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585" windowHeight="5100" firstSheet="13" activeTab="24"/>
  </bookViews>
  <sheets>
    <sheet name="Table 1" sheetId="1" r:id="rId1"/>
    <sheet name="Table 2" sheetId="2" r:id="rId2"/>
    <sheet name="Table 3" sheetId="3" r:id="rId3"/>
    <sheet name="Table 4" sheetId="4" r:id="rId4"/>
    <sheet name="Table 5 " sheetId="5" r:id="rId5"/>
    <sheet name="Table 6" sheetId="6" r:id="rId6"/>
    <sheet name="Table 8" sheetId="7" r:id="rId7"/>
    <sheet name="Table 9" sheetId="8" r:id="rId8"/>
    <sheet name="Table 10" sheetId="9" r:id="rId9"/>
    <sheet name="Table 11" sheetId="10" r:id="rId10"/>
    <sheet name="Figure 1" sheetId="11" r:id="rId11"/>
    <sheet name="Figure 2" sheetId="12" r:id="rId12"/>
    <sheet name="Figure 3" sheetId="13" r:id="rId13"/>
    <sheet name="Figure 4" sheetId="14" r:id="rId14"/>
    <sheet name="Figure 5" sheetId="15" r:id="rId15"/>
    <sheet name="Figure 6" sheetId="16" r:id="rId16"/>
    <sheet name="Figure 7" sheetId="17" r:id="rId17"/>
    <sheet name="Figure 8" sheetId="18" r:id="rId18"/>
    <sheet name="Figure 9" sheetId="19" r:id="rId19"/>
    <sheet name="Figure 10" sheetId="20" r:id="rId20"/>
    <sheet name="Figure 11" sheetId="21" r:id="rId21"/>
    <sheet name="Figure 12" sheetId="22" r:id="rId22"/>
    <sheet name="Figure 13" sheetId="23" r:id="rId23"/>
    <sheet name="Figure 14" sheetId="24" r:id="rId24"/>
    <sheet name="Figure 15" sheetId="25" r:id="rId25"/>
    <sheet name="Figure 16" sheetId="26" r:id="rId26"/>
    <sheet name="Map 1" sheetId="27" r:id="rId27"/>
    <sheet name="Map 2" sheetId="28" r:id="rId28"/>
  </sheets>
  <externalReferences>
    <externalReference r:id="rId31"/>
    <externalReference r:id="rId32"/>
  </externalReferences>
  <definedNames>
    <definedName name="_Ref320097992" localSheetId="7">'Table 9'!$B$1</definedName>
    <definedName name="_Ref320097999" localSheetId="6">'Table 8'!$B$1</definedName>
    <definedName name="_Ref320098105" localSheetId="10">'Figure 1'!#REF!</definedName>
    <definedName name="_Ref320098872" localSheetId="11">'Figure 2'!$B$1</definedName>
    <definedName name="_Ref320100676" localSheetId="12">'Figure 3'!$B$1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<sst xmlns="http://schemas.openxmlformats.org/spreadsheetml/2006/main" count="3052" uniqueCount="572">
  <si>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</si>
  <si>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</si>
  <si>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</si>
  <si>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</si>
  <si>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</si>
  <si>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</si>
  <si>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</si>
  <si>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</si>
  <si>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</si>
  <si>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</si>
  <si>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</si>
  <si>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</si>
  <si>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</si>
  <si>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</si>
  <si>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</si>
  <si>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</si>
  <si>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</si>
  <si>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</si>
  <si>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: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</si>
  <si>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</si>
  <si>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</si>
  <si>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</si>
  <si>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</si>
  <si>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</si>
  <si>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</si>
  <si>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</si>
  <si>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</si>
  <si>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</si>
  <si>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</si>
  <si>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not available</t>
  </si>
  <si>
    <t>Special values:</t>
  </si>
  <si>
    <t>0</t>
  </si>
  <si>
    <t>less than half the final digit shown and greater than real zero</t>
  </si>
  <si>
    <t>%</t>
  </si>
  <si>
    <t>EU-27</t>
  </si>
  <si>
    <t>EU-15</t>
  </si>
  <si>
    <t>Fodder area (1)</t>
  </si>
  <si>
    <t>Cattle</t>
  </si>
  <si>
    <t>Sheep</t>
  </si>
  <si>
    <t>Goats</t>
  </si>
  <si>
    <t>Pigs</t>
  </si>
  <si>
    <t>Poultry</t>
  </si>
  <si>
    <t>Livestock</t>
  </si>
  <si>
    <t>1000 LSU</t>
  </si>
  <si>
    <t>1000 heads</t>
  </si>
  <si>
    <t>FR (1)</t>
  </si>
  <si>
    <t>Total livestock</t>
  </si>
  <si>
    <t>Grazing livestock</t>
  </si>
  <si>
    <t>Total livestock density</t>
  </si>
  <si>
    <t>Grazing livestock density</t>
  </si>
  <si>
    <t>LSU/ha</t>
  </si>
  <si>
    <t>LSU/ha fodder area</t>
  </si>
  <si>
    <t xml:space="preserve"> LSU/ha</t>
  </si>
  <si>
    <t xml:space="preserve">Total livestock density </t>
  </si>
  <si>
    <t xml:space="preserve">BG 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</si>
  <si>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</si>
  <si>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</si>
  <si>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</si>
  <si>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</si>
  <si>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</si>
  <si>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</si>
  <si>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</si>
  <si>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</si>
  <si>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</si>
  <si>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</si>
  <si>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</si>
  <si>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</si>
  <si>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</si>
  <si>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</si>
  <si>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</si>
  <si>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</si>
  <si>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</si>
  <si>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</si>
  <si>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</si>
  <si>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</si>
  <si>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</si>
  <si>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</si>
  <si>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</si>
  <si>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</si>
  <si>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</si>
  <si>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</si>
  <si>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</si>
  <si>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</si>
  <si>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</si>
  <si>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</si>
  <si>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EE00</t>
  </si>
  <si>
    <t>IE01</t>
  </si>
  <si>
    <t>IE02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</si>
  <si>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</si>
  <si>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</si>
  <si>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</si>
  <si>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</si>
  <si>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</si>
  <si>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</si>
  <si>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</si>
  <si>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</si>
  <si>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</si>
  <si>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</si>
  <si>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</si>
  <si>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</si>
  <si>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</si>
  <si>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</si>
  <si>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</si>
  <si>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</si>
  <si>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</si>
  <si>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</si>
  <si>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</si>
  <si>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</si>
  <si>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</si>
  <si>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</si>
  <si>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</si>
  <si>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</si>
  <si>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</si>
  <si>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</si>
  <si>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</si>
  <si>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</si>
  <si>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</si>
  <si>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</si>
  <si>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</si>
  <si>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</si>
  <si>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</si>
  <si>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</si>
  <si>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</si>
  <si>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</si>
  <si>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</si>
  <si>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</si>
  <si>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</si>
  <si>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</si>
  <si>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</si>
  <si>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</si>
  <si>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</si>
  <si>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</si>
  <si>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</si>
  <si>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</si>
  <si>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</si>
  <si>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</si>
  <si>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</si>
  <si>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</si>
  <si>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</si>
  <si>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</si>
  <si>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</si>
  <si>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</si>
  <si>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</si>
  <si>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</si>
  <si>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</si>
  <si>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</si>
  <si>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</si>
  <si>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</si>
  <si>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</si>
  <si>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</si>
  <si>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</si>
  <si>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</si>
  <si>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</si>
  <si>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</si>
  <si>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</si>
  <si>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</si>
  <si>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</si>
  <si>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</si>
  <si>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</si>
  <si>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</si>
  <si>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</si>
  <si>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</si>
  <si>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</si>
  <si>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</si>
  <si>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</si>
  <si>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</si>
  <si>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</si>
  <si>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</si>
  <si>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</si>
  <si>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</si>
  <si>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</si>
  <si>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</si>
  <si>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</si>
  <si>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</si>
  <si>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</si>
  <si>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</si>
  <si>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</si>
  <si>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</si>
  <si>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</si>
  <si>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</si>
  <si>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</si>
  <si>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</si>
  <si>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</si>
  <si>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</si>
  <si>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</si>
  <si>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</si>
  <si>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</si>
  <si>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</si>
  <si>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</si>
  <si>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</si>
  <si>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</si>
  <si>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</si>
  <si>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</si>
  <si>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</si>
  <si>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</si>
  <si>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</si>
  <si>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</si>
  <si>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</si>
  <si>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</si>
  <si>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</si>
  <si>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</si>
  <si>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</si>
  <si>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</si>
  <si>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</si>
  <si>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</si>
  <si>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</si>
  <si>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</si>
  <si>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</si>
  <si>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</si>
  <si>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</si>
  <si>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</si>
  <si>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</si>
  <si>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</si>
  <si>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</si>
  <si>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</si>
  <si>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</si>
  <si>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</si>
  <si>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</si>
  <si>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</si>
  <si>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</si>
  <si>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SI01</t>
  </si>
  <si>
    <t>SI02</t>
  </si>
  <si>
    <t>SK01</t>
  </si>
  <si>
    <t>SK02</t>
  </si>
  <si>
    <t>SK03</t>
  </si>
  <si>
    <t>SK04</t>
  </si>
  <si>
    <t>FI19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</si>
  <si>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</si>
  <si>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</si>
  <si>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</si>
  <si>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</si>
  <si>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</si>
  <si>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</si>
  <si>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</si>
  <si>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</si>
  <si>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</si>
  <si>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UKC1</t>
  </si>
  <si>
    <t>UKC2</t>
  </si>
  <si>
    <t>UKD1</t>
  </si>
  <si>
    <t>UKD3</t>
  </si>
  <si>
    <t>UKD4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</si>
  <si>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</si>
  <si>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</si>
  <si>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</si>
  <si>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</si>
  <si>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</si>
  <si>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</si>
  <si>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</si>
  <si>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</si>
  <si>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</si>
  <si>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</si>
  <si>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</si>
  <si>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</si>
  <si>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</si>
  <si>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</si>
  <si>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</si>
  <si>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</si>
  <si>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</si>
  <si>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</si>
  <si>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</si>
  <si>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</si>
  <si>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</si>
  <si>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</si>
  <si>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</si>
  <si>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</si>
  <si>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</si>
  <si>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</si>
  <si>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</si>
  <si>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</si>
  <si>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</si>
  <si>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</si>
  <si>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NO01</t>
  </si>
  <si>
    <t>NO02</t>
  </si>
  <si>
    <t>NO03</t>
  </si>
  <si>
    <t>NO04</t>
  </si>
  <si>
    <t>NO05</t>
  </si>
  <si>
    <t>NO06</t>
  </si>
  <si>
    <t>NO07</t>
  </si>
  <si>
    <t>CH</t>
  </si>
  <si>
    <t>ME</t>
  </si>
  <si>
    <t>HR</t>
  </si>
  <si>
    <t>2010</t>
  </si>
  <si>
    <r>
      <t xml:space="preserve">        Source: </t>
    </r>
    <r>
      <rPr>
        <sz val="8"/>
        <rFont val="Arial"/>
        <family val="2"/>
      </rPr>
      <t>Eurostat (online data code: ef_lu_ovcropaa)</t>
    </r>
  </si>
  <si>
    <r>
      <t xml:space="preserve">        Data extracted</t>
    </r>
    <r>
      <rPr>
        <sz val="8"/>
        <rFont val="Arial"/>
        <family val="2"/>
      </rPr>
      <t>: 19/03/2012</t>
    </r>
  </si>
  <si>
    <t>Other livestock</t>
  </si>
  <si>
    <t xml:space="preserve">DE </t>
  </si>
  <si>
    <t xml:space="preserve">SE </t>
  </si>
  <si>
    <t xml:space="preserve">UK 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</si>
  <si>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</si>
  <si>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</si>
  <si>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</si>
  <si>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</si>
  <si>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</si>
  <si>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</si>
  <si>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</si>
  <si>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</si>
  <si>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</si>
  <si>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</si>
  <si>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</si>
  <si>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</si>
  <si>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</si>
  <si>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</si>
  <si>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</si>
  <si>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</si>
  <si>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</si>
  <si>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</si>
  <si>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</si>
  <si>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</si>
  <si>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</si>
  <si>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</si>
  <si>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</si>
  <si>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</si>
  <si>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</si>
  <si>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FI1B</t>
  </si>
  <si>
    <t>FI1C</t>
  </si>
  <si>
    <t>FI1D</t>
  </si>
  <si>
    <t>UKD6</t>
  </si>
  <si>
    <t>UKD7</t>
  </si>
  <si>
    <t>CH01</t>
  </si>
  <si>
    <t>CH02</t>
  </si>
  <si>
    <t>CH03</t>
  </si>
  <si>
    <t>CH04</t>
  </si>
  <si>
    <t>CH05</t>
  </si>
  <si>
    <t>CH06</t>
  </si>
  <si>
    <t>CH07</t>
  </si>
  <si>
    <t>ME00</t>
  </si>
  <si>
    <t>HR01</t>
  </si>
  <si>
    <t>HR02</t>
  </si>
  <si>
    <t>HR03</t>
  </si>
  <si>
    <t>HR04</t>
  </si>
  <si>
    <t>IS</t>
  </si>
  <si>
    <t>Total</t>
  </si>
  <si>
    <t>Number of holdings</t>
  </si>
  <si>
    <t>Zero LSU</t>
  </si>
  <si>
    <t>Less than 5 LSU</t>
  </si>
  <si>
    <t>From 5 to 9.9 LSU</t>
  </si>
  <si>
    <t>From 10 to 14.9 LSU</t>
  </si>
  <si>
    <t>From 15 to 19.9 LSU</t>
  </si>
  <si>
    <t>From 20 to 49.9 LSU</t>
  </si>
  <si>
    <t>From 50 to 99.9 LSU</t>
  </si>
  <si>
    <t>From 100 to 499.9 LSU</t>
  </si>
  <si>
    <t>500 LSU or over</t>
  </si>
  <si>
    <t>Share in total Number of holdings</t>
  </si>
  <si>
    <r>
      <t>Source:</t>
    </r>
    <r>
      <rPr>
        <sz val="8"/>
        <rFont val="Arial"/>
        <family val="2"/>
      </rPr>
      <t xml:space="preserve"> Eurostat (online data codes: ef_olslsureg ). </t>
    </r>
  </si>
  <si>
    <t>SK (1)</t>
  </si>
  <si>
    <t>UK (1)</t>
  </si>
  <si>
    <t>PL (1)</t>
  </si>
  <si>
    <t>LU (1)</t>
  </si>
  <si>
    <t>DE (1)</t>
  </si>
  <si>
    <t>CZ (1)</t>
  </si>
  <si>
    <t>Number of LSU</t>
  </si>
  <si>
    <t>2005</t>
  </si>
  <si>
    <t>Equidae</t>
  </si>
  <si>
    <t>Rabbits</t>
  </si>
  <si>
    <r>
      <t>Source:</t>
    </r>
    <r>
      <rPr>
        <sz val="8"/>
        <rFont val="Arial"/>
        <family val="2"/>
      </rPr>
      <t xml:space="preserve"> Eurostat (FSS 2005 and 2010). </t>
    </r>
  </si>
  <si>
    <r>
      <t xml:space="preserve">Data extracted: </t>
    </r>
    <r>
      <rPr>
        <sz val="8"/>
        <rFont val="Arial"/>
        <family val="2"/>
      </rPr>
      <t>31/05/2013.</t>
    </r>
  </si>
  <si>
    <r>
      <t>Source:</t>
    </r>
    <r>
      <rPr>
        <sz val="8"/>
        <rFont val="Arial"/>
        <family val="2"/>
      </rPr>
      <t xml:space="preserve"> Eurostat (online data codes: ef_olslsuft). </t>
    </r>
  </si>
  <si>
    <t>-</t>
  </si>
  <si>
    <t>not collected: non-significant/not existing</t>
  </si>
  <si>
    <t>D 2005-2010</t>
  </si>
  <si>
    <r>
      <t xml:space="preserve"> Source:</t>
    </r>
    <r>
      <rPr>
        <sz val="8"/>
        <rFont val="Arial"/>
        <family val="2"/>
      </rPr>
      <t xml:space="preserve"> Eurostat (FSS 2000). </t>
    </r>
  </si>
  <si>
    <r>
      <t>Data extracted: 30</t>
    </r>
    <r>
      <rPr>
        <sz val="8"/>
        <rFont val="Arial"/>
        <family val="2"/>
      </rPr>
      <t>/05/2013.</t>
    </r>
  </si>
  <si>
    <t>IE (4)</t>
  </si>
  <si>
    <t>LU (3)</t>
  </si>
  <si>
    <t>SI (5)</t>
  </si>
  <si>
    <r>
      <t>Source:</t>
    </r>
    <r>
      <rPr>
        <sz val="8"/>
        <rFont val="Arial"/>
        <family val="2"/>
      </rPr>
      <t xml:space="preserve"> Eurostat (FSS 2005 and FSS 2010 ). </t>
    </r>
  </si>
  <si>
    <t xml:space="preserve"> LSU/ha fodder area </t>
  </si>
  <si>
    <r>
      <t>Source:</t>
    </r>
    <r>
      <rPr>
        <sz val="8"/>
        <rFont val="Arial"/>
        <family val="2"/>
      </rPr>
      <t xml:space="preserve"> Eurostat (FSS 2010). </t>
    </r>
  </si>
  <si>
    <r>
      <t>Source:</t>
    </r>
    <r>
      <rPr>
        <sz val="8"/>
        <rFont val="Arial"/>
        <family val="2"/>
      </rPr>
      <t xml:space="preserve"> Eurostat (online data code: ef_olslsureg). </t>
    </r>
  </si>
  <si>
    <t>Zero ha</t>
  </si>
  <si>
    <t>Less than 2 ha</t>
  </si>
  <si>
    <t>From 2 to 4.9 ha</t>
  </si>
  <si>
    <t>From 5 to 9.9 ha</t>
  </si>
  <si>
    <t>From 10 to 19.9 ha</t>
  </si>
  <si>
    <t>From 20 to 29.9 ha</t>
  </si>
  <si>
    <t>From 30 to 49.9 ha</t>
  </si>
  <si>
    <t>From 50 to 99.9 ha</t>
  </si>
  <si>
    <t>100 ha or over</t>
  </si>
  <si>
    <r>
      <t>Source:</t>
    </r>
    <r>
      <rPr>
        <sz val="8"/>
        <rFont val="Arial"/>
        <family val="2"/>
      </rPr>
      <t xml:space="preserve"> Eurostat (online data code: ef_olsaareg). </t>
    </r>
  </si>
  <si>
    <r>
      <t xml:space="preserve">Data extracted: </t>
    </r>
    <r>
      <rPr>
        <sz val="8"/>
        <rFont val="Arial"/>
        <family val="2"/>
      </rPr>
      <t>04/06/2013.</t>
    </r>
  </si>
  <si>
    <t>IS00</t>
  </si>
  <si>
    <t>Total LSU</t>
  </si>
  <si>
    <t>Total UAA</t>
  </si>
  <si>
    <t>Livestock density</t>
  </si>
  <si>
    <t>Map 1.            Livestock pattern - Total livestock density, EU-27, IS, NO, CH, ME and HR, NUTS2, 2010</t>
  </si>
  <si>
    <t>Figure 1.                Livestock pattern - Change in total livestock and grazing livestock (in LSU), 2005-2010, EU-27, NO and CH</t>
  </si>
  <si>
    <t>ha</t>
  </si>
  <si>
    <t>LSU</t>
  </si>
  <si>
    <t xml:space="preserve">Grazing livestock </t>
  </si>
  <si>
    <t>Map 2.            Livestock pattern - Grazing livestock density, EU-27, IS, CH, NO, HR and ME, 2010, NUTS2</t>
  </si>
  <si>
    <t>Change 2005-2010</t>
  </si>
  <si>
    <t xml:space="preserve">Grazing LSU/ha fodder area </t>
  </si>
  <si>
    <t>Grazing LSU/ha fodder area</t>
  </si>
  <si>
    <t>NO (3)</t>
  </si>
  <si>
    <t>IT (2)</t>
  </si>
  <si>
    <t>Holdings</t>
  </si>
  <si>
    <t>Heads</t>
  </si>
  <si>
    <t>Common land</t>
  </si>
  <si>
    <r>
      <t xml:space="preserve">Data extracted: </t>
    </r>
    <r>
      <rPr>
        <sz val="8"/>
        <rFont val="Arial"/>
        <family val="2"/>
      </rPr>
      <t>10/06/2013.</t>
    </r>
  </si>
  <si>
    <t xml:space="preserve">FR </t>
  </si>
  <si>
    <t>Share in total holdings with grazing livestock</t>
  </si>
  <si>
    <t xml:space="preserve">Grazing livestock density of  common land </t>
  </si>
  <si>
    <t>Share in UAA</t>
  </si>
  <si>
    <t>Ha</t>
  </si>
  <si>
    <t>1 or 2 months</t>
  </si>
  <si>
    <t>3 or 4 months</t>
  </si>
  <si>
    <t>5 or 6 months</t>
  </si>
  <si>
    <t>between 7 and 9 months</t>
  </si>
  <si>
    <t>10 months or more</t>
  </si>
  <si>
    <r>
      <t>Source:</t>
    </r>
    <r>
      <rPr>
        <sz val="8"/>
        <rFont val="Arial"/>
        <family val="2"/>
      </rPr>
      <t xml:space="preserve"> Eurostat (online datacode ef_pmcomlage). </t>
    </r>
  </si>
  <si>
    <t xml:space="preserve">SI </t>
  </si>
  <si>
    <t>Figure 11.     Livestock pattern – Duration and number of animals grazing on common land grazing (heads and months), 2010</t>
  </si>
  <si>
    <t>Total grazing livestock density</t>
  </si>
  <si>
    <t>Total fodder area</t>
  </si>
  <si>
    <t>grazing LSU/ha fodder area</t>
  </si>
  <si>
    <t>grazing LSU (2) / ha common land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</si>
  <si>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</si>
  <si>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</si>
  <si>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</si>
  <si>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</si>
  <si>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</si>
  <si>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</si>
  <si>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</si>
  <si>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</si>
  <si>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TOTAL</t>
  </si>
  <si>
    <t>1 or 2 heads</t>
  </si>
  <si>
    <t>From 3 to 9 heads</t>
  </si>
  <si>
    <t>From 10 to 19 heads</t>
  </si>
  <si>
    <t>From 20 to 29 heads</t>
  </si>
  <si>
    <t>From 30 to 49 heads</t>
  </si>
  <si>
    <t>From 50 to 99 heads</t>
  </si>
  <si>
    <t xml:space="preserve">100 heads or more </t>
  </si>
  <si>
    <t>EU-28</t>
  </si>
  <si>
    <t xml:space="preserve">CZ </t>
  </si>
  <si>
    <t xml:space="preserve">PL </t>
  </si>
  <si>
    <r>
      <t xml:space="preserve">        Source: </t>
    </r>
    <r>
      <rPr>
        <sz val="8"/>
        <rFont val="Arial"/>
        <family val="2"/>
      </rPr>
      <t>Eurostat (online data code: ef_pmhouscatlaa)</t>
    </r>
  </si>
  <si>
    <r>
      <t xml:space="preserve">        Data extracted</t>
    </r>
    <r>
      <rPr>
        <sz val="8"/>
        <rFont val="Arial"/>
        <family val="2"/>
      </rPr>
      <t>: 09/07/2013</t>
    </r>
  </si>
  <si>
    <r>
      <t xml:space="preserve">        Data extracted</t>
    </r>
    <r>
      <rPr>
        <sz val="8"/>
        <rFont val="Arial"/>
        <family val="2"/>
      </rPr>
      <t>:12/07/2013</t>
    </r>
  </si>
  <si>
    <t xml:space="preserve">EUR                  &lt;  2 000 </t>
  </si>
  <si>
    <t xml:space="preserve">EUR 2 000         - &lt; 4 000 </t>
  </si>
  <si>
    <t xml:space="preserve">EUR 4 000            - &lt;  8 000 </t>
  </si>
  <si>
    <t xml:space="preserve">EUR 8 000           - &lt; 15 000 </t>
  </si>
  <si>
    <t xml:space="preserve">EUR 15 000       - &lt; 25 000 </t>
  </si>
  <si>
    <t xml:space="preserve">EUR 25 000          - &lt; 50 000 </t>
  </si>
  <si>
    <t xml:space="preserve">EUR 50 000    - &lt; 100 000 </t>
  </si>
  <si>
    <t xml:space="preserve">EUR  100 000 - &lt; 250 000 </t>
  </si>
  <si>
    <t xml:space="preserve">EUR  250 000 - &lt; 500 000 </t>
  </si>
  <si>
    <t xml:space="preserve">EUR                 &gt;= 500 000 </t>
  </si>
  <si>
    <r>
      <t xml:space="preserve">        Source: </t>
    </r>
    <r>
      <rPr>
        <sz val="8"/>
        <rFont val="Arial"/>
        <family val="2"/>
      </rPr>
      <t>Eurostat (online data code: ef_pmhouscatlec)</t>
    </r>
  </si>
  <si>
    <t xml:space="preserve">EUR               &lt;  25 000 </t>
  </si>
  <si>
    <r>
      <t xml:space="preserve">        Source: </t>
    </r>
    <r>
      <rPr>
        <sz val="8"/>
        <rFont val="Arial"/>
        <family val="2"/>
      </rPr>
      <t>Eurostat (online data code: ef_pmhouspigec)</t>
    </r>
  </si>
  <si>
    <t>From 10 to 49 heads</t>
  </si>
  <si>
    <t>From 100 to 199 heads</t>
  </si>
  <si>
    <t>From 200 to 399 heads</t>
  </si>
  <si>
    <t>From 400 to 999 heads</t>
  </si>
  <si>
    <t xml:space="preserve">1 000 heads or more </t>
  </si>
  <si>
    <t xml:space="preserve">Table 1.        Livestock population in EU-28, IS, NO, CH, ME, 2005 - 2010 (1000 LSU) </t>
  </si>
  <si>
    <t>HR (2)</t>
  </si>
  <si>
    <t>SE (3)</t>
  </si>
  <si>
    <t>ES (3)</t>
  </si>
  <si>
    <t>NL (3)</t>
  </si>
  <si>
    <t>DK (3)</t>
  </si>
  <si>
    <r>
      <t>Source:</t>
    </r>
    <r>
      <rPr>
        <sz val="8"/>
        <rFont val="Arial"/>
        <family val="2"/>
      </rPr>
      <t xml:space="preserve"> Eurostat (FSS 2005 and 2010 LS_DENS_REG_B, LS_DENS_REG_THCZ, LS_DENS_REG_THDE, LS_DENS_REG_THPL, LS_DENS_REG_THSK, LS_DENS_REG_THUK). </t>
    </r>
  </si>
  <si>
    <t>Notes are explained in the section 'data sources and availability'.</t>
  </si>
  <si>
    <r>
      <t xml:space="preserve">Data extracted: </t>
    </r>
    <r>
      <rPr>
        <sz val="8"/>
        <rFont val="Arial"/>
        <family val="2"/>
      </rPr>
      <t>13/09/2013.</t>
    </r>
  </si>
  <si>
    <t>UAA</t>
  </si>
  <si>
    <t>Fodder area</t>
  </si>
  <si>
    <t>BG (4)</t>
  </si>
  <si>
    <t>EL (4)</t>
  </si>
  <si>
    <t>FR (4)</t>
  </si>
  <si>
    <t>HU (4)</t>
  </si>
  <si>
    <t>UK (1,4)</t>
  </si>
  <si>
    <t>SI (4)</t>
  </si>
  <si>
    <t>Table 2.     Livestock pattern – total and grazing livestock densities, EU-28, IS, NO, CH and ME, 2005-2010</t>
  </si>
  <si>
    <r>
      <t xml:space="preserve">Data extracted: </t>
    </r>
    <r>
      <rPr>
        <sz val="8"/>
        <rFont val="Arial"/>
        <family val="2"/>
      </rPr>
      <t>16/09/2013.</t>
    </r>
  </si>
  <si>
    <t>Figure 3.     Livestock pattern – Total and grazing livestock densities, EU-28, IS, NO, CH, ME, 2010</t>
  </si>
  <si>
    <t xml:space="preserve">Source: Eurostat (FSS 2010). </t>
  </si>
  <si>
    <t>Data extracted: 19/09/2013.</t>
  </si>
  <si>
    <r>
      <t>Source</t>
    </r>
    <r>
      <rPr>
        <sz val="8"/>
        <rFont val="Arial"/>
        <family val="2"/>
      </rPr>
      <t>: Eurostat (FSS 2010).</t>
    </r>
    <r>
      <rPr>
        <i/>
        <sz val="8"/>
        <rFont val="Arial"/>
        <family val="2"/>
      </rPr>
      <t xml:space="preserve"> </t>
    </r>
  </si>
  <si>
    <r>
      <t>Data extracted</t>
    </r>
    <r>
      <rPr>
        <sz val="8"/>
        <rFont val="Arial"/>
        <family val="2"/>
      </rPr>
      <t>:19/09/2013.</t>
    </r>
  </si>
  <si>
    <t>Share</t>
  </si>
  <si>
    <t>Figure 2.                Livestock pattern - Livestock by type (% of total LSU), EU-28, IS, NO, CH, ME, 2010</t>
  </si>
  <si>
    <r>
      <t xml:space="preserve">Data extracted: </t>
    </r>
    <r>
      <rPr>
        <sz val="8"/>
        <rFont val="Arial"/>
        <family val="2"/>
      </rPr>
      <t>19/09/2013.</t>
    </r>
  </si>
  <si>
    <t xml:space="preserve">LU </t>
  </si>
  <si>
    <t>FR (6)</t>
  </si>
  <si>
    <t>HU (6)</t>
  </si>
  <si>
    <t>BG (6)</t>
  </si>
  <si>
    <t>IE (6)</t>
  </si>
  <si>
    <t>UK (1, 6)</t>
  </si>
  <si>
    <r>
      <t>Source:</t>
    </r>
    <r>
      <rPr>
        <sz val="8"/>
        <rFont val="Arial"/>
        <family val="2"/>
      </rPr>
      <t xml:space="preserve"> Eurostat (FSS 2005 and 2010 ). </t>
    </r>
  </si>
  <si>
    <r>
      <t>Data extracted: 1</t>
    </r>
    <r>
      <rPr>
        <sz val="8"/>
        <rFont val="Arial"/>
        <family val="2"/>
      </rPr>
      <t>9/09/2013.</t>
    </r>
  </si>
  <si>
    <t>EL (6)</t>
  </si>
  <si>
    <t>Table 3.     Livestock pattern – Number of holdings by size of the holding (in LSU), EU-28, NO, IS, CH, ME, NUTS0, 2005-2010</t>
  </si>
  <si>
    <t>Figure 5.     Livestock pattern – Number of holdings with livestock by size of the holding (in LSU), EU-27, NO, IS, CH, ME and HR, NUTS0, 2010</t>
  </si>
  <si>
    <t xml:space="preserve"> Number of holdings with livestock</t>
  </si>
  <si>
    <t>Figure 4.     Livestock pattern – Share of holdings with livestock in total holdings EU-28, NO, IS, CH, ME, NUTS0, 2010</t>
  </si>
  <si>
    <t>Holdings with livestock</t>
  </si>
  <si>
    <t xml:space="preserve">DK </t>
  </si>
  <si>
    <t xml:space="preserve">ES </t>
  </si>
  <si>
    <t xml:space="preserve">HR </t>
  </si>
  <si>
    <t xml:space="preserve">IT </t>
  </si>
  <si>
    <t xml:space="preserve">NL </t>
  </si>
  <si>
    <t xml:space="preserve">SK </t>
  </si>
  <si>
    <t xml:space="preserve">NO </t>
  </si>
  <si>
    <r>
      <t>Source:</t>
    </r>
    <r>
      <rPr>
        <sz val="8"/>
        <rFont val="Arial"/>
        <family val="2"/>
      </rPr>
      <t xml:space="preserve"> Eurostat (ef_olslsuft ). </t>
    </r>
  </si>
  <si>
    <r>
      <t>Data extracted: 17</t>
    </r>
    <r>
      <rPr>
        <sz val="8"/>
        <rFont val="Arial"/>
        <family val="2"/>
      </rPr>
      <t>/09/2013.</t>
    </r>
  </si>
  <si>
    <r>
      <t xml:space="preserve">Data extracted: </t>
    </r>
    <r>
      <rPr>
        <sz val="8"/>
        <rFont val="Arial"/>
        <family val="2"/>
      </rPr>
      <t>17/09/2013.</t>
    </r>
  </si>
  <si>
    <t>From 5 to 49.9 LSU</t>
  </si>
  <si>
    <t>Table 4.     Livestock pattern – LSU by size of the holding (in LSU), EU-28, NO, IS, CH, ME, NUTS0, 2005-2010</t>
  </si>
  <si>
    <t>Figure 6.     Livestock pattern – LSU by size of the holding (in LSU), EU-28, NO, IS, CH, ME, NUTS0, 2010</t>
  </si>
  <si>
    <t>Figure 6.     Livestock pattern – Number of grazing livestock (in LSU) by size of the holding (in LSU), EU-28, NO, IS, CH, ME, NUTS0, 2010</t>
  </si>
  <si>
    <t xml:space="preserve">Table 6.        Livestock population EU-28, IS, NO, CH and ME, 2005 - 2010 (1000 heads) </t>
  </si>
  <si>
    <t xml:space="preserve">Figure 10.     Heads of cattle by size of holding (SO), EU-28, IS, NO, CH and ME, 2010 </t>
  </si>
  <si>
    <t>BG (5)</t>
  </si>
  <si>
    <t>DE (5)</t>
  </si>
  <si>
    <t>IE (5)</t>
  </si>
  <si>
    <t>EL (5)</t>
  </si>
  <si>
    <t>ES (5)</t>
  </si>
  <si>
    <t>CY (5)</t>
  </si>
  <si>
    <t>HU (5)</t>
  </si>
  <si>
    <t>UK (5)</t>
  </si>
  <si>
    <t>NO (5)</t>
  </si>
  <si>
    <t>CH (5)</t>
  </si>
  <si>
    <t>From 10 to 29.9 ha</t>
  </si>
  <si>
    <t>Less than 10 ha</t>
  </si>
  <si>
    <t xml:space="preserve">Share </t>
  </si>
  <si>
    <t>IE (3,6)</t>
  </si>
  <si>
    <t>Table 5.                Livestock pattern - Number of holdings with livestock EU-28, IS, NO, CH and ME, 2005-2010</t>
  </si>
  <si>
    <t>ha UAA on holdings with livestock</t>
  </si>
  <si>
    <t xml:space="preserve">BE </t>
  </si>
  <si>
    <t>FR (5)</t>
  </si>
  <si>
    <t>HR (5)</t>
  </si>
  <si>
    <t>IT (5)</t>
  </si>
  <si>
    <t xml:space="preserve">LV </t>
  </si>
  <si>
    <t>AT (5)</t>
  </si>
  <si>
    <t>PT (5)</t>
  </si>
  <si>
    <t>RO (5)</t>
  </si>
  <si>
    <t>ME (5)</t>
  </si>
  <si>
    <t>IS (5)</t>
  </si>
  <si>
    <t xml:space="preserve">FI </t>
  </si>
  <si>
    <t>livestock density on holdings with livestock and UAA</t>
  </si>
  <si>
    <t>&gt;10</t>
  </si>
  <si>
    <t>number of holdings with livestock</t>
  </si>
  <si>
    <t>Figure 8.     Livestock pattern – Number of pigs, poultry and rabbits (in LSU) by size of the holding (in LSU), EU-28, NO, IS, CH, ME, NUTS0, 2010</t>
  </si>
  <si>
    <t>Table 6    Livestock pattern – Livestock density of holdings with livestock by size of the holding (ha UAA), EU-28, NO, IS, CH, ME, NUTS0, 2010</t>
  </si>
  <si>
    <t>Figure 9     Livestock pattern – Number of livestock (in LSU) by size of the holding (ha UAA), EU-28, NO, IS, CH, ME, NUTS0, 2010</t>
  </si>
  <si>
    <t>Figure 10     Livestock pattern – Number of grazing livestock (in LSU) by size of the holding (ha fodder area), EU-28, NO, IS, CH, ME, NUTS0, 2010</t>
  </si>
  <si>
    <t>Table 8.        Livestock population and units in EU-15 and NO, 2000</t>
  </si>
  <si>
    <t xml:space="preserve">Figure 11.     Heads of cattle by size of holding (number of heads of cattle), EU-28, IS, CH, NO and ME, 2010 </t>
  </si>
  <si>
    <r>
      <t xml:space="preserve">        Source: </t>
    </r>
    <r>
      <rPr>
        <sz val="8"/>
        <rFont val="Arial"/>
        <family val="2"/>
      </rPr>
      <t>Eurostat (FSS 2005 and 2010)</t>
    </r>
  </si>
  <si>
    <r>
      <t xml:space="preserve">        Data extracted</t>
    </r>
    <r>
      <rPr>
        <sz val="8"/>
        <rFont val="Arial"/>
        <family val="2"/>
      </rPr>
      <t>: 19/09/2013</t>
    </r>
  </si>
  <si>
    <t>Figure 14.     Livestock pattern – Change in total livestock density (in LSU/ha UAA) and grazing livestock density (in grazing LSU/ha fodder area), EU-27, NO and CH, 2005-2010</t>
  </si>
  <si>
    <t xml:space="preserve">Figure 13.     Heads of pig by size of holding (number of heads of pig), EU-28, IS, CH, NO and ME, 2010 </t>
  </si>
  <si>
    <t>DE (7)</t>
  </si>
  <si>
    <t>IE (7)</t>
  </si>
  <si>
    <t>EL (7)</t>
  </si>
  <si>
    <t>ES (7)</t>
  </si>
  <si>
    <t>CY (7)</t>
  </si>
  <si>
    <t>HU (7)</t>
  </si>
  <si>
    <t>SI (7)</t>
  </si>
  <si>
    <t>UK (7)</t>
  </si>
  <si>
    <t>LSU (9)</t>
  </si>
  <si>
    <t>Holdings with grazing livestock</t>
  </si>
  <si>
    <t>Holdings with grazing livestock which make use of common land</t>
  </si>
  <si>
    <t>Table 10.     Livestock pattern – Total grazing livestock and common land grazing (number of heads and holdings), 2010</t>
  </si>
  <si>
    <t>Table 11.     Livestock pattern – Grazing livestock density on common land, 2010</t>
  </si>
  <si>
    <t xml:space="preserve">CY </t>
  </si>
  <si>
    <t xml:space="preserve">HU </t>
  </si>
  <si>
    <t xml:space="preserve">IE </t>
  </si>
  <si>
    <t xml:space="preserve">CH </t>
  </si>
  <si>
    <t xml:space="preserve">EL </t>
  </si>
  <si>
    <t>Figure 16.     Livestock pattern –  Animals (in heads) grazing on common land by size of the holding in LSU, 2010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</si>
</sst>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##\ ###\ ##0"/>
    <numFmt numFmtId="171" formatCode="###\ ###\ ##0.00"/>
    <numFmt numFmtId="172" formatCode="#,##0.00_ ;\-#,##0.00\ "/>
    <numFmt numFmtId="173" formatCode="#,##0.0_i"/>
    <numFmt numFmtId="174" formatCode="#,##0.0"/>
    <numFmt numFmtId="175" formatCode="_-* #,##0\ &quot;zł&quot;_-;\-* #,##0\ &quot;zł&quot;_-;_-* &quot;-&quot;\ &quot;zł&quot;_-;_-@_-"/>
    <numFmt numFmtId="176" formatCode="_-* #,##0\ _z_ł_-;\-* #,##0\ _z_ł_-;_-* &quot;-&quot;\ _z_ł_-;_-@_-"/>
    <numFmt numFmtId="177" formatCode="_-* #,##0.00\ &quot;zł&quot;_-;\-* #,##0.00\ &quot;zł&quot;_-;_-* &quot;-&quot;??\ &quot;zł&quot;_-;_-@_-"/>
    <numFmt numFmtId="178" formatCode="_-* #,##0.00\ _z_ł_-;\-* #,##0.00\ _z_ł_-;_-* &quot;-&quot;??\ _z_ł_-;_-@_-"/>
    <numFmt numFmtId="179" formatCode="dd\.mm\.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_i"/>
    <numFmt numFmtId="186" formatCode="#,##0.00_i"/>
    <numFmt numFmtId="187" formatCode="#,##0.000"/>
    <numFmt numFmtId="188" formatCode="0.000000000000000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0000000000000%"/>
    <numFmt numFmtId="200" formatCode="####\ ###\ ##0.00"/>
    <numFmt numFmtId="201" formatCode="##\ ###\ ##0.00"/>
    <numFmt numFmtId="202" formatCode="#\ ###\ ##0.00"/>
  </numFmts>
  <fonts count="5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 Narrow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8"/>
      <color indexed="8"/>
      <name val="Arial Narrow"/>
      <family val="0"/>
    </font>
    <font>
      <sz val="7.35"/>
      <color indexed="8"/>
      <name val="Arial Narrow"/>
      <family val="0"/>
    </font>
    <font>
      <sz val="1.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 style="hair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>
        <color rgb="FFC0C0C0"/>
      </top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rgb="FF000000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thin">
        <color rgb="FF000000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rgb="FFC0C0C0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>
        <color rgb="FF000000"/>
      </bottom>
    </border>
    <border>
      <left style="thin"/>
      <right>
        <color indexed="63"/>
      </right>
      <top style="hair">
        <color rgb="FFC0C0C0"/>
      </top>
      <bottom style="hair">
        <color rgb="FFC0C0C0"/>
      </bottom>
    </border>
    <border>
      <left style="thin"/>
      <right>
        <color indexed="63"/>
      </right>
      <top style="hair">
        <color rgb="FFC0C0C0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rgb="FFC0C0C0"/>
      </bottom>
    </border>
    <border>
      <left style="thin"/>
      <right>
        <color indexed="63"/>
      </right>
      <top style="hair">
        <color rgb="FFC0C0C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rgb="FFC0C0C0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C0C0C0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C0C0C0"/>
      </left>
      <right>
        <color indexed="63"/>
      </right>
      <top>
        <color indexed="63"/>
      </top>
      <bottom>
        <color indexed="63"/>
      </bottom>
    </border>
    <border>
      <left style="hair">
        <color rgb="FFC0C0C0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theme="0" tint="-0.149959996342659"/>
      </left>
      <right>
        <color indexed="63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hair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hair">
        <color indexed="22"/>
      </right>
      <top style="thin">
        <color rgb="FF00000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hair">
        <color rgb="FFC0C0C0"/>
      </bottom>
    </border>
    <border>
      <left>
        <color indexed="63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indexed="22"/>
      </top>
      <bottom style="thin">
        <color rgb="FF000000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hair">
        <color indexed="22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 style="thin"/>
      <bottom style="thin">
        <color rgb="FF000000"/>
      </bottom>
    </border>
    <border>
      <left>
        <color indexed="63"/>
      </left>
      <right style="hair">
        <color indexed="22"/>
      </right>
      <top style="hair">
        <color rgb="FFC0C0C0"/>
      </top>
      <bottom style="thin">
        <color rgb="FF000000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rgb="FFC0C0C0"/>
      </left>
      <right style="hair">
        <color indexed="22"/>
      </right>
      <top style="thin"/>
      <bottom style="thin"/>
    </border>
    <border>
      <left style="hair">
        <color rgb="FFC0C0C0"/>
      </left>
      <right style="hair">
        <color indexed="22"/>
      </right>
      <top>
        <color indexed="63"/>
      </top>
      <bottom style="hair">
        <color rgb="FFC0C0C0"/>
      </bottom>
    </border>
    <border>
      <left style="hair">
        <color rgb="FFC0C0C0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C0C0C0"/>
      </left>
      <right style="hair">
        <color indexed="22"/>
      </right>
      <top style="hair">
        <color indexed="22"/>
      </top>
      <bottom style="thin"/>
    </border>
    <border>
      <left style="hair">
        <color rgb="FFC0C0C0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rgb="FFC0C0C0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rgb="FFC0C0C0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rgb="FFC0C0C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149959996342659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theme="0" tint="-0.149959996342659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rgb="FFC0C0C0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rgb="FFC0C0C0"/>
      </bottom>
    </border>
    <border>
      <left style="hair">
        <color indexed="22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>
        <color rgb="FF000000"/>
      </bottom>
    </border>
    <border>
      <left style="hair">
        <color indexed="22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rgb="FFC0C0C0"/>
      </top>
      <bottom>
        <color indexed="63"/>
      </bottom>
    </border>
    <border>
      <left style="hair">
        <color indexed="22"/>
      </left>
      <right>
        <color indexed="63"/>
      </right>
      <top style="hair">
        <color rgb="FFC0C0C0"/>
      </top>
      <bottom>
        <color indexed="63"/>
      </bottom>
    </border>
    <border>
      <left style="hair">
        <color indexed="22"/>
      </left>
      <right>
        <color indexed="63"/>
      </right>
      <top style="hair">
        <color rgb="FFC0C0C0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 style="hair">
        <color indexed="22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C0C0C0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C0C0C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C0C0C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theme="0" tint="-0.149959996342659"/>
      </right>
      <top style="thin">
        <color rgb="FF000000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thin">
        <color rgb="FF000000"/>
      </left>
      <right style="hair">
        <color theme="0" tint="-0.149959996342659"/>
      </right>
      <top style="hair">
        <color theme="0" tint="-0.149959996342659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hair">
        <color theme="0" tint="-0.149959996342659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C0C0C0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thin">
        <color rgb="FF000000"/>
      </right>
      <top>
        <color indexed="63"/>
      </top>
      <bottom style="hair">
        <color indexed="22"/>
      </bottom>
    </border>
    <border>
      <left style="hair">
        <color rgb="FFC0C0C0"/>
      </left>
      <right style="thin">
        <color rgb="FF000000"/>
      </right>
      <top style="hair">
        <color indexed="22"/>
      </top>
      <bottom style="hair">
        <color indexed="22"/>
      </bottom>
    </border>
    <border>
      <left style="hair">
        <color rgb="FFC0C0C0"/>
      </left>
      <right style="thin">
        <color rgb="FF000000"/>
      </right>
      <top style="hair">
        <color indexed="22"/>
      </top>
      <bottom>
        <color indexed="63"/>
      </bottom>
    </border>
    <border>
      <left style="hair">
        <color rgb="FFC0C0C0"/>
      </left>
      <right style="thin">
        <color rgb="FF000000"/>
      </right>
      <top style="hair">
        <color indexed="22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C0C0C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rgb="FFC0C0C0"/>
      </top>
      <bottom style="hair">
        <color indexed="22"/>
      </bottom>
    </border>
    <border>
      <left style="hair">
        <color rgb="FFC0C0C0"/>
      </left>
      <right>
        <color indexed="63"/>
      </right>
      <top style="hair">
        <color indexed="22"/>
      </top>
      <bottom>
        <color indexed="63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indexed="22"/>
      </top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 style="hair">
        <color indexed="22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indexed="22"/>
      </left>
      <right style="thin">
        <color rgb="FF000000"/>
      </right>
      <top>
        <color indexed="63"/>
      </top>
      <bottom style="hair">
        <color indexed="22"/>
      </bottom>
    </border>
    <border>
      <left style="hair">
        <color indexed="22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thin">
        <color rgb="FF000000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rgb="FF000000"/>
      </right>
      <top style="hair">
        <color indexed="22"/>
      </top>
      <bottom style="thin">
        <color rgb="FF000000"/>
      </bottom>
    </border>
    <border>
      <left>
        <color indexed="63"/>
      </left>
      <right style="hair">
        <color rgb="FFC0C0C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>
        <color indexed="63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hair">
        <color indexed="22"/>
      </right>
      <top>
        <color indexed="63"/>
      </top>
      <bottom>
        <color indexed="63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hair">
        <color indexed="22"/>
      </right>
      <top>
        <color indexed="63"/>
      </top>
      <bottom style="hair">
        <color rgb="FFC0C0C0"/>
      </bottom>
    </border>
    <border>
      <left style="thin">
        <color rgb="FF000000"/>
      </left>
      <right style="hair">
        <color indexed="22"/>
      </right>
      <top style="hair">
        <color rgb="FFC0C0C0"/>
      </top>
      <bottom>
        <color indexed="63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hair">
        <color indexed="22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rgb="FF000000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000000"/>
      </left>
      <right style="hair">
        <color indexed="22"/>
      </right>
      <top style="hair">
        <color indexed="22"/>
      </top>
      <bottom>
        <color indexed="63"/>
      </bottom>
    </border>
    <border>
      <left style="thin">
        <color rgb="FF000000"/>
      </left>
      <right style="hair">
        <color indexed="22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indexed="22"/>
      </right>
      <top style="hair">
        <color indexed="22"/>
      </top>
      <bottom style="thin">
        <color rgb="FF000000"/>
      </bottom>
    </border>
    <border>
      <left style="thin">
        <color rgb="FF000000"/>
      </left>
      <right style="hair">
        <color indexed="22"/>
      </right>
      <top style="hair">
        <color indexed="22"/>
      </top>
      <bottom style="thin"/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rgb="FFC0C0C0"/>
      </bottom>
    </border>
    <border>
      <left style="thin">
        <color rgb="FF000000"/>
      </left>
      <right style="hair">
        <color theme="0" tint="-0.149959996342659"/>
      </right>
      <top style="hair">
        <color theme="0" tint="-0.149959996342659"/>
      </top>
      <bottom style="hair">
        <color rgb="FFC0C0C0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rgb="FFC0C0C0"/>
      </bottom>
    </border>
    <border>
      <left style="hair">
        <color theme="0" tint="-0.149959996342659"/>
      </left>
      <right>
        <color indexed="63"/>
      </right>
      <top style="hair">
        <color rgb="FFC0C0C0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rgb="FFC0C0C0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C0C0C0"/>
      </top>
      <bottom style="hair">
        <color theme="0" tint="-0.149959996342659"/>
      </bottom>
    </border>
    <border>
      <left>
        <color indexed="63"/>
      </left>
      <right style="hair">
        <color indexed="22"/>
      </right>
      <top style="hair">
        <color rgb="FFC0C0C0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rgb="FF000000"/>
      </bottom>
    </border>
    <border>
      <left style="hair">
        <color indexed="22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rgb="FFC0C0C0"/>
      </bottom>
    </border>
    <border>
      <left style="hair">
        <color indexed="22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indexed="22"/>
      </bottom>
    </border>
    <border>
      <left style="thin">
        <color rgb="FF000000"/>
      </left>
      <right style="hair">
        <color rgb="FFC0C0C0"/>
      </right>
      <top>
        <color indexed="63"/>
      </top>
      <bottom style="hair">
        <color indexed="22"/>
      </bottom>
    </border>
    <border>
      <left style="thin">
        <color rgb="FF000000"/>
      </left>
      <right style="hair">
        <color rgb="FFC0C0C0"/>
      </right>
      <top style="hair">
        <color indexed="22"/>
      </top>
      <bottom style="hair">
        <color indexed="22"/>
      </bottom>
    </border>
    <border>
      <left style="thin">
        <color rgb="FF000000"/>
      </left>
      <right style="hair">
        <color rgb="FFC0C0C0"/>
      </right>
      <top style="hair">
        <color indexed="22"/>
      </top>
      <bottom style="thin">
        <color rgb="FF000000"/>
      </bottom>
    </border>
    <border>
      <left style="thin">
        <color rgb="FF000000"/>
      </left>
      <right style="hair">
        <color rgb="FFC0C0C0"/>
      </right>
      <top>
        <color indexed="63"/>
      </top>
      <bottom style="hair">
        <color rgb="FFC0C0C0"/>
      </bottom>
    </border>
    <border>
      <left style="thin">
        <color rgb="FF000000"/>
      </left>
      <right style="hair">
        <color rgb="FFC0C0C0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rgb="FFC0C0C0"/>
      </top>
      <bottom>
        <color indexed="63"/>
      </bottom>
    </border>
    <border>
      <left style="hair">
        <color indexed="22"/>
      </left>
      <right style="hair">
        <color rgb="FFC0C0C0"/>
      </right>
      <top style="hair">
        <color rgb="FFC0C0C0"/>
      </top>
      <bottom>
        <color indexed="63"/>
      </bottom>
    </border>
    <border>
      <left style="hair">
        <color indexed="22"/>
      </left>
      <right style="hair">
        <color rgb="FFC0C0C0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rgb="FFC0C0C0"/>
      </right>
      <top style="hair">
        <color indexed="22"/>
      </top>
      <bottom style="thin">
        <color rgb="FF000000"/>
      </bottom>
    </border>
    <border>
      <left style="hair">
        <color rgb="FFC0C0C0"/>
      </left>
      <right style="hair">
        <color rgb="FFC0C0C0"/>
      </right>
      <top>
        <color indexed="63"/>
      </top>
      <bottom style="thin">
        <color rgb="FF000000"/>
      </bottom>
    </border>
    <border>
      <left style="hair">
        <color indexed="22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22"/>
      </right>
      <top style="thin"/>
      <bottom style="thin">
        <color rgb="FF000000"/>
      </bottom>
    </border>
    <border>
      <left style="hair">
        <color indexed="22"/>
      </left>
      <right style="hair">
        <color indexed="22"/>
      </right>
      <top style="thin"/>
      <bottom style="thin">
        <color rgb="FF000000"/>
      </bottom>
    </border>
    <border>
      <left style="hair">
        <color indexed="22"/>
      </left>
      <right>
        <color indexed="63"/>
      </right>
      <top style="thin"/>
      <bottom style="thin">
        <color rgb="FF000000"/>
      </bottom>
    </border>
    <border>
      <left style="hair">
        <color theme="0" tint="-0.149959996342659"/>
      </left>
      <right>
        <color indexed="63"/>
      </right>
      <top style="thin">
        <color rgb="FF000000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theme="0" tint="-0.149959996342659"/>
      </right>
      <top>
        <color indexed="63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thin">
        <color rgb="FF000000"/>
      </bottom>
    </border>
    <border>
      <left style="hair">
        <color theme="0" tint="-0.149959996342659"/>
      </left>
      <right>
        <color indexed="63"/>
      </right>
      <top style="thin">
        <color indexed="8"/>
      </top>
      <bottom>
        <color indexed="63"/>
      </bottom>
    </border>
    <border>
      <left style="hair">
        <color theme="0" tint="-0.149959996342659"/>
      </left>
      <right>
        <color indexed="63"/>
      </right>
      <top style="hair">
        <color indexed="22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hair">
        <color indexed="22"/>
      </top>
      <bottom style="thin">
        <color indexed="8"/>
      </bottom>
    </border>
    <border>
      <left style="hair">
        <color theme="0" tint="-0.149959996342659"/>
      </left>
      <right style="hair">
        <color theme="0" tint="-0.149959996342659"/>
      </right>
      <top style="hair">
        <color indexed="22"/>
      </top>
      <bottom style="thin">
        <color indexed="8"/>
      </bottom>
    </border>
    <border>
      <left style="hair">
        <color theme="0" tint="-0.149959996342659"/>
      </left>
      <right style="thin">
        <color rgb="FF000000"/>
      </right>
      <top style="hair">
        <color theme="0" tint="-0.149959996342659"/>
      </top>
      <bottom>
        <color indexed="63"/>
      </bottom>
    </border>
    <border>
      <left style="thin">
        <color rgb="FF000000"/>
      </left>
      <right style="hair">
        <color theme="0" tint="-0.149959996342659"/>
      </right>
      <top style="thin">
        <color rgb="FF000000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thin">
        <color rgb="FF000000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rgb="FFC0C0C0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 style="hair">
        <color rgb="FFC0C0C0"/>
      </top>
      <bottom style="thin">
        <color rgb="FF000000"/>
      </bottom>
    </border>
    <border>
      <left style="hair">
        <color theme="0" tint="-0.149959996342659"/>
      </left>
      <right>
        <color indexed="63"/>
      </right>
      <top>
        <color indexed="63"/>
      </top>
      <bottom style="hair">
        <color rgb="FFC0C0C0"/>
      </bottom>
    </border>
    <border>
      <left style="thin">
        <color rgb="FF000000"/>
      </left>
      <right style="hair">
        <color theme="0" tint="-0.149959996342659"/>
      </right>
      <top>
        <color indexed="63"/>
      </top>
      <bottom style="hair">
        <color rgb="FFC0C0C0"/>
      </bottom>
    </border>
    <border>
      <left>
        <color indexed="63"/>
      </left>
      <right style="hair">
        <color theme="0" tint="-0.149959996342659"/>
      </right>
      <top>
        <color indexed="63"/>
      </top>
      <bottom style="hair">
        <color rgb="FFC0C0C0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rgb="FFC0C0C0"/>
      </bottom>
    </border>
    <border>
      <left>
        <color indexed="63"/>
      </left>
      <right style="hair">
        <color theme="0" tint="-0.149959996342659"/>
      </right>
      <top>
        <color indexed="63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rgb="FFC0C0C0"/>
      </bottom>
    </border>
    <border>
      <left>
        <color indexed="63"/>
      </left>
      <right style="hair">
        <color theme="0" tint="-0.149959996342659"/>
      </right>
      <top style="hair">
        <color rgb="FFC0C0C0"/>
      </top>
      <bottom style="hair">
        <color theme="0" tint="-0.149959996342659"/>
      </bottom>
    </border>
    <border>
      <left style="thin">
        <color rgb="FF000000"/>
      </left>
      <right>
        <color indexed="63"/>
      </right>
      <top>
        <color indexed="63"/>
      </top>
      <bottom style="hair">
        <color theme="0" tint="-0.149959996342659"/>
      </bottom>
    </border>
    <border>
      <left style="thin">
        <color rgb="FF000000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 style="thin">
        <color rgb="FF000000"/>
      </left>
      <right>
        <color indexed="63"/>
      </right>
      <top style="hair">
        <color theme="0" tint="-0.149959996342659"/>
      </top>
      <bottom>
        <color indexed="63"/>
      </bottom>
    </border>
    <border>
      <left style="thin">
        <color rgb="FF000000"/>
      </left>
      <right>
        <color indexed="63"/>
      </right>
      <top style="hair">
        <color theme="0" tint="-0.149959996342659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 style="hair">
        <color theme="0" tint="-0.149959996342659"/>
      </bottom>
    </border>
    <border>
      <left style="thin">
        <color rgb="FF000000"/>
      </left>
      <right>
        <color indexed="63"/>
      </right>
      <top style="hair">
        <color theme="0" tint="-0.149959996342659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theme="0" tint="-0.149959996342659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theme="0" tint="-0.149959996342659"/>
      </left>
      <right>
        <color indexed="63"/>
      </right>
      <top style="hair">
        <color rgb="FFC0C0C0"/>
      </top>
      <bottom>
        <color indexed="63"/>
      </bottom>
    </border>
    <border>
      <left style="thin">
        <color rgb="FF000000"/>
      </left>
      <right style="hair">
        <color indexed="22"/>
      </right>
      <top style="hair">
        <color indexed="22"/>
      </top>
      <bottom style="hair">
        <color rgb="FFC0C0C0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hair">
        <color indexed="22"/>
      </bottom>
    </border>
    <border>
      <left style="thin">
        <color rgb="FF000000"/>
      </left>
      <right style="hair">
        <color indexed="22"/>
      </right>
      <top style="thin"/>
      <bottom style="thin">
        <color rgb="FF000000"/>
      </bottom>
    </border>
    <border>
      <left style="hair">
        <color theme="0" tint="-0.149959996342659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theme="0" tint="-0.149959996342659"/>
      </left>
      <right style="thin">
        <color rgb="FF000000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thin">
        <color rgb="FF000000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thin">
        <color rgb="FF000000"/>
      </right>
      <top style="hair">
        <color theme="0" tint="-0.149959996342659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C0C0C0"/>
      </top>
      <bottom>
        <color indexed="63"/>
      </bottom>
    </border>
    <border>
      <left>
        <color indexed="63"/>
      </left>
      <right style="hair">
        <color theme="0" tint="-0.149959996342659"/>
      </right>
      <top style="hair">
        <color rgb="FFC0C0C0"/>
      </top>
      <bottom>
        <color indexed="63"/>
      </bottom>
    </border>
    <border>
      <left style="hair">
        <color rgb="FFC0C0C0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theme="0" tint="-0.149959996342659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rgb="FFC0C0C0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8"/>
      </bottom>
    </border>
    <border>
      <left style="hair">
        <color theme="0" tint="-0.149959996342659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hair">
        <color indexed="22"/>
      </bottom>
    </border>
    <border>
      <left style="hair">
        <color theme="0" tint="-0.149959996342659"/>
      </left>
      <right style="thin">
        <color rgb="FF000000"/>
      </right>
      <top>
        <color indexed="63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rgb="FFC0C0C0"/>
      </top>
      <bottom>
        <color indexed="63"/>
      </bottom>
    </border>
    <border>
      <left style="hair">
        <color theme="0" tint="-0.149959996342659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149959996342659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59996342659"/>
      </bottom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rgb="FFC0C0C0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rgb="FFC0C0C0"/>
      </right>
      <top style="thin"/>
      <bottom style="hair">
        <color indexed="22"/>
      </bottom>
    </border>
    <border>
      <left>
        <color indexed="63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rgb="FFC0C0C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149959996342659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theme="0" tint="-0.149959996342659"/>
      </right>
      <top style="thin">
        <color rgb="FF000000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thin">
        <color rgb="FF000000"/>
      </top>
      <bottom>
        <color indexed="63"/>
      </bottom>
    </border>
    <border>
      <left style="hair">
        <color rgb="FFC0C0C0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C0C0C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C0C0C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hair">
        <color rgb="FFC0C0C0"/>
      </bottom>
    </border>
    <border>
      <left style="hair">
        <color indexed="22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indexed="22"/>
      </right>
      <top style="thin"/>
      <bottom style="hair">
        <color rgb="FFC0C0C0"/>
      </bottom>
    </border>
    <border>
      <left style="hair">
        <color indexed="22"/>
      </left>
      <right style="hair">
        <color rgb="FFC0C0C0"/>
      </right>
      <top style="thin"/>
      <bottom style="hair">
        <color rgb="FFC0C0C0"/>
      </bottom>
    </border>
    <border>
      <left>
        <color indexed="63"/>
      </left>
      <right style="hair">
        <color indexed="22"/>
      </right>
      <top style="thin"/>
      <bottom style="hair">
        <color rgb="FFC0C0C0"/>
      </bottom>
    </border>
    <border>
      <left style="hair">
        <color indexed="22"/>
      </left>
      <right>
        <color indexed="63"/>
      </right>
      <top style="thin"/>
      <bottom style="hair">
        <color rgb="FFC0C0C0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thin"/>
    </border>
    <border>
      <left style="hair">
        <color indexed="22"/>
      </left>
      <right style="hair">
        <color rgb="FFC0C0C0"/>
      </right>
      <top style="hair">
        <color rgb="FFC0C0C0"/>
      </top>
      <bottom style="thin"/>
    </border>
    <border>
      <left style="hair">
        <color indexed="22"/>
      </left>
      <right>
        <color indexed="63"/>
      </right>
      <top style="hair">
        <color rgb="FFC0C0C0"/>
      </top>
      <bottom style="thin"/>
    </border>
    <border>
      <left style="thin">
        <color rgb="FF000000"/>
      </left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18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20" borderId="0" applyNumberFormat="0" applyBorder="0" applyAlignment="0" applyProtection="0"/>
    <xf numFmtId="0" fontId="37" fillId="34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7" fillId="5" borderId="1" applyNumberFormat="0" applyAlignment="0" applyProtection="0"/>
    <xf numFmtId="0" fontId="39" fillId="38" borderId="2" applyNumberFormat="0" applyAlignment="0" applyProtection="0"/>
    <xf numFmtId="0" fontId="8" fillId="0" borderId="3" applyNumberFormat="0" applyFill="0" applyAlignment="0" applyProtection="0"/>
    <xf numFmtId="0" fontId="40" fillId="3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0" borderId="5" applyNumberFormat="0" applyFont="0" applyAlignment="0" applyProtection="0"/>
    <xf numFmtId="0" fontId="0" fillId="40" borderId="5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3" borderId="1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2" borderId="2" applyNumberFormat="0" applyAlignment="0" applyProtection="0"/>
    <xf numFmtId="0" fontId="12" fillId="43" borderId="0" applyNumberFormat="0" applyBorder="0" applyAlignment="0" applyProtection="0"/>
    <xf numFmtId="0" fontId="47" fillId="0" borderId="9" applyNumberFormat="0" applyFill="0" applyAlignment="0" applyProtection="0"/>
    <xf numFmtId="0" fontId="48" fillId="44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5" borderId="10" applyNumberFormat="0" applyFont="0" applyAlignment="0" applyProtection="0"/>
    <xf numFmtId="0" fontId="36" fillId="45" borderId="10" applyNumberFormat="0" applyFont="0" applyAlignment="0" applyProtection="0"/>
    <xf numFmtId="173" fontId="27" fillId="0" borderId="0" applyFill="0" applyBorder="0" applyProtection="0">
      <alignment horizontal="right"/>
    </xf>
    <xf numFmtId="0" fontId="49" fillId="3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ont="0" applyFill="0" applyBorder="0" applyAlignment="0">
      <protection hidden="1"/>
    </xf>
    <xf numFmtId="0" fontId="16" fillId="5" borderId="12" applyNumberFormat="0" applyAlignment="0" applyProtection="0"/>
    <xf numFmtId="0" fontId="3" fillId="0" borderId="0">
      <alignment vertical="top"/>
      <protection/>
    </xf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51" fillId="0" borderId="17" applyNumberFormat="0" applyFill="0" applyAlignment="0" applyProtection="0"/>
    <xf numFmtId="0" fontId="23" fillId="46" borderId="18" applyNumberFormat="0" applyAlignment="0" applyProtection="0"/>
    <xf numFmtId="0" fontId="52" fillId="0" borderId="0" applyNumberFormat="0" applyFill="0" applyBorder="0" applyAlignment="0" applyProtection="0"/>
  </cellStyleXfs>
  <cellXfs count="107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1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2" fillId="5" borderId="0" xfId="95" applyNumberFormat="1" applyFont="1" applyFill="1" applyBorder="1" applyAlignment="1">
      <alignment/>
      <protection/>
    </xf>
    <xf numFmtId="0" fontId="25" fillId="5" borderId="0" xfId="0" applyNumberFormat="1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Alignment="1">
      <alignment horizontal="right"/>
    </xf>
    <xf numFmtId="0" fontId="25" fillId="5" borderId="0" xfId="96" applyNumberFormat="1" applyFont="1" applyFill="1" applyBorder="1" applyAlignment="1">
      <alignment/>
      <protection/>
    </xf>
    <xf numFmtId="0" fontId="26" fillId="5" borderId="0" xfId="96" applyNumberFormat="1" applyFont="1" applyFill="1" applyBorder="1" applyAlignment="1">
      <alignment/>
      <protection/>
    </xf>
    <xf numFmtId="49" fontId="24" fillId="5" borderId="0" xfId="96" applyNumberFormat="1" applyFont="1" applyFill="1" applyBorder="1" applyAlignment="1">
      <alignment wrapText="1"/>
      <protection/>
    </xf>
    <xf numFmtId="0" fontId="24" fillId="5" borderId="0" xfId="96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4" fillId="5" borderId="0" xfId="0" applyFont="1" applyFill="1" applyBorder="1" applyAlignment="1">
      <alignment horizontal="justify"/>
    </xf>
    <xf numFmtId="0" fontId="2" fillId="5" borderId="0" xfId="0" applyFont="1" applyFill="1" applyAlignment="1">
      <alignment wrapText="1"/>
    </xf>
    <xf numFmtId="49" fontId="24" fillId="47" borderId="20" xfId="0" applyNumberFormat="1" applyFont="1" applyFill="1" applyBorder="1" applyAlignment="1">
      <alignment horizontal="right" vertical="top"/>
    </xf>
    <xf numFmtId="49" fontId="24" fillId="47" borderId="21" xfId="0" applyNumberFormat="1" applyFont="1" applyFill="1" applyBorder="1" applyAlignment="1">
      <alignment horizontal="right" vertical="top"/>
    </xf>
    <xf numFmtId="3" fontId="2" fillId="5" borderId="0" xfId="0" applyNumberFormat="1" applyFont="1" applyFill="1" applyAlignment="1">
      <alignment/>
    </xf>
    <xf numFmtId="49" fontId="25" fillId="5" borderId="0" xfId="0" applyNumberFormat="1" applyFont="1" applyFill="1" applyAlignment="1">
      <alignment horizontal="justify"/>
    </xf>
    <xf numFmtId="49" fontId="24" fillId="47" borderId="22" xfId="0" applyNumberFormat="1" applyFont="1" applyFill="1" applyBorder="1" applyAlignment="1">
      <alignment horizontal="center" vertical="top"/>
    </xf>
    <xf numFmtId="49" fontId="24" fillId="47" borderId="23" xfId="0" applyNumberFormat="1" applyFont="1" applyFill="1" applyBorder="1" applyAlignment="1">
      <alignment horizontal="center" vertical="top"/>
    </xf>
    <xf numFmtId="49" fontId="24" fillId="47" borderId="24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4" fillId="5" borderId="25" xfId="0" applyFont="1" applyFill="1" applyBorder="1" applyAlignment="1">
      <alignment/>
    </xf>
    <xf numFmtId="0" fontId="24" fillId="5" borderId="26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170" fontId="2" fillId="5" borderId="27" xfId="0" applyNumberFormat="1" applyFont="1" applyFill="1" applyBorder="1" applyAlignment="1">
      <alignment/>
    </xf>
    <xf numFmtId="170" fontId="2" fillId="5" borderId="27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4" fillId="48" borderId="28" xfId="0" applyFont="1" applyFill="1" applyBorder="1" applyAlignment="1">
      <alignment/>
    </xf>
    <xf numFmtId="170" fontId="2" fillId="48" borderId="29" xfId="0" applyNumberFormat="1" applyFont="1" applyFill="1" applyBorder="1" applyAlignment="1">
      <alignment/>
    </xf>
    <xf numFmtId="0" fontId="24" fillId="5" borderId="28" xfId="0" applyFont="1" applyFill="1" applyBorder="1" applyAlignment="1">
      <alignment/>
    </xf>
    <xf numFmtId="170" fontId="2" fillId="5" borderId="29" xfId="0" applyNumberFormat="1" applyFont="1" applyFill="1" applyBorder="1" applyAlignment="1">
      <alignment/>
    </xf>
    <xf numFmtId="0" fontId="24" fillId="5" borderId="30" xfId="0" applyFont="1" applyFill="1" applyBorder="1" applyAlignment="1">
      <alignment/>
    </xf>
    <xf numFmtId="170" fontId="2" fillId="5" borderId="31" xfId="0" applyNumberFormat="1" applyFont="1" applyFill="1" applyBorder="1" applyAlignment="1">
      <alignment/>
    </xf>
    <xf numFmtId="170" fontId="2" fillId="5" borderId="31" xfId="0" applyNumberFormat="1" applyFont="1" applyFill="1" applyBorder="1" applyAlignment="1">
      <alignment horizontal="right"/>
    </xf>
    <xf numFmtId="0" fontId="2" fillId="0" borderId="0" xfId="96" applyFont="1" applyFill="1">
      <alignment/>
      <protection/>
    </xf>
    <xf numFmtId="170" fontId="2" fillId="5" borderId="32" xfId="0" applyNumberFormat="1" applyFont="1" applyFill="1" applyBorder="1" applyAlignment="1">
      <alignment/>
    </xf>
    <xf numFmtId="0" fontId="24" fillId="5" borderId="33" xfId="0" applyFont="1" applyFill="1" applyBorder="1" applyAlignment="1">
      <alignment/>
    </xf>
    <xf numFmtId="170" fontId="2" fillId="5" borderId="34" xfId="0" applyNumberFormat="1" applyFont="1" applyFill="1" applyBorder="1" applyAlignment="1">
      <alignment/>
    </xf>
    <xf numFmtId="0" fontId="24" fillId="5" borderId="35" xfId="0" applyFont="1" applyFill="1" applyBorder="1" applyAlignment="1">
      <alignment/>
    </xf>
    <xf numFmtId="0" fontId="24" fillId="5" borderId="36" xfId="0" applyFont="1" applyFill="1" applyBorder="1" applyAlignment="1">
      <alignment/>
    </xf>
    <xf numFmtId="170" fontId="2" fillId="5" borderId="20" xfId="0" applyNumberFormat="1" applyFont="1" applyFill="1" applyBorder="1" applyAlignment="1">
      <alignment horizontal="right"/>
    </xf>
    <xf numFmtId="0" fontId="24" fillId="5" borderId="0" xfId="0" applyFont="1" applyFill="1" applyAlignment="1">
      <alignment/>
    </xf>
    <xf numFmtId="0" fontId="2" fillId="5" borderId="0" xfId="96" applyNumberFormat="1" applyFont="1" applyFill="1" applyBorder="1" applyAlignment="1">
      <alignment/>
      <protection/>
    </xf>
    <xf numFmtId="0" fontId="2" fillId="5" borderId="0" xfId="0" applyFont="1" applyFill="1" applyAlignment="1">
      <alignment horizontal="justify"/>
    </xf>
    <xf numFmtId="170" fontId="2" fillId="5" borderId="37" xfId="0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 wrapText="1"/>
    </xf>
    <xf numFmtId="49" fontId="2" fillId="5" borderId="0" xfId="0" applyNumberFormat="1" applyFont="1" applyFill="1" applyAlignment="1">
      <alignment horizontal="justify"/>
    </xf>
    <xf numFmtId="170" fontId="2" fillId="5" borderId="38" xfId="0" applyNumberFormat="1" applyFont="1" applyFill="1" applyBorder="1" applyAlignment="1">
      <alignment horizontal="right"/>
    </xf>
    <xf numFmtId="0" fontId="24" fillId="5" borderId="37" xfId="0" applyFont="1" applyFill="1" applyBorder="1" applyAlignment="1">
      <alignment/>
    </xf>
    <xf numFmtId="0" fontId="24" fillId="5" borderId="31" xfId="0" applyFont="1" applyFill="1" applyBorder="1" applyAlignment="1">
      <alignment/>
    </xf>
    <xf numFmtId="0" fontId="24" fillId="5" borderId="32" xfId="0" applyFont="1" applyFill="1" applyBorder="1" applyAlignment="1">
      <alignment/>
    </xf>
    <xf numFmtId="0" fontId="2" fillId="5" borderId="0" xfId="96" applyFont="1" applyFill="1">
      <alignment/>
      <protection/>
    </xf>
    <xf numFmtId="0" fontId="2" fillId="5" borderId="19" xfId="96" applyFont="1" applyFill="1" applyBorder="1">
      <alignment/>
      <protection/>
    </xf>
    <xf numFmtId="0" fontId="2" fillId="5" borderId="0" xfId="96" applyFont="1" applyFill="1" applyBorder="1">
      <alignment/>
      <protection/>
    </xf>
    <xf numFmtId="3" fontId="2" fillId="5" borderId="0" xfId="96" applyNumberFormat="1" applyFont="1" applyFill="1" applyBorder="1">
      <alignment/>
      <protection/>
    </xf>
    <xf numFmtId="9" fontId="2" fillId="5" borderId="0" xfId="96" applyNumberFormat="1" applyFont="1" applyFill="1" applyBorder="1">
      <alignment/>
      <protection/>
    </xf>
    <xf numFmtId="0" fontId="2" fillId="0" borderId="0" xfId="0" applyFont="1" applyAlignment="1">
      <alignment/>
    </xf>
    <xf numFmtId="0" fontId="2" fillId="5" borderId="0" xfId="0" applyFont="1" applyFill="1" applyBorder="1" applyAlignment="1">
      <alignment wrapText="1"/>
    </xf>
    <xf numFmtId="171" fontId="2" fillId="5" borderId="37" xfId="0" applyNumberFormat="1" applyFont="1" applyFill="1" applyBorder="1" applyAlignment="1">
      <alignment/>
    </xf>
    <xf numFmtId="171" fontId="2" fillId="5" borderId="39" xfId="0" applyNumberFormat="1" applyFont="1" applyFill="1" applyBorder="1" applyAlignment="1">
      <alignment/>
    </xf>
    <xf numFmtId="171" fontId="2" fillId="5" borderId="31" xfId="0" applyNumberFormat="1" applyFont="1" applyFill="1" applyBorder="1" applyAlignment="1">
      <alignment/>
    </xf>
    <xf numFmtId="171" fontId="2" fillId="5" borderId="40" xfId="0" applyNumberFormat="1" applyFont="1" applyFill="1" applyBorder="1" applyAlignment="1">
      <alignment/>
    </xf>
    <xf numFmtId="171" fontId="2" fillId="5" borderId="32" xfId="0" applyNumberFormat="1" applyFont="1" applyFill="1" applyBorder="1" applyAlignment="1">
      <alignment/>
    </xf>
    <xf numFmtId="171" fontId="2" fillId="5" borderId="41" xfId="0" applyNumberFormat="1" applyFont="1" applyFill="1" applyBorder="1" applyAlignment="1">
      <alignment/>
    </xf>
    <xf numFmtId="49" fontId="2" fillId="5" borderId="0" xfId="96" applyNumberFormat="1" applyFont="1" applyFill="1" applyBorder="1">
      <alignment/>
      <protection/>
    </xf>
    <xf numFmtId="171" fontId="2" fillId="5" borderId="42" xfId="0" applyNumberFormat="1" applyFont="1" applyFill="1" applyBorder="1" applyAlignment="1">
      <alignment/>
    </xf>
    <xf numFmtId="171" fontId="2" fillId="5" borderId="30" xfId="0" applyNumberFormat="1" applyFont="1" applyFill="1" applyBorder="1" applyAlignment="1">
      <alignment/>
    </xf>
    <xf numFmtId="9" fontId="2" fillId="5" borderId="0" xfId="0" applyNumberFormat="1" applyFont="1" applyFill="1" applyAlignment="1">
      <alignment/>
    </xf>
    <xf numFmtId="170" fontId="2" fillId="5" borderId="32" xfId="0" applyNumberFormat="1" applyFont="1" applyFill="1" applyBorder="1" applyAlignment="1">
      <alignment horizontal="right"/>
    </xf>
    <xf numFmtId="0" fontId="24" fillId="5" borderId="34" xfId="0" applyFont="1" applyFill="1" applyBorder="1" applyAlignment="1">
      <alignment/>
    </xf>
    <xf numFmtId="0" fontId="2" fillId="5" borderId="0" xfId="96" applyFont="1" applyFill="1" applyBorder="1" applyAlignment="1">
      <alignment/>
      <protection/>
    </xf>
    <xf numFmtId="9" fontId="2" fillId="5" borderId="0" xfId="101" applyFont="1" applyFill="1" applyAlignment="1">
      <alignment/>
    </xf>
    <xf numFmtId="9" fontId="2" fillId="5" borderId="0" xfId="10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48" borderId="43" xfId="0" applyNumberFormat="1" applyFont="1" applyFill="1" applyBorder="1" applyAlignment="1">
      <alignment/>
    </xf>
    <xf numFmtId="170" fontId="2" fillId="5" borderId="43" xfId="0" applyNumberFormat="1" applyFont="1" applyFill="1" applyBorder="1" applyAlignment="1">
      <alignment/>
    </xf>
    <xf numFmtId="170" fontId="2" fillId="5" borderId="40" xfId="0" applyNumberFormat="1" applyFont="1" applyFill="1" applyBorder="1" applyAlignment="1">
      <alignment/>
    </xf>
    <xf numFmtId="170" fontId="2" fillId="5" borderId="41" xfId="0" applyNumberFormat="1" applyFont="1" applyFill="1" applyBorder="1" applyAlignment="1">
      <alignment/>
    </xf>
    <xf numFmtId="170" fontId="2" fillId="5" borderId="44" xfId="0" applyNumberFormat="1" applyFont="1" applyFill="1" applyBorder="1" applyAlignment="1">
      <alignment/>
    </xf>
    <xf numFmtId="9" fontId="2" fillId="5" borderId="45" xfId="96" applyNumberFormat="1" applyFont="1" applyFill="1" applyBorder="1">
      <alignment/>
      <protection/>
    </xf>
    <xf numFmtId="9" fontId="2" fillId="5" borderId="46" xfId="96" applyNumberFormat="1" applyFont="1" applyFill="1" applyBorder="1">
      <alignment/>
      <protection/>
    </xf>
    <xf numFmtId="9" fontId="2" fillId="5" borderId="47" xfId="96" applyNumberFormat="1" applyFont="1" applyFill="1" applyBorder="1">
      <alignment/>
      <protection/>
    </xf>
    <xf numFmtId="9" fontId="2" fillId="5" borderId="48" xfId="96" applyNumberFormat="1" applyFont="1" applyFill="1" applyBorder="1">
      <alignment/>
      <protection/>
    </xf>
    <xf numFmtId="9" fontId="2" fillId="5" borderId="49" xfId="96" applyNumberFormat="1" applyFont="1" applyFill="1" applyBorder="1">
      <alignment/>
      <protection/>
    </xf>
    <xf numFmtId="9" fontId="2" fillId="5" borderId="48" xfId="96" applyNumberFormat="1" applyFont="1" applyFill="1" applyBorder="1" applyAlignment="1">
      <alignment horizontal="right"/>
      <protection/>
    </xf>
    <xf numFmtId="9" fontId="2" fillId="5" borderId="50" xfId="96" applyNumberFormat="1" applyFont="1" applyFill="1" applyBorder="1">
      <alignment/>
      <protection/>
    </xf>
    <xf numFmtId="9" fontId="2" fillId="5" borderId="51" xfId="96" applyNumberFormat="1" applyFont="1" applyFill="1" applyBorder="1">
      <alignment/>
      <protection/>
    </xf>
    <xf numFmtId="9" fontId="2" fillId="5" borderId="52" xfId="96" applyNumberFormat="1" applyFont="1" applyFill="1" applyBorder="1">
      <alignment/>
      <protection/>
    </xf>
    <xf numFmtId="9" fontId="2" fillId="5" borderId="53" xfId="96" applyNumberFormat="1" applyFont="1" applyFill="1" applyBorder="1">
      <alignment/>
      <protection/>
    </xf>
    <xf numFmtId="9" fontId="2" fillId="5" borderId="52" xfId="96" applyNumberFormat="1" applyFont="1" applyFill="1" applyBorder="1" applyAlignment="1">
      <alignment horizontal="right"/>
      <protection/>
    </xf>
    <xf numFmtId="9" fontId="2" fillId="5" borderId="54" xfId="96" applyNumberFormat="1" applyFont="1" applyFill="1" applyBorder="1">
      <alignment/>
      <protection/>
    </xf>
    <xf numFmtId="49" fontId="24" fillId="5" borderId="0" xfId="96" applyNumberFormat="1" applyFont="1" applyFill="1" applyBorder="1" applyAlignment="1">
      <alignment/>
      <protection/>
    </xf>
    <xf numFmtId="170" fontId="2" fillId="5" borderId="34" xfId="0" applyNumberFormat="1" applyFont="1" applyFill="1" applyBorder="1" applyAlignment="1">
      <alignment horizontal="right"/>
    </xf>
    <xf numFmtId="0" fontId="24" fillId="6" borderId="55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56" xfId="0" applyNumberFormat="1" applyFont="1" applyFill="1" applyBorder="1" applyAlignment="1">
      <alignment horizontal="center"/>
    </xf>
    <xf numFmtId="0" fontId="24" fillId="12" borderId="57" xfId="0" applyNumberFormat="1" applyFont="1" applyFill="1" applyBorder="1" applyAlignment="1">
      <alignment horizontal="left"/>
    </xf>
    <xf numFmtId="0" fontId="24" fillId="49" borderId="58" xfId="0" applyNumberFormat="1" applyFont="1" applyFill="1" applyBorder="1" applyAlignment="1">
      <alignment horizontal="left"/>
    </xf>
    <xf numFmtId="0" fontId="24" fillId="49" borderId="59" xfId="0" applyNumberFormat="1" applyFont="1" applyFill="1" applyBorder="1" applyAlignment="1">
      <alignment horizontal="left"/>
    </xf>
    <xf numFmtId="0" fontId="24" fillId="49" borderId="56" xfId="0" applyNumberFormat="1" applyFont="1" applyFill="1" applyBorder="1" applyAlignment="1">
      <alignment horizontal="left"/>
    </xf>
    <xf numFmtId="0" fontId="24" fillId="49" borderId="60" xfId="0" applyNumberFormat="1" applyFont="1" applyFill="1" applyBorder="1" applyAlignment="1">
      <alignment horizontal="left"/>
    </xf>
    <xf numFmtId="0" fontId="24" fillId="6" borderId="61" xfId="0" applyNumberFormat="1" applyFont="1" applyFill="1" applyBorder="1" applyAlignment="1">
      <alignment horizontal="center" vertical="top" wrapText="1"/>
    </xf>
    <xf numFmtId="0" fontId="24" fillId="6" borderId="62" xfId="0" applyNumberFormat="1" applyFont="1" applyFill="1" applyBorder="1" applyAlignment="1">
      <alignment horizontal="center" vertical="top" wrapText="1"/>
    </xf>
    <xf numFmtId="0" fontId="24" fillId="6" borderId="63" xfId="0" applyNumberFormat="1" applyFont="1" applyFill="1" applyBorder="1" applyAlignment="1">
      <alignment horizontal="center" vertical="top" wrapText="1"/>
    </xf>
    <xf numFmtId="0" fontId="24" fillId="6" borderId="64" xfId="0" applyNumberFormat="1" applyFont="1" applyFill="1" applyBorder="1" applyAlignment="1">
      <alignment horizontal="center" vertical="top" wrapText="1"/>
    </xf>
    <xf numFmtId="0" fontId="2" fillId="49" borderId="0" xfId="0" applyFont="1" applyFill="1" applyAlignment="1">
      <alignment/>
    </xf>
    <xf numFmtId="0" fontId="24" fillId="49" borderId="57" xfId="0" applyNumberFormat="1" applyFont="1" applyFill="1" applyBorder="1" applyAlignment="1">
      <alignment horizontal="left"/>
    </xf>
    <xf numFmtId="0" fontId="24" fillId="6" borderId="63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49" borderId="0" xfId="0" applyFont="1" applyFill="1" applyAlignment="1">
      <alignment vertical="top" wrapText="1"/>
    </xf>
    <xf numFmtId="0" fontId="24" fillId="5" borderId="66" xfId="0" applyFont="1" applyFill="1" applyBorder="1" applyAlignment="1">
      <alignment/>
    </xf>
    <xf numFmtId="170" fontId="2" fillId="5" borderId="67" xfId="0" applyNumberFormat="1" applyFont="1" applyFill="1" applyBorder="1" applyAlignment="1">
      <alignment/>
    </xf>
    <xf numFmtId="170" fontId="2" fillId="5" borderId="67" xfId="0" applyNumberFormat="1" applyFont="1" applyFill="1" applyBorder="1" applyAlignment="1">
      <alignment horizontal="right"/>
    </xf>
    <xf numFmtId="0" fontId="24" fillId="5" borderId="68" xfId="0" applyFont="1" applyFill="1" applyBorder="1" applyAlignment="1">
      <alignment/>
    </xf>
    <xf numFmtId="170" fontId="2" fillId="5" borderId="69" xfId="0" applyNumberFormat="1" applyFont="1" applyFill="1" applyBorder="1" applyAlignment="1">
      <alignment/>
    </xf>
    <xf numFmtId="0" fontId="24" fillId="48" borderId="70" xfId="0" applyFont="1" applyFill="1" applyBorder="1" applyAlignment="1">
      <alignment/>
    </xf>
    <xf numFmtId="170" fontId="2" fillId="48" borderId="70" xfId="0" applyNumberFormat="1" applyFont="1" applyFill="1" applyBorder="1" applyAlignment="1">
      <alignment/>
    </xf>
    <xf numFmtId="0" fontId="24" fillId="5" borderId="71" xfId="0" applyFont="1" applyFill="1" applyBorder="1" applyAlignment="1">
      <alignment/>
    </xf>
    <xf numFmtId="170" fontId="2" fillId="5" borderId="72" xfId="0" applyNumberFormat="1" applyFont="1" applyFill="1" applyBorder="1" applyAlignment="1">
      <alignment horizontal="right"/>
    </xf>
    <xf numFmtId="170" fontId="2" fillId="5" borderId="72" xfId="0" applyNumberFormat="1" applyFont="1" applyFill="1" applyBorder="1" applyAlignment="1">
      <alignment/>
    </xf>
    <xf numFmtId="170" fontId="2" fillId="5" borderId="33" xfId="0" applyNumberFormat="1" applyFont="1" applyFill="1" applyBorder="1" applyAlignment="1">
      <alignment horizontal="right"/>
    </xf>
    <xf numFmtId="170" fontId="2" fillId="5" borderId="33" xfId="0" applyNumberFormat="1" applyFont="1" applyFill="1" applyBorder="1" applyAlignment="1">
      <alignment/>
    </xf>
    <xf numFmtId="0" fontId="2" fillId="0" borderId="73" xfId="0" applyFont="1" applyFill="1" applyBorder="1" applyAlignment="1">
      <alignment horizontal="right"/>
    </xf>
    <xf numFmtId="0" fontId="2" fillId="0" borderId="74" xfId="0" applyFont="1" applyFill="1" applyBorder="1" applyAlignment="1">
      <alignment/>
    </xf>
    <xf numFmtId="9" fontId="2" fillId="0" borderId="0" xfId="101" applyFont="1" applyFill="1" applyAlignment="1">
      <alignment/>
    </xf>
    <xf numFmtId="9" fontId="2" fillId="48" borderId="75" xfId="0" applyNumberFormat="1" applyFont="1" applyFill="1" applyBorder="1" applyAlignment="1">
      <alignment/>
    </xf>
    <xf numFmtId="9" fontId="2" fillId="48" borderId="76" xfId="0" applyNumberFormat="1" applyFont="1" applyFill="1" applyBorder="1" applyAlignment="1">
      <alignment/>
    </xf>
    <xf numFmtId="0" fontId="2" fillId="49" borderId="0" xfId="96" applyFont="1" applyFill="1">
      <alignment/>
      <protection/>
    </xf>
    <xf numFmtId="0" fontId="2" fillId="49" borderId="0" xfId="96" applyFont="1" applyFill="1" applyBorder="1">
      <alignment/>
      <protection/>
    </xf>
    <xf numFmtId="0" fontId="24" fillId="49" borderId="0" xfId="96" applyFont="1" applyFill="1" applyBorder="1" applyAlignment="1">
      <alignment horizontal="center" vertical="top" wrapText="1"/>
      <protection/>
    </xf>
    <xf numFmtId="0" fontId="24" fillId="49" borderId="0" xfId="96" applyFont="1" applyFill="1" applyBorder="1" applyAlignment="1">
      <alignment horizontal="center" wrapText="1"/>
      <protection/>
    </xf>
    <xf numFmtId="9" fontId="2" fillId="49" borderId="0" xfId="0" applyNumberFormat="1" applyFont="1" applyFill="1" applyBorder="1" applyAlignment="1">
      <alignment/>
    </xf>
    <xf numFmtId="9" fontId="2" fillId="5" borderId="53" xfId="101" applyFont="1" applyFill="1" applyBorder="1" applyAlignment="1">
      <alignment/>
    </xf>
    <xf numFmtId="9" fontId="2" fillId="49" borderId="0" xfId="96" applyNumberFormat="1" applyFont="1" applyFill="1">
      <alignment/>
      <protection/>
    </xf>
    <xf numFmtId="170" fontId="2" fillId="49" borderId="37" xfId="0" applyNumberFormat="1" applyFont="1" applyFill="1" applyBorder="1" applyAlignment="1">
      <alignment/>
    </xf>
    <xf numFmtId="170" fontId="2" fillId="49" borderId="31" xfId="0" applyNumberFormat="1" applyFont="1" applyFill="1" applyBorder="1" applyAlignment="1">
      <alignment/>
    </xf>
    <xf numFmtId="170" fontId="2" fillId="49" borderId="31" xfId="0" applyNumberFormat="1" applyFont="1" applyFill="1" applyBorder="1" applyAlignment="1">
      <alignment horizontal="right"/>
    </xf>
    <xf numFmtId="170" fontId="2" fillId="49" borderId="32" xfId="0" applyNumberFormat="1" applyFont="1" applyFill="1" applyBorder="1" applyAlignment="1">
      <alignment/>
    </xf>
    <xf numFmtId="170" fontId="2" fillId="49" borderId="22" xfId="0" applyNumberFormat="1" applyFont="1" applyFill="1" applyBorder="1" applyAlignment="1">
      <alignment/>
    </xf>
    <xf numFmtId="0" fontId="2" fillId="5" borderId="65" xfId="0" applyFont="1" applyFill="1" applyBorder="1" applyAlignment="1">
      <alignment/>
    </xf>
    <xf numFmtId="170" fontId="2" fillId="49" borderId="32" xfId="0" applyNumberFormat="1" applyFont="1" applyFill="1" applyBorder="1" applyAlignment="1">
      <alignment horizontal="right"/>
    </xf>
    <xf numFmtId="0" fontId="2" fillId="49" borderId="0" xfId="0" applyFont="1" applyFill="1" applyAlignment="1">
      <alignment wrapText="1"/>
    </xf>
    <xf numFmtId="0" fontId="24" fillId="12" borderId="77" xfId="0" applyFont="1" applyFill="1" applyBorder="1" applyAlignment="1">
      <alignment/>
    </xf>
    <xf numFmtId="170" fontId="2" fillId="12" borderId="77" xfId="0" applyNumberFormat="1" applyFont="1" applyFill="1" applyBorder="1" applyAlignment="1">
      <alignment/>
    </xf>
    <xf numFmtId="3" fontId="2" fillId="49" borderId="0" xfId="0" applyNumberFormat="1" applyFont="1" applyFill="1" applyAlignment="1">
      <alignment/>
    </xf>
    <xf numFmtId="170" fontId="2" fillId="49" borderId="39" xfId="0" applyNumberFormat="1" applyFont="1" applyFill="1" applyBorder="1" applyAlignment="1">
      <alignment/>
    </xf>
    <xf numFmtId="170" fontId="2" fillId="49" borderId="40" xfId="0" applyNumberFormat="1" applyFont="1" applyFill="1" applyBorder="1" applyAlignment="1">
      <alignment horizontal="right"/>
    </xf>
    <xf numFmtId="170" fontId="2" fillId="49" borderId="40" xfId="0" applyNumberFormat="1" applyFont="1" applyFill="1" applyBorder="1" applyAlignment="1">
      <alignment/>
    </xf>
    <xf numFmtId="170" fontId="2" fillId="49" borderId="41" xfId="0" applyNumberFormat="1" applyFont="1" applyFill="1" applyBorder="1" applyAlignment="1">
      <alignment horizontal="right"/>
    </xf>
    <xf numFmtId="170" fontId="2" fillId="49" borderId="23" xfId="0" applyNumberFormat="1" applyFont="1" applyFill="1" applyBorder="1" applyAlignment="1">
      <alignment/>
    </xf>
    <xf numFmtId="0" fontId="2" fillId="5" borderId="53" xfId="0" applyFont="1" applyFill="1" applyBorder="1" applyAlignment="1">
      <alignment/>
    </xf>
    <xf numFmtId="3" fontId="2" fillId="5" borderId="53" xfId="0" applyNumberFormat="1" applyFont="1" applyFill="1" applyBorder="1" applyAlignment="1">
      <alignment/>
    </xf>
    <xf numFmtId="3" fontId="2" fillId="49" borderId="53" xfId="0" applyNumberFormat="1" applyFont="1" applyFill="1" applyBorder="1" applyAlignment="1">
      <alignment/>
    </xf>
    <xf numFmtId="49" fontId="24" fillId="47" borderId="42" xfId="0" applyNumberFormat="1" applyFont="1" applyFill="1" applyBorder="1" applyAlignment="1">
      <alignment horizontal="center" vertical="top"/>
    </xf>
    <xf numFmtId="49" fontId="24" fillId="47" borderId="78" xfId="0" applyNumberFormat="1" applyFont="1" applyFill="1" applyBorder="1" applyAlignment="1">
      <alignment horizontal="center" vertical="top"/>
    </xf>
    <xf numFmtId="170" fontId="2" fillId="48" borderId="79" xfId="0" applyNumberFormat="1" applyFont="1" applyFill="1" applyBorder="1" applyAlignment="1">
      <alignment/>
    </xf>
    <xf numFmtId="170" fontId="2" fillId="49" borderId="42" xfId="0" applyNumberFormat="1" applyFont="1" applyFill="1" applyBorder="1" applyAlignment="1">
      <alignment/>
    </xf>
    <xf numFmtId="170" fontId="2" fillId="49" borderId="30" xfId="0" applyNumberFormat="1" applyFont="1" applyFill="1" applyBorder="1" applyAlignment="1">
      <alignment/>
    </xf>
    <xf numFmtId="170" fontId="2" fillId="49" borderId="80" xfId="0" applyNumberFormat="1" applyFont="1" applyFill="1" applyBorder="1" applyAlignment="1">
      <alignment/>
    </xf>
    <xf numFmtId="170" fontId="2" fillId="49" borderId="78" xfId="0" applyNumberFormat="1" applyFont="1" applyFill="1" applyBorder="1" applyAlignment="1">
      <alignment/>
    </xf>
    <xf numFmtId="0" fontId="24" fillId="48" borderId="81" xfId="0" applyFont="1" applyFill="1" applyBorder="1" applyAlignment="1">
      <alignment/>
    </xf>
    <xf numFmtId="0" fontId="24" fillId="49" borderId="82" xfId="0" applyFont="1" applyFill="1" applyBorder="1" applyAlignment="1">
      <alignment/>
    </xf>
    <xf numFmtId="0" fontId="24" fillId="49" borderId="83" xfId="0" applyFont="1" applyFill="1" applyBorder="1" applyAlignment="1">
      <alignment/>
    </xf>
    <xf numFmtId="0" fontId="24" fillId="49" borderId="84" xfId="0" applyFont="1" applyFill="1" applyBorder="1" applyAlignment="1">
      <alignment/>
    </xf>
    <xf numFmtId="0" fontId="24" fillId="49" borderId="85" xfId="0" applyFont="1" applyFill="1" applyBorder="1" applyAlignment="1">
      <alignment/>
    </xf>
    <xf numFmtId="170" fontId="2" fillId="5" borderId="0" xfId="0" applyNumberFormat="1" applyFont="1" applyFill="1" applyAlignment="1">
      <alignment/>
    </xf>
    <xf numFmtId="171" fontId="2" fillId="5" borderId="34" xfId="0" applyNumberFormat="1" applyFont="1" applyFill="1" applyBorder="1" applyAlignment="1">
      <alignment/>
    </xf>
    <xf numFmtId="171" fontId="2" fillId="5" borderId="72" xfId="0" applyNumberFormat="1" applyFont="1" applyFill="1" applyBorder="1" applyAlignment="1">
      <alignment/>
    </xf>
    <xf numFmtId="171" fontId="2" fillId="5" borderId="86" xfId="0" applyNumberFormat="1" applyFont="1" applyFill="1" applyBorder="1" applyAlignment="1">
      <alignment/>
    </xf>
    <xf numFmtId="171" fontId="2" fillId="5" borderId="87" xfId="0" applyNumberFormat="1" applyFont="1" applyFill="1" applyBorder="1" applyAlignment="1">
      <alignment/>
    </xf>
    <xf numFmtId="0" fontId="24" fillId="5" borderId="88" xfId="0" applyFont="1" applyFill="1" applyBorder="1" applyAlignment="1">
      <alignment/>
    </xf>
    <xf numFmtId="0" fontId="24" fillId="5" borderId="89" xfId="0" applyFont="1" applyFill="1" applyBorder="1" applyAlignment="1">
      <alignment/>
    </xf>
    <xf numFmtId="0" fontId="24" fillId="5" borderId="90" xfId="0" applyFont="1" applyFill="1" applyBorder="1" applyAlignment="1">
      <alignment/>
    </xf>
    <xf numFmtId="0" fontId="24" fillId="5" borderId="91" xfId="0" applyFont="1" applyFill="1" applyBorder="1" applyAlignment="1">
      <alignment/>
    </xf>
    <xf numFmtId="49" fontId="25" fillId="5" borderId="0" xfId="0" applyNumberFormat="1" applyFont="1" applyFill="1" applyAlignment="1">
      <alignment wrapText="1"/>
    </xf>
    <xf numFmtId="49" fontId="25" fillId="5" borderId="0" xfId="0" applyNumberFormat="1" applyFont="1" applyFill="1" applyAlignment="1">
      <alignment/>
    </xf>
    <xf numFmtId="49" fontId="25" fillId="5" borderId="0" xfId="0" applyNumberFormat="1" applyFont="1" applyFill="1" applyAlignment="1">
      <alignment horizontal="left" vertical="top"/>
    </xf>
    <xf numFmtId="0" fontId="24" fillId="49" borderId="92" xfId="0" applyNumberFormat="1" applyFont="1" applyFill="1" applyBorder="1" applyAlignment="1">
      <alignment horizontal="left"/>
    </xf>
    <xf numFmtId="0" fontId="24" fillId="49" borderId="93" xfId="0" applyNumberFormat="1" applyFont="1" applyFill="1" applyBorder="1" applyAlignment="1">
      <alignment horizontal="left"/>
    </xf>
    <xf numFmtId="0" fontId="24" fillId="49" borderId="94" xfId="0" applyNumberFormat="1" applyFont="1" applyFill="1" applyBorder="1" applyAlignment="1">
      <alignment horizontal="left"/>
    </xf>
    <xf numFmtId="1" fontId="24" fillId="5" borderId="37" xfId="0" applyNumberFormat="1" applyFont="1" applyFill="1" applyBorder="1" applyAlignment="1">
      <alignment/>
    </xf>
    <xf numFmtId="1" fontId="24" fillId="5" borderId="31" xfId="0" applyNumberFormat="1" applyFont="1" applyFill="1" applyBorder="1" applyAlignment="1">
      <alignment/>
    </xf>
    <xf numFmtId="1" fontId="2" fillId="5" borderId="40" xfId="0" applyNumberFormat="1" applyFont="1" applyFill="1" applyBorder="1" applyAlignment="1">
      <alignment wrapText="1"/>
    </xf>
    <xf numFmtId="1" fontId="2" fillId="5" borderId="40" xfId="0" applyNumberFormat="1" applyFont="1" applyFill="1" applyBorder="1" applyAlignment="1">
      <alignment horizontal="right" wrapText="1"/>
    </xf>
    <xf numFmtId="1" fontId="24" fillId="5" borderId="34" xfId="0" applyNumberFormat="1" applyFont="1" applyFill="1" applyBorder="1" applyAlignment="1">
      <alignment/>
    </xf>
    <xf numFmtId="1" fontId="2" fillId="5" borderId="72" xfId="0" applyNumberFormat="1" applyFont="1" applyFill="1" applyBorder="1" applyAlignment="1">
      <alignment wrapText="1"/>
    </xf>
    <xf numFmtId="1" fontId="24" fillId="5" borderId="27" xfId="0" applyNumberFormat="1" applyFont="1" applyFill="1" applyBorder="1" applyAlignment="1">
      <alignment/>
    </xf>
    <xf numFmtId="1" fontId="2" fillId="5" borderId="44" xfId="0" applyNumberFormat="1" applyFont="1" applyFill="1" applyBorder="1" applyAlignment="1">
      <alignment wrapText="1"/>
    </xf>
    <xf numFmtId="1" fontId="2" fillId="5" borderId="39" xfId="0" applyNumberFormat="1" applyFont="1" applyFill="1" applyBorder="1" applyAlignment="1">
      <alignment wrapText="1"/>
    </xf>
    <xf numFmtId="1" fontId="24" fillId="5" borderId="95" xfId="0" applyNumberFormat="1" applyFont="1" applyFill="1" applyBorder="1" applyAlignment="1">
      <alignment/>
    </xf>
    <xf numFmtId="1" fontId="2" fillId="5" borderId="96" xfId="0" applyNumberFormat="1" applyFont="1" applyFill="1" applyBorder="1" applyAlignment="1">
      <alignment wrapText="1"/>
    </xf>
    <xf numFmtId="1" fontId="24" fillId="5" borderId="69" xfId="0" applyNumberFormat="1" applyFont="1" applyFill="1" applyBorder="1" applyAlignment="1">
      <alignment/>
    </xf>
    <xf numFmtId="1" fontId="2" fillId="5" borderId="97" xfId="0" applyNumberFormat="1" applyFont="1" applyFill="1" applyBorder="1" applyAlignment="1">
      <alignment wrapText="1"/>
    </xf>
    <xf numFmtId="1" fontId="24" fillId="5" borderId="98" xfId="0" applyNumberFormat="1" applyFont="1" applyFill="1" applyBorder="1" applyAlignment="1">
      <alignment/>
    </xf>
    <xf numFmtId="1" fontId="2" fillId="5" borderId="99" xfId="0" applyNumberFormat="1" applyFont="1" applyFill="1" applyBorder="1" applyAlignment="1">
      <alignment wrapText="1"/>
    </xf>
    <xf numFmtId="1" fontId="24" fillId="5" borderId="100" xfId="0" applyNumberFormat="1" applyFont="1" applyFill="1" applyBorder="1" applyAlignment="1">
      <alignment/>
    </xf>
    <xf numFmtId="1" fontId="2" fillId="5" borderId="101" xfId="0" applyNumberFormat="1" applyFont="1" applyFill="1" applyBorder="1" applyAlignment="1">
      <alignment wrapText="1"/>
    </xf>
    <xf numFmtId="1" fontId="2" fillId="5" borderId="21" xfId="0" applyNumberFormat="1" applyFont="1" applyFill="1" applyBorder="1" applyAlignment="1">
      <alignment wrapText="1"/>
    </xf>
    <xf numFmtId="1" fontId="24" fillId="5" borderId="74" xfId="0" applyNumberFormat="1" applyFont="1" applyFill="1" applyBorder="1" applyAlignment="1">
      <alignment/>
    </xf>
    <xf numFmtId="1" fontId="2" fillId="5" borderId="102" xfId="0" applyNumberFormat="1" applyFont="1" applyFill="1" applyBorder="1" applyAlignment="1">
      <alignment wrapText="1"/>
    </xf>
    <xf numFmtId="1" fontId="24" fillId="5" borderId="38" xfId="0" applyNumberFormat="1" applyFont="1" applyFill="1" applyBorder="1" applyAlignment="1">
      <alignment/>
    </xf>
    <xf numFmtId="1" fontId="2" fillId="5" borderId="103" xfId="0" applyNumberFormat="1" applyFont="1" applyFill="1" applyBorder="1" applyAlignment="1">
      <alignment wrapText="1"/>
    </xf>
    <xf numFmtId="2" fontId="2" fillId="5" borderId="21" xfId="0" applyNumberFormat="1" applyFont="1" applyFill="1" applyBorder="1" applyAlignment="1">
      <alignment wrapText="1"/>
    </xf>
    <xf numFmtId="2" fontId="2" fillId="5" borderId="40" xfId="0" applyNumberFormat="1" applyFont="1" applyFill="1" applyBorder="1" applyAlignment="1">
      <alignment wrapText="1"/>
    </xf>
    <xf numFmtId="2" fontId="2" fillId="5" borderId="40" xfId="0" applyNumberFormat="1" applyFont="1" applyFill="1" applyBorder="1" applyAlignment="1">
      <alignment horizontal="right" wrapText="1"/>
    </xf>
    <xf numFmtId="2" fontId="2" fillId="5" borderId="72" xfId="0" applyNumberFormat="1" applyFont="1" applyFill="1" applyBorder="1" applyAlignment="1">
      <alignment wrapText="1"/>
    </xf>
    <xf numFmtId="2" fontId="2" fillId="5" borderId="96" xfId="0" applyNumberFormat="1" applyFont="1" applyFill="1" applyBorder="1" applyAlignment="1">
      <alignment wrapText="1"/>
    </xf>
    <xf numFmtId="2" fontId="2" fillId="5" borderId="102" xfId="0" applyNumberFormat="1" applyFont="1" applyFill="1" applyBorder="1" applyAlignment="1">
      <alignment wrapText="1"/>
    </xf>
    <xf numFmtId="2" fontId="2" fillId="5" borderId="97" xfId="0" applyNumberFormat="1" applyFont="1" applyFill="1" applyBorder="1" applyAlignment="1">
      <alignment wrapText="1"/>
    </xf>
    <xf numFmtId="2" fontId="2" fillId="5" borderId="101" xfId="0" applyNumberFormat="1" applyFont="1" applyFill="1" applyBorder="1" applyAlignment="1">
      <alignment wrapText="1"/>
    </xf>
    <xf numFmtId="2" fontId="2" fillId="5" borderId="99" xfId="0" applyNumberFormat="1" applyFont="1" applyFill="1" applyBorder="1" applyAlignment="1">
      <alignment wrapText="1"/>
    </xf>
    <xf numFmtId="2" fontId="2" fillId="5" borderId="103" xfId="0" applyNumberFormat="1" applyFont="1" applyFill="1" applyBorder="1" applyAlignment="1">
      <alignment wrapText="1"/>
    </xf>
    <xf numFmtId="2" fontId="2" fillId="5" borderId="44" xfId="0" applyNumberFormat="1" applyFont="1" applyFill="1" applyBorder="1" applyAlignment="1">
      <alignment wrapText="1"/>
    </xf>
    <xf numFmtId="0" fontId="2" fillId="49" borderId="0" xfId="0" applyFont="1" applyFill="1" applyBorder="1" applyAlignment="1">
      <alignment vertical="top"/>
    </xf>
    <xf numFmtId="49" fontId="24" fillId="49" borderId="0" xfId="96" applyNumberFormat="1" applyFont="1" applyFill="1" applyBorder="1" applyAlignment="1">
      <alignment horizontal="center" vertical="top" wrapText="1"/>
      <protection/>
    </xf>
    <xf numFmtId="0" fontId="2" fillId="49" borderId="0" xfId="0" applyFont="1" applyFill="1" applyBorder="1" applyAlignment="1">
      <alignment horizontal="center" vertical="top" wrapText="1"/>
    </xf>
    <xf numFmtId="171" fontId="2" fillId="49" borderId="0" xfId="0" applyNumberFormat="1" applyFont="1" applyFill="1" applyBorder="1" applyAlignment="1">
      <alignment/>
    </xf>
    <xf numFmtId="0" fontId="2" fillId="49" borderId="0" xfId="96" applyNumberFormat="1" applyFont="1" applyFill="1" applyBorder="1" applyAlignment="1">
      <alignment/>
      <protection/>
    </xf>
    <xf numFmtId="3" fontId="2" fillId="5" borderId="104" xfId="0" applyNumberFormat="1" applyFont="1" applyFill="1" applyBorder="1" applyAlignment="1">
      <alignment/>
    </xf>
    <xf numFmtId="3" fontId="2" fillId="5" borderId="97" xfId="0" applyNumberFormat="1" applyFont="1" applyFill="1" applyBorder="1" applyAlignment="1">
      <alignment/>
    </xf>
    <xf numFmtId="2" fontId="2" fillId="49" borderId="88" xfId="0" applyNumberFormat="1" applyFont="1" applyFill="1" applyBorder="1" applyAlignment="1">
      <alignment/>
    </xf>
    <xf numFmtId="2" fontId="2" fillId="5" borderId="88" xfId="96" applyNumberFormat="1" applyFont="1" applyFill="1" applyBorder="1">
      <alignment/>
      <protection/>
    </xf>
    <xf numFmtId="2" fontId="2" fillId="49" borderId="105" xfId="0" applyNumberFormat="1" applyFont="1" applyFill="1" applyBorder="1" applyAlignment="1">
      <alignment/>
    </xf>
    <xf numFmtId="2" fontId="2" fillId="5" borderId="105" xfId="96" applyNumberFormat="1" applyFont="1" applyFill="1" applyBorder="1">
      <alignment/>
      <protection/>
    </xf>
    <xf numFmtId="2" fontId="2" fillId="5" borderId="105" xfId="96" applyNumberFormat="1" applyFont="1" applyFill="1" applyBorder="1" applyAlignment="1">
      <alignment/>
      <protection/>
    </xf>
    <xf numFmtId="2" fontId="2" fillId="49" borderId="106" xfId="0" applyNumberFormat="1" applyFont="1" applyFill="1" applyBorder="1" applyAlignment="1">
      <alignment/>
    </xf>
    <xf numFmtId="2" fontId="2" fillId="5" borderId="106" xfId="96" applyNumberFormat="1" applyFont="1" applyFill="1" applyBorder="1">
      <alignment/>
      <protection/>
    </xf>
    <xf numFmtId="0" fontId="24" fillId="6" borderId="106" xfId="0" applyFont="1" applyFill="1" applyBorder="1" applyAlignment="1">
      <alignment horizontal="center"/>
    </xf>
    <xf numFmtId="1" fontId="24" fillId="5" borderId="67" xfId="0" applyNumberFormat="1" applyFont="1" applyFill="1" applyBorder="1" applyAlignment="1">
      <alignment/>
    </xf>
    <xf numFmtId="1" fontId="2" fillId="5" borderId="107" xfId="0" applyNumberFormat="1" applyFont="1" applyFill="1" applyBorder="1" applyAlignment="1">
      <alignment wrapText="1"/>
    </xf>
    <xf numFmtId="2" fontId="2" fillId="5" borderId="108" xfId="0" applyNumberFormat="1" applyFont="1" applyFill="1" applyBorder="1" applyAlignment="1">
      <alignment/>
    </xf>
    <xf numFmtId="2" fontId="2" fillId="5" borderId="105" xfId="0" applyNumberFormat="1" applyFont="1" applyFill="1" applyBorder="1" applyAlignment="1">
      <alignment/>
    </xf>
    <xf numFmtId="1" fontId="2" fillId="5" borderId="97" xfId="0" applyNumberFormat="1" applyFont="1" applyFill="1" applyBorder="1" applyAlignment="1">
      <alignment horizontal="right" wrapText="1"/>
    </xf>
    <xf numFmtId="2" fontId="2" fillId="5" borderId="106" xfId="0" applyNumberFormat="1" applyFont="1" applyFill="1" applyBorder="1" applyAlignment="1">
      <alignment/>
    </xf>
    <xf numFmtId="2" fontId="2" fillId="5" borderId="109" xfId="0" applyNumberFormat="1" applyFont="1" applyFill="1" applyBorder="1" applyAlignment="1">
      <alignment/>
    </xf>
    <xf numFmtId="0" fontId="24" fillId="5" borderId="0" xfId="0" applyFont="1" applyFill="1" applyAlignment="1">
      <alignment/>
    </xf>
    <xf numFmtId="9" fontId="2" fillId="49" borderId="50" xfId="101" applyFont="1" applyFill="1" applyBorder="1" applyAlignment="1">
      <alignment/>
    </xf>
    <xf numFmtId="9" fontId="2" fillId="49" borderId="51" xfId="101" applyFont="1" applyFill="1" applyBorder="1" applyAlignment="1">
      <alignment/>
    </xf>
    <xf numFmtId="9" fontId="2" fillId="49" borderId="110" xfId="101" applyFont="1" applyFill="1" applyBorder="1" applyAlignment="1">
      <alignment/>
    </xf>
    <xf numFmtId="9" fontId="2" fillId="49" borderId="111" xfId="101" applyFont="1" applyFill="1" applyBorder="1" applyAlignment="1">
      <alignment/>
    </xf>
    <xf numFmtId="9" fontId="2" fillId="49" borderId="112" xfId="101" applyFont="1" applyFill="1" applyBorder="1" applyAlignment="1">
      <alignment/>
    </xf>
    <xf numFmtId="9" fontId="2" fillId="49" borderId="113" xfId="101" applyFont="1" applyFill="1" applyBorder="1" applyAlignment="1">
      <alignment/>
    </xf>
    <xf numFmtId="9" fontId="2" fillId="49" borderId="54" xfId="101" applyFont="1" applyFill="1" applyBorder="1" applyAlignment="1">
      <alignment/>
    </xf>
    <xf numFmtId="9" fontId="2" fillId="49" borderId="52" xfId="101" applyFont="1" applyFill="1" applyBorder="1" applyAlignment="1">
      <alignment/>
    </xf>
    <xf numFmtId="0" fontId="24" fillId="6" borderId="114" xfId="96" applyFont="1" applyFill="1" applyBorder="1" applyAlignment="1">
      <alignment horizontal="center" wrapText="1"/>
      <protection/>
    </xf>
    <xf numFmtId="0" fontId="24" fillId="6" borderId="115" xfId="96" applyFont="1" applyFill="1" applyBorder="1" applyAlignment="1">
      <alignment horizontal="center" wrapText="1"/>
      <protection/>
    </xf>
    <xf numFmtId="0" fontId="24" fillId="49" borderId="54" xfId="0" applyFont="1" applyFill="1" applyBorder="1" applyAlignment="1">
      <alignment/>
    </xf>
    <xf numFmtId="0" fontId="24" fillId="49" borderId="50" xfId="0" applyFont="1" applyFill="1" applyBorder="1" applyAlignment="1">
      <alignment/>
    </xf>
    <xf numFmtId="0" fontId="24" fillId="49" borderId="51" xfId="0" applyFont="1" applyFill="1" applyBorder="1" applyAlignment="1">
      <alignment/>
    </xf>
    <xf numFmtId="0" fontId="24" fillId="49" borderId="52" xfId="0" applyFont="1" applyFill="1" applyBorder="1" applyAlignment="1">
      <alignment/>
    </xf>
    <xf numFmtId="0" fontId="2" fillId="5" borderId="53" xfId="96" applyFont="1" applyFill="1" applyBorder="1">
      <alignment/>
      <protection/>
    </xf>
    <xf numFmtId="0" fontId="24" fillId="48" borderId="0" xfId="96" applyNumberFormat="1" applyFont="1" applyFill="1" applyBorder="1" applyAlignment="1">
      <alignment/>
      <protection/>
    </xf>
    <xf numFmtId="49" fontId="24" fillId="6" borderId="116" xfId="96" applyNumberFormat="1" applyFont="1" applyFill="1" applyBorder="1" applyAlignment="1">
      <alignment horizontal="center" vertical="top" wrapText="1"/>
      <protection/>
    </xf>
    <xf numFmtId="173" fontId="2" fillId="49" borderId="0" xfId="0" applyNumberFormat="1" applyFont="1" applyFill="1" applyAlignment="1">
      <alignment/>
    </xf>
    <xf numFmtId="173" fontId="2" fillId="12" borderId="117" xfId="99" applyFont="1" applyFill="1" applyBorder="1">
      <alignment horizontal="right"/>
    </xf>
    <xf numFmtId="173" fontId="2" fillId="12" borderId="118" xfId="99" applyFont="1" applyFill="1" applyBorder="1">
      <alignment horizontal="right"/>
    </xf>
    <xf numFmtId="173" fontId="2" fillId="49" borderId="119" xfId="99" applyFont="1" applyFill="1" applyBorder="1">
      <alignment horizontal="right"/>
    </xf>
    <xf numFmtId="173" fontId="2" fillId="49" borderId="120" xfId="99" applyFont="1" applyFill="1" applyBorder="1">
      <alignment horizontal="right"/>
    </xf>
    <xf numFmtId="173" fontId="2" fillId="49" borderId="58" xfId="99" applyFont="1" applyFill="1" applyBorder="1">
      <alignment horizontal="right"/>
    </xf>
    <xf numFmtId="173" fontId="2" fillId="49" borderId="121" xfId="99" applyFont="1" applyFill="1" applyBorder="1">
      <alignment horizontal="right"/>
    </xf>
    <xf numFmtId="173" fontId="2" fillId="49" borderId="122" xfId="99" applyFont="1" applyFill="1" applyBorder="1">
      <alignment horizontal="right"/>
    </xf>
    <xf numFmtId="173" fontId="2" fillId="49" borderId="59" xfId="99" applyFont="1" applyFill="1" applyBorder="1">
      <alignment horizontal="right"/>
    </xf>
    <xf numFmtId="173" fontId="2" fillId="49" borderId="123" xfId="99" applyFont="1" applyFill="1" applyBorder="1">
      <alignment horizontal="right"/>
    </xf>
    <xf numFmtId="173" fontId="2" fillId="49" borderId="56" xfId="99" applyFont="1" applyFill="1" applyBorder="1">
      <alignment horizontal="right"/>
    </xf>
    <xf numFmtId="173" fontId="2" fillId="49" borderId="124" xfId="99" applyFont="1" applyFill="1" applyBorder="1">
      <alignment horizontal="right"/>
    </xf>
    <xf numFmtId="173" fontId="2" fillId="49" borderId="125" xfId="99" applyFont="1" applyFill="1" applyBorder="1">
      <alignment horizontal="right"/>
    </xf>
    <xf numFmtId="173" fontId="2" fillId="49" borderId="60" xfId="99" applyFont="1" applyFill="1" applyBorder="1">
      <alignment horizontal="right"/>
    </xf>
    <xf numFmtId="9" fontId="2" fillId="12" borderId="118" xfId="101" applyFont="1" applyFill="1" applyBorder="1" applyAlignment="1">
      <alignment horizontal="right"/>
    </xf>
    <xf numFmtId="9" fontId="2" fillId="49" borderId="119" xfId="101" applyFont="1" applyFill="1" applyBorder="1" applyAlignment="1">
      <alignment horizontal="right"/>
    </xf>
    <xf numFmtId="9" fontId="2" fillId="49" borderId="126" xfId="101" applyFont="1" applyFill="1" applyBorder="1" applyAlignment="1">
      <alignment horizontal="right"/>
    </xf>
    <xf numFmtId="9" fontId="2" fillId="49" borderId="120" xfId="101" applyFont="1" applyFill="1" applyBorder="1" applyAlignment="1">
      <alignment horizontal="right"/>
    </xf>
    <xf numFmtId="9" fontId="2" fillId="49" borderId="58" xfId="101" applyFont="1" applyFill="1" applyBorder="1" applyAlignment="1">
      <alignment horizontal="right"/>
    </xf>
    <xf numFmtId="9" fontId="2" fillId="49" borderId="127" xfId="101" applyFont="1" applyFill="1" applyBorder="1" applyAlignment="1">
      <alignment horizontal="right"/>
    </xf>
    <xf numFmtId="9" fontId="2" fillId="49" borderId="128" xfId="101" applyFont="1" applyFill="1" applyBorder="1" applyAlignment="1">
      <alignment horizontal="right"/>
    </xf>
    <xf numFmtId="9" fontId="2" fillId="49" borderId="122" xfId="101" applyFont="1" applyFill="1" applyBorder="1" applyAlignment="1">
      <alignment horizontal="right"/>
    </xf>
    <xf numFmtId="9" fontId="2" fillId="49" borderId="59" xfId="101" applyFont="1" applyFill="1" applyBorder="1" applyAlignment="1">
      <alignment horizontal="right"/>
    </xf>
    <xf numFmtId="9" fontId="2" fillId="49" borderId="121" xfId="101" applyFont="1" applyFill="1" applyBorder="1" applyAlignment="1">
      <alignment horizontal="right"/>
    </xf>
    <xf numFmtId="9" fontId="2" fillId="49" borderId="129" xfId="101" applyFont="1" applyFill="1" applyBorder="1" applyAlignment="1">
      <alignment horizontal="right"/>
    </xf>
    <xf numFmtId="9" fontId="2" fillId="49" borderId="123" xfId="101" applyFont="1" applyFill="1" applyBorder="1" applyAlignment="1">
      <alignment horizontal="right"/>
    </xf>
    <xf numFmtId="9" fontId="2" fillId="49" borderId="56" xfId="101" applyFont="1" applyFill="1" applyBorder="1" applyAlignment="1">
      <alignment horizontal="right"/>
    </xf>
    <xf numFmtId="9" fontId="2" fillId="49" borderId="124" xfId="101" applyFont="1" applyFill="1" applyBorder="1" applyAlignment="1">
      <alignment horizontal="right"/>
    </xf>
    <xf numFmtId="9" fontId="2" fillId="49" borderId="130" xfId="101" applyFont="1" applyFill="1" applyBorder="1" applyAlignment="1">
      <alignment horizontal="right"/>
    </xf>
    <xf numFmtId="9" fontId="2" fillId="49" borderId="125" xfId="101" applyFont="1" applyFill="1" applyBorder="1" applyAlignment="1">
      <alignment horizontal="right"/>
    </xf>
    <xf numFmtId="9" fontId="2" fillId="49" borderId="60" xfId="101" applyFont="1" applyFill="1" applyBorder="1" applyAlignment="1">
      <alignment horizontal="right"/>
    </xf>
    <xf numFmtId="9" fontId="2" fillId="49" borderId="0" xfId="0" applyNumberFormat="1" applyFont="1" applyFill="1" applyAlignment="1">
      <alignment/>
    </xf>
    <xf numFmtId="9" fontId="2" fillId="49" borderId="131" xfId="101" applyFont="1" applyFill="1" applyBorder="1" applyAlignment="1">
      <alignment horizontal="right"/>
    </xf>
    <xf numFmtId="9" fontId="2" fillId="49" borderId="132" xfId="101" applyFont="1" applyFill="1" applyBorder="1" applyAlignment="1">
      <alignment horizontal="right"/>
    </xf>
    <xf numFmtId="9" fontId="2" fillId="49" borderId="133" xfId="101" applyFont="1" applyFill="1" applyBorder="1" applyAlignment="1">
      <alignment horizontal="right"/>
    </xf>
    <xf numFmtId="9" fontId="2" fillId="49" borderId="134" xfId="101" applyFont="1" applyFill="1" applyBorder="1" applyAlignment="1">
      <alignment horizontal="right"/>
    </xf>
    <xf numFmtId="0" fontId="2" fillId="49" borderId="0" xfId="0" applyFont="1" applyFill="1" applyBorder="1" applyAlignment="1">
      <alignment/>
    </xf>
    <xf numFmtId="0" fontId="2" fillId="49" borderId="65" xfId="0" applyFont="1" applyFill="1" applyBorder="1" applyAlignment="1">
      <alignment/>
    </xf>
    <xf numFmtId="174" fontId="2" fillId="12" borderId="117" xfId="99" applyNumberFormat="1" applyFont="1" applyFill="1" applyBorder="1">
      <alignment horizontal="right"/>
    </xf>
    <xf numFmtId="9" fontId="2" fillId="49" borderId="118" xfId="101" applyFont="1" applyFill="1" applyBorder="1" applyAlignment="1">
      <alignment horizontal="right"/>
    </xf>
    <xf numFmtId="173" fontId="2" fillId="12" borderId="135" xfId="99" applyFont="1" applyFill="1" applyBorder="1">
      <alignment horizontal="right"/>
    </xf>
    <xf numFmtId="0" fontId="24" fillId="48" borderId="89" xfId="96" applyNumberFormat="1" applyFont="1" applyFill="1" applyBorder="1" applyAlignment="1">
      <alignment/>
      <protection/>
    </xf>
    <xf numFmtId="0" fontId="24" fillId="5" borderId="109" xfId="0" applyFont="1" applyFill="1" applyBorder="1" applyAlignment="1">
      <alignment/>
    </xf>
    <xf numFmtId="171" fontId="2" fillId="5" borderId="21" xfId="0" applyNumberFormat="1" applyFont="1" applyFill="1" applyBorder="1" applyAlignment="1">
      <alignment/>
    </xf>
    <xf numFmtId="9" fontId="2" fillId="49" borderId="0" xfId="101" applyFont="1" applyFill="1" applyAlignment="1">
      <alignment/>
    </xf>
    <xf numFmtId="3" fontId="2" fillId="5" borderId="39" xfId="0" applyNumberFormat="1" applyFont="1" applyFill="1" applyBorder="1" applyAlignment="1">
      <alignment/>
    </xf>
    <xf numFmtId="3" fontId="2" fillId="5" borderId="72" xfId="0" applyNumberFormat="1" applyFont="1" applyFill="1" applyBorder="1" applyAlignment="1">
      <alignment/>
    </xf>
    <xf numFmtId="3" fontId="2" fillId="5" borderId="44" xfId="0" applyNumberFormat="1" applyFont="1" applyFill="1" applyBorder="1" applyAlignment="1">
      <alignment/>
    </xf>
    <xf numFmtId="3" fontId="2" fillId="5" borderId="42" xfId="0" applyNumberFormat="1" applyFont="1" applyFill="1" applyBorder="1" applyAlignment="1">
      <alignment/>
    </xf>
    <xf numFmtId="3" fontId="2" fillId="5" borderId="30" xfId="0" applyNumberFormat="1" applyFont="1" applyFill="1" applyBorder="1" applyAlignment="1">
      <alignment/>
    </xf>
    <xf numFmtId="3" fontId="2" fillId="5" borderId="33" xfId="0" applyNumberFormat="1" applyFont="1" applyFill="1" applyBorder="1" applyAlignment="1">
      <alignment/>
    </xf>
    <xf numFmtId="3" fontId="2" fillId="5" borderId="35" xfId="0" applyNumberFormat="1" applyFont="1" applyFill="1" applyBorder="1" applyAlignment="1">
      <alignment/>
    </xf>
    <xf numFmtId="0" fontId="24" fillId="5" borderId="136" xfId="0" applyFont="1" applyFill="1" applyBorder="1" applyAlignment="1">
      <alignment/>
    </xf>
    <xf numFmtId="0" fontId="24" fillId="5" borderId="137" xfId="0" applyFont="1" applyFill="1" applyBorder="1" applyAlignment="1">
      <alignment/>
    </xf>
    <xf numFmtId="0" fontId="24" fillId="5" borderId="138" xfId="0" applyFont="1" applyFill="1" applyBorder="1" applyAlignment="1">
      <alignment/>
    </xf>
    <xf numFmtId="0" fontId="24" fillId="5" borderId="139" xfId="0" applyFont="1" applyFill="1" applyBorder="1" applyAlignment="1">
      <alignment/>
    </xf>
    <xf numFmtId="1" fontId="2" fillId="5" borderId="0" xfId="101" applyNumberFormat="1" applyFont="1" applyFill="1" applyAlignment="1">
      <alignment/>
    </xf>
    <xf numFmtId="2" fontId="2" fillId="5" borderId="0" xfId="101" applyNumberFormat="1" applyFont="1" applyFill="1" applyAlignment="1">
      <alignment/>
    </xf>
    <xf numFmtId="3" fontId="2" fillId="5" borderId="21" xfId="0" applyNumberFormat="1" applyFont="1" applyFill="1" applyBorder="1" applyAlignment="1">
      <alignment/>
    </xf>
    <xf numFmtId="49" fontId="24" fillId="6" borderId="65" xfId="96" applyNumberFormat="1" applyFont="1" applyFill="1" applyBorder="1" applyAlignment="1">
      <alignment horizontal="center" vertical="top" wrapText="1"/>
      <protection/>
    </xf>
    <xf numFmtId="49" fontId="24" fillId="6" borderId="115" xfId="96" applyNumberFormat="1" applyFont="1" applyFill="1" applyBorder="1" applyAlignment="1">
      <alignment horizontal="center" vertical="top" wrapText="1"/>
      <protection/>
    </xf>
    <xf numFmtId="49" fontId="24" fillId="6" borderId="140" xfId="96" applyNumberFormat="1" applyFont="1" applyFill="1" applyBorder="1" applyAlignment="1">
      <alignment horizontal="center" vertical="top" wrapText="1"/>
      <protection/>
    </xf>
    <xf numFmtId="49" fontId="24" fillId="6" borderId="141" xfId="96" applyNumberFormat="1" applyFont="1" applyFill="1" applyBorder="1" applyAlignment="1">
      <alignment horizontal="center" vertical="top" wrapText="1"/>
      <protection/>
    </xf>
    <xf numFmtId="49" fontId="24" fillId="6" borderId="142" xfId="96" applyNumberFormat="1" applyFont="1" applyFill="1" applyBorder="1" applyAlignment="1">
      <alignment horizontal="center" vertical="top" wrapText="1"/>
      <protection/>
    </xf>
    <xf numFmtId="3" fontId="2" fillId="5" borderId="143" xfId="0" applyNumberFormat="1" applyFont="1" applyFill="1" applyBorder="1" applyAlignment="1">
      <alignment/>
    </xf>
    <xf numFmtId="49" fontId="25" fillId="49" borderId="0" xfId="0" applyNumberFormat="1" applyFont="1" applyFill="1" applyAlignment="1">
      <alignment horizontal="justify" wrapText="1"/>
    </xf>
    <xf numFmtId="0" fontId="2" fillId="49" borderId="0" xfId="0" applyFont="1" applyFill="1" applyAlignment="1">
      <alignment horizontal="left" vertical="top" wrapText="1"/>
    </xf>
    <xf numFmtId="0" fontId="24" fillId="6" borderId="55" xfId="0" applyFont="1" applyFill="1" applyBorder="1" applyAlignment="1">
      <alignment horizontal="center" vertical="top" wrapText="1"/>
    </xf>
    <xf numFmtId="0" fontId="24" fillId="6" borderId="144" xfId="0" applyFont="1" applyFill="1" applyBorder="1" applyAlignment="1">
      <alignment horizontal="center"/>
    </xf>
    <xf numFmtId="2" fontId="2" fillId="5" borderId="105" xfId="101" applyNumberFormat="1" applyFont="1" applyFill="1" applyBorder="1" applyAlignment="1">
      <alignment horizontal="right"/>
    </xf>
    <xf numFmtId="2" fontId="2" fillId="5" borderId="106" xfId="101" applyNumberFormat="1" applyFont="1" applyFill="1" applyBorder="1" applyAlignment="1">
      <alignment horizontal="right"/>
    </xf>
    <xf numFmtId="2" fontId="2" fillId="5" borderId="109" xfId="101" applyNumberFormat="1" applyFont="1" applyFill="1" applyBorder="1" applyAlignment="1">
      <alignment horizontal="right"/>
    </xf>
    <xf numFmtId="0" fontId="24" fillId="6" borderId="55" xfId="96" applyFont="1" applyFill="1" applyBorder="1" applyAlignment="1">
      <alignment horizontal="center" vertical="top" wrapText="1"/>
      <protection/>
    </xf>
    <xf numFmtId="49" fontId="24" fillId="6" borderId="55" xfId="96" applyNumberFormat="1" applyFont="1" applyFill="1" applyBorder="1" applyAlignment="1">
      <alignment horizontal="center" vertical="top" wrapText="1"/>
      <protection/>
    </xf>
    <xf numFmtId="2" fontId="2" fillId="5" borderId="108" xfId="101" applyNumberFormat="1" applyFont="1" applyFill="1" applyBorder="1" applyAlignment="1">
      <alignment horizontal="right"/>
    </xf>
    <xf numFmtId="0" fontId="24" fillId="6" borderId="106" xfId="0" applyFont="1" applyFill="1" applyBorder="1" applyAlignment="1">
      <alignment horizontal="center" wrapText="1"/>
    </xf>
    <xf numFmtId="0" fontId="24" fillId="6" borderId="145" xfId="96" applyFont="1" applyFill="1" applyBorder="1" applyAlignment="1">
      <alignment horizontal="center" vertical="top" wrapText="1"/>
      <protection/>
    </xf>
    <xf numFmtId="49" fontId="24" fillId="6" borderId="146" xfId="96" applyNumberFormat="1" applyFont="1" applyFill="1" applyBorder="1" applyAlignment="1">
      <alignment horizontal="center" vertical="top" wrapText="1"/>
      <protection/>
    </xf>
    <xf numFmtId="49" fontId="24" fillId="6" borderId="144" xfId="96" applyNumberFormat="1" applyFont="1" applyFill="1" applyBorder="1" applyAlignment="1">
      <alignment horizontal="center" vertical="top" wrapText="1"/>
      <protection/>
    </xf>
    <xf numFmtId="49" fontId="24" fillId="49" borderId="0" xfId="96" applyNumberFormat="1" applyFont="1" applyFill="1" applyBorder="1" applyAlignment="1">
      <alignment wrapText="1"/>
      <protection/>
    </xf>
    <xf numFmtId="0" fontId="2" fillId="0" borderId="0" xfId="0" applyFont="1" applyAlignment="1">
      <alignment/>
    </xf>
    <xf numFmtId="49" fontId="24" fillId="6" borderId="147" xfId="96" applyNumberFormat="1" applyFont="1" applyFill="1" applyBorder="1" applyAlignment="1">
      <alignment horizontal="center" vertical="top" wrapText="1"/>
      <protection/>
    </xf>
    <xf numFmtId="3" fontId="2" fillId="5" borderId="148" xfId="0" applyNumberFormat="1" applyFont="1" applyFill="1" applyBorder="1" applyAlignment="1">
      <alignment horizontal="right"/>
    </xf>
    <xf numFmtId="3" fontId="2" fillId="5" borderId="111" xfId="0" applyNumberFormat="1" applyFont="1" applyFill="1" applyBorder="1" applyAlignment="1">
      <alignment horizontal="right"/>
    </xf>
    <xf numFmtId="3" fontId="2" fillId="5" borderId="111" xfId="0" applyNumberFormat="1" applyFont="1" applyFill="1" applyBorder="1" applyAlignment="1">
      <alignment/>
    </xf>
    <xf numFmtId="3" fontId="2" fillId="5" borderId="113" xfId="0" applyNumberFormat="1" applyFont="1" applyFill="1" applyBorder="1" applyAlignment="1">
      <alignment horizontal="right"/>
    </xf>
    <xf numFmtId="3" fontId="2" fillId="5" borderId="50" xfId="0" applyNumberFormat="1" applyFont="1" applyFill="1" applyBorder="1" applyAlignment="1">
      <alignment/>
    </xf>
    <xf numFmtId="0" fontId="24" fillId="6" borderId="116" xfId="0" applyFont="1" applyFill="1" applyBorder="1" applyAlignment="1">
      <alignment horizontal="center" vertical="top" wrapText="1"/>
    </xf>
    <xf numFmtId="3" fontId="2" fillId="5" borderId="105" xfId="0" applyNumberFormat="1" applyFont="1" applyFill="1" applyBorder="1" applyAlignment="1">
      <alignment/>
    </xf>
    <xf numFmtId="3" fontId="2" fillId="5" borderId="149" xfId="0" applyNumberFormat="1" applyFont="1" applyFill="1" applyBorder="1" applyAlignment="1">
      <alignment/>
    </xf>
    <xf numFmtId="0" fontId="24" fillId="5" borderId="150" xfId="0" applyFont="1" applyFill="1" applyBorder="1" applyAlignment="1">
      <alignment/>
    </xf>
    <xf numFmtId="49" fontId="24" fillId="6" borderId="145" xfId="96" applyNumberFormat="1" applyFont="1" applyFill="1" applyBorder="1" applyAlignment="1">
      <alignment horizontal="center" vertical="top" wrapText="1"/>
      <protection/>
    </xf>
    <xf numFmtId="3" fontId="2" fillId="5" borderId="151" xfId="0" applyNumberFormat="1" applyFont="1" applyFill="1" applyBorder="1" applyAlignment="1">
      <alignment/>
    </xf>
    <xf numFmtId="0" fontId="24" fillId="5" borderId="152" xfId="0" applyFont="1" applyFill="1" applyBorder="1" applyAlignment="1">
      <alignment/>
    </xf>
    <xf numFmtId="3" fontId="2" fillId="5" borderId="153" xfId="0" applyNumberFormat="1" applyFont="1" applyFill="1" applyBorder="1" applyAlignment="1">
      <alignment/>
    </xf>
    <xf numFmtId="3" fontId="2" fillId="5" borderId="154" xfId="0" applyNumberFormat="1" applyFont="1" applyFill="1" applyBorder="1" applyAlignment="1">
      <alignment/>
    </xf>
    <xf numFmtId="3" fontId="2" fillId="5" borderId="52" xfId="0" applyNumberFormat="1" applyFont="1" applyFill="1" applyBorder="1" applyAlignment="1">
      <alignment/>
    </xf>
    <xf numFmtId="3" fontId="2" fillId="5" borderId="151" xfId="0" applyNumberFormat="1" applyFont="1" applyFill="1" applyBorder="1" applyAlignment="1">
      <alignment horizontal="right"/>
    </xf>
    <xf numFmtId="3" fontId="2" fillId="5" borderId="155" xfId="0" applyNumberFormat="1" applyFont="1" applyFill="1" applyBorder="1" applyAlignment="1">
      <alignment/>
    </xf>
    <xf numFmtId="3" fontId="2" fillId="5" borderId="156" xfId="0" applyNumberFormat="1" applyFont="1" applyFill="1" applyBorder="1" applyAlignment="1">
      <alignment/>
    </xf>
    <xf numFmtId="3" fontId="2" fillId="5" borderId="105" xfId="0" applyNumberFormat="1" applyFont="1" applyFill="1" applyBorder="1" applyAlignment="1">
      <alignment horizontal="right"/>
    </xf>
    <xf numFmtId="3" fontId="2" fillId="5" borderId="156" xfId="0" applyNumberFormat="1" applyFont="1" applyFill="1" applyBorder="1" applyAlignment="1">
      <alignment horizontal="right"/>
    </xf>
    <xf numFmtId="3" fontId="2" fillId="5" borderId="109" xfId="0" applyNumberFormat="1" applyFont="1" applyFill="1" applyBorder="1" applyAlignment="1">
      <alignment/>
    </xf>
    <xf numFmtId="0" fontId="24" fillId="6" borderId="114" xfId="0" applyFont="1" applyFill="1" applyBorder="1" applyAlignment="1">
      <alignment horizontal="center" vertical="top" wrapText="1"/>
    </xf>
    <xf numFmtId="3" fontId="2" fillId="5" borderId="153" xfId="0" applyNumberFormat="1" applyFont="1" applyFill="1" applyBorder="1" applyAlignment="1">
      <alignment horizontal="right"/>
    </xf>
    <xf numFmtId="3" fontId="2" fillId="5" borderId="52" xfId="0" applyNumberFormat="1" applyFont="1" applyFill="1" applyBorder="1" applyAlignment="1">
      <alignment horizontal="right"/>
    </xf>
    <xf numFmtId="3" fontId="2" fillId="5" borderId="157" xfId="0" applyNumberFormat="1" applyFont="1" applyFill="1" applyBorder="1" applyAlignment="1">
      <alignment horizontal="right"/>
    </xf>
    <xf numFmtId="3" fontId="2" fillId="5" borderId="149" xfId="0" applyNumberFormat="1" applyFont="1" applyFill="1" applyBorder="1" applyAlignment="1">
      <alignment horizontal="right"/>
    </xf>
    <xf numFmtId="3" fontId="2" fillId="5" borderId="158" xfId="0" applyNumberFormat="1" applyFont="1" applyFill="1" applyBorder="1" applyAlignment="1">
      <alignment horizontal="right"/>
    </xf>
    <xf numFmtId="3" fontId="2" fillId="5" borderId="104" xfId="0" applyNumberFormat="1" applyFont="1" applyFill="1" applyBorder="1" applyAlignment="1">
      <alignment horizontal="right"/>
    </xf>
    <xf numFmtId="3" fontId="2" fillId="5" borderId="159" xfId="0" applyNumberFormat="1" applyFont="1" applyFill="1" applyBorder="1" applyAlignment="1">
      <alignment/>
    </xf>
    <xf numFmtId="3" fontId="2" fillId="5" borderId="160" xfId="0" applyNumberFormat="1" applyFont="1" applyFill="1" applyBorder="1" applyAlignment="1">
      <alignment/>
    </xf>
    <xf numFmtId="3" fontId="2" fillId="5" borderId="161" xfId="0" applyNumberFormat="1" applyFont="1" applyFill="1" applyBorder="1" applyAlignment="1">
      <alignment/>
    </xf>
    <xf numFmtId="3" fontId="2" fillId="5" borderId="162" xfId="0" applyNumberFormat="1" applyFont="1" applyFill="1" applyBorder="1" applyAlignment="1">
      <alignment/>
    </xf>
    <xf numFmtId="49" fontId="24" fillId="6" borderId="163" xfId="96" applyNumberFormat="1" applyFont="1" applyFill="1" applyBorder="1" applyAlignment="1">
      <alignment horizontal="center" vertical="top" wrapText="1"/>
      <protection/>
    </xf>
    <xf numFmtId="49" fontId="24" fillId="6" borderId="164" xfId="96" applyNumberFormat="1" applyFont="1" applyFill="1" applyBorder="1" applyAlignment="1">
      <alignment horizontal="center" vertical="top" wrapText="1"/>
      <protection/>
    </xf>
    <xf numFmtId="49" fontId="24" fillId="6" borderId="165" xfId="96" applyNumberFormat="1" applyFont="1" applyFill="1" applyBorder="1" applyAlignment="1">
      <alignment horizontal="center" vertical="top" wrapText="1"/>
      <protection/>
    </xf>
    <xf numFmtId="49" fontId="24" fillId="6" borderId="166" xfId="96" applyNumberFormat="1" applyFont="1" applyFill="1" applyBorder="1" applyAlignment="1">
      <alignment horizontal="center" vertical="top" wrapText="1"/>
      <protection/>
    </xf>
    <xf numFmtId="3" fontId="2" fillId="5" borderId="112" xfId="0" applyNumberFormat="1" applyFont="1" applyFill="1" applyBorder="1" applyAlignment="1">
      <alignment/>
    </xf>
    <xf numFmtId="0" fontId="2" fillId="5" borderId="167" xfId="96" applyFont="1" applyFill="1" applyBorder="1">
      <alignment/>
      <protection/>
    </xf>
    <xf numFmtId="4" fontId="2" fillId="5" borderId="168" xfId="0" applyNumberFormat="1" applyFont="1" applyFill="1" applyBorder="1" applyAlignment="1">
      <alignment horizontal="right"/>
    </xf>
    <xf numFmtId="4" fontId="2" fillId="5" borderId="143" xfId="0" applyNumberFormat="1" applyFont="1" applyFill="1" applyBorder="1" applyAlignment="1">
      <alignment horizontal="right"/>
    </xf>
    <xf numFmtId="4" fontId="2" fillId="5" borderId="143" xfId="0" applyNumberFormat="1" applyFont="1" applyFill="1" applyBorder="1" applyAlignment="1">
      <alignment/>
    </xf>
    <xf numFmtId="4" fontId="2" fillId="5" borderId="169" xfId="0" applyNumberFormat="1" applyFont="1" applyFill="1" applyBorder="1" applyAlignment="1">
      <alignment/>
    </xf>
    <xf numFmtId="4" fontId="2" fillId="5" borderId="170" xfId="0" applyNumberFormat="1" applyFont="1" applyFill="1" applyBorder="1" applyAlignment="1">
      <alignment horizontal="right"/>
    </xf>
    <xf numFmtId="9" fontId="2" fillId="5" borderId="171" xfId="101" applyFont="1" applyFill="1" applyBorder="1" applyAlignment="1">
      <alignment/>
    </xf>
    <xf numFmtId="9" fontId="2" fillId="5" borderId="172" xfId="101" applyFont="1" applyFill="1" applyBorder="1" applyAlignment="1">
      <alignment/>
    </xf>
    <xf numFmtId="9" fontId="2" fillId="5" borderId="173" xfId="101" applyFont="1" applyFill="1" applyBorder="1" applyAlignment="1">
      <alignment/>
    </xf>
    <xf numFmtId="9" fontId="2" fillId="5" borderId="174" xfId="101" applyFont="1" applyFill="1" applyBorder="1" applyAlignment="1">
      <alignment/>
    </xf>
    <xf numFmtId="9" fontId="2" fillId="5" borderId="175" xfId="101" applyFont="1" applyFill="1" applyBorder="1" applyAlignment="1">
      <alignment/>
    </xf>
    <xf numFmtId="3" fontId="2" fillId="5" borderId="176" xfId="0" applyNumberFormat="1" applyFont="1" applyFill="1" applyBorder="1" applyAlignment="1">
      <alignment/>
    </xf>
    <xf numFmtId="9" fontId="2" fillId="5" borderId="148" xfId="101" applyFont="1" applyFill="1" applyBorder="1" applyAlignment="1">
      <alignment horizontal="right"/>
    </xf>
    <xf numFmtId="9" fontId="2" fillId="5" borderId="111" xfId="101" applyFont="1" applyFill="1" applyBorder="1" applyAlignment="1">
      <alignment/>
    </xf>
    <xf numFmtId="9" fontId="2" fillId="5" borderId="112" xfId="101" applyFont="1" applyFill="1" applyBorder="1" applyAlignment="1">
      <alignment/>
    </xf>
    <xf numFmtId="9" fontId="2" fillId="5" borderId="176" xfId="101" applyFont="1" applyFill="1" applyBorder="1" applyAlignment="1">
      <alignment/>
    </xf>
    <xf numFmtId="49" fontId="24" fillId="6" borderId="177" xfId="96" applyNumberFormat="1" applyFont="1" applyFill="1" applyBorder="1" applyAlignment="1">
      <alignment horizontal="center" vertical="top" wrapText="1"/>
      <protection/>
    </xf>
    <xf numFmtId="2" fontId="2" fillId="49" borderId="0" xfId="96" applyNumberFormat="1" applyFont="1" applyFill="1" applyBorder="1">
      <alignment/>
      <protection/>
    </xf>
    <xf numFmtId="184" fontId="2" fillId="5" borderId="0" xfId="101" applyNumberFormat="1" applyFont="1" applyFill="1" applyBorder="1" applyAlignment="1">
      <alignment/>
    </xf>
    <xf numFmtId="0" fontId="24" fillId="6" borderId="144" xfId="0" applyFont="1" applyFill="1" applyBorder="1" applyAlignment="1">
      <alignment horizontal="center" vertical="top" wrapText="1"/>
    </xf>
    <xf numFmtId="0" fontId="2" fillId="0" borderId="0" xfId="90" applyFont="1" applyAlignment="1">
      <alignment/>
      <protection/>
    </xf>
    <xf numFmtId="49" fontId="24" fillId="5" borderId="65" xfId="96" applyNumberFormat="1" applyFont="1" applyFill="1" applyBorder="1" applyAlignment="1">
      <alignment wrapText="1"/>
      <protection/>
    </xf>
    <xf numFmtId="0" fontId="2" fillId="5" borderId="65" xfId="96" applyFont="1" applyFill="1" applyBorder="1">
      <alignment/>
      <protection/>
    </xf>
    <xf numFmtId="49" fontId="24" fillId="6" borderId="0" xfId="90" applyNumberFormat="1" applyFont="1" applyFill="1" applyBorder="1" applyAlignment="1">
      <alignment horizontal="center" vertical="top"/>
      <protection/>
    </xf>
    <xf numFmtId="49" fontId="24" fillId="6" borderId="171" xfId="90" applyNumberFormat="1" applyFont="1" applyFill="1" applyBorder="1" applyAlignment="1">
      <alignment horizontal="center" vertical="top" wrapText="1"/>
      <protection/>
    </xf>
    <xf numFmtId="49" fontId="24" fillId="6" borderId="0" xfId="90" applyNumberFormat="1" applyFont="1" applyFill="1" applyBorder="1" applyAlignment="1">
      <alignment horizontal="center" vertical="top" wrapText="1"/>
      <protection/>
    </xf>
    <xf numFmtId="170" fontId="2" fillId="5" borderId="0" xfId="96" applyNumberFormat="1" applyFont="1" applyFill="1" applyBorder="1">
      <alignment/>
      <protection/>
    </xf>
    <xf numFmtId="0" fontId="24" fillId="12" borderId="144" xfId="90" applyFont="1" applyFill="1" applyBorder="1" applyAlignment="1">
      <alignment/>
      <protection/>
    </xf>
    <xf numFmtId="170" fontId="2" fillId="12" borderId="178" xfId="90" applyNumberFormat="1" applyFont="1" applyFill="1" applyBorder="1" applyAlignment="1">
      <alignment/>
      <protection/>
    </xf>
    <xf numFmtId="170" fontId="2" fillId="12" borderId="179" xfId="90" applyNumberFormat="1" applyFont="1" applyFill="1" applyBorder="1" applyAlignment="1">
      <alignment/>
      <protection/>
    </xf>
    <xf numFmtId="0" fontId="24" fillId="5" borderId="88" xfId="90" applyFont="1" applyFill="1" applyBorder="1" applyAlignment="1">
      <alignment/>
      <protection/>
    </xf>
    <xf numFmtId="170" fontId="2" fillId="5" borderId="180" xfId="90" applyNumberFormat="1" applyFont="1" applyFill="1" applyBorder="1" applyAlignment="1">
      <alignment/>
      <protection/>
    </xf>
    <xf numFmtId="170" fontId="2" fillId="5" borderId="37" xfId="90" applyNumberFormat="1" applyFont="1" applyFill="1" applyBorder="1" applyAlignment="1">
      <alignment/>
      <protection/>
    </xf>
    <xf numFmtId="0" fontId="24" fillId="5" borderId="89" xfId="90" applyFont="1" applyFill="1" applyBorder="1" applyAlignment="1">
      <alignment/>
      <protection/>
    </xf>
    <xf numFmtId="170" fontId="2" fillId="5" borderId="181" xfId="90" applyNumberFormat="1" applyFont="1" applyFill="1" applyBorder="1" applyAlignment="1">
      <alignment/>
      <protection/>
    </xf>
    <xf numFmtId="170" fontId="2" fillId="5" borderId="31" xfId="90" applyNumberFormat="1" applyFont="1" applyFill="1" applyBorder="1" applyAlignment="1">
      <alignment/>
      <protection/>
    </xf>
    <xf numFmtId="170" fontId="2" fillId="5" borderId="181" xfId="90" applyNumberFormat="1" applyFont="1" applyFill="1" applyBorder="1" applyAlignment="1">
      <alignment horizontal="right"/>
      <protection/>
    </xf>
    <xf numFmtId="170" fontId="2" fillId="5" borderId="31" xfId="90" applyNumberFormat="1" applyFont="1" applyFill="1" applyBorder="1" applyAlignment="1">
      <alignment horizontal="right"/>
      <protection/>
    </xf>
    <xf numFmtId="0" fontId="2" fillId="5" borderId="0" xfId="90" applyFont="1" applyFill="1">
      <alignment/>
      <protection/>
    </xf>
    <xf numFmtId="0" fontId="24" fillId="5" borderId="104" xfId="90" applyFont="1" applyFill="1" applyBorder="1" applyAlignment="1">
      <alignment/>
      <protection/>
    </xf>
    <xf numFmtId="170" fontId="2" fillId="5" borderId="182" xfId="90" applyNumberFormat="1" applyFont="1" applyFill="1" applyBorder="1" applyAlignment="1">
      <alignment horizontal="right"/>
      <protection/>
    </xf>
    <xf numFmtId="170" fontId="2" fillId="5" borderId="33" xfId="90" applyNumberFormat="1" applyFont="1" applyFill="1" applyBorder="1" applyAlignment="1">
      <alignment horizontal="right"/>
      <protection/>
    </xf>
    <xf numFmtId="0" fontId="24" fillId="5" borderId="0" xfId="90" applyFont="1" applyFill="1" applyBorder="1" applyAlignment="1">
      <alignment/>
      <protection/>
    </xf>
    <xf numFmtId="170" fontId="2" fillId="5" borderId="34" xfId="90" applyNumberFormat="1" applyFont="1" applyFill="1" applyBorder="1" applyAlignment="1">
      <alignment horizontal="right"/>
      <protection/>
    </xf>
    <xf numFmtId="0" fontId="24" fillId="5" borderId="144" xfId="90" applyFont="1" applyFill="1" applyBorder="1" applyAlignment="1">
      <alignment/>
      <protection/>
    </xf>
    <xf numFmtId="170" fontId="2" fillId="5" borderId="178" xfId="90" applyNumberFormat="1" applyFont="1" applyFill="1" applyBorder="1" applyAlignment="1">
      <alignment horizontal="right"/>
      <protection/>
    </xf>
    <xf numFmtId="170" fontId="2" fillId="5" borderId="70" xfId="90" applyNumberFormat="1" applyFont="1" applyFill="1" applyBorder="1" applyAlignment="1">
      <alignment horizontal="right"/>
      <protection/>
    </xf>
    <xf numFmtId="0" fontId="2" fillId="49" borderId="0" xfId="0" applyNumberFormat="1" applyFont="1" applyFill="1" applyBorder="1" applyAlignment="1">
      <alignment horizontal="left"/>
    </xf>
    <xf numFmtId="170" fontId="2" fillId="12" borderId="183" xfId="90" applyNumberFormat="1" applyFont="1" applyFill="1" applyBorder="1" applyAlignment="1">
      <alignment/>
      <protection/>
    </xf>
    <xf numFmtId="170" fontId="2" fillId="5" borderId="171" xfId="90" applyNumberFormat="1" applyFont="1" applyFill="1" applyBorder="1" applyAlignment="1">
      <alignment horizontal="right"/>
      <protection/>
    </xf>
    <xf numFmtId="170" fontId="2" fillId="5" borderId="20" xfId="90" applyNumberFormat="1" applyFont="1" applyFill="1" applyBorder="1" applyAlignment="1">
      <alignment horizontal="right"/>
      <protection/>
    </xf>
    <xf numFmtId="0" fontId="24" fillId="5" borderId="71" xfId="90" applyFont="1" applyFill="1" applyBorder="1" applyAlignment="1">
      <alignment/>
      <protection/>
    </xf>
    <xf numFmtId="170" fontId="2" fillId="5" borderId="184" xfId="90" applyNumberFormat="1" applyFont="1" applyFill="1" applyBorder="1" applyAlignment="1">
      <alignment horizontal="right"/>
      <protection/>
    </xf>
    <xf numFmtId="170" fontId="2" fillId="5" borderId="35" xfId="90" applyNumberFormat="1" applyFont="1" applyFill="1" applyBorder="1" applyAlignment="1">
      <alignment horizontal="right"/>
      <protection/>
    </xf>
    <xf numFmtId="49" fontId="24" fillId="6" borderId="164" xfId="90" applyNumberFormat="1" applyFont="1" applyFill="1" applyBorder="1" applyAlignment="1">
      <alignment horizontal="center" vertical="top" wrapText="1"/>
      <protection/>
    </xf>
    <xf numFmtId="0" fontId="24" fillId="5" borderId="90" xfId="90" applyFont="1" applyFill="1" applyBorder="1" applyAlignment="1">
      <alignment/>
      <protection/>
    </xf>
    <xf numFmtId="170" fontId="2" fillId="5" borderId="185" xfId="90" applyNumberFormat="1" applyFont="1" applyFill="1" applyBorder="1" applyAlignment="1">
      <alignment/>
      <protection/>
    </xf>
    <xf numFmtId="170" fontId="2" fillId="5" borderId="32" xfId="90" applyNumberFormat="1" applyFont="1" applyFill="1" applyBorder="1" applyAlignment="1">
      <alignment/>
      <protection/>
    </xf>
    <xf numFmtId="0" fontId="0" fillId="49" borderId="0" xfId="0" applyFill="1" applyAlignment="1">
      <alignment/>
    </xf>
    <xf numFmtId="0" fontId="0" fillId="49" borderId="0" xfId="0" applyFill="1" applyBorder="1" applyAlignment="1">
      <alignment/>
    </xf>
    <xf numFmtId="0" fontId="25" fillId="49" borderId="0" xfId="96" applyNumberFormat="1" applyFont="1" applyFill="1" applyBorder="1" applyAlignment="1">
      <alignment/>
      <protection/>
    </xf>
    <xf numFmtId="0" fontId="24" fillId="49" borderId="0" xfId="96" applyFont="1" applyFill="1" applyBorder="1">
      <alignment/>
      <protection/>
    </xf>
    <xf numFmtId="9" fontId="2" fillId="49" borderId="0" xfId="101" applyFont="1" applyFill="1" applyBorder="1" applyAlignment="1">
      <alignment/>
    </xf>
    <xf numFmtId="9" fontId="0" fillId="49" borderId="0" xfId="0" applyNumberFormat="1" applyFill="1" applyAlignment="1">
      <alignment/>
    </xf>
    <xf numFmtId="0" fontId="0" fillId="0" borderId="0" xfId="0" applyFont="1" applyAlignment="1">
      <alignment vertical="center"/>
    </xf>
    <xf numFmtId="173" fontId="2" fillId="49" borderId="64" xfId="99" applyFont="1" applyFill="1" applyBorder="1">
      <alignment horizontal="right"/>
    </xf>
    <xf numFmtId="0" fontId="24" fillId="49" borderId="186" xfId="0" applyNumberFormat="1" applyFont="1" applyFill="1" applyBorder="1" applyAlignment="1">
      <alignment horizontal="left"/>
    </xf>
    <xf numFmtId="173" fontId="2" fillId="49" borderId="187" xfId="99" applyFont="1" applyFill="1" applyBorder="1">
      <alignment horizontal="right"/>
    </xf>
    <xf numFmtId="173" fontId="2" fillId="49" borderId="188" xfId="99" applyFont="1" applyFill="1" applyBorder="1">
      <alignment horizontal="right"/>
    </xf>
    <xf numFmtId="173" fontId="2" fillId="49" borderId="186" xfId="99" applyFont="1" applyFill="1" applyBorder="1">
      <alignment horizontal="right"/>
    </xf>
    <xf numFmtId="0" fontId="24" fillId="49" borderId="189" xfId="0" applyNumberFormat="1" applyFont="1" applyFill="1" applyBorder="1" applyAlignment="1">
      <alignment horizontal="left"/>
    </xf>
    <xf numFmtId="173" fontId="2" fillId="49" borderId="190" xfId="99" applyFont="1" applyFill="1" applyBorder="1">
      <alignment horizontal="right"/>
    </xf>
    <xf numFmtId="173" fontId="2" fillId="49" borderId="191" xfId="99" applyFont="1" applyFill="1" applyBorder="1">
      <alignment horizontal="right"/>
    </xf>
    <xf numFmtId="173" fontId="2" fillId="49" borderId="189" xfId="99" applyFont="1" applyFill="1" applyBorder="1">
      <alignment horizontal="right"/>
    </xf>
    <xf numFmtId="170" fontId="2" fillId="12" borderId="98" xfId="0" applyNumberFormat="1" applyFont="1" applyFill="1" applyBorder="1" applyAlignment="1">
      <alignment/>
    </xf>
    <xf numFmtId="49" fontId="24" fillId="12" borderId="66" xfId="0" applyNumberFormat="1" applyFont="1" applyFill="1" applyBorder="1" applyAlignment="1">
      <alignment vertical="top"/>
    </xf>
    <xf numFmtId="0" fontId="24" fillId="12" borderId="68" xfId="0" applyFont="1" applyFill="1" applyBorder="1" applyAlignment="1">
      <alignment/>
    </xf>
    <xf numFmtId="170" fontId="2" fillId="12" borderId="69" xfId="0" applyNumberFormat="1" applyFont="1" applyFill="1" applyBorder="1" applyAlignment="1">
      <alignment/>
    </xf>
    <xf numFmtId="0" fontId="24" fillId="5" borderId="179" xfId="0" applyFont="1" applyFill="1" applyBorder="1" applyAlignment="1">
      <alignment/>
    </xf>
    <xf numFmtId="170" fontId="2" fillId="5" borderId="70" xfId="0" applyNumberFormat="1" applyFont="1" applyFill="1" applyBorder="1" applyAlignment="1">
      <alignment horizontal="right"/>
    </xf>
    <xf numFmtId="170" fontId="2" fillId="5" borderId="70" xfId="0" applyNumberFormat="1" applyFont="1" applyFill="1" applyBorder="1" applyAlignment="1">
      <alignment/>
    </xf>
    <xf numFmtId="0" fontId="24" fillId="5" borderId="192" xfId="0" applyFont="1" applyFill="1" applyBorder="1" applyAlignment="1">
      <alignment/>
    </xf>
    <xf numFmtId="170" fontId="2" fillId="5" borderId="74" xfId="0" applyNumberFormat="1" applyFont="1" applyFill="1" applyBorder="1" applyAlignment="1">
      <alignment/>
    </xf>
    <xf numFmtId="170" fontId="2" fillId="12" borderId="38" xfId="0" applyNumberFormat="1" applyFont="1" applyFill="1" applyBorder="1" applyAlignment="1">
      <alignment/>
    </xf>
    <xf numFmtId="49" fontId="24" fillId="47" borderId="193" xfId="0" applyNumberFormat="1" applyFont="1" applyFill="1" applyBorder="1" applyAlignment="1">
      <alignment horizontal="right" vertical="top"/>
    </xf>
    <xf numFmtId="49" fontId="24" fillId="47" borderId="65" xfId="0" applyNumberFormat="1" applyFont="1" applyFill="1" applyBorder="1" applyAlignment="1">
      <alignment horizontal="right" vertical="top"/>
    </xf>
    <xf numFmtId="49" fontId="24" fillId="47" borderId="194" xfId="0" applyNumberFormat="1" applyFont="1" applyFill="1" applyBorder="1" applyAlignment="1">
      <alignment horizontal="right" vertical="top"/>
    </xf>
    <xf numFmtId="49" fontId="24" fillId="47" borderId="44" xfId="0" applyNumberFormat="1" applyFont="1" applyFill="1" applyBorder="1" applyAlignment="1">
      <alignment horizontal="right" vertical="top"/>
    </xf>
    <xf numFmtId="49" fontId="24" fillId="47" borderId="27" xfId="0" applyNumberFormat="1" applyFont="1" applyFill="1" applyBorder="1" applyAlignment="1">
      <alignment horizontal="right" vertical="top"/>
    </xf>
    <xf numFmtId="170" fontId="2" fillId="12" borderId="38" xfId="0" applyNumberFormat="1" applyFont="1" applyFill="1" applyBorder="1" applyAlignment="1">
      <alignment horizontal="right"/>
    </xf>
    <xf numFmtId="0" fontId="2" fillId="49" borderId="0" xfId="0" applyFont="1" applyFill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49" borderId="0" xfId="0" applyFont="1" applyFill="1" applyAlignment="1">
      <alignment horizontal="left" vertical="top" wrapText="1"/>
    </xf>
    <xf numFmtId="0" fontId="24" fillId="49" borderId="195" xfId="0" applyFont="1" applyFill="1" applyBorder="1" applyAlignment="1">
      <alignment/>
    </xf>
    <xf numFmtId="170" fontId="2" fillId="49" borderId="95" xfId="0" applyNumberFormat="1" applyFont="1" applyFill="1" applyBorder="1" applyAlignment="1">
      <alignment horizontal="right"/>
    </xf>
    <xf numFmtId="170" fontId="2" fillId="49" borderId="95" xfId="0" applyNumberFormat="1" applyFont="1" applyFill="1" applyBorder="1" applyAlignment="1">
      <alignment/>
    </xf>
    <xf numFmtId="3" fontId="24" fillId="5" borderId="0" xfId="96" applyNumberFormat="1" applyFont="1" applyFill="1" applyBorder="1">
      <alignment/>
      <protection/>
    </xf>
    <xf numFmtId="0" fontId="2" fillId="49" borderId="0" xfId="0" applyFont="1" applyFill="1" applyAlignment="1">
      <alignment horizontal="left" vertical="top" wrapText="1"/>
    </xf>
    <xf numFmtId="0" fontId="24" fillId="12" borderId="109" xfId="96" applyNumberFormat="1" applyFont="1" applyFill="1" applyBorder="1" applyAlignment="1">
      <alignment/>
      <protection/>
    </xf>
    <xf numFmtId="171" fontId="2" fillId="12" borderId="109" xfId="0" applyNumberFormat="1" applyFont="1" applyFill="1" applyBorder="1" applyAlignment="1">
      <alignment/>
    </xf>
    <xf numFmtId="171" fontId="2" fillId="12" borderId="196" xfId="0" applyNumberFormat="1" applyFont="1" applyFill="1" applyBorder="1" applyAlignment="1">
      <alignment/>
    </xf>
    <xf numFmtId="171" fontId="2" fillId="12" borderId="77" xfId="0" applyNumberFormat="1" applyFont="1" applyFill="1" applyBorder="1" applyAlignment="1">
      <alignment wrapText="1"/>
    </xf>
    <xf numFmtId="171" fontId="2" fillId="12" borderId="99" xfId="0" applyNumberFormat="1" applyFont="1" applyFill="1" applyBorder="1" applyAlignment="1">
      <alignment/>
    </xf>
    <xf numFmtId="170" fontId="2" fillId="12" borderId="153" xfId="0" applyNumberFormat="1" applyFont="1" applyFill="1" applyBorder="1" applyAlignment="1">
      <alignment/>
    </xf>
    <xf numFmtId="170" fontId="2" fillId="5" borderId="180" xfId="0" applyNumberFormat="1" applyFont="1" applyFill="1" applyBorder="1" applyAlignment="1">
      <alignment/>
    </xf>
    <xf numFmtId="170" fontId="2" fillId="5" borderId="181" xfId="0" applyNumberFormat="1" applyFont="1" applyFill="1" applyBorder="1" applyAlignment="1">
      <alignment/>
    </xf>
    <xf numFmtId="170" fontId="2" fillId="49" borderId="182" xfId="0" applyNumberFormat="1" applyFont="1" applyFill="1" applyBorder="1" applyAlignment="1">
      <alignment horizontal="right"/>
    </xf>
    <xf numFmtId="170" fontId="2" fillId="5" borderId="197" xfId="0" applyNumberFormat="1" applyFont="1" applyFill="1" applyBorder="1" applyAlignment="1">
      <alignment/>
    </xf>
    <xf numFmtId="170" fontId="2" fillId="5" borderId="198" xfId="0" applyNumberFormat="1" applyFont="1" applyFill="1" applyBorder="1" applyAlignment="1">
      <alignment/>
    </xf>
    <xf numFmtId="170" fontId="2" fillId="5" borderId="199" xfId="0" applyNumberFormat="1" applyFont="1" applyFill="1" applyBorder="1" applyAlignment="1">
      <alignment/>
    </xf>
    <xf numFmtId="170" fontId="2" fillId="5" borderId="200" xfId="0" applyNumberFormat="1" applyFont="1" applyFill="1" applyBorder="1" applyAlignment="1">
      <alignment/>
    </xf>
    <xf numFmtId="170" fontId="2" fillId="5" borderId="182" xfId="0" applyNumberFormat="1" applyFont="1" applyFill="1" applyBorder="1" applyAlignment="1">
      <alignment horizontal="right"/>
    </xf>
    <xf numFmtId="0" fontId="24" fillId="12" borderId="108" xfId="96" applyNumberFormat="1" applyFont="1" applyFill="1" applyBorder="1" applyAlignment="1">
      <alignment/>
      <protection/>
    </xf>
    <xf numFmtId="0" fontId="24" fillId="12" borderId="105" xfId="96" applyNumberFormat="1" applyFont="1" applyFill="1" applyBorder="1" applyAlignment="1">
      <alignment/>
      <protection/>
    </xf>
    <xf numFmtId="170" fontId="2" fillId="12" borderId="151" xfId="0" applyNumberFormat="1" applyFont="1" applyFill="1" applyBorder="1" applyAlignment="1">
      <alignment/>
    </xf>
    <xf numFmtId="171" fontId="2" fillId="12" borderId="105" xfId="0" applyNumberFormat="1" applyFont="1" applyFill="1" applyBorder="1" applyAlignment="1">
      <alignment/>
    </xf>
    <xf numFmtId="170" fontId="2" fillId="12" borderId="201" xfId="0" applyNumberFormat="1" applyFont="1" applyFill="1" applyBorder="1" applyAlignment="1">
      <alignment horizontal="right"/>
    </xf>
    <xf numFmtId="171" fontId="2" fillId="5" borderId="97" xfId="0" applyNumberFormat="1" applyFont="1" applyFill="1" applyBorder="1" applyAlignment="1">
      <alignment/>
    </xf>
    <xf numFmtId="0" fontId="24" fillId="5" borderId="106" xfId="0" applyFont="1" applyFill="1" applyBorder="1" applyAlignment="1">
      <alignment/>
    </xf>
    <xf numFmtId="171" fontId="2" fillId="5" borderId="106" xfId="0" applyNumberFormat="1" applyFont="1" applyFill="1" applyBorder="1" applyAlignment="1">
      <alignment/>
    </xf>
    <xf numFmtId="170" fontId="2" fillId="5" borderId="202" xfId="0" applyNumberFormat="1" applyFont="1" applyFill="1" applyBorder="1" applyAlignment="1">
      <alignment/>
    </xf>
    <xf numFmtId="171" fontId="2" fillId="5" borderId="203" xfId="0" applyNumberFormat="1" applyFont="1" applyFill="1" applyBorder="1" applyAlignment="1">
      <alignment/>
    </xf>
    <xf numFmtId="171" fontId="2" fillId="5" borderId="204" xfId="0" applyNumberFormat="1" applyFont="1" applyFill="1" applyBorder="1" applyAlignment="1">
      <alignment/>
    </xf>
    <xf numFmtId="171" fontId="2" fillId="5" borderId="101" xfId="0" applyNumberFormat="1" applyFont="1" applyFill="1" applyBorder="1" applyAlignment="1">
      <alignment/>
    </xf>
    <xf numFmtId="171" fontId="2" fillId="5" borderId="205" xfId="0" applyNumberFormat="1" applyFont="1" applyFill="1" applyBorder="1" applyAlignment="1">
      <alignment/>
    </xf>
    <xf numFmtId="171" fontId="2" fillId="5" borderId="35" xfId="0" applyNumberFormat="1" applyFont="1" applyFill="1" applyBorder="1" applyAlignment="1">
      <alignment/>
    </xf>
    <xf numFmtId="171" fontId="2" fillId="5" borderId="206" xfId="0" applyNumberFormat="1" applyFont="1" applyFill="1" applyBorder="1" applyAlignment="1">
      <alignment/>
    </xf>
    <xf numFmtId="171" fontId="2" fillId="5" borderId="44" xfId="0" applyNumberFormat="1" applyFont="1" applyFill="1" applyBorder="1" applyAlignment="1">
      <alignment/>
    </xf>
    <xf numFmtId="0" fontId="24" fillId="5" borderId="144" xfId="0" applyFont="1" applyFill="1" applyBorder="1" applyAlignment="1">
      <alignment/>
    </xf>
    <xf numFmtId="171" fontId="2" fillId="5" borderId="144" xfId="0" applyNumberFormat="1" applyFont="1" applyFill="1" applyBorder="1" applyAlignment="1">
      <alignment/>
    </xf>
    <xf numFmtId="170" fontId="2" fillId="5" borderId="148" xfId="0" applyNumberFormat="1" applyFont="1" applyFill="1" applyBorder="1" applyAlignment="1">
      <alignment horizontal="right"/>
    </xf>
    <xf numFmtId="170" fontId="2" fillId="5" borderId="174" xfId="0" applyNumberFormat="1" applyFont="1" applyFill="1" applyBorder="1" applyAlignment="1">
      <alignment horizontal="right"/>
    </xf>
    <xf numFmtId="170" fontId="2" fillId="5" borderId="112" xfId="0" applyNumberFormat="1" applyFont="1" applyFill="1" applyBorder="1" applyAlignment="1">
      <alignment horizontal="right"/>
    </xf>
    <xf numFmtId="170" fontId="2" fillId="5" borderId="146" xfId="0" applyNumberFormat="1" applyFont="1" applyFill="1" applyBorder="1" applyAlignment="1">
      <alignment horizontal="right"/>
    </xf>
    <xf numFmtId="0" fontId="24" fillId="47" borderId="164" xfId="96" applyNumberFormat="1" applyFont="1" applyFill="1" applyBorder="1" applyAlignment="1">
      <alignment/>
      <protection/>
    </xf>
    <xf numFmtId="0" fontId="24" fillId="47" borderId="207" xfId="96" applyNumberFormat="1" applyFont="1" applyFill="1" applyBorder="1" applyAlignment="1">
      <alignment/>
      <protection/>
    </xf>
    <xf numFmtId="0" fontId="24" fillId="47" borderId="115" xfId="96" applyNumberFormat="1" applyFont="1" applyFill="1" applyBorder="1" applyAlignment="1">
      <alignment/>
      <protection/>
    </xf>
    <xf numFmtId="0" fontId="24" fillId="47" borderId="65" xfId="96" applyNumberFormat="1" applyFont="1" applyFill="1" applyBorder="1" applyAlignment="1">
      <alignment/>
      <protection/>
    </xf>
    <xf numFmtId="0" fontId="24" fillId="47" borderId="35" xfId="96" applyNumberFormat="1" applyFont="1" applyFill="1" applyBorder="1" applyAlignment="1">
      <alignment horizontal="right"/>
      <protection/>
    </xf>
    <xf numFmtId="0" fontId="24" fillId="47" borderId="206" xfId="96" applyNumberFormat="1" applyFont="1" applyFill="1" applyBorder="1" applyAlignment="1">
      <alignment horizontal="right"/>
      <protection/>
    </xf>
    <xf numFmtId="171" fontId="2" fillId="5" borderId="30" xfId="0" applyNumberFormat="1" applyFont="1" applyFill="1" applyBorder="1" applyAlignment="1">
      <alignment horizontal="right"/>
    </xf>
    <xf numFmtId="171" fontId="2" fillId="5" borderId="36" xfId="0" applyNumberFormat="1" applyFont="1" applyFill="1" applyBorder="1" applyAlignment="1">
      <alignment horizontal="right"/>
    </xf>
    <xf numFmtId="171" fontId="2" fillId="5" borderId="208" xfId="0" applyNumberFormat="1" applyFont="1" applyFill="1" applyBorder="1" applyAlignment="1">
      <alignment/>
    </xf>
    <xf numFmtId="170" fontId="2" fillId="5" borderId="209" xfId="0" applyNumberFormat="1" applyFont="1" applyFill="1" applyBorder="1" applyAlignment="1">
      <alignment horizontal="right"/>
    </xf>
    <xf numFmtId="171" fontId="2" fillId="5" borderId="70" xfId="0" applyNumberFormat="1" applyFont="1" applyFill="1" applyBorder="1" applyAlignment="1">
      <alignment horizontal="right"/>
    </xf>
    <xf numFmtId="171" fontId="2" fillId="5" borderId="179" xfId="0" applyNumberFormat="1" applyFont="1" applyFill="1" applyBorder="1" applyAlignment="1">
      <alignment horizontal="right"/>
    </xf>
    <xf numFmtId="0" fontId="24" fillId="47" borderId="71" xfId="96" applyFont="1" applyFill="1" applyBorder="1" applyAlignment="1">
      <alignment horizontal="right"/>
      <protection/>
    </xf>
    <xf numFmtId="171" fontId="2" fillId="12" borderId="88" xfId="0" applyNumberFormat="1" applyFont="1" applyFill="1" applyBorder="1" applyAlignment="1">
      <alignment/>
    </xf>
    <xf numFmtId="0" fontId="24" fillId="47" borderId="44" xfId="96" applyFont="1" applyFill="1" applyBorder="1" applyAlignment="1">
      <alignment horizontal="right"/>
      <protection/>
    </xf>
    <xf numFmtId="0" fontId="24" fillId="48" borderId="210" xfId="96" applyNumberFormat="1" applyFont="1" applyFill="1" applyBorder="1" applyAlignment="1">
      <alignment/>
      <protection/>
    </xf>
    <xf numFmtId="171" fontId="2" fillId="48" borderId="211" xfId="0" applyNumberFormat="1" applyFont="1" applyFill="1" applyBorder="1" applyAlignment="1">
      <alignment/>
    </xf>
    <xf numFmtId="171" fontId="2" fillId="48" borderId="212" xfId="0" applyNumberFormat="1" applyFont="1" applyFill="1" applyBorder="1" applyAlignment="1">
      <alignment/>
    </xf>
    <xf numFmtId="0" fontId="24" fillId="5" borderId="95" xfId="0" applyFont="1" applyFill="1" applyBorder="1" applyAlignment="1">
      <alignment/>
    </xf>
    <xf numFmtId="171" fontId="2" fillId="5" borderId="95" xfId="0" applyNumberFormat="1" applyFont="1" applyFill="1" applyBorder="1" applyAlignment="1">
      <alignment/>
    </xf>
    <xf numFmtId="171" fontId="2" fillId="5" borderId="96" xfId="0" applyNumberFormat="1" applyFont="1" applyFill="1" applyBorder="1" applyAlignment="1">
      <alignment/>
    </xf>
    <xf numFmtId="0" fontId="24" fillId="5" borderId="69" xfId="0" applyFont="1" applyFill="1" applyBorder="1" applyAlignment="1">
      <alignment/>
    </xf>
    <xf numFmtId="171" fontId="2" fillId="5" borderId="69" xfId="0" applyNumberFormat="1" applyFont="1" applyFill="1" applyBorder="1" applyAlignment="1">
      <alignment/>
    </xf>
    <xf numFmtId="0" fontId="24" fillId="5" borderId="74" xfId="0" applyFont="1" applyFill="1" applyBorder="1" applyAlignment="1">
      <alignment/>
    </xf>
    <xf numFmtId="171" fontId="2" fillId="5" borderId="74" xfId="0" applyNumberFormat="1" applyFont="1" applyFill="1" applyBorder="1" applyAlignment="1">
      <alignment/>
    </xf>
    <xf numFmtId="171" fontId="2" fillId="5" borderId="102" xfId="0" applyNumberFormat="1" applyFont="1" applyFill="1" applyBorder="1" applyAlignment="1">
      <alignment/>
    </xf>
    <xf numFmtId="0" fontId="24" fillId="5" borderId="211" xfId="0" applyFont="1" applyFill="1" applyBorder="1" applyAlignment="1">
      <alignment/>
    </xf>
    <xf numFmtId="171" fontId="2" fillId="5" borderId="211" xfId="0" applyNumberFormat="1" applyFont="1" applyFill="1" applyBorder="1" applyAlignment="1">
      <alignment/>
    </xf>
    <xf numFmtId="171" fontId="2" fillId="5" borderId="212" xfId="0" applyNumberFormat="1" applyFont="1" applyFill="1" applyBorder="1" applyAlignment="1">
      <alignment/>
    </xf>
    <xf numFmtId="170" fontId="2" fillId="12" borderId="26" xfId="0" applyNumberFormat="1" applyFont="1" applyFill="1" applyBorder="1" applyAlignment="1">
      <alignment/>
    </xf>
    <xf numFmtId="170" fontId="2" fillId="12" borderId="26" xfId="0" applyNumberFormat="1" applyFont="1" applyFill="1" applyBorder="1" applyAlignment="1">
      <alignment horizontal="right"/>
    </xf>
    <xf numFmtId="0" fontId="24" fillId="5" borderId="195" xfId="0" applyFont="1" applyFill="1" applyBorder="1" applyAlignment="1">
      <alignment/>
    </xf>
    <xf numFmtId="170" fontId="2" fillId="5" borderId="95" xfId="0" applyNumberFormat="1" applyFont="1" applyFill="1" applyBorder="1" applyAlignment="1">
      <alignment horizontal="right"/>
    </xf>
    <xf numFmtId="170" fontId="2" fillId="5" borderId="20" xfId="0" applyNumberFormat="1" applyFont="1" applyFill="1" applyBorder="1" applyAlignment="1">
      <alignment/>
    </xf>
    <xf numFmtId="170" fontId="2" fillId="5" borderId="95" xfId="0" applyNumberFormat="1" applyFont="1" applyFill="1" applyBorder="1" applyAlignment="1">
      <alignment/>
    </xf>
    <xf numFmtId="9" fontId="2" fillId="48" borderId="70" xfId="101" applyFont="1" applyFill="1" applyBorder="1" applyAlignment="1">
      <alignment/>
    </xf>
    <xf numFmtId="9" fontId="2" fillId="5" borderId="37" xfId="101" applyFont="1" applyFill="1" applyBorder="1" applyAlignment="1">
      <alignment/>
    </xf>
    <xf numFmtId="9" fontId="2" fillId="5" borderId="38" xfId="101" applyFont="1" applyFill="1" applyBorder="1" applyAlignment="1">
      <alignment horizontal="right"/>
    </xf>
    <xf numFmtId="9" fontId="2" fillId="5" borderId="20" xfId="101" applyFont="1" applyFill="1" applyBorder="1" applyAlignment="1">
      <alignment/>
    </xf>
    <xf numFmtId="9" fontId="2" fillId="5" borderId="95" xfId="101" applyFont="1" applyFill="1" applyBorder="1" applyAlignment="1">
      <alignment/>
    </xf>
    <xf numFmtId="9" fontId="2" fillId="5" borderId="69" xfId="101" applyFont="1" applyFill="1" applyBorder="1" applyAlignment="1">
      <alignment/>
    </xf>
    <xf numFmtId="9" fontId="2" fillId="5" borderId="74" xfId="101" applyFont="1" applyFill="1" applyBorder="1" applyAlignment="1">
      <alignment/>
    </xf>
    <xf numFmtId="9" fontId="2" fillId="5" borderId="34" xfId="101" applyFont="1" applyFill="1" applyBorder="1" applyAlignment="1">
      <alignment/>
    </xf>
    <xf numFmtId="9" fontId="2" fillId="5" borderId="20" xfId="101" applyFont="1" applyFill="1" applyBorder="1" applyAlignment="1">
      <alignment horizontal="right"/>
    </xf>
    <xf numFmtId="9" fontId="2" fillId="5" borderId="67" xfId="101" applyFont="1" applyFill="1" applyBorder="1" applyAlignment="1">
      <alignment/>
    </xf>
    <xf numFmtId="9" fontId="2" fillId="5" borderId="67" xfId="101" applyFont="1" applyFill="1" applyBorder="1" applyAlignment="1">
      <alignment horizontal="right"/>
    </xf>
    <xf numFmtId="9" fontId="2" fillId="5" borderId="70" xfId="101" applyFont="1" applyFill="1" applyBorder="1" applyAlignment="1">
      <alignment/>
    </xf>
    <xf numFmtId="9" fontId="2" fillId="5" borderId="70" xfId="101" applyFont="1" applyFill="1" applyBorder="1" applyAlignment="1">
      <alignment horizontal="right"/>
    </xf>
    <xf numFmtId="0" fontId="24" fillId="49" borderId="30" xfId="0" applyFont="1" applyFill="1" applyBorder="1" applyAlignment="1">
      <alignment/>
    </xf>
    <xf numFmtId="1" fontId="2" fillId="49" borderId="0" xfId="101" applyNumberFormat="1" applyFont="1" applyFill="1" applyAlignment="1">
      <alignment/>
    </xf>
    <xf numFmtId="2" fontId="2" fillId="49" borderId="0" xfId="101" applyNumberFormat="1" applyFont="1" applyFill="1" applyAlignment="1">
      <alignment/>
    </xf>
    <xf numFmtId="0" fontId="24" fillId="49" borderId="213" xfId="0" applyNumberFormat="1" applyFont="1" applyFill="1" applyBorder="1" applyAlignment="1">
      <alignment horizontal="left"/>
    </xf>
    <xf numFmtId="0" fontId="24" fillId="49" borderId="214" xfId="0" applyNumberFormat="1" applyFont="1" applyFill="1" applyBorder="1" applyAlignment="1">
      <alignment horizontal="left"/>
    </xf>
    <xf numFmtId="173" fontId="2" fillId="49" borderId="215" xfId="99" applyFont="1" applyFill="1" applyBorder="1">
      <alignment horizontal="right"/>
    </xf>
    <xf numFmtId="173" fontId="2" fillId="49" borderId="216" xfId="99" applyFont="1" applyFill="1" applyBorder="1">
      <alignment horizontal="right"/>
    </xf>
    <xf numFmtId="173" fontId="2" fillId="49" borderId="214" xfId="99" applyFont="1" applyFill="1" applyBorder="1">
      <alignment horizontal="right"/>
    </xf>
    <xf numFmtId="173" fontId="2" fillId="49" borderId="132" xfId="99" applyFont="1" applyFill="1" applyBorder="1">
      <alignment horizontal="right"/>
    </xf>
    <xf numFmtId="173" fontId="2" fillId="49" borderId="133" xfId="99" applyFont="1" applyFill="1" applyBorder="1">
      <alignment horizontal="right"/>
    </xf>
    <xf numFmtId="173" fontId="2" fillId="49" borderId="93" xfId="99" applyFont="1" applyFill="1" applyBorder="1">
      <alignment horizontal="right"/>
    </xf>
    <xf numFmtId="0" fontId="2" fillId="12" borderId="144" xfId="0" applyFont="1" applyFill="1" applyBorder="1" applyAlignment="1">
      <alignment/>
    </xf>
    <xf numFmtId="0" fontId="24" fillId="6" borderId="117" xfId="0" applyNumberFormat="1" applyFont="1" applyFill="1" applyBorder="1" applyAlignment="1">
      <alignment horizontal="center" vertical="top" wrapText="1"/>
    </xf>
    <xf numFmtId="0" fontId="24" fillId="6" borderId="215" xfId="0" applyNumberFormat="1" applyFont="1" applyFill="1" applyBorder="1" applyAlignment="1">
      <alignment horizontal="center" vertical="top" wrapText="1"/>
    </xf>
    <xf numFmtId="0" fontId="24" fillId="6" borderId="118" xfId="0" applyNumberFormat="1" applyFont="1" applyFill="1" applyBorder="1" applyAlignment="1">
      <alignment horizontal="center" vertical="top" wrapText="1"/>
    </xf>
    <xf numFmtId="0" fontId="24" fillId="6" borderId="216" xfId="0" applyNumberFormat="1" applyFont="1" applyFill="1" applyBorder="1" applyAlignment="1">
      <alignment horizontal="center" vertical="top" wrapText="1"/>
    </xf>
    <xf numFmtId="0" fontId="24" fillId="12" borderId="94" xfId="0" applyNumberFormat="1" applyFont="1" applyFill="1" applyBorder="1" applyAlignment="1">
      <alignment horizontal="left"/>
    </xf>
    <xf numFmtId="0" fontId="24" fillId="12" borderId="92" xfId="0" applyNumberFormat="1" applyFont="1" applyFill="1" applyBorder="1" applyAlignment="1">
      <alignment horizontal="left"/>
    </xf>
    <xf numFmtId="173" fontId="24" fillId="12" borderId="217" xfId="99" applyFont="1" applyFill="1" applyBorder="1" applyAlignment="1">
      <alignment horizontal="left"/>
    </xf>
    <xf numFmtId="173" fontId="24" fillId="12" borderId="218" xfId="99" applyFont="1" applyFill="1" applyBorder="1" applyAlignment="1">
      <alignment horizontal="left"/>
    </xf>
    <xf numFmtId="185" fontId="27" fillId="12" borderId="219" xfId="99" applyNumberFormat="1" applyFill="1" applyBorder="1">
      <alignment horizontal="right"/>
    </xf>
    <xf numFmtId="185" fontId="27" fillId="12" borderId="217" xfId="99" applyNumberFormat="1" applyFill="1" applyBorder="1">
      <alignment horizontal="right"/>
    </xf>
    <xf numFmtId="185" fontId="27" fillId="12" borderId="220" xfId="99" applyNumberFormat="1" applyFill="1" applyBorder="1">
      <alignment horizontal="right"/>
    </xf>
    <xf numFmtId="185" fontId="27" fillId="12" borderId="221" xfId="99" applyNumberFormat="1" applyFill="1" applyBorder="1">
      <alignment horizontal="right"/>
    </xf>
    <xf numFmtId="185" fontId="27" fillId="12" borderId="218" xfId="99" applyNumberFormat="1" applyFill="1" applyBorder="1">
      <alignment horizontal="right"/>
    </xf>
    <xf numFmtId="185" fontId="27" fillId="12" borderId="222" xfId="99" applyNumberFormat="1" applyFill="1" applyBorder="1">
      <alignment horizontal="right"/>
    </xf>
    <xf numFmtId="185" fontId="27" fillId="49" borderId="119" xfId="99" applyNumberFormat="1" applyFill="1" applyBorder="1">
      <alignment horizontal="right"/>
    </xf>
    <xf numFmtId="185" fontId="27" fillId="49" borderId="120" xfId="99" applyNumberFormat="1" applyFill="1" applyBorder="1">
      <alignment horizontal="right"/>
    </xf>
    <xf numFmtId="185" fontId="27" fillId="49" borderId="58" xfId="99" applyNumberFormat="1" applyFill="1" applyBorder="1">
      <alignment horizontal="right"/>
    </xf>
    <xf numFmtId="185" fontId="27" fillId="49" borderId="121" xfId="99" applyNumberFormat="1" applyFill="1" applyBorder="1">
      <alignment horizontal="right"/>
    </xf>
    <xf numFmtId="185" fontId="27" fillId="49" borderId="122" xfId="99" applyNumberFormat="1" applyFill="1" applyBorder="1">
      <alignment horizontal="right"/>
    </xf>
    <xf numFmtId="185" fontId="27" fillId="49" borderId="59" xfId="99" applyNumberFormat="1" applyFill="1" applyBorder="1">
      <alignment horizontal="right"/>
    </xf>
    <xf numFmtId="185" fontId="27" fillId="49" borderId="127" xfId="99" applyNumberFormat="1" applyFill="1" applyBorder="1">
      <alignment horizontal="right"/>
    </xf>
    <xf numFmtId="185" fontId="27" fillId="49" borderId="123" xfId="99" applyNumberFormat="1" applyFill="1" applyBorder="1">
      <alignment horizontal="right"/>
    </xf>
    <xf numFmtId="185" fontId="27" fillId="49" borderId="56" xfId="99" applyNumberFormat="1" applyFill="1" applyBorder="1">
      <alignment horizontal="right"/>
    </xf>
    <xf numFmtId="185" fontId="27" fillId="49" borderId="187" xfId="99" applyNumberFormat="1" applyFill="1" applyBorder="1">
      <alignment horizontal="right"/>
    </xf>
    <xf numFmtId="185" fontId="27" fillId="49" borderId="188" xfId="99" applyNumberFormat="1" applyFill="1" applyBorder="1">
      <alignment horizontal="right"/>
    </xf>
    <xf numFmtId="185" fontId="27" fillId="49" borderId="186" xfId="99" applyNumberFormat="1" applyFill="1" applyBorder="1">
      <alignment horizontal="right"/>
    </xf>
    <xf numFmtId="185" fontId="27" fillId="49" borderId="132" xfId="99" applyNumberFormat="1" applyFill="1" applyBorder="1">
      <alignment horizontal="right"/>
    </xf>
    <xf numFmtId="185" fontId="27" fillId="49" borderId="133" xfId="99" applyNumberFormat="1" applyFill="1" applyBorder="1">
      <alignment horizontal="right"/>
    </xf>
    <xf numFmtId="185" fontId="27" fillId="49" borderId="93" xfId="99" applyNumberFormat="1" applyFill="1" applyBorder="1">
      <alignment horizontal="right"/>
    </xf>
    <xf numFmtId="185" fontId="27" fillId="49" borderId="190" xfId="99" applyNumberFormat="1" applyFill="1" applyBorder="1">
      <alignment horizontal="right"/>
    </xf>
    <xf numFmtId="185" fontId="27" fillId="49" borderId="191" xfId="99" applyNumberFormat="1" applyFill="1" applyBorder="1">
      <alignment horizontal="right"/>
    </xf>
    <xf numFmtId="185" fontId="27" fillId="49" borderId="189" xfId="99" applyNumberFormat="1" applyFill="1" applyBorder="1">
      <alignment horizontal="right"/>
    </xf>
    <xf numFmtId="185" fontId="27" fillId="49" borderId="223" xfId="99" applyNumberFormat="1" applyFill="1" applyBorder="1">
      <alignment horizontal="right"/>
    </xf>
    <xf numFmtId="185" fontId="27" fillId="49" borderId="129" xfId="99" applyNumberFormat="1" applyFill="1" applyBorder="1">
      <alignment horizontal="right"/>
    </xf>
    <xf numFmtId="185" fontId="27" fillId="49" borderId="224" xfId="99" applyNumberFormat="1" applyFill="1" applyBorder="1">
      <alignment horizontal="right"/>
    </xf>
    <xf numFmtId="185" fontId="27" fillId="49" borderId="225" xfId="99" applyNumberFormat="1" applyFill="1" applyBorder="1">
      <alignment horizontal="right"/>
    </xf>
    <xf numFmtId="185" fontId="27" fillId="49" borderId="213" xfId="99" applyNumberFormat="1" applyFill="1" applyBorder="1">
      <alignment horizontal="right"/>
    </xf>
    <xf numFmtId="185" fontId="27" fillId="49" borderId="124" xfId="99" applyNumberFormat="1" applyFill="1" applyBorder="1">
      <alignment horizontal="right"/>
    </xf>
    <xf numFmtId="185" fontId="27" fillId="49" borderId="125" xfId="99" applyNumberFormat="1" applyFill="1" applyBorder="1">
      <alignment horizontal="right"/>
    </xf>
    <xf numFmtId="185" fontId="27" fillId="49" borderId="60" xfId="99" applyNumberFormat="1" applyFill="1" applyBorder="1">
      <alignment horizontal="right"/>
    </xf>
    <xf numFmtId="185" fontId="27" fillId="49" borderId="215" xfId="99" applyNumberFormat="1" applyFill="1" applyBorder="1">
      <alignment horizontal="right"/>
    </xf>
    <xf numFmtId="185" fontId="27" fillId="49" borderId="216" xfId="99" applyNumberFormat="1" applyFill="1" applyBorder="1">
      <alignment horizontal="right"/>
    </xf>
    <xf numFmtId="185" fontId="27" fillId="49" borderId="214" xfId="99" applyNumberFormat="1" applyFill="1" applyBorder="1">
      <alignment horizontal="right"/>
    </xf>
    <xf numFmtId="9" fontId="2" fillId="12" borderId="226" xfId="101" applyFont="1" applyFill="1" applyBorder="1" applyAlignment="1">
      <alignment horizontal="right"/>
    </xf>
    <xf numFmtId="9" fontId="2" fillId="12" borderId="227" xfId="101" applyFont="1" applyFill="1" applyBorder="1" applyAlignment="1">
      <alignment horizontal="right"/>
    </xf>
    <xf numFmtId="9" fontId="2" fillId="12" borderId="134" xfId="101" applyFont="1" applyFill="1" applyBorder="1" applyAlignment="1">
      <alignment horizontal="right"/>
    </xf>
    <xf numFmtId="9" fontId="2" fillId="12" borderId="94" xfId="101" applyFont="1" applyFill="1" applyBorder="1" applyAlignment="1">
      <alignment horizontal="right"/>
    </xf>
    <xf numFmtId="9" fontId="2" fillId="12" borderId="133" xfId="101" applyFont="1" applyFill="1" applyBorder="1" applyAlignment="1">
      <alignment horizontal="right"/>
    </xf>
    <xf numFmtId="0" fontId="24" fillId="12" borderId="228" xfId="0" applyNumberFormat="1" applyFont="1" applyFill="1" applyBorder="1" applyAlignment="1">
      <alignment horizontal="left"/>
    </xf>
    <xf numFmtId="9" fontId="2" fillId="12" borderId="229" xfId="101" applyFont="1" applyFill="1" applyBorder="1" applyAlignment="1">
      <alignment horizontal="right"/>
    </xf>
    <xf numFmtId="9" fontId="2" fillId="12" borderId="230" xfId="101" applyFont="1" applyFill="1" applyBorder="1" applyAlignment="1">
      <alignment horizontal="right"/>
    </xf>
    <xf numFmtId="9" fontId="2" fillId="12" borderId="231" xfId="101" applyFont="1" applyFill="1" applyBorder="1" applyAlignment="1">
      <alignment horizontal="right"/>
    </xf>
    <xf numFmtId="9" fontId="2" fillId="12" borderId="228" xfId="101" applyFont="1" applyFill="1" applyBorder="1" applyAlignment="1">
      <alignment horizontal="right"/>
    </xf>
    <xf numFmtId="0" fontId="24" fillId="6" borderId="60" xfId="0" applyNumberFormat="1" applyFont="1" applyFill="1" applyBorder="1" applyAlignment="1">
      <alignment horizontal="center"/>
    </xf>
    <xf numFmtId="0" fontId="24" fillId="6" borderId="232" xfId="0" applyNumberFormat="1" applyFont="1" applyFill="1" applyBorder="1" applyAlignment="1">
      <alignment horizontal="center" vertical="top" wrapText="1"/>
    </xf>
    <xf numFmtId="0" fontId="24" fillId="6" borderId="214" xfId="0" applyNumberFormat="1" applyFont="1" applyFill="1" applyBorder="1" applyAlignment="1">
      <alignment horizontal="center" vertical="top" wrapText="1"/>
    </xf>
    <xf numFmtId="9" fontId="2" fillId="49" borderId="117" xfId="101" applyFont="1" applyFill="1" applyBorder="1" applyAlignment="1">
      <alignment horizontal="right"/>
    </xf>
    <xf numFmtId="9" fontId="2" fillId="49" borderId="135" xfId="101" applyFont="1" applyFill="1" applyBorder="1" applyAlignment="1">
      <alignment horizontal="right"/>
    </xf>
    <xf numFmtId="9" fontId="2" fillId="49" borderId="57" xfId="101" applyFont="1" applyFill="1" applyBorder="1" applyAlignment="1">
      <alignment horizontal="right"/>
    </xf>
    <xf numFmtId="9" fontId="2" fillId="49" borderId="187" xfId="101" applyFont="1" applyFill="1" applyBorder="1" applyAlignment="1">
      <alignment horizontal="right"/>
    </xf>
    <xf numFmtId="9" fontId="2" fillId="49" borderId="233" xfId="101" applyFont="1" applyFill="1" applyBorder="1" applyAlignment="1">
      <alignment horizontal="right"/>
    </xf>
    <xf numFmtId="9" fontId="2" fillId="49" borderId="188" xfId="101" applyFont="1" applyFill="1" applyBorder="1" applyAlignment="1">
      <alignment horizontal="right"/>
    </xf>
    <xf numFmtId="9" fontId="2" fillId="49" borderId="186" xfId="101" applyFont="1" applyFill="1" applyBorder="1" applyAlignment="1">
      <alignment horizontal="right"/>
    </xf>
    <xf numFmtId="9" fontId="2" fillId="49" borderId="190" xfId="101" applyFont="1" applyFill="1" applyBorder="1" applyAlignment="1">
      <alignment horizontal="right"/>
    </xf>
    <xf numFmtId="9" fontId="2" fillId="49" borderId="234" xfId="101" applyFont="1" applyFill="1" applyBorder="1" applyAlignment="1">
      <alignment horizontal="right"/>
    </xf>
    <xf numFmtId="9" fontId="2" fillId="49" borderId="191" xfId="101" applyFont="1" applyFill="1" applyBorder="1" applyAlignment="1">
      <alignment horizontal="right"/>
    </xf>
    <xf numFmtId="9" fontId="2" fillId="49" borderId="189" xfId="101" applyFont="1" applyFill="1" applyBorder="1" applyAlignment="1">
      <alignment horizontal="right"/>
    </xf>
    <xf numFmtId="184" fontId="2" fillId="49" borderId="0" xfId="0" applyNumberFormat="1" applyFont="1" applyFill="1" applyAlignment="1">
      <alignment/>
    </xf>
    <xf numFmtId="9" fontId="2" fillId="12" borderId="109" xfId="101" applyFont="1" applyFill="1" applyBorder="1" applyAlignment="1">
      <alignment horizontal="right"/>
    </xf>
    <xf numFmtId="9" fontId="2" fillId="12" borderId="113" xfId="101" applyFont="1" applyFill="1" applyBorder="1" applyAlignment="1">
      <alignment horizontal="right"/>
    </xf>
    <xf numFmtId="9" fontId="2" fillId="49" borderId="235" xfId="101" applyFont="1" applyFill="1" applyBorder="1" applyAlignment="1">
      <alignment horizontal="right"/>
    </xf>
    <xf numFmtId="9" fontId="2" fillId="49" borderId="236" xfId="101" applyFont="1" applyFill="1" applyBorder="1" applyAlignment="1">
      <alignment horizontal="right"/>
    </xf>
    <xf numFmtId="9" fontId="2" fillId="49" borderId="237" xfId="101" applyFont="1" applyFill="1" applyBorder="1" applyAlignment="1">
      <alignment horizontal="right"/>
    </xf>
    <xf numFmtId="9" fontId="2" fillId="49" borderId="238" xfId="101" applyFont="1" applyFill="1" applyBorder="1" applyAlignment="1">
      <alignment horizontal="right"/>
    </xf>
    <xf numFmtId="9" fontId="2" fillId="49" borderId="239" xfId="101" applyFont="1" applyFill="1" applyBorder="1" applyAlignment="1">
      <alignment horizontal="right"/>
    </xf>
    <xf numFmtId="9" fontId="2" fillId="49" borderId="240" xfId="101" applyFont="1" applyFill="1" applyBorder="1" applyAlignment="1">
      <alignment horizontal="right"/>
    </xf>
    <xf numFmtId="0" fontId="24" fillId="49" borderId="228" xfId="0" applyNumberFormat="1" applyFont="1" applyFill="1" applyBorder="1" applyAlignment="1">
      <alignment horizontal="left"/>
    </xf>
    <xf numFmtId="9" fontId="2" fillId="49" borderId="113" xfId="101" applyFont="1" applyFill="1" applyBorder="1" applyAlignment="1">
      <alignment horizontal="right"/>
    </xf>
    <xf numFmtId="9" fontId="2" fillId="49" borderId="0" xfId="101" applyFont="1" applyFill="1" applyBorder="1" applyAlignment="1">
      <alignment horizontal="right"/>
    </xf>
    <xf numFmtId="9" fontId="2" fillId="49" borderId="231" xfId="101" applyFont="1" applyFill="1" applyBorder="1" applyAlignment="1">
      <alignment horizontal="right"/>
    </xf>
    <xf numFmtId="0" fontId="24" fillId="6" borderId="176" xfId="0" applyNumberFormat="1" applyFont="1" applyFill="1" applyBorder="1" applyAlignment="1">
      <alignment horizontal="center" vertical="top" wrapText="1"/>
    </xf>
    <xf numFmtId="9" fontId="2" fillId="49" borderId="241" xfId="101" applyFont="1" applyFill="1" applyBorder="1" applyAlignment="1">
      <alignment horizontal="right"/>
    </xf>
    <xf numFmtId="0" fontId="24" fillId="6" borderId="242" xfId="0" applyNumberFormat="1" applyFont="1" applyFill="1" applyBorder="1" applyAlignment="1">
      <alignment horizontal="center" vertical="top" wrapText="1"/>
    </xf>
    <xf numFmtId="0" fontId="24" fillId="6" borderId="0" xfId="0" applyNumberFormat="1" applyFont="1" applyFill="1" applyBorder="1" applyAlignment="1">
      <alignment horizontal="center" vertical="top" wrapText="1"/>
    </xf>
    <xf numFmtId="170" fontId="2" fillId="12" borderId="243" xfId="0" applyNumberFormat="1" applyFont="1" applyFill="1" applyBorder="1" applyAlignment="1">
      <alignment/>
    </xf>
    <xf numFmtId="170" fontId="2" fillId="12" borderId="109" xfId="0" applyNumberFormat="1" applyFont="1" applyFill="1" applyBorder="1" applyAlignment="1">
      <alignment/>
    </xf>
    <xf numFmtId="0" fontId="24" fillId="12" borderId="244" xfId="0" applyNumberFormat="1" applyFont="1" applyFill="1" applyBorder="1" applyAlignment="1">
      <alignment horizontal="left"/>
    </xf>
    <xf numFmtId="9" fontId="2" fillId="12" borderId="245" xfId="101" applyFont="1" applyFill="1" applyBorder="1" applyAlignment="1">
      <alignment/>
    </xf>
    <xf numFmtId="9" fontId="2" fillId="5" borderId="180" xfId="101" applyFont="1" applyFill="1" applyBorder="1" applyAlignment="1">
      <alignment/>
    </xf>
    <xf numFmtId="9" fontId="2" fillId="5" borderId="181" xfId="101" applyFont="1" applyFill="1" applyBorder="1" applyAlignment="1">
      <alignment/>
    </xf>
    <xf numFmtId="9" fontId="2" fillId="5" borderId="182" xfId="101" applyFont="1" applyFill="1" applyBorder="1" applyAlignment="1">
      <alignment horizontal="right"/>
    </xf>
    <xf numFmtId="9" fontId="2" fillId="49" borderId="182" xfId="101" applyFont="1" applyFill="1" applyBorder="1" applyAlignment="1">
      <alignment horizontal="right"/>
    </xf>
    <xf numFmtId="9" fontId="2" fillId="5" borderId="197" xfId="101" applyFont="1" applyFill="1" applyBorder="1" applyAlignment="1">
      <alignment/>
    </xf>
    <xf numFmtId="9" fontId="2" fillId="5" borderId="198" xfId="101" applyFont="1" applyFill="1" applyBorder="1" applyAlignment="1">
      <alignment/>
    </xf>
    <xf numFmtId="9" fontId="2" fillId="5" borderId="199" xfId="101" applyFont="1" applyFill="1" applyBorder="1" applyAlignment="1">
      <alignment/>
    </xf>
    <xf numFmtId="9" fontId="2" fillId="5" borderId="202" xfId="101" applyFont="1" applyFill="1" applyBorder="1" applyAlignment="1">
      <alignment/>
    </xf>
    <xf numFmtId="9" fontId="2" fillId="5" borderId="200" xfId="101" applyFont="1" applyFill="1" applyBorder="1" applyAlignment="1">
      <alignment/>
    </xf>
    <xf numFmtId="9" fontId="2" fillId="5" borderId="174" xfId="101" applyFont="1" applyFill="1" applyBorder="1" applyAlignment="1">
      <alignment horizontal="right"/>
    </xf>
    <xf numFmtId="9" fontId="2" fillId="5" borderId="112" xfId="101" applyFont="1" applyFill="1" applyBorder="1" applyAlignment="1">
      <alignment horizontal="right"/>
    </xf>
    <xf numFmtId="9" fontId="2" fillId="5" borderId="146" xfId="101" applyFont="1" applyFill="1" applyBorder="1" applyAlignment="1">
      <alignment horizontal="right"/>
    </xf>
    <xf numFmtId="0" fontId="24" fillId="49" borderId="0" xfId="0" applyNumberFormat="1" applyFont="1" applyFill="1" applyBorder="1" applyAlignment="1">
      <alignment horizontal="left"/>
    </xf>
    <xf numFmtId="9" fontId="2" fillId="49" borderId="110" xfId="101" applyFont="1" applyFill="1" applyBorder="1" applyAlignment="1">
      <alignment horizontal="right"/>
    </xf>
    <xf numFmtId="0" fontId="24" fillId="49" borderId="63" xfId="0" applyNumberFormat="1" applyFont="1" applyFill="1" applyBorder="1" applyAlignment="1">
      <alignment horizontal="left"/>
    </xf>
    <xf numFmtId="0" fontId="24" fillId="49" borderId="246" xfId="0" applyNumberFormat="1" applyFont="1" applyFill="1" applyBorder="1" applyAlignment="1">
      <alignment horizontal="left"/>
    </xf>
    <xf numFmtId="170" fontId="2" fillId="5" borderId="182" xfId="0" applyNumberFormat="1" applyFont="1" applyFill="1" applyBorder="1" applyAlignment="1">
      <alignment/>
    </xf>
    <xf numFmtId="170" fontId="2" fillId="5" borderId="247" xfId="0" applyNumberFormat="1" applyFont="1" applyFill="1" applyBorder="1" applyAlignment="1">
      <alignment horizontal="right"/>
    </xf>
    <xf numFmtId="170" fontId="2" fillId="5" borderId="248" xfId="0" applyNumberFormat="1" applyFont="1" applyFill="1" applyBorder="1" applyAlignment="1">
      <alignment/>
    </xf>
    <xf numFmtId="170" fontId="2" fillId="49" borderId="181" xfId="0" applyNumberFormat="1" applyFont="1" applyFill="1" applyBorder="1" applyAlignment="1">
      <alignment/>
    </xf>
    <xf numFmtId="170" fontId="2" fillId="5" borderId="185" xfId="0" applyNumberFormat="1" applyFont="1" applyFill="1" applyBorder="1" applyAlignment="1">
      <alignment/>
    </xf>
    <xf numFmtId="170" fontId="2" fillId="5" borderId="178" xfId="0" applyNumberFormat="1" applyFont="1" applyFill="1" applyBorder="1" applyAlignment="1">
      <alignment horizontal="right"/>
    </xf>
    <xf numFmtId="170" fontId="2" fillId="48" borderId="249" xfId="0" applyNumberFormat="1" applyFont="1" applyFill="1" applyBorder="1" applyAlignment="1">
      <alignment/>
    </xf>
    <xf numFmtId="170" fontId="2" fillId="48" borderId="210" xfId="0" applyNumberFormat="1" applyFont="1" applyFill="1" applyBorder="1" applyAlignment="1">
      <alignment/>
    </xf>
    <xf numFmtId="170" fontId="2" fillId="48" borderId="211" xfId="0" applyNumberFormat="1" applyFont="1" applyFill="1" applyBorder="1" applyAlignment="1">
      <alignment/>
    </xf>
    <xf numFmtId="9" fontId="2" fillId="48" borderId="249" xfId="101" applyFont="1" applyFill="1" applyBorder="1" applyAlignment="1">
      <alignment/>
    </xf>
    <xf numFmtId="9" fontId="2" fillId="48" borderId="211" xfId="101" applyFont="1" applyFill="1" applyBorder="1" applyAlignment="1">
      <alignment/>
    </xf>
    <xf numFmtId="9" fontId="2" fillId="5" borderId="182" xfId="101" applyFont="1" applyFill="1" applyBorder="1" applyAlignment="1">
      <alignment/>
    </xf>
    <xf numFmtId="9" fontId="2" fillId="5" borderId="247" xfId="101" applyFont="1" applyFill="1" applyBorder="1" applyAlignment="1">
      <alignment horizontal="right"/>
    </xf>
    <xf numFmtId="9" fontId="2" fillId="5" borderId="95" xfId="101" applyFont="1" applyFill="1" applyBorder="1" applyAlignment="1">
      <alignment horizontal="right"/>
    </xf>
    <xf numFmtId="9" fontId="2" fillId="5" borderId="248" xfId="101" applyFont="1" applyFill="1" applyBorder="1" applyAlignment="1">
      <alignment/>
    </xf>
    <xf numFmtId="9" fontId="2" fillId="49" borderId="181" xfId="101" applyFont="1" applyFill="1" applyBorder="1" applyAlignment="1">
      <alignment/>
    </xf>
    <xf numFmtId="9" fontId="2" fillId="49" borderId="31" xfId="101" applyFont="1" applyFill="1" applyBorder="1" applyAlignment="1">
      <alignment/>
    </xf>
    <xf numFmtId="9" fontId="2" fillId="5" borderId="185" xfId="101" applyFont="1" applyFill="1" applyBorder="1" applyAlignment="1">
      <alignment/>
    </xf>
    <xf numFmtId="9" fontId="2" fillId="5" borderId="32" xfId="101" applyFont="1" applyFill="1" applyBorder="1" applyAlignment="1">
      <alignment/>
    </xf>
    <xf numFmtId="9" fontId="2" fillId="5" borderId="178" xfId="101" applyFont="1" applyFill="1" applyBorder="1" applyAlignment="1">
      <alignment horizontal="right"/>
    </xf>
    <xf numFmtId="9" fontId="2" fillId="5" borderId="181" xfId="101" applyFont="1" applyFill="1" applyBorder="1" applyAlignment="1">
      <alignment horizontal="right"/>
    </xf>
    <xf numFmtId="173" fontId="2" fillId="12" borderId="64" xfId="99" applyFont="1" applyFill="1" applyBorder="1">
      <alignment horizontal="right"/>
    </xf>
    <xf numFmtId="173" fontId="2" fillId="12" borderId="62" xfId="99" applyFont="1" applyFill="1" applyBorder="1">
      <alignment horizontal="right"/>
    </xf>
    <xf numFmtId="185" fontId="2" fillId="12" borderId="226" xfId="99" applyNumberFormat="1" applyFont="1" applyFill="1" applyBorder="1">
      <alignment horizontal="right"/>
    </xf>
    <xf numFmtId="185" fontId="2" fillId="12" borderId="134" xfId="99" applyNumberFormat="1" applyFont="1" applyFill="1" applyBorder="1">
      <alignment horizontal="right"/>
    </xf>
    <xf numFmtId="185" fontId="2" fillId="49" borderId="119" xfId="99" applyNumberFormat="1" applyFont="1" applyFill="1" applyBorder="1">
      <alignment horizontal="right"/>
    </xf>
    <xf numFmtId="185" fontId="2" fillId="49" borderId="120" xfId="99" applyNumberFormat="1" applyFont="1" applyFill="1" applyBorder="1">
      <alignment horizontal="right"/>
    </xf>
    <xf numFmtId="185" fontId="2" fillId="49" borderId="58" xfId="99" applyNumberFormat="1" applyFont="1" applyFill="1" applyBorder="1">
      <alignment horizontal="right"/>
    </xf>
    <xf numFmtId="185" fontId="2" fillId="49" borderId="121" xfId="99" applyNumberFormat="1" applyFont="1" applyFill="1" applyBorder="1">
      <alignment horizontal="right"/>
    </xf>
    <xf numFmtId="185" fontId="2" fillId="49" borderId="123" xfId="99" applyNumberFormat="1" applyFont="1" applyFill="1" applyBorder="1">
      <alignment horizontal="right"/>
    </xf>
    <xf numFmtId="185" fontId="2" fillId="49" borderId="56" xfId="99" applyNumberFormat="1" applyFont="1" applyFill="1" applyBorder="1">
      <alignment horizontal="right"/>
    </xf>
    <xf numFmtId="185" fontId="2" fillId="49" borderId="127" xfId="99" applyNumberFormat="1" applyFont="1" applyFill="1" applyBorder="1">
      <alignment horizontal="right"/>
    </xf>
    <xf numFmtId="185" fontId="2" fillId="49" borderId="122" xfId="99" applyNumberFormat="1" applyFont="1" applyFill="1" applyBorder="1">
      <alignment horizontal="right"/>
    </xf>
    <xf numFmtId="185" fontId="2" fillId="49" borderId="59" xfId="99" applyNumberFormat="1" applyFont="1" applyFill="1" applyBorder="1">
      <alignment horizontal="right"/>
    </xf>
    <xf numFmtId="185" fontId="2" fillId="49" borderId="124" xfId="99" applyNumberFormat="1" applyFont="1" applyFill="1" applyBorder="1">
      <alignment horizontal="right"/>
    </xf>
    <xf numFmtId="185" fontId="2" fillId="49" borderId="125" xfId="99" applyNumberFormat="1" applyFont="1" applyFill="1" applyBorder="1">
      <alignment horizontal="right"/>
    </xf>
    <xf numFmtId="185" fontId="2" fillId="49" borderId="60" xfId="99" applyNumberFormat="1" applyFont="1" applyFill="1" applyBorder="1">
      <alignment horizontal="right"/>
    </xf>
    <xf numFmtId="185" fontId="2" fillId="49" borderId="215" xfId="99" applyNumberFormat="1" applyFont="1" applyFill="1" applyBorder="1">
      <alignment horizontal="right"/>
    </xf>
    <xf numFmtId="185" fontId="2" fillId="49" borderId="216" xfId="99" applyNumberFormat="1" applyFont="1" applyFill="1" applyBorder="1">
      <alignment horizontal="right"/>
    </xf>
    <xf numFmtId="185" fontId="2" fillId="49" borderId="214" xfId="99" applyNumberFormat="1" applyFont="1" applyFill="1" applyBorder="1">
      <alignment horizontal="right"/>
    </xf>
    <xf numFmtId="173" fontId="2" fillId="12" borderId="63" xfId="99" applyFont="1" applyFill="1" applyBorder="1">
      <alignment horizontal="right"/>
    </xf>
    <xf numFmtId="185" fontId="2" fillId="12" borderId="94" xfId="99" applyNumberFormat="1" applyFont="1" applyFill="1" applyBorder="1">
      <alignment horizontal="right"/>
    </xf>
    <xf numFmtId="0" fontId="24" fillId="6" borderId="57" xfId="0" applyNumberFormat="1" applyFont="1" applyFill="1" applyBorder="1" applyAlignment="1">
      <alignment horizontal="center" vertical="top" wrapText="1"/>
    </xf>
    <xf numFmtId="185" fontId="2" fillId="12" borderId="229" xfId="99" applyNumberFormat="1" applyFont="1" applyFill="1" applyBorder="1">
      <alignment horizontal="right"/>
    </xf>
    <xf numFmtId="185" fontId="2" fillId="12" borderId="231" xfId="99" applyNumberFormat="1" applyFont="1" applyFill="1" applyBorder="1">
      <alignment horizontal="right"/>
    </xf>
    <xf numFmtId="185" fontId="2" fillId="49" borderId="64" xfId="99" applyNumberFormat="1" applyFont="1" applyFill="1" applyBorder="1">
      <alignment horizontal="right"/>
    </xf>
    <xf numFmtId="185" fontId="2" fillId="49" borderId="187" xfId="99" applyNumberFormat="1" applyFont="1" applyFill="1" applyBorder="1">
      <alignment horizontal="right"/>
    </xf>
    <xf numFmtId="185" fontId="2" fillId="49" borderId="188" xfId="99" applyNumberFormat="1" applyFont="1" applyFill="1" applyBorder="1">
      <alignment horizontal="right"/>
    </xf>
    <xf numFmtId="185" fontId="2" fillId="49" borderId="186" xfId="99" applyNumberFormat="1" applyFont="1" applyFill="1" applyBorder="1">
      <alignment horizontal="right"/>
    </xf>
    <xf numFmtId="185" fontId="2" fillId="49" borderId="132" xfId="99" applyNumberFormat="1" applyFont="1" applyFill="1" applyBorder="1">
      <alignment horizontal="right"/>
    </xf>
    <xf numFmtId="185" fontId="2" fillId="49" borderId="133" xfId="99" applyNumberFormat="1" applyFont="1" applyFill="1" applyBorder="1">
      <alignment horizontal="right"/>
    </xf>
    <xf numFmtId="185" fontId="2" fillId="49" borderId="93" xfId="99" applyNumberFormat="1" applyFont="1" applyFill="1" applyBorder="1">
      <alignment horizontal="right"/>
    </xf>
    <xf numFmtId="185" fontId="2" fillId="49" borderId="190" xfId="99" applyNumberFormat="1" applyFont="1" applyFill="1" applyBorder="1">
      <alignment horizontal="right"/>
    </xf>
    <xf numFmtId="185" fontId="2" fillId="49" borderId="191" xfId="99" applyNumberFormat="1" applyFont="1" applyFill="1" applyBorder="1">
      <alignment horizontal="right"/>
    </xf>
    <xf numFmtId="185" fontId="2" fillId="49" borderId="189" xfId="99" applyNumberFormat="1" applyFont="1" applyFill="1" applyBorder="1">
      <alignment horizontal="right"/>
    </xf>
    <xf numFmtId="185" fontId="2" fillId="49" borderId="232" xfId="99" applyNumberFormat="1" applyFont="1" applyFill="1" applyBorder="1">
      <alignment horizontal="right"/>
    </xf>
    <xf numFmtId="0" fontId="24" fillId="49" borderId="244" xfId="0" applyNumberFormat="1" applyFont="1" applyFill="1" applyBorder="1" applyAlignment="1">
      <alignment horizontal="left"/>
    </xf>
    <xf numFmtId="9" fontId="2" fillId="49" borderId="0" xfId="0" applyNumberFormat="1" applyFont="1" applyFill="1" applyBorder="1" applyAlignment="1">
      <alignment/>
    </xf>
    <xf numFmtId="0" fontId="24" fillId="6" borderId="226" xfId="0" applyNumberFormat="1" applyFont="1" applyFill="1" applyBorder="1" applyAlignment="1">
      <alignment horizontal="center" vertical="top" wrapText="1"/>
    </xf>
    <xf numFmtId="0" fontId="24" fillId="6" borderId="134" xfId="0" applyNumberFormat="1" applyFont="1" applyFill="1" applyBorder="1" applyAlignment="1">
      <alignment horizontal="center" vertical="top" wrapText="1"/>
    </xf>
    <xf numFmtId="0" fontId="24" fillId="6" borderId="250" xfId="0" applyNumberFormat="1" applyFont="1" applyFill="1" applyBorder="1" applyAlignment="1">
      <alignment horizontal="center" vertical="top" wrapText="1"/>
    </xf>
    <xf numFmtId="9" fontId="2" fillId="49" borderId="251" xfId="101" applyFont="1" applyFill="1" applyBorder="1" applyAlignment="1">
      <alignment horizontal="right"/>
    </xf>
    <xf numFmtId="9" fontId="2" fillId="49" borderId="252" xfId="101" applyFont="1" applyFill="1" applyBorder="1" applyAlignment="1">
      <alignment horizontal="right"/>
    </xf>
    <xf numFmtId="9" fontId="2" fillId="49" borderId="223" xfId="101" applyFont="1" applyFill="1" applyBorder="1" applyAlignment="1">
      <alignment horizontal="right"/>
    </xf>
    <xf numFmtId="9" fontId="2" fillId="49" borderId="253" xfId="101" applyFont="1" applyFill="1" applyBorder="1" applyAlignment="1">
      <alignment horizontal="right"/>
    </xf>
    <xf numFmtId="0" fontId="24" fillId="6" borderId="254" xfId="0" applyNumberFormat="1" applyFont="1" applyFill="1" applyBorder="1" applyAlignment="1">
      <alignment horizontal="center" vertical="top" wrapText="1"/>
    </xf>
    <xf numFmtId="0" fontId="24" fillId="6" borderId="255" xfId="0" applyNumberFormat="1" applyFont="1" applyFill="1" applyBorder="1" applyAlignment="1">
      <alignment horizontal="center" vertical="top" wrapText="1"/>
    </xf>
    <xf numFmtId="0" fontId="24" fillId="6" borderId="246" xfId="0" applyNumberFormat="1" applyFont="1" applyFill="1" applyBorder="1" applyAlignment="1">
      <alignment horizontal="center" vertical="top" wrapText="1"/>
    </xf>
    <xf numFmtId="9" fontId="2" fillId="12" borderId="110" xfId="101" applyFont="1" applyFill="1" applyBorder="1" applyAlignment="1">
      <alignment horizontal="right"/>
    </xf>
    <xf numFmtId="9" fontId="2" fillId="12" borderId="256" xfId="101" applyFont="1" applyFill="1" applyBorder="1" applyAlignment="1">
      <alignment horizontal="right"/>
    </xf>
    <xf numFmtId="9" fontId="2" fillId="12" borderId="52" xfId="101" applyFont="1" applyFill="1" applyBorder="1" applyAlignment="1">
      <alignment horizontal="right"/>
    </xf>
    <xf numFmtId="9" fontId="2" fillId="49" borderId="257" xfId="101" applyFont="1" applyFill="1" applyBorder="1" applyAlignment="1">
      <alignment horizontal="right"/>
    </xf>
    <xf numFmtId="9" fontId="2" fillId="49" borderId="258" xfId="101" applyFont="1" applyFill="1" applyBorder="1" applyAlignment="1">
      <alignment horizontal="right"/>
    </xf>
    <xf numFmtId="9" fontId="2" fillId="49" borderId="259" xfId="101" applyFont="1" applyFill="1" applyBorder="1" applyAlignment="1">
      <alignment horizontal="right"/>
    </xf>
    <xf numFmtId="9" fontId="2" fillId="49" borderId="244" xfId="101" applyFont="1" applyFill="1" applyBorder="1" applyAlignment="1">
      <alignment horizontal="right"/>
    </xf>
    <xf numFmtId="9" fontId="2" fillId="12" borderId="108" xfId="101" applyFont="1" applyFill="1" applyBorder="1" applyAlignment="1">
      <alignment horizontal="right"/>
    </xf>
    <xf numFmtId="9" fontId="2" fillId="49" borderId="133" xfId="101" applyNumberFormat="1" applyFont="1" applyFill="1" applyBorder="1" applyAlignment="1">
      <alignment horizontal="right"/>
    </xf>
    <xf numFmtId="3" fontId="2" fillId="12" borderId="117" xfId="99" applyNumberFormat="1" applyFont="1" applyFill="1" applyBorder="1">
      <alignment horizontal="right"/>
    </xf>
    <xf numFmtId="3" fontId="2" fillId="12" borderId="118" xfId="99" applyNumberFormat="1" applyFont="1" applyFill="1" applyBorder="1">
      <alignment horizontal="right"/>
    </xf>
    <xf numFmtId="3" fontId="2" fillId="49" borderId="119" xfId="99" applyNumberFormat="1" applyFont="1" applyFill="1" applyBorder="1">
      <alignment horizontal="right"/>
    </xf>
    <xf numFmtId="3" fontId="2" fillId="49" borderId="120" xfId="99" applyNumberFormat="1" applyFont="1" applyFill="1" applyBorder="1">
      <alignment horizontal="right"/>
    </xf>
    <xf numFmtId="3" fontId="2" fillId="49" borderId="58" xfId="99" applyNumberFormat="1" applyFont="1" applyFill="1" applyBorder="1">
      <alignment horizontal="right"/>
    </xf>
    <xf numFmtId="3" fontId="2" fillId="49" borderId="121" xfId="99" applyNumberFormat="1" applyFont="1" applyFill="1" applyBorder="1">
      <alignment horizontal="right"/>
    </xf>
    <xf numFmtId="3" fontId="2" fillId="49" borderId="123" xfId="99" applyNumberFormat="1" applyFont="1" applyFill="1" applyBorder="1">
      <alignment horizontal="right"/>
    </xf>
    <xf numFmtId="3" fontId="2" fillId="49" borderId="56" xfId="99" applyNumberFormat="1" applyFont="1" applyFill="1" applyBorder="1">
      <alignment horizontal="right"/>
    </xf>
    <xf numFmtId="3" fontId="2" fillId="49" borderId="122" xfId="99" applyNumberFormat="1" applyFont="1" applyFill="1" applyBorder="1">
      <alignment horizontal="right"/>
    </xf>
    <xf numFmtId="3" fontId="2" fillId="49" borderId="59" xfId="99" applyNumberFormat="1" applyFont="1" applyFill="1" applyBorder="1">
      <alignment horizontal="right"/>
    </xf>
    <xf numFmtId="3" fontId="2" fillId="49" borderId="187" xfId="99" applyNumberFormat="1" applyFont="1" applyFill="1" applyBorder="1">
      <alignment horizontal="right"/>
    </xf>
    <xf numFmtId="3" fontId="2" fillId="49" borderId="188" xfId="99" applyNumberFormat="1" applyFont="1" applyFill="1" applyBorder="1">
      <alignment horizontal="right"/>
    </xf>
    <xf numFmtId="3" fontId="2" fillId="49" borderId="186" xfId="99" applyNumberFormat="1" applyFont="1" applyFill="1" applyBorder="1">
      <alignment horizontal="right"/>
    </xf>
    <xf numFmtId="3" fontId="2" fillId="49" borderId="132" xfId="99" applyNumberFormat="1" applyFont="1" applyFill="1" applyBorder="1">
      <alignment horizontal="right"/>
    </xf>
    <xf numFmtId="3" fontId="2" fillId="49" borderId="133" xfId="99" applyNumberFormat="1" applyFont="1" applyFill="1" applyBorder="1">
      <alignment horizontal="right"/>
    </xf>
    <xf numFmtId="3" fontId="2" fillId="49" borderId="93" xfId="99" applyNumberFormat="1" applyFont="1" applyFill="1" applyBorder="1">
      <alignment horizontal="right"/>
    </xf>
    <xf numFmtId="3" fontId="2" fillId="49" borderId="190" xfId="99" applyNumberFormat="1" applyFont="1" applyFill="1" applyBorder="1">
      <alignment horizontal="right"/>
    </xf>
    <xf numFmtId="3" fontId="2" fillId="49" borderId="191" xfId="99" applyNumberFormat="1" applyFont="1" applyFill="1" applyBorder="1">
      <alignment horizontal="right"/>
    </xf>
    <xf numFmtId="3" fontId="2" fillId="49" borderId="189" xfId="99" applyNumberFormat="1" applyFont="1" applyFill="1" applyBorder="1">
      <alignment horizontal="right"/>
    </xf>
    <xf numFmtId="3" fontId="2" fillId="49" borderId="64" xfId="99" applyNumberFormat="1" applyFont="1" applyFill="1" applyBorder="1">
      <alignment horizontal="right"/>
    </xf>
    <xf numFmtId="3" fontId="2" fillId="49" borderId="124" xfId="99" applyNumberFormat="1" applyFont="1" applyFill="1" applyBorder="1">
      <alignment horizontal="right"/>
    </xf>
    <xf numFmtId="3" fontId="2" fillId="49" borderId="125" xfId="99" applyNumberFormat="1" applyFont="1" applyFill="1" applyBorder="1">
      <alignment horizontal="right"/>
    </xf>
    <xf numFmtId="3" fontId="2" fillId="49" borderId="60" xfId="99" applyNumberFormat="1" applyFont="1" applyFill="1" applyBorder="1">
      <alignment horizontal="right"/>
    </xf>
    <xf numFmtId="3" fontId="2" fillId="49" borderId="117" xfId="99" applyNumberFormat="1" applyFont="1" applyFill="1" applyBorder="1">
      <alignment horizontal="right"/>
    </xf>
    <xf numFmtId="3" fontId="2" fillId="49" borderId="118" xfId="99" applyNumberFormat="1" applyFont="1" applyFill="1" applyBorder="1">
      <alignment horizontal="right"/>
    </xf>
    <xf numFmtId="3" fontId="2" fillId="49" borderId="57" xfId="99" applyNumberFormat="1" applyFont="1" applyFill="1" applyBorder="1">
      <alignment horizontal="right"/>
    </xf>
    <xf numFmtId="0" fontId="24" fillId="12" borderId="93" xfId="0" applyNumberFormat="1" applyFont="1" applyFill="1" applyBorder="1" applyAlignment="1">
      <alignment horizontal="left"/>
    </xf>
    <xf numFmtId="9" fontId="2" fillId="49" borderId="122" xfId="101" applyNumberFormat="1" applyFont="1" applyFill="1" applyBorder="1" applyAlignment="1">
      <alignment horizontal="right"/>
    </xf>
    <xf numFmtId="185" fontId="2" fillId="12" borderId="117" xfId="99" applyNumberFormat="1" applyFont="1" applyFill="1" applyBorder="1">
      <alignment horizontal="right"/>
    </xf>
    <xf numFmtId="185" fontId="2" fillId="12" borderId="135" xfId="99" applyNumberFormat="1" applyFont="1" applyFill="1" applyBorder="1">
      <alignment horizontal="right"/>
    </xf>
    <xf numFmtId="185" fontId="2" fillId="12" borderId="118" xfId="99" applyNumberFormat="1" applyFont="1" applyFill="1" applyBorder="1">
      <alignment horizontal="right"/>
    </xf>
    <xf numFmtId="185" fontId="2" fillId="49" borderId="117" xfId="99" applyNumberFormat="1" applyFont="1" applyFill="1" applyBorder="1">
      <alignment horizontal="right"/>
    </xf>
    <xf numFmtId="185" fontId="2" fillId="49" borderId="118" xfId="99" applyNumberFormat="1" applyFont="1" applyFill="1" applyBorder="1">
      <alignment horizontal="right"/>
    </xf>
    <xf numFmtId="185" fontId="2" fillId="49" borderId="57" xfId="99" applyNumberFormat="1" applyFont="1" applyFill="1" applyBorder="1">
      <alignment horizontal="right"/>
    </xf>
    <xf numFmtId="9" fontId="27" fillId="12" borderId="217" xfId="101" applyFont="1" applyFill="1" applyBorder="1" applyAlignment="1">
      <alignment horizontal="right"/>
    </xf>
    <xf numFmtId="9" fontId="27" fillId="12" borderId="218" xfId="101" applyFont="1" applyFill="1" applyBorder="1" applyAlignment="1">
      <alignment horizontal="right"/>
    </xf>
    <xf numFmtId="9" fontId="27" fillId="49" borderId="122" xfId="101" applyFont="1" applyFill="1" applyBorder="1" applyAlignment="1">
      <alignment horizontal="right"/>
    </xf>
    <xf numFmtId="9" fontId="27" fillId="49" borderId="123" xfId="101" applyFont="1" applyFill="1" applyBorder="1" applyAlignment="1">
      <alignment horizontal="right"/>
    </xf>
    <xf numFmtId="9" fontId="27" fillId="49" borderId="188" xfId="101" applyFont="1" applyFill="1" applyBorder="1" applyAlignment="1">
      <alignment horizontal="right"/>
    </xf>
    <xf numFmtId="9" fontId="27" fillId="49" borderId="133" xfId="101" applyFont="1" applyFill="1" applyBorder="1" applyAlignment="1">
      <alignment horizontal="right"/>
    </xf>
    <xf numFmtId="9" fontId="27" fillId="49" borderId="191" xfId="101" applyFont="1" applyFill="1" applyBorder="1" applyAlignment="1">
      <alignment horizontal="right"/>
    </xf>
    <xf numFmtId="9" fontId="27" fillId="49" borderId="225" xfId="101" applyFont="1" applyFill="1" applyBorder="1" applyAlignment="1">
      <alignment horizontal="right"/>
    </xf>
    <xf numFmtId="9" fontId="27" fillId="49" borderId="125" xfId="101" applyFont="1" applyFill="1" applyBorder="1" applyAlignment="1">
      <alignment horizontal="right"/>
    </xf>
    <xf numFmtId="9" fontId="27" fillId="49" borderId="216" xfId="101" applyFont="1" applyFill="1" applyBorder="1" applyAlignment="1">
      <alignment horizontal="right"/>
    </xf>
    <xf numFmtId="49" fontId="24" fillId="47" borderId="171" xfId="0" applyNumberFormat="1" applyFont="1" applyFill="1" applyBorder="1" applyAlignment="1">
      <alignment horizontal="right" vertical="top"/>
    </xf>
    <xf numFmtId="9" fontId="27" fillId="12" borderId="221" xfId="101" applyFont="1" applyFill="1" applyBorder="1" applyAlignment="1">
      <alignment horizontal="right"/>
    </xf>
    <xf numFmtId="185" fontId="27" fillId="12" borderId="260" xfId="99" applyNumberFormat="1" applyFill="1" applyBorder="1">
      <alignment horizontal="right"/>
    </xf>
    <xf numFmtId="185" fontId="27" fillId="12" borderId="261" xfId="99" applyNumberFormat="1" applyFill="1" applyBorder="1">
      <alignment horizontal="right"/>
    </xf>
    <xf numFmtId="185" fontId="27" fillId="12" borderId="262" xfId="99" applyNumberFormat="1" applyFill="1" applyBorder="1">
      <alignment horizontal="right"/>
    </xf>
    <xf numFmtId="185" fontId="27" fillId="12" borderId="263" xfId="99" applyNumberFormat="1" applyFill="1" applyBorder="1">
      <alignment horizontal="right"/>
    </xf>
    <xf numFmtId="9" fontId="27" fillId="12" borderId="219" xfId="101" applyFont="1" applyFill="1" applyBorder="1" applyAlignment="1">
      <alignment horizontal="right"/>
    </xf>
    <xf numFmtId="9" fontId="27" fillId="49" borderId="119" xfId="101" applyFont="1" applyFill="1" applyBorder="1" applyAlignment="1">
      <alignment horizontal="right"/>
    </xf>
    <xf numFmtId="9" fontId="27" fillId="49" borderId="127" xfId="101" applyFont="1" applyFill="1" applyBorder="1" applyAlignment="1">
      <alignment horizontal="right"/>
    </xf>
    <xf numFmtId="9" fontId="27" fillId="49" borderId="121" xfId="101" applyFont="1" applyFill="1" applyBorder="1" applyAlignment="1">
      <alignment horizontal="right"/>
    </xf>
    <xf numFmtId="9" fontId="27" fillId="49" borderId="187" xfId="101" applyFont="1" applyFill="1" applyBorder="1" applyAlignment="1">
      <alignment horizontal="right"/>
    </xf>
    <xf numFmtId="9" fontId="27" fillId="49" borderId="132" xfId="101" applyFont="1" applyFill="1" applyBorder="1" applyAlignment="1">
      <alignment horizontal="right"/>
    </xf>
    <xf numFmtId="9" fontId="27" fillId="49" borderId="190" xfId="101" applyFont="1" applyFill="1" applyBorder="1" applyAlignment="1">
      <alignment horizontal="right"/>
    </xf>
    <xf numFmtId="9" fontId="27" fillId="49" borderId="224" xfId="101" applyFont="1" applyFill="1" applyBorder="1" applyAlignment="1">
      <alignment horizontal="right"/>
    </xf>
    <xf numFmtId="9" fontId="27" fillId="49" borderId="124" xfId="101" applyFont="1" applyFill="1" applyBorder="1" applyAlignment="1">
      <alignment horizontal="right"/>
    </xf>
    <xf numFmtId="9" fontId="27" fillId="49" borderId="215" xfId="101" applyFont="1" applyFill="1" applyBorder="1" applyAlignment="1">
      <alignment horizontal="right"/>
    </xf>
    <xf numFmtId="9" fontId="27" fillId="49" borderId="58" xfId="101" applyFont="1" applyFill="1" applyBorder="1" applyAlignment="1">
      <alignment horizontal="right"/>
    </xf>
    <xf numFmtId="9" fontId="27" fillId="49" borderId="59" xfId="101" applyFont="1" applyFill="1" applyBorder="1" applyAlignment="1">
      <alignment horizontal="right"/>
    </xf>
    <xf numFmtId="0" fontId="24" fillId="49" borderId="53" xfId="96" applyFont="1" applyFill="1" applyBorder="1" applyAlignment="1">
      <alignment horizontal="center" vertical="top" wrapText="1"/>
      <protection/>
    </xf>
    <xf numFmtId="0" fontId="24" fillId="49" borderId="53" xfId="96" applyFont="1" applyFill="1" applyBorder="1" applyAlignment="1">
      <alignment horizontal="center" wrapText="1"/>
      <protection/>
    </xf>
    <xf numFmtId="9" fontId="2" fillId="49" borderId="53" xfId="0" applyNumberFormat="1" applyFont="1" applyFill="1" applyBorder="1" applyAlignment="1">
      <alignment/>
    </xf>
    <xf numFmtId="185" fontId="2" fillId="49" borderId="126" xfId="99" applyNumberFormat="1" applyFont="1" applyFill="1" applyBorder="1">
      <alignment horizontal="right"/>
    </xf>
    <xf numFmtId="185" fontId="2" fillId="49" borderId="129" xfId="99" applyNumberFormat="1" applyFont="1" applyFill="1" applyBorder="1">
      <alignment horizontal="right"/>
    </xf>
    <xf numFmtId="185" fontId="2" fillId="49" borderId="130" xfId="99" applyNumberFormat="1" applyFont="1" applyFill="1" applyBorder="1">
      <alignment horizontal="right"/>
    </xf>
    <xf numFmtId="185" fontId="2" fillId="49" borderId="135" xfId="99" applyNumberFormat="1" applyFont="1" applyFill="1" applyBorder="1">
      <alignment horizontal="right"/>
    </xf>
    <xf numFmtId="185" fontId="24" fillId="49" borderId="250" xfId="99" applyNumberFormat="1" applyFont="1" applyFill="1" applyBorder="1" applyAlignment="1">
      <alignment horizontal="left"/>
    </xf>
    <xf numFmtId="185" fontId="24" fillId="49" borderId="223" xfId="99" applyNumberFormat="1" applyFont="1" applyFill="1" applyBorder="1" applyAlignment="1">
      <alignment horizontal="left"/>
    </xf>
    <xf numFmtId="185" fontId="24" fillId="49" borderId="264" xfId="99" applyNumberFormat="1" applyFont="1" applyFill="1" applyBorder="1" applyAlignment="1">
      <alignment horizontal="left"/>
    </xf>
    <xf numFmtId="185" fontId="24" fillId="49" borderId="265" xfId="99" applyNumberFormat="1" applyFont="1" applyFill="1" applyBorder="1" applyAlignment="1">
      <alignment horizontal="left"/>
    </xf>
    <xf numFmtId="185" fontId="24" fillId="49" borderId="266" xfId="99" applyNumberFormat="1" applyFont="1" applyFill="1" applyBorder="1" applyAlignment="1">
      <alignment horizontal="left"/>
    </xf>
    <xf numFmtId="173" fontId="2" fillId="12" borderId="117" xfId="99" applyNumberFormat="1" applyFont="1" applyFill="1" applyBorder="1">
      <alignment horizontal="right"/>
    </xf>
    <xf numFmtId="173" fontId="2" fillId="12" borderId="118" xfId="99" applyNumberFormat="1" applyFont="1" applyFill="1" applyBorder="1">
      <alignment horizontal="right"/>
    </xf>
    <xf numFmtId="173" fontId="2" fillId="49" borderId="119" xfId="99" applyNumberFormat="1" applyFont="1" applyFill="1" applyBorder="1">
      <alignment horizontal="right"/>
    </xf>
    <xf numFmtId="173" fontId="2" fillId="49" borderId="120" xfId="99" applyNumberFormat="1" applyFont="1" applyFill="1" applyBorder="1">
      <alignment horizontal="right"/>
    </xf>
    <xf numFmtId="173" fontId="2" fillId="49" borderId="121" xfId="99" applyNumberFormat="1" applyFont="1" applyFill="1" applyBorder="1">
      <alignment horizontal="right"/>
    </xf>
    <xf numFmtId="173" fontId="2" fillId="49" borderId="123" xfId="99" applyNumberFormat="1" applyFont="1" applyFill="1" applyBorder="1">
      <alignment horizontal="right"/>
    </xf>
    <xf numFmtId="173" fontId="2" fillId="49" borderId="122" xfId="99" applyNumberFormat="1" applyFont="1" applyFill="1" applyBorder="1">
      <alignment horizontal="right"/>
    </xf>
    <xf numFmtId="173" fontId="2" fillId="49" borderId="187" xfId="99" applyNumberFormat="1" applyFont="1" applyFill="1" applyBorder="1">
      <alignment horizontal="right"/>
    </xf>
    <xf numFmtId="173" fontId="2" fillId="49" borderId="188" xfId="99" applyNumberFormat="1" applyFont="1" applyFill="1" applyBorder="1">
      <alignment horizontal="right"/>
    </xf>
    <xf numFmtId="173" fontId="2" fillId="49" borderId="190" xfId="99" applyNumberFormat="1" applyFont="1" applyFill="1" applyBorder="1">
      <alignment horizontal="right"/>
    </xf>
    <xf numFmtId="173" fontId="2" fillId="49" borderId="191" xfId="99" applyNumberFormat="1" applyFont="1" applyFill="1" applyBorder="1">
      <alignment horizontal="right"/>
    </xf>
    <xf numFmtId="173" fontId="2" fillId="49" borderId="124" xfId="99" applyNumberFormat="1" applyFont="1" applyFill="1" applyBorder="1">
      <alignment horizontal="right"/>
    </xf>
    <xf numFmtId="173" fontId="2" fillId="49" borderId="125" xfId="99" applyNumberFormat="1" applyFont="1" applyFill="1" applyBorder="1">
      <alignment horizontal="right"/>
    </xf>
    <xf numFmtId="173" fontId="2" fillId="49" borderId="126" xfId="99" applyNumberFormat="1" applyFont="1" applyFill="1" applyBorder="1">
      <alignment horizontal="right"/>
    </xf>
    <xf numFmtId="173" fontId="2" fillId="49" borderId="117" xfId="99" applyNumberFormat="1" applyFont="1" applyFill="1" applyBorder="1">
      <alignment horizontal="right"/>
    </xf>
    <xf numFmtId="173" fontId="2" fillId="49" borderId="135" xfId="99" applyNumberFormat="1" applyFont="1" applyFill="1" applyBorder="1">
      <alignment horizontal="right"/>
    </xf>
    <xf numFmtId="173" fontId="2" fillId="49" borderId="118" xfId="99" applyNumberFormat="1" applyFont="1" applyFill="1" applyBorder="1">
      <alignment horizontal="right"/>
    </xf>
    <xf numFmtId="173" fontId="2" fillId="50" borderId="120" xfId="99" applyNumberFormat="1" applyFont="1" applyFill="1" applyBorder="1">
      <alignment horizontal="right"/>
    </xf>
    <xf numFmtId="173" fontId="2" fillId="50" borderId="122" xfId="99" applyNumberFormat="1" applyFont="1" applyFill="1" applyBorder="1">
      <alignment horizontal="right"/>
    </xf>
    <xf numFmtId="173" fontId="2" fillId="50" borderId="190" xfId="99" applyNumberFormat="1" applyFont="1" applyFill="1" applyBorder="1">
      <alignment horizontal="right"/>
    </xf>
    <xf numFmtId="173" fontId="2" fillId="50" borderId="191" xfId="99" applyNumberFormat="1" applyFont="1" applyFill="1" applyBorder="1">
      <alignment horizontal="right"/>
    </xf>
    <xf numFmtId="173" fontId="2" fillId="49" borderId="59" xfId="99" applyNumberFormat="1" applyFont="1" applyFill="1" applyBorder="1">
      <alignment horizontal="right"/>
    </xf>
    <xf numFmtId="173" fontId="2" fillId="49" borderId="60" xfId="99" applyNumberFormat="1" applyFont="1" applyFill="1" applyBorder="1">
      <alignment horizontal="right"/>
    </xf>
    <xf numFmtId="173" fontId="2" fillId="49" borderId="58" xfId="99" applyNumberFormat="1" applyFont="1" applyFill="1" applyBorder="1">
      <alignment horizontal="right"/>
    </xf>
    <xf numFmtId="173" fontId="2" fillId="49" borderId="56" xfId="99" applyNumberFormat="1" applyFont="1" applyFill="1" applyBorder="1">
      <alignment horizontal="right"/>
    </xf>
    <xf numFmtId="173" fontId="2" fillId="49" borderId="57" xfId="99" applyNumberFormat="1" applyFont="1" applyFill="1" applyBorder="1">
      <alignment horizontal="right"/>
    </xf>
    <xf numFmtId="185" fontId="2" fillId="49" borderId="128" xfId="99" applyNumberFormat="1" applyFont="1" applyFill="1" applyBorder="1">
      <alignment horizontal="right"/>
    </xf>
    <xf numFmtId="173" fontId="2" fillId="12" borderId="57" xfId="99" applyNumberFormat="1" applyFont="1" applyFill="1" applyBorder="1">
      <alignment horizontal="right"/>
    </xf>
    <xf numFmtId="185" fontId="2" fillId="12" borderId="57" xfId="99" applyNumberFormat="1" applyFont="1" applyFill="1" applyBorder="1">
      <alignment horizontal="right"/>
    </xf>
    <xf numFmtId="185" fontId="2" fillId="49" borderId="0" xfId="99" applyNumberFormat="1" applyFont="1" applyFill="1" applyBorder="1">
      <alignment horizontal="right"/>
    </xf>
    <xf numFmtId="0" fontId="24" fillId="49" borderId="0" xfId="0" applyNumberFormat="1" applyFont="1" applyFill="1" applyBorder="1" applyAlignment="1">
      <alignment horizontal="center" vertical="top" wrapText="1"/>
    </xf>
    <xf numFmtId="3" fontId="2" fillId="49" borderId="0" xfId="0" applyNumberFormat="1" applyFont="1" applyFill="1" applyBorder="1" applyAlignment="1">
      <alignment/>
    </xf>
    <xf numFmtId="0" fontId="24" fillId="6" borderId="61" xfId="0" applyNumberFormat="1" applyFont="1" applyFill="1" applyBorder="1" applyAlignment="1">
      <alignment horizontal="left" vertical="top" wrapText="1"/>
    </xf>
    <xf numFmtId="0" fontId="24" fillId="6" borderId="65" xfId="0" applyNumberFormat="1" applyFont="1" applyFill="1" applyBorder="1" applyAlignment="1">
      <alignment horizontal="left" vertical="top" wrapText="1"/>
    </xf>
    <xf numFmtId="185" fontId="24" fillId="12" borderId="135" xfId="99" applyNumberFormat="1" applyFont="1" applyFill="1" applyBorder="1" applyAlignment="1">
      <alignment horizontal="left"/>
    </xf>
    <xf numFmtId="185" fontId="24" fillId="49" borderId="126" xfId="99" applyNumberFormat="1" applyFont="1" applyFill="1" applyBorder="1" applyAlignment="1">
      <alignment horizontal="left"/>
    </xf>
    <xf numFmtId="185" fontId="24" fillId="49" borderId="129" xfId="99" applyNumberFormat="1" applyFont="1" applyFill="1" applyBorder="1" applyAlignment="1">
      <alignment horizontal="left"/>
    </xf>
    <xf numFmtId="185" fontId="24" fillId="49" borderId="233" xfId="99" applyNumberFormat="1" applyFont="1" applyFill="1" applyBorder="1" applyAlignment="1">
      <alignment horizontal="left"/>
    </xf>
    <xf numFmtId="185" fontId="24" fillId="49" borderId="234" xfId="99" applyNumberFormat="1" applyFont="1" applyFill="1" applyBorder="1" applyAlignment="1">
      <alignment horizontal="left"/>
    </xf>
    <xf numFmtId="185" fontId="24" fillId="49" borderId="267" xfId="99" applyNumberFormat="1" applyFont="1" applyFill="1" applyBorder="1" applyAlignment="1">
      <alignment horizontal="left"/>
    </xf>
    <xf numFmtId="185" fontId="24" fillId="49" borderId="268" xfId="99" applyNumberFormat="1" applyFont="1" applyFill="1" applyBorder="1" applyAlignment="1">
      <alignment horizontal="left"/>
    </xf>
    <xf numFmtId="185" fontId="24" fillId="49" borderId="269" xfId="99" applyNumberFormat="1" applyFont="1" applyFill="1" applyBorder="1" applyAlignment="1">
      <alignment horizontal="left"/>
    </xf>
    <xf numFmtId="185" fontId="24" fillId="49" borderId="144" xfId="99" applyNumberFormat="1" applyFont="1" applyFill="1" applyBorder="1" applyAlignment="1">
      <alignment horizontal="left"/>
    </xf>
    <xf numFmtId="185" fontId="24" fillId="49" borderId="0" xfId="99" applyNumberFormat="1" applyFont="1" applyFill="1" applyBorder="1" applyAlignment="1">
      <alignment horizontal="left"/>
    </xf>
    <xf numFmtId="173" fontId="2" fillId="49" borderId="0" xfId="99" applyNumberFormat="1" applyFont="1" applyFill="1" applyBorder="1">
      <alignment horizontal="right"/>
    </xf>
    <xf numFmtId="0" fontId="2" fillId="49" borderId="0" xfId="0" applyFont="1" applyFill="1" applyAlignment="1">
      <alignment horizontal="left" vertical="top" wrapText="1"/>
    </xf>
    <xf numFmtId="49" fontId="24" fillId="6" borderId="144" xfId="96" applyNumberFormat="1" applyFont="1" applyFill="1" applyBorder="1" applyAlignment="1">
      <alignment horizontal="center" vertical="top" wrapText="1"/>
      <protection/>
    </xf>
    <xf numFmtId="49" fontId="24" fillId="47" borderId="37" xfId="0" applyNumberFormat="1" applyFont="1" applyFill="1" applyBorder="1" applyAlignment="1">
      <alignment horizontal="center" vertical="top" wrapText="1"/>
    </xf>
    <xf numFmtId="49" fontId="24" fillId="47" borderId="270" xfId="0" applyNumberFormat="1" applyFont="1" applyFill="1" applyBorder="1" applyAlignment="1">
      <alignment horizontal="center" vertical="top" wrapText="1"/>
    </xf>
    <xf numFmtId="49" fontId="24" fillId="47" borderId="271" xfId="0" applyNumberFormat="1" applyFont="1" applyFill="1" applyBorder="1" applyAlignment="1">
      <alignment horizontal="center" vertical="top" wrapText="1"/>
    </xf>
    <xf numFmtId="0" fontId="2" fillId="0" borderId="37" xfId="0" applyFont="1" applyBorder="1" applyAlignment="1">
      <alignment/>
    </xf>
    <xf numFmtId="49" fontId="25" fillId="49" borderId="0" xfId="0" applyNumberFormat="1" applyFont="1" applyFill="1" applyAlignment="1">
      <alignment horizontal="justify" wrapText="1"/>
    </xf>
    <xf numFmtId="0" fontId="2" fillId="0" borderId="0" xfId="0" applyFont="1" applyAlignment="1">
      <alignment wrapText="1"/>
    </xf>
    <xf numFmtId="0" fontId="2" fillId="49" borderId="0" xfId="0" applyFont="1" applyFill="1" applyAlignment="1">
      <alignment horizontal="left" vertical="top" wrapText="1"/>
    </xf>
    <xf numFmtId="0" fontId="24" fillId="5" borderId="0" xfId="0" applyFont="1" applyFill="1" applyAlignment="1">
      <alignment horizontal="justify"/>
    </xf>
    <xf numFmtId="0" fontId="2" fillId="5" borderId="0" xfId="0" applyFont="1" applyFill="1" applyAlignment="1">
      <alignment/>
    </xf>
    <xf numFmtId="49" fontId="24" fillId="47" borderId="272" xfId="0" applyNumberFormat="1" applyFont="1" applyFill="1" applyBorder="1" applyAlignment="1">
      <alignment horizontal="center" vertical="top"/>
    </xf>
    <xf numFmtId="49" fontId="24" fillId="47" borderId="0" xfId="0" applyNumberFormat="1" applyFont="1" applyFill="1" applyBorder="1" applyAlignment="1">
      <alignment vertical="top"/>
    </xf>
    <xf numFmtId="49" fontId="24" fillId="47" borderId="37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49" fontId="25" fillId="5" borderId="0" xfId="0" applyNumberFormat="1" applyFont="1" applyFill="1" applyAlignment="1">
      <alignment horizontal="justify"/>
    </xf>
    <xf numFmtId="49" fontId="2" fillId="5" borderId="0" xfId="0" applyNumberFormat="1" applyFont="1" applyFill="1" applyAlignment="1">
      <alignment horizontal="justify"/>
    </xf>
    <xf numFmtId="0" fontId="25" fillId="5" borderId="0" xfId="0" applyFont="1" applyFill="1" applyBorder="1" applyAlignment="1">
      <alignment horizontal="justify" wrapText="1"/>
    </xf>
    <xf numFmtId="0" fontId="2" fillId="5" borderId="0" xfId="0" applyFont="1" applyFill="1" applyBorder="1" applyAlignment="1">
      <alignment wrapText="1"/>
    </xf>
    <xf numFmtId="49" fontId="24" fillId="47" borderId="104" xfId="96" applyNumberFormat="1" applyFont="1" applyFill="1" applyBorder="1" applyAlignment="1">
      <alignment horizontal="center" vertical="top" wrapText="1"/>
      <protection/>
    </xf>
    <xf numFmtId="0" fontId="2" fillId="0" borderId="273" xfId="0" applyFont="1" applyBorder="1" applyAlignment="1">
      <alignment horizontal="center" vertical="top" wrapText="1"/>
    </xf>
    <xf numFmtId="0" fontId="2" fillId="0" borderId="104" xfId="0" applyFont="1" applyBorder="1" applyAlignment="1">
      <alignment horizontal="center" vertical="top" wrapText="1"/>
    </xf>
    <xf numFmtId="0" fontId="24" fillId="47" borderId="272" xfId="96" applyNumberFormat="1" applyFont="1" applyFill="1" applyBorder="1" applyAlignment="1">
      <alignment/>
      <protection/>
    </xf>
    <xf numFmtId="0" fontId="24" fillId="47" borderId="0" xfId="9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24" fillId="47" borderId="274" xfId="96" applyFont="1" applyFill="1" applyBorder="1" applyAlignment="1">
      <alignment horizontal="center" vertical="top" wrapText="1"/>
      <protection/>
    </xf>
    <xf numFmtId="0" fontId="2" fillId="0" borderId="275" xfId="0" applyFont="1" applyBorder="1" applyAlignment="1">
      <alignment vertical="top"/>
    </xf>
    <xf numFmtId="0" fontId="24" fillId="47" borderId="53" xfId="96" applyNumberFormat="1" applyFont="1" applyFill="1" applyBorder="1" applyAlignment="1">
      <alignment horizontal="center"/>
      <protection/>
    </xf>
    <xf numFmtId="0" fontId="24" fillId="47" borderId="276" xfId="96" applyNumberFormat="1" applyFont="1" applyFill="1" applyBorder="1" applyAlignment="1">
      <alignment horizontal="center"/>
      <protection/>
    </xf>
    <xf numFmtId="0" fontId="24" fillId="47" borderId="277" xfId="96" applyNumberFormat="1" applyFont="1" applyFill="1" applyBorder="1" applyAlignment="1">
      <alignment horizontal="center"/>
      <protection/>
    </xf>
    <xf numFmtId="0" fontId="24" fillId="47" borderId="278" xfId="96" applyNumberFormat="1" applyFont="1" applyFill="1" applyBorder="1" applyAlignment="1">
      <alignment horizontal="center"/>
      <protection/>
    </xf>
    <xf numFmtId="0" fontId="24" fillId="47" borderId="279" xfId="96" applyNumberFormat="1" applyFont="1" applyFill="1" applyBorder="1" applyAlignment="1">
      <alignment horizontal="center"/>
      <protection/>
    </xf>
    <xf numFmtId="0" fontId="24" fillId="47" borderId="176" xfId="96" applyNumberFormat="1" applyFont="1" applyFill="1" applyBorder="1" applyAlignment="1">
      <alignment horizontal="center"/>
      <protection/>
    </xf>
    <xf numFmtId="0" fontId="24" fillId="47" borderId="272" xfId="96" applyNumberFormat="1" applyFont="1" applyFill="1" applyBorder="1" applyAlignment="1">
      <alignment horizontal="center"/>
      <protection/>
    </xf>
    <xf numFmtId="0" fontId="24" fillId="47" borderId="0" xfId="96" applyNumberFormat="1" applyFont="1" applyFill="1" applyBorder="1" applyAlignment="1">
      <alignment horizontal="center"/>
      <protection/>
    </xf>
    <xf numFmtId="0" fontId="24" fillId="6" borderId="145" xfId="0" applyFont="1" applyFill="1" applyBorder="1" applyAlignment="1">
      <alignment horizontal="center" vertical="top" wrapText="1"/>
    </xf>
    <xf numFmtId="0" fontId="24" fillId="6" borderId="55" xfId="0" applyFont="1" applyFill="1" applyBorder="1" applyAlignment="1">
      <alignment horizontal="center" vertical="top" wrapText="1"/>
    </xf>
    <xf numFmtId="0" fontId="24" fillId="6" borderId="0" xfId="0" applyFont="1" applyFill="1" applyBorder="1" applyAlignment="1">
      <alignment horizontal="center" vertical="top" wrapText="1"/>
    </xf>
    <xf numFmtId="0" fontId="24" fillId="6" borderId="280" xfId="0" applyFont="1" applyFill="1" applyBorder="1" applyAlignment="1">
      <alignment horizontal="center" vertical="top" wrapText="1"/>
    </xf>
    <xf numFmtId="0" fontId="24" fillId="6" borderId="146" xfId="0" applyFont="1" applyFill="1" applyBorder="1" applyAlignment="1">
      <alignment horizontal="center" wrapText="1"/>
    </xf>
    <xf numFmtId="0" fontId="24" fillId="6" borderId="144" xfId="0" applyFont="1" applyFill="1" applyBorder="1" applyAlignment="1">
      <alignment horizontal="center" wrapText="1"/>
    </xf>
    <xf numFmtId="0" fontId="24" fillId="6" borderId="117" xfId="0" applyFont="1" applyFill="1" applyBorder="1" applyAlignment="1">
      <alignment horizontal="center"/>
    </xf>
    <xf numFmtId="0" fontId="24" fillId="6" borderId="118" xfId="0" applyFont="1" applyFill="1" applyBorder="1" applyAlignment="1">
      <alignment horizontal="center"/>
    </xf>
    <xf numFmtId="0" fontId="24" fillId="6" borderId="146" xfId="0" applyFont="1" applyFill="1" applyBorder="1" applyAlignment="1">
      <alignment horizontal="center" vertical="top" wrapText="1"/>
    </xf>
    <xf numFmtId="0" fontId="24" fillId="6" borderId="144" xfId="0" applyFont="1" applyFill="1" applyBorder="1" applyAlignment="1">
      <alignment horizontal="center" vertical="top" wrapText="1"/>
    </xf>
    <xf numFmtId="0" fontId="24" fillId="6" borderId="145" xfId="0" applyFont="1" applyFill="1" applyBorder="1" applyAlignment="1">
      <alignment horizontal="center" wrapText="1"/>
    </xf>
    <xf numFmtId="0" fontId="24" fillId="6" borderId="146" xfId="0" applyFont="1" applyFill="1" applyBorder="1" applyAlignment="1">
      <alignment horizontal="center"/>
    </xf>
    <xf numFmtId="0" fontId="24" fillId="6" borderId="144" xfId="0" applyFont="1" applyFill="1" applyBorder="1" applyAlignment="1">
      <alignment horizontal="center"/>
    </xf>
    <xf numFmtId="49" fontId="2" fillId="49" borderId="0" xfId="0" applyNumberFormat="1" applyFont="1" applyFill="1" applyAlignment="1">
      <alignment horizontal="justify" wrapText="1"/>
    </xf>
    <xf numFmtId="0" fontId="24" fillId="47" borderId="279" xfId="96" applyFont="1" applyFill="1" applyBorder="1" applyAlignment="1">
      <alignment horizontal="center" vertical="top" wrapText="1"/>
      <protection/>
    </xf>
    <xf numFmtId="0" fontId="24" fillId="47" borderId="272" xfId="96" applyFont="1" applyFill="1" applyBorder="1" applyAlignment="1">
      <alignment horizontal="center" vertical="top" wrapText="1"/>
      <protection/>
    </xf>
    <xf numFmtId="0" fontId="24" fillId="47" borderId="281" xfId="96" applyFont="1" applyFill="1" applyBorder="1" applyAlignment="1">
      <alignment horizontal="center" vertical="top" wrapText="1"/>
      <protection/>
    </xf>
    <xf numFmtId="0" fontId="24" fillId="47" borderId="282" xfId="96" applyFont="1" applyFill="1" applyBorder="1" applyAlignment="1">
      <alignment horizontal="center" vertical="top" wrapText="1"/>
      <protection/>
    </xf>
    <xf numFmtId="49" fontId="24" fillId="47" borderId="0" xfId="0" applyNumberFormat="1" applyFont="1" applyFill="1" applyBorder="1" applyAlignment="1">
      <alignment horizontal="center" vertical="top"/>
    </xf>
    <xf numFmtId="49" fontId="24" fillId="47" borderId="279" xfId="0" applyNumberFormat="1" applyFont="1" applyFill="1" applyBorder="1" applyAlignment="1">
      <alignment horizontal="center" vertical="top" wrapText="1"/>
    </xf>
    <xf numFmtId="49" fontId="24" fillId="47" borderId="272" xfId="0" applyNumberFormat="1" applyFont="1" applyFill="1" applyBorder="1" applyAlignment="1">
      <alignment horizontal="center" vertical="top" wrapText="1"/>
    </xf>
    <xf numFmtId="0" fontId="2" fillId="0" borderId="17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7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4" fillId="6" borderId="148" xfId="0" applyFont="1" applyFill="1" applyBorder="1" applyAlignment="1">
      <alignment horizontal="center"/>
    </xf>
    <xf numFmtId="0" fontId="24" fillId="6" borderId="88" xfId="0" applyFont="1" applyFill="1" applyBorder="1" applyAlignment="1">
      <alignment horizontal="center"/>
    </xf>
    <xf numFmtId="0" fontId="24" fillId="6" borderId="55" xfId="0" applyFont="1" applyFill="1" applyBorder="1" applyAlignment="1">
      <alignment horizontal="center" wrapText="1"/>
    </xf>
    <xf numFmtId="0" fontId="24" fillId="6" borderId="283" xfId="0" applyFont="1" applyFill="1" applyBorder="1" applyAlignment="1">
      <alignment horizontal="center" wrapText="1"/>
    </xf>
    <xf numFmtId="0" fontId="24" fillId="6" borderId="284" xfId="0" applyFont="1" applyFill="1" applyBorder="1" applyAlignment="1">
      <alignment horizontal="center"/>
    </xf>
    <xf numFmtId="0" fontId="24" fillId="6" borderId="285" xfId="0" applyFont="1" applyFill="1" applyBorder="1" applyAlignment="1">
      <alignment horizontal="center"/>
    </xf>
    <xf numFmtId="0" fontId="24" fillId="6" borderId="164" xfId="0" applyNumberFormat="1" applyFont="1" applyFill="1" applyBorder="1" applyAlignment="1">
      <alignment horizontal="center" vertical="top" wrapText="1"/>
    </xf>
    <xf numFmtId="0" fontId="24" fillId="6" borderId="65" xfId="0" applyNumberFormat="1" applyFont="1" applyFill="1" applyBorder="1" applyAlignment="1">
      <alignment horizontal="center" vertical="top" wrapText="1"/>
    </xf>
    <xf numFmtId="0" fontId="24" fillId="6" borderId="232" xfId="0" applyNumberFormat="1" applyFont="1" applyFill="1" applyBorder="1" applyAlignment="1">
      <alignment horizontal="center" vertical="top" wrapText="1"/>
    </xf>
    <xf numFmtId="0" fontId="24" fillId="6" borderId="176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/>
    </xf>
    <xf numFmtId="49" fontId="24" fillId="47" borderId="286" xfId="0" applyNumberFormat="1" applyFont="1" applyFill="1" applyBorder="1" applyAlignment="1">
      <alignment horizontal="center" vertical="top"/>
    </xf>
    <xf numFmtId="49" fontId="24" fillId="47" borderId="85" xfId="0" applyNumberFormat="1" applyFont="1" applyFill="1" applyBorder="1" applyAlignment="1">
      <alignment vertical="top"/>
    </xf>
    <xf numFmtId="49" fontId="24" fillId="5" borderId="0" xfId="0" applyNumberFormat="1" applyFont="1" applyFill="1" applyAlignment="1">
      <alignment horizontal="justify" wrapText="1"/>
    </xf>
    <xf numFmtId="49" fontId="2" fillId="0" borderId="0" xfId="0" applyNumberFormat="1" applyFont="1" applyAlignment="1">
      <alignment wrapText="1"/>
    </xf>
    <xf numFmtId="49" fontId="24" fillId="47" borderId="43" xfId="0" applyNumberFormat="1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49" fontId="24" fillId="47" borderId="28" xfId="0" applyNumberFormat="1" applyFont="1" applyFill="1" applyBorder="1" applyAlignment="1">
      <alignment horizontal="center" vertical="top"/>
    </xf>
    <xf numFmtId="49" fontId="24" fillId="47" borderId="271" xfId="0" applyNumberFormat="1" applyFont="1" applyFill="1" applyBorder="1" applyAlignment="1">
      <alignment horizontal="center" vertical="top"/>
    </xf>
    <xf numFmtId="49" fontId="24" fillId="47" borderId="270" xfId="0" applyNumberFormat="1" applyFont="1" applyFill="1" applyBorder="1" applyAlignment="1">
      <alignment horizontal="center" vertical="top"/>
    </xf>
    <xf numFmtId="49" fontId="24" fillId="6" borderId="55" xfId="96" applyNumberFormat="1" applyFont="1" applyFill="1" applyBorder="1" applyAlignment="1">
      <alignment horizontal="center" wrapText="1"/>
      <protection/>
    </xf>
    <xf numFmtId="49" fontId="24" fillId="6" borderId="65" xfId="96" applyNumberFormat="1" applyFont="1" applyFill="1" applyBorder="1" applyAlignment="1">
      <alignment horizontal="center" wrapText="1"/>
      <protection/>
    </xf>
    <xf numFmtId="0" fontId="24" fillId="6" borderId="146" xfId="96" applyFont="1" applyFill="1" applyBorder="1" applyAlignment="1">
      <alignment horizontal="center" vertical="top" wrapText="1"/>
      <protection/>
    </xf>
    <xf numFmtId="0" fontId="24" fillId="6" borderId="287" xfId="96" applyFont="1" applyFill="1" applyBorder="1" applyAlignment="1">
      <alignment horizontal="center" vertical="top" wrapText="1"/>
      <protection/>
    </xf>
    <xf numFmtId="0" fontId="24" fillId="6" borderId="144" xfId="96" applyFont="1" applyFill="1" applyBorder="1" applyAlignment="1">
      <alignment horizontal="center" vertical="top" wrapText="1"/>
      <protection/>
    </xf>
    <xf numFmtId="49" fontId="24" fillId="6" borderId="288" xfId="96" applyNumberFormat="1" applyFont="1" applyFill="1" applyBorder="1" applyAlignment="1">
      <alignment horizontal="center" vertical="top" wrapText="1"/>
      <protection/>
    </xf>
    <xf numFmtId="49" fontId="24" fillId="6" borderId="289" xfId="96" applyNumberFormat="1" applyFont="1" applyFill="1" applyBorder="1" applyAlignment="1">
      <alignment horizontal="center" vertical="top" wrapText="1"/>
      <protection/>
    </xf>
    <xf numFmtId="0" fontId="2" fillId="0" borderId="29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91" xfId="0" applyFont="1" applyBorder="1" applyAlignment="1">
      <alignment horizontal="center" vertical="top"/>
    </xf>
    <xf numFmtId="49" fontId="24" fillId="47" borderId="36" xfId="0" applyNumberFormat="1" applyFont="1" applyFill="1" applyBorder="1" applyAlignment="1">
      <alignment horizontal="center" vertical="top"/>
    </xf>
    <xf numFmtId="49" fontId="24" fillId="47" borderId="36" xfId="0" applyNumberFormat="1" applyFont="1" applyFill="1" applyBorder="1" applyAlignment="1">
      <alignment vertical="top"/>
    </xf>
    <xf numFmtId="0" fontId="24" fillId="6" borderId="292" xfId="96" applyFont="1" applyFill="1" applyBorder="1" applyAlignment="1">
      <alignment horizontal="center" vertical="top" wrapText="1"/>
      <protection/>
    </xf>
    <xf numFmtId="0" fontId="24" fillId="6" borderId="49" xfId="96" applyFont="1" applyFill="1" applyBorder="1" applyAlignment="1">
      <alignment horizontal="center" vertical="top" wrapText="1"/>
      <protection/>
    </xf>
    <xf numFmtId="0" fontId="24" fillId="6" borderId="114" xfId="96" applyFont="1" applyFill="1" applyBorder="1" applyAlignment="1">
      <alignment horizontal="center" vertical="top" wrapText="1"/>
      <protection/>
    </xf>
    <xf numFmtId="0" fontId="24" fillId="6" borderId="115" xfId="96" applyFont="1" applyFill="1" applyBorder="1" applyAlignment="1">
      <alignment horizontal="center" vertical="top" wrapText="1"/>
      <protection/>
    </xf>
    <xf numFmtId="49" fontId="24" fillId="47" borderId="2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4" fillId="47" borderId="89" xfId="96" applyFont="1" applyFill="1" applyBorder="1" applyAlignment="1">
      <alignment horizontal="center" wrapText="1"/>
      <protection/>
    </xf>
    <xf numFmtId="0" fontId="24" fillId="47" borderId="30" xfId="96" applyFont="1" applyFill="1" applyBorder="1" applyAlignment="1">
      <alignment horizontal="center" wrapText="1"/>
      <protection/>
    </xf>
    <xf numFmtId="0" fontId="24" fillId="47" borderId="104" xfId="96" applyFont="1" applyFill="1" applyBorder="1" applyAlignment="1">
      <alignment horizontal="center" wrapText="1"/>
      <protection/>
    </xf>
    <xf numFmtId="0" fontId="24" fillId="47" borderId="33" xfId="96" applyFont="1" applyFill="1" applyBorder="1" applyAlignment="1">
      <alignment horizontal="center" wrapText="1"/>
      <protection/>
    </xf>
    <xf numFmtId="0" fontId="24" fillId="47" borderId="293" xfId="96" applyFont="1" applyFill="1" applyBorder="1" applyAlignment="1">
      <alignment horizontal="center" vertical="top" wrapText="1"/>
      <protection/>
    </xf>
    <xf numFmtId="0" fontId="24" fillId="47" borderId="294" xfId="96" applyFont="1" applyFill="1" applyBorder="1" applyAlignment="1">
      <alignment horizontal="center" vertical="top" wrapText="1"/>
      <protection/>
    </xf>
    <xf numFmtId="0" fontId="24" fillId="47" borderId="271" xfId="96" applyFont="1" applyFill="1" applyBorder="1" applyAlignment="1">
      <alignment horizontal="center" vertical="top" wrapText="1"/>
      <protection/>
    </xf>
    <xf numFmtId="0" fontId="24" fillId="47" borderId="42" xfId="96" applyFont="1" applyFill="1" applyBorder="1" applyAlignment="1">
      <alignment horizontal="center" vertical="top" wrapText="1"/>
      <protection/>
    </xf>
    <xf numFmtId="0" fontId="2" fillId="0" borderId="21" xfId="0" applyFont="1" applyBorder="1" applyAlignment="1">
      <alignment horizontal="center" vertical="top" wrapText="1"/>
    </xf>
    <xf numFmtId="3" fontId="24" fillId="6" borderId="67" xfId="0" applyNumberFormat="1" applyFont="1" applyFill="1" applyBorder="1" applyAlignment="1">
      <alignment horizontal="center" vertical="top" wrapText="1"/>
    </xf>
    <xf numFmtId="0" fontId="24" fillId="6" borderId="69" xfId="0" applyFont="1" applyFill="1" applyBorder="1" applyAlignment="1">
      <alignment horizontal="center" vertical="top" wrapText="1"/>
    </xf>
    <xf numFmtId="0" fontId="24" fillId="6" borderId="67" xfId="0" applyFont="1" applyFill="1" applyBorder="1" applyAlignment="1">
      <alignment horizontal="center"/>
    </xf>
    <xf numFmtId="0" fontId="24" fillId="6" borderId="69" xfId="0" applyFont="1" applyFill="1" applyBorder="1" applyAlignment="1">
      <alignment horizontal="center"/>
    </xf>
    <xf numFmtId="0" fontId="24" fillId="6" borderId="101" xfId="0" applyFont="1" applyFill="1" applyBorder="1" applyAlignment="1">
      <alignment horizontal="center" wrapText="1"/>
    </xf>
    <xf numFmtId="0" fontId="24" fillId="6" borderId="106" xfId="0" applyFont="1" applyFill="1" applyBorder="1" applyAlignment="1">
      <alignment horizontal="center" wrapText="1"/>
    </xf>
    <xf numFmtId="0" fontId="24" fillId="6" borderId="203" xfId="0" applyFont="1" applyFill="1" applyBorder="1" applyAlignment="1">
      <alignment horizontal="center" wrapText="1"/>
    </xf>
    <xf numFmtId="0" fontId="24" fillId="47" borderId="295" xfId="96" applyFont="1" applyFill="1" applyBorder="1" applyAlignment="1">
      <alignment horizontal="center" vertical="top" wrapText="1"/>
      <protection/>
    </xf>
    <xf numFmtId="0" fontId="2" fillId="0" borderId="20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4" fillId="47" borderId="271" xfId="96" applyNumberFormat="1" applyFont="1" applyFill="1" applyBorder="1" applyAlignment="1">
      <alignment/>
      <protection/>
    </xf>
    <xf numFmtId="0" fontId="24" fillId="47" borderId="36" xfId="96" applyNumberFormat="1" applyFont="1" applyFill="1" applyBorder="1" applyAlignment="1">
      <alignment/>
      <protection/>
    </xf>
    <xf numFmtId="49" fontId="24" fillId="47" borderId="34" xfId="96" applyNumberFormat="1" applyFont="1" applyFill="1" applyBorder="1" applyAlignment="1">
      <alignment horizontal="center" vertical="top" wrapText="1"/>
      <protection/>
    </xf>
    <xf numFmtId="0" fontId="2" fillId="0" borderId="20" xfId="0" applyFont="1" applyBorder="1" applyAlignment="1">
      <alignment horizontal="center" vertical="top" wrapText="1"/>
    </xf>
    <xf numFmtId="0" fontId="24" fillId="47" borderId="296" xfId="96" applyNumberFormat="1" applyFont="1" applyFill="1" applyBorder="1" applyAlignment="1">
      <alignment/>
      <protection/>
    </xf>
    <xf numFmtId="0" fontId="2" fillId="0" borderId="36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49" fontId="24" fillId="47" borderId="33" xfId="96" applyNumberFormat="1" applyFont="1" applyFill="1" applyBorder="1" applyAlignment="1">
      <alignment horizontal="center" vertical="top" wrapText="1"/>
      <protection/>
    </xf>
    <xf numFmtId="0" fontId="2" fillId="0" borderId="7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4" fillId="5" borderId="0" xfId="96" applyNumberFormat="1" applyFont="1" applyFill="1" applyBorder="1" applyAlignment="1">
      <alignment horizontal="left" wrapText="1"/>
      <protection/>
    </xf>
    <xf numFmtId="49" fontId="25" fillId="5" borderId="0" xfId="0" applyNumberFormat="1" applyFont="1" applyFill="1" applyAlignment="1">
      <alignment horizontal="left"/>
    </xf>
    <xf numFmtId="49" fontId="25" fillId="49" borderId="0" xfId="0" applyNumberFormat="1" applyFont="1" applyFill="1" applyAlignment="1">
      <alignment horizontal="left" vertical="top" wrapText="1"/>
    </xf>
    <xf numFmtId="0" fontId="24" fillId="6" borderId="145" xfId="0" applyFont="1" applyFill="1" applyBorder="1" applyAlignment="1">
      <alignment horizontal="center" vertical="top"/>
    </xf>
    <xf numFmtId="0" fontId="24" fillId="6" borderId="55" xfId="0" applyFont="1" applyFill="1" applyBorder="1" applyAlignment="1">
      <alignment horizontal="center" vertical="top"/>
    </xf>
    <xf numFmtId="0" fontId="25" fillId="5" borderId="0" xfId="90" applyFont="1" applyFill="1" applyBorder="1" applyAlignment="1">
      <alignment horizontal="justify" wrapText="1"/>
      <protection/>
    </xf>
    <xf numFmtId="0" fontId="2" fillId="5" borderId="0" xfId="90" applyFont="1" applyFill="1" applyBorder="1" applyAlignment="1">
      <alignment wrapText="1"/>
      <protection/>
    </xf>
    <xf numFmtId="0" fontId="24" fillId="6" borderId="55" xfId="96" applyNumberFormat="1" applyFont="1" applyFill="1" applyBorder="1" applyAlignment="1">
      <alignment horizontal="center"/>
      <protection/>
    </xf>
    <xf numFmtId="0" fontId="24" fillId="6" borderId="0" xfId="96" applyNumberFormat="1" applyFont="1" applyFill="1" applyBorder="1" applyAlignment="1">
      <alignment horizontal="center"/>
      <protection/>
    </xf>
    <xf numFmtId="0" fontId="24" fillId="6" borderId="65" xfId="96" applyNumberFormat="1" applyFont="1" applyFill="1" applyBorder="1" applyAlignment="1">
      <alignment horizontal="center"/>
      <protection/>
    </xf>
    <xf numFmtId="0" fontId="24" fillId="6" borderId="145" xfId="96" applyFont="1" applyFill="1" applyBorder="1" applyAlignment="1">
      <alignment horizontal="center" vertical="top" wrapText="1"/>
      <protection/>
    </xf>
    <xf numFmtId="0" fontId="24" fillId="6" borderId="297" xfId="0" applyFont="1" applyFill="1" applyBorder="1" applyAlignment="1">
      <alignment horizontal="center" vertical="top"/>
    </xf>
    <xf numFmtId="0" fontId="24" fillId="6" borderId="55" xfId="96" applyFont="1" applyFill="1" applyBorder="1" applyAlignment="1">
      <alignment horizontal="center" vertical="top" wrapText="1"/>
      <protection/>
    </xf>
    <xf numFmtId="49" fontId="24" fillId="6" borderId="146" xfId="96" applyNumberFormat="1" applyFont="1" applyFill="1" applyBorder="1" applyAlignment="1">
      <alignment horizontal="center" vertical="top" wrapText="1"/>
      <protection/>
    </xf>
    <xf numFmtId="0" fontId="24" fillId="6" borderId="298" xfId="0" applyFont="1" applyFill="1" applyBorder="1" applyAlignment="1">
      <alignment horizontal="center" vertical="top" wrapText="1"/>
    </xf>
    <xf numFmtId="49" fontId="24" fillId="6" borderId="144" xfId="96" applyNumberFormat="1" applyFont="1" applyFill="1" applyBorder="1" applyAlignment="1">
      <alignment horizontal="center" vertical="top" wrapText="1"/>
      <protection/>
    </xf>
    <xf numFmtId="0" fontId="24" fillId="6" borderId="65" xfId="0" applyFont="1" applyFill="1" applyBorder="1" applyAlignment="1">
      <alignment horizontal="center" vertical="top" wrapText="1"/>
    </xf>
    <xf numFmtId="171" fontId="2" fillId="5" borderId="0" xfId="0" applyNumberFormat="1" applyFont="1" applyFill="1" applyBorder="1" applyAlignment="1">
      <alignment/>
    </xf>
    <xf numFmtId="0" fontId="24" fillId="5" borderId="299" xfId="0" applyFont="1" applyFill="1" applyBorder="1" applyAlignment="1">
      <alignment/>
    </xf>
    <xf numFmtId="0" fontId="24" fillId="6" borderId="171" xfId="96" applyNumberFormat="1" applyFont="1" applyFill="1" applyBorder="1" applyAlignment="1">
      <alignment horizontal="center"/>
      <protection/>
    </xf>
    <xf numFmtId="0" fontId="24" fillId="6" borderId="208" xfId="96" applyNumberFormat="1" applyFont="1" applyFill="1" applyBorder="1" applyAlignment="1">
      <alignment horizontal="center"/>
      <protection/>
    </xf>
    <xf numFmtId="0" fontId="24" fillId="6" borderId="36" xfId="96" applyFont="1" applyFill="1" applyBorder="1" applyAlignment="1">
      <alignment horizontal="center"/>
      <protection/>
    </xf>
    <xf numFmtId="0" fontId="24" fillId="6" borderId="21" xfId="96" applyFont="1" applyFill="1" applyBorder="1" applyAlignment="1">
      <alignment horizontal="center"/>
      <protection/>
    </xf>
    <xf numFmtId="49" fontId="24" fillId="6" borderId="145" xfId="96" applyNumberFormat="1" applyFont="1" applyFill="1" applyBorder="1" applyAlignment="1">
      <alignment horizontal="center" vertical="top" wrapText="1"/>
      <protection/>
    </xf>
    <xf numFmtId="0" fontId="24" fillId="48" borderId="144" xfId="96" applyNumberFormat="1" applyFont="1" applyFill="1" applyBorder="1" applyAlignment="1">
      <alignment/>
      <protection/>
    </xf>
    <xf numFmtId="198" fontId="2" fillId="48" borderId="146" xfId="0" applyNumberFormat="1" applyFont="1" applyFill="1" applyBorder="1" applyAlignment="1">
      <alignment/>
    </xf>
    <xf numFmtId="198" fontId="2" fillId="48" borderId="300" xfId="0" applyNumberFormat="1" applyFont="1" applyFill="1" applyBorder="1" applyAlignment="1">
      <alignment/>
    </xf>
    <xf numFmtId="198" fontId="2" fillId="48" borderId="179" xfId="0" applyNumberFormat="1" applyFont="1" applyFill="1" applyBorder="1" applyAlignment="1">
      <alignment wrapText="1"/>
    </xf>
    <xf numFmtId="198" fontId="2" fillId="48" borderId="209" xfId="0" applyNumberFormat="1" applyFont="1" applyFill="1" applyBorder="1" applyAlignment="1">
      <alignment/>
    </xf>
    <xf numFmtId="198" fontId="2" fillId="48" borderId="178" xfId="0" applyNumberFormat="1" applyFont="1" applyFill="1" applyBorder="1" applyAlignment="1">
      <alignment wrapText="1"/>
    </xf>
    <xf numFmtId="198" fontId="2" fillId="5" borderId="180" xfId="0" applyNumberFormat="1" applyFont="1" applyFill="1" applyBorder="1" applyAlignment="1">
      <alignment/>
    </xf>
    <xf numFmtId="198" fontId="2" fillId="5" borderId="86" xfId="0" applyNumberFormat="1" applyFont="1" applyFill="1" applyBorder="1" applyAlignment="1">
      <alignment/>
    </xf>
    <xf numFmtId="198" fontId="2" fillId="5" borderId="42" xfId="0" applyNumberFormat="1" applyFont="1" applyFill="1" applyBorder="1" applyAlignment="1">
      <alignment/>
    </xf>
    <xf numFmtId="198" fontId="2" fillId="5" borderId="39" xfId="0" applyNumberFormat="1" applyFont="1" applyFill="1" applyBorder="1" applyAlignment="1">
      <alignment/>
    </xf>
    <xf numFmtId="198" fontId="2" fillId="5" borderId="181" xfId="0" applyNumberFormat="1" applyFont="1" applyFill="1" applyBorder="1" applyAlignment="1">
      <alignment/>
    </xf>
    <xf numFmtId="198" fontId="2" fillId="5" borderId="87" xfId="0" applyNumberFormat="1" applyFont="1" applyFill="1" applyBorder="1" applyAlignment="1">
      <alignment/>
    </xf>
    <xf numFmtId="198" fontId="2" fillId="5" borderId="30" xfId="0" applyNumberFormat="1" applyFont="1" applyFill="1" applyBorder="1" applyAlignment="1">
      <alignment/>
    </xf>
    <xf numFmtId="198" fontId="2" fillId="5" borderId="40" xfId="0" applyNumberFormat="1" applyFont="1" applyFill="1" applyBorder="1" applyAlignment="1">
      <alignment/>
    </xf>
    <xf numFmtId="198" fontId="2" fillId="5" borderId="182" xfId="0" applyNumberFormat="1" applyFont="1" applyFill="1" applyBorder="1" applyAlignment="1">
      <alignment/>
    </xf>
    <xf numFmtId="198" fontId="2" fillId="5" borderId="205" xfId="0" applyNumberFormat="1" applyFont="1" applyFill="1" applyBorder="1" applyAlignment="1">
      <alignment/>
    </xf>
    <xf numFmtId="198" fontId="2" fillId="5" borderId="33" xfId="0" applyNumberFormat="1" applyFont="1" applyFill="1" applyBorder="1" applyAlignment="1">
      <alignment/>
    </xf>
    <xf numFmtId="198" fontId="2" fillId="5" borderId="72" xfId="0" applyNumberFormat="1" applyFont="1" applyFill="1" applyBorder="1" applyAlignment="1">
      <alignment/>
    </xf>
    <xf numFmtId="198" fontId="2" fillId="5" borderId="301" xfId="0" applyNumberFormat="1" applyFont="1" applyFill="1" applyBorder="1" applyAlignment="1">
      <alignment/>
    </xf>
    <xf numFmtId="198" fontId="2" fillId="5" borderId="302" xfId="0" applyNumberFormat="1" applyFont="1" applyFill="1" applyBorder="1" applyAlignment="1">
      <alignment/>
    </xf>
    <xf numFmtId="198" fontId="2" fillId="5" borderId="303" xfId="0" applyNumberFormat="1" applyFont="1" applyFill="1" applyBorder="1" applyAlignment="1">
      <alignment/>
    </xf>
    <xf numFmtId="198" fontId="2" fillId="5" borderId="304" xfId="0" applyNumberFormat="1" applyFont="1" applyFill="1" applyBorder="1" applyAlignment="1">
      <alignment/>
    </xf>
    <xf numFmtId="198" fontId="2" fillId="5" borderId="305" xfId="0" applyNumberFormat="1" applyFont="1" applyFill="1" applyBorder="1" applyAlignment="1">
      <alignment/>
    </xf>
    <xf numFmtId="198" fontId="2" fillId="5" borderId="306" xfId="0" applyNumberFormat="1" applyFont="1" applyFill="1" applyBorder="1" applyAlignment="1">
      <alignment/>
    </xf>
    <xf numFmtId="198" fontId="2" fillId="5" borderId="25" xfId="0" applyNumberFormat="1" applyFont="1" applyFill="1" applyBorder="1" applyAlignment="1">
      <alignment/>
    </xf>
    <xf numFmtId="198" fontId="2" fillId="5" borderId="307" xfId="0" applyNumberFormat="1" applyFont="1" applyFill="1" applyBorder="1" applyAlignment="1">
      <alignment/>
    </xf>
    <xf numFmtId="198" fontId="2" fillId="48" borderId="171" xfId="0" applyNumberFormat="1" applyFont="1" applyFill="1" applyBorder="1" applyAlignment="1">
      <alignment wrapText="1"/>
    </xf>
    <xf numFmtId="198" fontId="2" fillId="48" borderId="21" xfId="0" applyNumberFormat="1" applyFont="1" applyFill="1" applyBorder="1" applyAlignment="1">
      <alignment/>
    </xf>
    <xf numFmtId="198" fontId="2" fillId="5" borderId="175" xfId="0" applyNumberFormat="1" applyFont="1" applyFill="1" applyBorder="1" applyAlignment="1">
      <alignment/>
    </xf>
    <xf numFmtId="198" fontId="2" fillId="5" borderId="99" xfId="0" applyNumberFormat="1" applyFont="1" applyFill="1" applyBorder="1" applyAlignment="1">
      <alignment/>
    </xf>
    <xf numFmtId="198" fontId="2" fillId="48" borderId="181" xfId="0" applyNumberFormat="1" applyFont="1" applyFill="1" applyBorder="1" applyAlignment="1">
      <alignment wrapText="1"/>
    </xf>
    <xf numFmtId="198" fontId="2" fillId="48" borderId="40" xfId="0" applyNumberFormat="1" applyFont="1" applyFill="1" applyBorder="1" applyAlignment="1">
      <alignment/>
    </xf>
    <xf numFmtId="198" fontId="2" fillId="5" borderId="185" xfId="0" applyNumberFormat="1" applyFont="1" applyFill="1" applyBorder="1" applyAlignment="1">
      <alignment/>
    </xf>
    <xf numFmtId="198" fontId="2" fillId="5" borderId="41" xfId="0" applyNumberFormat="1" applyFont="1" applyFill="1" applyBorder="1" applyAlignment="1">
      <alignment/>
    </xf>
    <xf numFmtId="198" fontId="2" fillId="5" borderId="308" xfId="0" applyNumberFormat="1" applyFont="1" applyFill="1" applyBorder="1" applyAlignment="1">
      <alignment/>
    </xf>
    <xf numFmtId="198" fontId="2" fillId="5" borderId="309" xfId="0" applyNumberFormat="1" applyFont="1" applyFill="1" applyBorder="1" applyAlignment="1">
      <alignment/>
    </xf>
    <xf numFmtId="9" fontId="2" fillId="5" borderId="88" xfId="101" applyFont="1" applyFill="1" applyBorder="1" applyAlignment="1">
      <alignment/>
    </xf>
    <xf numFmtId="9" fontId="2" fillId="5" borderId="105" xfId="101" applyFont="1" applyFill="1" applyBorder="1" applyAlignment="1">
      <alignment/>
    </xf>
    <xf numFmtId="9" fontId="2" fillId="5" borderId="106" xfId="101" applyFont="1" applyFill="1" applyBorder="1" applyAlignment="1">
      <alignment/>
    </xf>
    <xf numFmtId="9" fontId="2" fillId="5" borderId="109" xfId="101" applyFont="1" applyFill="1" applyBorder="1" applyAlignment="1">
      <alignment/>
    </xf>
    <xf numFmtId="3" fontId="2" fillId="5" borderId="157" xfId="0" applyNumberFormat="1" applyFont="1" applyFill="1" applyBorder="1" applyAlignment="1">
      <alignment/>
    </xf>
    <xf numFmtId="3" fontId="2" fillId="5" borderId="50" xfId="0" applyNumberFormat="1" applyFont="1" applyFill="1" applyBorder="1" applyAlignment="1">
      <alignment horizontal="right"/>
    </xf>
    <xf numFmtId="9" fontId="2" fillId="5" borderId="149" xfId="101" applyFont="1" applyFill="1" applyBorder="1" applyAlignment="1">
      <alignment/>
    </xf>
    <xf numFmtId="9" fontId="2" fillId="5" borderId="50" xfId="101" applyFont="1" applyFill="1" applyBorder="1" applyAlignment="1">
      <alignment/>
    </xf>
    <xf numFmtId="9" fontId="2" fillId="5" borderId="149" xfId="101" applyFont="1" applyFill="1" applyBorder="1" applyAlignment="1">
      <alignment horizontal="right"/>
    </xf>
    <xf numFmtId="9" fontId="2" fillId="5" borderId="52" xfId="101" applyFont="1" applyFill="1" applyBorder="1" applyAlignment="1">
      <alignment/>
    </xf>
  </cellXfs>
  <cellStyles count="10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Bad" xfId="64"/>
    <cellStyle name="Calcul" xfId="65"/>
    <cellStyle name="Calculation" xfId="66"/>
    <cellStyle name="Cellule liée" xfId="67"/>
    <cellStyle name="Check Cell" xfId="68"/>
    <cellStyle name="Comma" xfId="69"/>
    <cellStyle name="Comma [0]" xfId="70"/>
    <cellStyle name="Commentaire" xfId="71"/>
    <cellStyle name="Commentaire 2" xfId="72"/>
    <cellStyle name="Currency" xfId="73"/>
    <cellStyle name="Currency [0]" xfId="74"/>
    <cellStyle name="Currency 2" xfId="75"/>
    <cellStyle name="Entrée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satisfaisant" xfId="86"/>
    <cellStyle name="Linked Cell" xfId="87"/>
    <cellStyle name="Neutral" xfId="88"/>
    <cellStyle name="Neutre" xfId="89"/>
    <cellStyle name="Normal 2" xfId="90"/>
    <cellStyle name="Normal 3" xfId="91"/>
    <cellStyle name="Normal 4" xfId="92"/>
    <cellStyle name="Normal 5" xfId="93"/>
    <cellStyle name="Normal 6" xfId="94"/>
    <cellStyle name="Normal_apro_cpp_luse(1)" xfId="95"/>
    <cellStyle name="Normal_fact sheet 10.1" xfId="96"/>
    <cellStyle name="Note" xfId="97"/>
    <cellStyle name="Note 2" xfId="98"/>
    <cellStyle name="NumberCellStyle" xfId="99"/>
    <cellStyle name="Output" xfId="100"/>
    <cellStyle name="Percent" xfId="101"/>
    <cellStyle name="Percent 2" xfId="102"/>
    <cellStyle name="Satisfaisant" xfId="103"/>
    <cellStyle name="SDMX_protected" xfId="104"/>
    <cellStyle name="Sortie" xfId="105"/>
    <cellStyle name="Style 1" xfId="106"/>
    <cellStyle name="Texte explicatif" xfId="107"/>
    <cellStyle name="Title" xfId="108"/>
    <cellStyle name="Titre" xfId="109"/>
    <cellStyle name="Titre 1" xfId="110"/>
    <cellStyle name="Titre 2" xfId="111"/>
    <cellStyle name="Titre 3" xfId="112"/>
    <cellStyle name="Titre 4" xfId="113"/>
    <cellStyle name="Total" xfId="114"/>
    <cellStyle name="Total 2" xfId="115"/>
    <cellStyle name="Vérification" xfId="116"/>
    <cellStyle name="Warning Text" xfId="117"/>
  </cellStyles>
  <dxfs count="2"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2'!$B$9:$B$36</c:f>
              <c:strCache/>
            </c:strRef>
          </c:cat>
          <c:val>
            <c:numRef>
              <c:f>'Table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2'!$N$3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E1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2'!$N$9:$N$36</c:f>
              <c:numCache/>
            </c:numRef>
          </c:val>
        </c:ser>
        <c:ser>
          <c:idx val="2"/>
          <c:order val="2"/>
          <c:tx>
            <c:strRef>
              <c:f>'Table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965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2635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046502"/>
        <c:axId val="33895751"/>
      </c:barChart>
      <c:catAx>
        <c:axId val="7046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5751"/>
        <c:crosses val="autoZero"/>
        <c:auto val="1"/>
        <c:lblOffset val="100"/>
        <c:tickLblSkip val="1"/>
        <c:noMultiLvlLbl val="0"/>
      </c:catAx>
      <c:valAx>
        <c:axId val="33895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6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1125"/>
          <c:w val="0.9775"/>
          <c:h val="0.981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4'!$G$6:$G$38</c:f>
              <c:strCache/>
            </c:strRef>
          </c:cat>
          <c:val>
            <c:numRef>
              <c:f>'Figure 4'!$H$6:$H$38</c:f>
              <c:numCache/>
            </c:numRef>
          </c:val>
        </c:ser>
        <c:axId val="34539784"/>
        <c:axId val="46259081"/>
      </c:barChart>
      <c:catAx>
        <c:axId val="3453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59081"/>
        <c:crosses val="autoZero"/>
        <c:auto val="1"/>
        <c:lblOffset val="100"/>
        <c:tickLblSkip val="1"/>
        <c:noMultiLvlLbl val="0"/>
      </c:catAx>
      <c:valAx>
        <c:axId val="4625908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539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1775"/>
          <c:w val="0.996"/>
          <c:h val="0.957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'Figure 5'!$L$46</c:f>
              <c:strCache>
                <c:ptCount val="1"/>
                <c:pt idx="0">
                  <c:v>Zero LSU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5'!$L$47:$L$79</c:f>
              <c:numCache/>
            </c:numRef>
          </c:val>
        </c:ser>
        <c:ser>
          <c:idx val="2"/>
          <c:order val="1"/>
          <c:tx>
            <c:strRef>
              <c:f>'Figure 5'!$M$46</c:f>
              <c:strCache>
                <c:ptCount val="1"/>
                <c:pt idx="0">
                  <c:v>Less than 5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5'!$M$47:$M$79</c:f>
              <c:numCache/>
            </c:numRef>
          </c:val>
        </c:ser>
        <c:ser>
          <c:idx val="3"/>
          <c:order val="2"/>
          <c:tx>
            <c:strRef>
              <c:f>'Figure 5'!$N$46</c:f>
              <c:strCache>
                <c:ptCount val="1"/>
                <c:pt idx="0">
                  <c:v>From 5 to 49.9 LSU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5'!$N$47:$N$79</c:f>
              <c:numCache/>
            </c:numRef>
          </c:val>
        </c:ser>
        <c:ser>
          <c:idx val="4"/>
          <c:order val="3"/>
          <c:tx>
            <c:strRef>
              <c:f>'Figure 5'!$O$46</c:f>
              <c:strCache>
                <c:ptCount val="1"/>
                <c:pt idx="0">
                  <c:v>From 50 to 99.9 LSU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5'!$O$47:$O$79</c:f>
              <c:numCache/>
            </c:numRef>
          </c:val>
        </c:ser>
        <c:ser>
          <c:idx val="5"/>
          <c:order val="4"/>
          <c:tx>
            <c:strRef>
              <c:f>'Figure 5'!$P$46</c:f>
              <c:strCache>
                <c:ptCount val="1"/>
                <c:pt idx="0">
                  <c:v>From 100 to 499.9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5'!$P$47:$P$79</c:f>
              <c:numCache/>
            </c:numRef>
          </c:val>
        </c:ser>
        <c:ser>
          <c:idx val="6"/>
          <c:order val="5"/>
          <c:tx>
            <c:strRef>
              <c:f>'Figure 5'!$Q$46</c:f>
              <c:strCache>
                <c:ptCount val="1"/>
                <c:pt idx="0">
                  <c:v>500 LSU or over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5'!$Q$47:$Q$79</c:f>
              <c:numCache/>
            </c:numRef>
          </c:val>
        </c:ser>
        <c:overlap val="100"/>
        <c:axId val="55998042"/>
        <c:axId val="39547515"/>
      </c:barChart>
      <c:catAx>
        <c:axId val="55998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515"/>
        <c:crosses val="autoZero"/>
        <c:auto val="1"/>
        <c:lblOffset val="100"/>
        <c:tickLblSkip val="1"/>
        <c:noMultiLvlLbl val="0"/>
      </c:catAx>
      <c:valAx>
        <c:axId val="3954751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998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5"/>
          <c:w val="0.67175"/>
          <c:h val="0.0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25"/>
          <c:w val="0.995"/>
          <c:h val="0.944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'Figure 6'!$L$42</c:f>
              <c:strCache>
                <c:ptCount val="1"/>
                <c:pt idx="0">
                  <c:v>Less than 5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6'!$L$43:$L$75</c:f>
              <c:numCache/>
            </c:numRef>
          </c:val>
        </c:ser>
        <c:ser>
          <c:idx val="3"/>
          <c:order val="1"/>
          <c:tx>
            <c:strRef>
              <c:f>'Figure 6'!$M$42</c:f>
              <c:strCache>
                <c:ptCount val="1"/>
                <c:pt idx="0">
                  <c:v>From 5 to 49.9 LSU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6'!$M$43:$M$75</c:f>
              <c:numCache/>
            </c:numRef>
          </c:val>
        </c:ser>
        <c:ser>
          <c:idx val="4"/>
          <c:order val="2"/>
          <c:tx>
            <c:strRef>
              <c:f>'Figure 6'!$N$42</c:f>
              <c:strCache>
                <c:ptCount val="1"/>
                <c:pt idx="0">
                  <c:v>From 50 to 99.9 LSU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6'!$N$43:$N$75</c:f>
              <c:numCache/>
            </c:numRef>
          </c:val>
        </c:ser>
        <c:ser>
          <c:idx val="5"/>
          <c:order val="3"/>
          <c:tx>
            <c:strRef>
              <c:f>'Figure 6'!$O$42</c:f>
              <c:strCache>
                <c:ptCount val="1"/>
                <c:pt idx="0">
                  <c:v>From 100 to 499.9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6'!$O$43:$O$75</c:f>
              <c:numCache/>
            </c:numRef>
          </c:val>
        </c:ser>
        <c:ser>
          <c:idx val="6"/>
          <c:order val="4"/>
          <c:tx>
            <c:strRef>
              <c:f>'Figure 6'!$P$42</c:f>
              <c:strCache>
                <c:ptCount val="1"/>
                <c:pt idx="0">
                  <c:v>500 LSU or over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6'!$P$43:$P$75</c:f>
              <c:numCache/>
            </c:numRef>
          </c:val>
        </c:ser>
        <c:overlap val="100"/>
        <c:axId val="49232108"/>
        <c:axId val="28377773"/>
      </c:barChart>
      <c:catAx>
        <c:axId val="492321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7773"/>
        <c:crossesAt val="0"/>
        <c:auto val="1"/>
        <c:lblOffset val="100"/>
        <c:tickLblSkip val="1"/>
        <c:noMultiLvlLbl val="0"/>
      </c:catAx>
      <c:valAx>
        <c:axId val="283777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2321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9515"/>
          <c:w val="0.717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5"/>
          <c:w val="0.99525"/>
          <c:h val="0.94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'Figure 7'!$J$42</c:f>
              <c:strCache>
                <c:ptCount val="1"/>
                <c:pt idx="0">
                  <c:v>Less than 5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7'!$J$43:$J$75</c:f>
              <c:numCache/>
            </c:numRef>
          </c:val>
        </c:ser>
        <c:ser>
          <c:idx val="3"/>
          <c:order val="1"/>
          <c:tx>
            <c:strRef>
              <c:f>'Figure 7'!$K$42</c:f>
              <c:strCache>
                <c:ptCount val="1"/>
                <c:pt idx="0">
                  <c:v>From 5 to 49.9 LSU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7'!$K$43:$K$75</c:f>
              <c:numCache/>
            </c:numRef>
          </c:val>
        </c:ser>
        <c:ser>
          <c:idx val="4"/>
          <c:order val="2"/>
          <c:tx>
            <c:strRef>
              <c:f>'Figure 7'!$L$42</c:f>
              <c:strCache>
                <c:ptCount val="1"/>
                <c:pt idx="0">
                  <c:v>From 50 to 99.9 LSU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7'!$L$43:$L$75</c:f>
              <c:numCache/>
            </c:numRef>
          </c:val>
        </c:ser>
        <c:ser>
          <c:idx val="5"/>
          <c:order val="3"/>
          <c:tx>
            <c:strRef>
              <c:f>'Figure 7'!$M$42</c:f>
              <c:strCache>
                <c:ptCount val="1"/>
                <c:pt idx="0">
                  <c:v>From 100 to 499.9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7'!$M$43:$M$75</c:f>
              <c:numCache/>
            </c:numRef>
          </c:val>
        </c:ser>
        <c:ser>
          <c:idx val="6"/>
          <c:order val="4"/>
          <c:tx>
            <c:strRef>
              <c:f>'Figure 7'!$N$42</c:f>
              <c:strCache>
                <c:ptCount val="1"/>
                <c:pt idx="0">
                  <c:v>500 LSU or over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7'!$N$43:$N$75</c:f>
              <c:numCache/>
            </c:numRef>
          </c:val>
        </c:ser>
        <c:overlap val="100"/>
        <c:axId val="16898238"/>
        <c:axId val="26579999"/>
      </c:barChart>
      <c:catAx>
        <c:axId val="168982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79999"/>
        <c:crosses val="autoZero"/>
        <c:auto val="1"/>
        <c:lblOffset val="100"/>
        <c:tickLblSkip val="1"/>
        <c:noMultiLvlLbl val="0"/>
      </c:catAx>
      <c:valAx>
        <c:axId val="2657999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8982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65"/>
          <c:y val="0.95025"/>
          <c:w val="0.7027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775"/>
          <c:w val="0.97825"/>
          <c:h val="0.945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'Figure 8'!$J$42</c:f>
              <c:strCache>
                <c:ptCount val="1"/>
                <c:pt idx="0">
                  <c:v>Less than 5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8'!$J$43:$J$75</c:f>
              <c:numCache/>
            </c:numRef>
          </c:val>
        </c:ser>
        <c:ser>
          <c:idx val="3"/>
          <c:order val="1"/>
          <c:tx>
            <c:strRef>
              <c:f>'Figure 8'!$K$42</c:f>
              <c:strCache>
                <c:ptCount val="1"/>
                <c:pt idx="0">
                  <c:v>From 5 to 49.9 LSU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8'!$K$43:$K$75</c:f>
              <c:numCache/>
            </c:numRef>
          </c:val>
        </c:ser>
        <c:ser>
          <c:idx val="4"/>
          <c:order val="2"/>
          <c:tx>
            <c:strRef>
              <c:f>'Figure 8'!$L$42</c:f>
              <c:strCache>
                <c:ptCount val="1"/>
                <c:pt idx="0">
                  <c:v>From 50 to 99.9 LSU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8'!$L$43:$L$75</c:f>
              <c:numCache/>
            </c:numRef>
          </c:val>
        </c:ser>
        <c:ser>
          <c:idx val="5"/>
          <c:order val="3"/>
          <c:tx>
            <c:strRef>
              <c:f>'Figure 8'!$M$42</c:f>
              <c:strCache>
                <c:ptCount val="1"/>
                <c:pt idx="0">
                  <c:v>From 100 to 499.9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8'!$M$43:$M$75</c:f>
              <c:numCache/>
            </c:numRef>
          </c:val>
        </c:ser>
        <c:ser>
          <c:idx val="6"/>
          <c:order val="4"/>
          <c:tx>
            <c:strRef>
              <c:f>'Figure 8'!$N$42</c:f>
              <c:strCache>
                <c:ptCount val="1"/>
                <c:pt idx="0">
                  <c:v>500 LSU or over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8'!$N$43:$N$75</c:f>
              <c:numCache/>
            </c:numRef>
          </c:val>
        </c:ser>
        <c:overlap val="100"/>
        <c:axId val="5496272"/>
        <c:axId val="42544849"/>
      </c:barChart>
      <c:catAx>
        <c:axId val="54962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4849"/>
        <c:crosses val="autoZero"/>
        <c:auto val="1"/>
        <c:lblOffset val="100"/>
        <c:tickLblSkip val="1"/>
        <c:noMultiLvlLbl val="0"/>
      </c:catAx>
      <c:valAx>
        <c:axId val="4254484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96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5"/>
          <c:y val="0.9525"/>
          <c:w val="0.678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5"/>
          <c:y val="-0.01075"/>
          <c:w val="0.997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9'!$C$78</c:f>
              <c:strCache>
                <c:ptCount val="1"/>
                <c:pt idx="0">
                  <c:v>Zero ha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9'!$C$79:$C$111</c:f>
              <c:numCache/>
            </c:numRef>
          </c:val>
        </c:ser>
        <c:ser>
          <c:idx val="1"/>
          <c:order val="1"/>
          <c:tx>
            <c:strRef>
              <c:f>'Figure 9'!$D$78</c:f>
              <c:strCache>
                <c:ptCount val="1"/>
                <c:pt idx="0">
                  <c:v>Less than 10 ha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9'!$D$79:$D$111</c:f>
              <c:numCache/>
            </c:numRef>
          </c:val>
        </c:ser>
        <c:ser>
          <c:idx val="2"/>
          <c:order val="2"/>
          <c:tx>
            <c:strRef>
              <c:f>'Figure 9'!$E$78</c:f>
              <c:strCache>
                <c:ptCount val="1"/>
                <c:pt idx="0">
                  <c:v>From 10 to 29.9 ha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9'!$E$79:$E$111</c:f>
              <c:numCache/>
            </c:numRef>
          </c:val>
        </c:ser>
        <c:ser>
          <c:idx val="3"/>
          <c:order val="3"/>
          <c:tx>
            <c:strRef>
              <c:f>'Figure 9'!$F$78</c:f>
              <c:strCache>
                <c:ptCount val="1"/>
                <c:pt idx="0">
                  <c:v>From 30 to 49.9 ha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9'!$F$79:$F$111</c:f>
              <c:numCache/>
            </c:numRef>
          </c:val>
        </c:ser>
        <c:ser>
          <c:idx val="4"/>
          <c:order val="4"/>
          <c:tx>
            <c:strRef>
              <c:f>'Figure 9'!$G$78</c:f>
              <c:strCache>
                <c:ptCount val="1"/>
                <c:pt idx="0">
                  <c:v>From 50 to 99.9 ha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9'!$G$79:$G$111</c:f>
              <c:numCache/>
            </c:numRef>
          </c:val>
        </c:ser>
        <c:ser>
          <c:idx val="5"/>
          <c:order val="5"/>
          <c:tx>
            <c:strRef>
              <c:f>'Figure 9'!$H$78</c:f>
              <c:strCache>
                <c:ptCount val="1"/>
                <c:pt idx="0">
                  <c:v>100 ha or over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9'!$H$79:$H$111</c:f>
              <c:numCache/>
            </c:numRef>
          </c:val>
        </c:ser>
        <c:overlap val="100"/>
        <c:axId val="23580706"/>
        <c:axId val="30988995"/>
      </c:barChart>
      <c:catAx>
        <c:axId val="23580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88995"/>
        <c:crosses val="autoZero"/>
        <c:auto val="1"/>
        <c:lblOffset val="100"/>
        <c:tickLblSkip val="1"/>
        <c:noMultiLvlLbl val="0"/>
      </c:catAx>
      <c:valAx>
        <c:axId val="30988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580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95"/>
          <c:y val="0.92275"/>
          <c:w val="0.91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07"/>
          <c:w val="0.9985"/>
          <c:h val="0.9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10'!$C$77</c:f>
              <c:strCache>
                <c:ptCount val="1"/>
                <c:pt idx="0">
                  <c:v>Zero ha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10'!$C$78:$C$110</c:f>
              <c:numCache/>
            </c:numRef>
          </c:val>
        </c:ser>
        <c:ser>
          <c:idx val="1"/>
          <c:order val="1"/>
          <c:tx>
            <c:strRef>
              <c:f>'Figure 10'!$D$77</c:f>
              <c:strCache>
                <c:ptCount val="1"/>
                <c:pt idx="0">
                  <c:v>Less than 10 ha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10'!$D$78:$D$110</c:f>
              <c:numCache/>
            </c:numRef>
          </c:val>
        </c:ser>
        <c:ser>
          <c:idx val="2"/>
          <c:order val="2"/>
          <c:tx>
            <c:strRef>
              <c:f>'Figure 10'!$E$77</c:f>
              <c:strCache>
                <c:ptCount val="1"/>
                <c:pt idx="0">
                  <c:v>From 10 to 29.9 ha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10'!$E$78:$E$110</c:f>
              <c:numCache/>
            </c:numRef>
          </c:val>
        </c:ser>
        <c:ser>
          <c:idx val="3"/>
          <c:order val="3"/>
          <c:tx>
            <c:strRef>
              <c:f>'Figure 10'!$F$77</c:f>
              <c:strCache>
                <c:ptCount val="1"/>
                <c:pt idx="0">
                  <c:v>From 30 to 49.9 ha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10'!$F$78:$F$110</c:f>
              <c:numCache/>
            </c:numRef>
          </c:val>
        </c:ser>
        <c:ser>
          <c:idx val="4"/>
          <c:order val="4"/>
          <c:tx>
            <c:strRef>
              <c:f>'Figure 10'!$G$77</c:f>
              <c:strCache>
                <c:ptCount val="1"/>
                <c:pt idx="0">
                  <c:v>From 50 to 99.9 ha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10'!$G$78:$G$110</c:f>
              <c:numCache/>
            </c:numRef>
          </c:val>
        </c:ser>
        <c:ser>
          <c:idx val="5"/>
          <c:order val="5"/>
          <c:tx>
            <c:strRef>
              <c:f>'Figure 10'!$H$77</c:f>
              <c:strCache>
                <c:ptCount val="1"/>
                <c:pt idx="0">
                  <c:v>100 ha or over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10'!$H$78:$H$110</c:f>
              <c:numCache/>
            </c:numRef>
          </c:val>
        </c:ser>
        <c:overlap val="100"/>
        <c:axId val="27080628"/>
        <c:axId val="46047221"/>
      </c:barChart>
      <c:catAx>
        <c:axId val="2708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7221"/>
        <c:crosses val="autoZero"/>
        <c:auto val="1"/>
        <c:lblOffset val="100"/>
        <c:tickLblSkip val="1"/>
        <c:noMultiLvlLbl val="0"/>
      </c:catAx>
      <c:valAx>
        <c:axId val="46047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080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75"/>
          <c:y val="0.95275"/>
          <c:w val="0.580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925"/>
          <c:w val="0.9975"/>
          <c:h val="0.9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11'!$C$46</c:f>
              <c:strCache>
                <c:ptCount val="1"/>
                <c:pt idx="0">
                  <c:v>1 or 2 heads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11'!$C$47:$C$79</c:f>
              <c:numCache/>
            </c:numRef>
          </c:val>
        </c:ser>
        <c:ser>
          <c:idx val="2"/>
          <c:order val="1"/>
          <c:tx>
            <c:strRef>
              <c:f>'Figure 11'!$D$46</c:f>
              <c:strCache>
                <c:ptCount val="1"/>
                <c:pt idx="0">
                  <c:v>From 3 to 9 heads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11'!$D$47:$D$79</c:f>
              <c:numCache/>
            </c:numRef>
          </c:val>
        </c:ser>
        <c:ser>
          <c:idx val="3"/>
          <c:order val="2"/>
          <c:tx>
            <c:strRef>
              <c:f>'Figure 11'!$E$46</c:f>
              <c:strCache>
                <c:ptCount val="1"/>
                <c:pt idx="0">
                  <c:v>From 10 to 19 heads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11'!$E$47:$E$79</c:f>
              <c:numCache/>
            </c:numRef>
          </c:val>
        </c:ser>
        <c:ser>
          <c:idx val="4"/>
          <c:order val="3"/>
          <c:tx>
            <c:strRef>
              <c:f>'Figure 11'!$F$46</c:f>
              <c:strCache>
                <c:ptCount val="1"/>
                <c:pt idx="0">
                  <c:v>From 20 to 29 heads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11'!$F$47:$F$79</c:f>
              <c:numCache/>
            </c:numRef>
          </c:val>
        </c:ser>
        <c:ser>
          <c:idx val="5"/>
          <c:order val="4"/>
          <c:tx>
            <c:strRef>
              <c:f>'Figure 11'!$G$46</c:f>
              <c:strCache>
                <c:ptCount val="1"/>
                <c:pt idx="0">
                  <c:v>From 30 to 49 heads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11'!$G$47:$G$79</c:f>
              <c:numCache/>
            </c:numRef>
          </c:val>
        </c:ser>
        <c:ser>
          <c:idx val="6"/>
          <c:order val="5"/>
          <c:tx>
            <c:strRef>
              <c:f>'Figure 11'!$H$46</c:f>
              <c:strCache>
                <c:ptCount val="1"/>
                <c:pt idx="0">
                  <c:v>From 50 to 99 heads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11'!$H$47:$H$79</c:f>
              <c:numCache/>
            </c:numRef>
          </c:val>
        </c:ser>
        <c:ser>
          <c:idx val="7"/>
          <c:order val="6"/>
          <c:tx>
            <c:strRef>
              <c:f>'Figure 11'!$I$46</c:f>
              <c:strCache>
                <c:ptCount val="1"/>
                <c:pt idx="0">
                  <c:v>100 heads or more </c:v>
                </c:pt>
              </c:strCache>
            </c:strRef>
          </c:tx>
          <c:spPr>
            <a:solidFill>
              <a:srgbClr val="F5E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11'!$I$47:$I$79</c:f>
              <c:numCache/>
            </c:numRef>
          </c:val>
        </c:ser>
        <c:overlap val="100"/>
        <c:axId val="38837382"/>
        <c:axId val="58820199"/>
      </c:barChart>
      <c:catAx>
        <c:axId val="3883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20199"/>
        <c:crosses val="autoZero"/>
        <c:auto val="1"/>
        <c:lblOffset val="100"/>
        <c:tickLblSkip val="1"/>
        <c:noMultiLvlLbl val="0"/>
      </c:catAx>
      <c:valAx>
        <c:axId val="58820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837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25"/>
          <c:y val="0.9335"/>
          <c:w val="0.911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-0.0065"/>
          <c:w val="0.9985"/>
          <c:h val="0.9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12'!$C$46</c:f>
              <c:strCache>
                <c:ptCount val="1"/>
                <c:pt idx="0">
                  <c:v>EUR               &lt;  25 000 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12'!$C$47:$C$79</c:f>
              <c:numCache/>
            </c:numRef>
          </c:val>
        </c:ser>
        <c:ser>
          <c:idx val="5"/>
          <c:order val="1"/>
          <c:tx>
            <c:strRef>
              <c:f>'Figure 12'!$D$46</c:f>
              <c:strCache>
                <c:ptCount val="1"/>
                <c:pt idx="0">
                  <c:v>EUR 25 000          - &lt; 50 000 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12'!$D$47:$D$79</c:f>
              <c:numCache/>
            </c:numRef>
          </c:val>
        </c:ser>
        <c:ser>
          <c:idx val="6"/>
          <c:order val="2"/>
          <c:tx>
            <c:strRef>
              <c:f>'Figure 12'!$E$46</c:f>
              <c:strCache>
                <c:ptCount val="1"/>
                <c:pt idx="0">
                  <c:v>EUR 50 000    - &lt; 100 000 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12'!$E$47:$E$79</c:f>
              <c:numCache/>
            </c:numRef>
          </c:val>
        </c:ser>
        <c:ser>
          <c:idx val="7"/>
          <c:order val="3"/>
          <c:tx>
            <c:strRef>
              <c:f>'Figure 12'!$F$46</c:f>
              <c:strCache>
                <c:ptCount val="1"/>
                <c:pt idx="0">
                  <c:v>EUR  100 000 - &lt; 250 000 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12'!$F$47:$F$79</c:f>
              <c:numCache/>
            </c:numRef>
          </c:val>
        </c:ser>
        <c:ser>
          <c:idx val="8"/>
          <c:order val="4"/>
          <c:tx>
            <c:strRef>
              <c:f>'Figure 12'!$G$46</c:f>
              <c:strCache>
                <c:ptCount val="1"/>
                <c:pt idx="0">
                  <c:v>EUR  250 000 - &lt; 500 000 </c:v>
                </c:pt>
              </c:strCache>
            </c:strRef>
          </c:tx>
          <c:spPr>
            <a:solidFill>
              <a:srgbClr val="CDE1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12'!$G$47:$G$79</c:f>
              <c:numCache/>
            </c:numRef>
          </c:val>
        </c:ser>
        <c:ser>
          <c:idx val="9"/>
          <c:order val="5"/>
          <c:tx>
            <c:strRef>
              <c:f>'Figure 12'!$H$46</c:f>
              <c:strCache>
                <c:ptCount val="1"/>
                <c:pt idx="0">
                  <c:v>EUR                 &gt;= 500 000 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12'!$H$47:$H$79</c:f>
              <c:numCache/>
            </c:numRef>
          </c:val>
        </c:ser>
        <c:overlap val="100"/>
        <c:axId val="66815640"/>
        <c:axId val="43357721"/>
      </c:barChart>
      <c:catAx>
        <c:axId val="66815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7721"/>
        <c:crosses val="autoZero"/>
        <c:auto val="1"/>
        <c:lblOffset val="100"/>
        <c:tickLblSkip val="1"/>
        <c:noMultiLvlLbl val="0"/>
      </c:catAx>
      <c:valAx>
        <c:axId val="43357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815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5"/>
          <c:y val="0.954"/>
          <c:w val="0.909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925"/>
          <c:w val="0.9975"/>
          <c:h val="0.9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13'!$C$46</c:f>
              <c:strCache>
                <c:ptCount val="1"/>
                <c:pt idx="0">
                  <c:v>1 or 2 heads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13'!$C$47:$C$79</c:f>
              <c:numCache/>
            </c:numRef>
          </c:val>
        </c:ser>
        <c:ser>
          <c:idx val="2"/>
          <c:order val="1"/>
          <c:tx>
            <c:strRef>
              <c:f>'Figure 13'!$D$46</c:f>
              <c:strCache>
                <c:ptCount val="1"/>
                <c:pt idx="0">
                  <c:v>From 3 to 9 heads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13'!$D$47:$D$79</c:f>
              <c:numCache/>
            </c:numRef>
          </c:val>
        </c:ser>
        <c:ser>
          <c:idx val="3"/>
          <c:order val="2"/>
          <c:tx>
            <c:strRef>
              <c:f>'Figure 13'!$E$46</c:f>
              <c:strCache>
                <c:ptCount val="1"/>
                <c:pt idx="0">
                  <c:v>From 10 to 49 heads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13'!$E$47:$E$79</c:f>
              <c:numCache/>
            </c:numRef>
          </c:val>
        </c:ser>
        <c:ser>
          <c:idx val="4"/>
          <c:order val="3"/>
          <c:tx>
            <c:strRef>
              <c:f>'Figure 13'!$F$46</c:f>
              <c:strCache>
                <c:ptCount val="1"/>
                <c:pt idx="0">
                  <c:v>From 50 to 99 heads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13'!$F$47:$F$79</c:f>
              <c:numCache/>
            </c:numRef>
          </c:val>
        </c:ser>
        <c:ser>
          <c:idx val="5"/>
          <c:order val="4"/>
          <c:tx>
            <c:strRef>
              <c:f>'Figure 13'!$G$46</c:f>
              <c:strCache>
                <c:ptCount val="1"/>
                <c:pt idx="0">
                  <c:v>From 100 to 199 heads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13'!$G$47:$G$79</c:f>
              <c:numCache/>
            </c:numRef>
          </c:val>
        </c:ser>
        <c:ser>
          <c:idx val="6"/>
          <c:order val="5"/>
          <c:tx>
            <c:strRef>
              <c:f>'Figure 13'!$H$46</c:f>
              <c:strCache>
                <c:ptCount val="1"/>
                <c:pt idx="0">
                  <c:v>From 200 to 399 heads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13'!$H$47:$H$79</c:f>
              <c:numCache/>
            </c:numRef>
          </c:val>
        </c:ser>
        <c:ser>
          <c:idx val="7"/>
          <c:order val="6"/>
          <c:tx>
            <c:strRef>
              <c:f>'Figure 13'!$I$46</c:f>
              <c:strCache>
                <c:ptCount val="1"/>
                <c:pt idx="0">
                  <c:v>From 400 to 999 heads</c:v>
                </c:pt>
              </c:strCache>
            </c:strRef>
          </c:tx>
          <c:spPr>
            <a:solidFill>
              <a:srgbClr val="F5E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13'!$I$47:$I$79</c:f>
              <c:numCache/>
            </c:numRef>
          </c:val>
        </c:ser>
        <c:overlap val="100"/>
        <c:axId val="22314474"/>
        <c:axId val="62641931"/>
      </c:barChart>
      <c:catAx>
        <c:axId val="2231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41931"/>
        <c:crosses val="autoZero"/>
        <c:auto val="1"/>
        <c:lblOffset val="100"/>
        <c:tickLblSkip val="1"/>
        <c:noMultiLvlLbl val="0"/>
      </c:catAx>
      <c:valAx>
        <c:axId val="62641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314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25"/>
          <c:y val="0.9335"/>
          <c:w val="0.911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2'!$B$9:$B$36</c:f>
              <c:strCache/>
            </c:strRef>
          </c:cat>
          <c:val>
            <c:numRef>
              <c:f>'Table 2'!$P$9:$P$36</c:f>
              <c:numCache/>
            </c:numRef>
          </c:val>
        </c:ser>
        <c:axId val="61201272"/>
        <c:axId val="58355961"/>
      </c:barChart>
      <c:catAx>
        <c:axId val="6120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5961"/>
        <c:crosses val="autoZero"/>
        <c:auto val="1"/>
        <c:lblOffset val="100"/>
        <c:tickLblSkip val="1"/>
        <c:noMultiLvlLbl val="0"/>
      </c:catAx>
      <c:valAx>
        <c:axId val="58355961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1272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"/>
          <c:y val="-0.012"/>
          <c:w val="0.997"/>
          <c:h val="0.80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13'!$C$46</c:f>
              <c:strCache>
                <c:ptCount val="1"/>
                <c:pt idx="0">
                  <c:v>1 or 2 heads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13'!$C$47:$C$79</c:f>
              <c:numCache/>
            </c:numRef>
          </c:val>
        </c:ser>
        <c:ser>
          <c:idx val="1"/>
          <c:order val="1"/>
          <c:tx>
            <c:strRef>
              <c:f>'Figure 13'!$D$46</c:f>
              <c:strCache>
                <c:ptCount val="1"/>
                <c:pt idx="0">
                  <c:v>From 3 to 9 heads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13'!$D$47:$D$79</c:f>
              <c:numCache/>
            </c:numRef>
          </c:val>
        </c:ser>
        <c:ser>
          <c:idx val="2"/>
          <c:order val="2"/>
          <c:tx>
            <c:strRef>
              <c:f>'Figure 13'!$E$46</c:f>
              <c:strCache>
                <c:ptCount val="1"/>
                <c:pt idx="0">
                  <c:v>From 10 to 49 heads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13'!$E$47:$E$79</c:f>
              <c:numCache/>
            </c:numRef>
          </c:val>
        </c:ser>
        <c:ser>
          <c:idx val="3"/>
          <c:order val="3"/>
          <c:tx>
            <c:strRef>
              <c:f>'Figure 13'!$F$46</c:f>
              <c:strCache>
                <c:ptCount val="1"/>
                <c:pt idx="0">
                  <c:v>From 50 to 99 heads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13'!$F$47:$F$79</c:f>
              <c:numCache/>
            </c:numRef>
          </c:val>
        </c:ser>
        <c:ser>
          <c:idx val="4"/>
          <c:order val="4"/>
          <c:tx>
            <c:strRef>
              <c:f>'Figure 13'!$G$46</c:f>
              <c:strCache>
                <c:ptCount val="1"/>
                <c:pt idx="0">
                  <c:v>From 100 to 199 heads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13'!$G$47:$G$79</c:f>
              <c:numCache/>
            </c:numRef>
          </c:val>
        </c:ser>
        <c:ser>
          <c:idx val="5"/>
          <c:order val="5"/>
          <c:tx>
            <c:strRef>
              <c:f>'Figure 13'!$H$46</c:f>
              <c:strCache>
                <c:ptCount val="1"/>
                <c:pt idx="0">
                  <c:v>From 200 to 399 heads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13'!$H$47:$H$79</c:f>
              <c:numCache/>
            </c:numRef>
          </c:val>
        </c:ser>
        <c:ser>
          <c:idx val="6"/>
          <c:order val="6"/>
          <c:tx>
            <c:strRef>
              <c:f>'Figure 13'!$I$46</c:f>
              <c:strCache>
                <c:ptCount val="1"/>
                <c:pt idx="0">
                  <c:v>From 400 to 999 heads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13'!$I$47:$I$79</c:f>
              <c:numCache/>
            </c:numRef>
          </c:val>
        </c:ser>
        <c:ser>
          <c:idx val="7"/>
          <c:order val="7"/>
          <c:tx>
            <c:strRef>
              <c:f>'Figure 13'!$J$46</c:f>
              <c:strCache>
                <c:ptCount val="1"/>
                <c:pt idx="0">
                  <c:v>1 000 heads or more </c:v>
                </c:pt>
              </c:strCache>
            </c:strRef>
          </c:tx>
          <c:spPr>
            <a:solidFill>
              <a:srgbClr val="F5E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13'!$J$47:$J$79</c:f>
              <c:numCache/>
            </c:numRef>
          </c:val>
        </c:ser>
        <c:overlap val="100"/>
        <c:axId val="40831612"/>
        <c:axId val="19026237"/>
      </c:barChart>
      <c:catAx>
        <c:axId val="40831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6237"/>
        <c:crosses val="autoZero"/>
        <c:auto val="1"/>
        <c:lblOffset val="100"/>
        <c:tickLblSkip val="1"/>
        <c:noMultiLvlLbl val="0"/>
      </c:catAx>
      <c:valAx>
        <c:axId val="19026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831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8495"/>
          <c:w val="0.85975"/>
          <c:h val="0.1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14'!$B$7:$B$33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'Figure 14'!$F$3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E1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14'!$F$7:$F$33</c:f>
              <c:numCache/>
            </c:numRef>
          </c:val>
        </c:ser>
        <c:ser>
          <c:idx val="2"/>
          <c:order val="2"/>
          <c:spPr>
            <a:solidFill>
              <a:srgbClr val="C965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2635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4730190"/>
        <c:axId val="8653999"/>
      </c:barChart>
      <c:catAx>
        <c:axId val="6473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3999"/>
        <c:crosses val="autoZero"/>
        <c:auto val="1"/>
        <c:lblOffset val="100"/>
        <c:tickLblSkip val="1"/>
        <c:noMultiLvlLbl val="0"/>
      </c:catAx>
      <c:valAx>
        <c:axId val="8653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0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14'!$B$7:$B$33</c:f>
              <c:strCache/>
            </c:strRef>
          </c:cat>
          <c:val>
            <c:numRef>
              <c:f>'Figure 14'!$H$7:$H$33</c:f>
              <c:numCache/>
            </c:numRef>
          </c:val>
        </c:ser>
        <c:axId val="29885280"/>
        <c:axId val="4788577"/>
      </c:barChart>
      <c:catAx>
        <c:axId val="29885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577"/>
        <c:crosses val="autoZero"/>
        <c:auto val="1"/>
        <c:lblOffset val="100"/>
        <c:tickLblSkip val="1"/>
        <c:noMultiLvlLbl val="0"/>
      </c:catAx>
      <c:valAx>
        <c:axId val="4788577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85280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975"/>
          <c:w val="0.961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livestock livestock density: difference in LSU/ha UAA</c:v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14'!$J$6:$J$35</c:f>
              <c:strCache/>
            </c:strRef>
          </c:cat>
          <c:val>
            <c:numRef>
              <c:f>'Figure 14'!$K$6:$K$35</c:f>
              <c:numCache/>
            </c:numRef>
          </c:val>
        </c:ser>
        <c:ser>
          <c:idx val="1"/>
          <c:order val="1"/>
          <c:tx>
            <c:v>Grazing livestock density: difference in LSU grazing livestock/ha fodder area</c:v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14'!$J$6:$J$35</c:f>
              <c:strCache/>
            </c:strRef>
          </c:cat>
          <c:val>
            <c:numRef>
              <c:f>'Figure 14'!$L$6:$L$35</c:f>
              <c:numCache/>
            </c:numRef>
          </c:val>
        </c:ser>
        <c:axId val="52330418"/>
        <c:axId val="10905427"/>
      </c:barChart>
      <c:catAx>
        <c:axId val="5233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05427"/>
        <c:crosses val="autoZero"/>
        <c:auto val="1"/>
        <c:lblOffset val="100"/>
        <c:tickLblSkip val="1"/>
        <c:noMultiLvlLbl val="0"/>
      </c:catAx>
      <c:valAx>
        <c:axId val="109054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330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75"/>
          <c:y val="0.88625"/>
          <c:w val="0.529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25"/>
          <c:y val="-0.012"/>
          <c:w val="0.997"/>
          <c:h val="0.949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15'!$D$3</c:f>
              <c:strCache>
                <c:ptCount val="1"/>
                <c:pt idx="0">
                  <c:v>1 or 2 months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15'!$D$6:$D$20</c:f>
              <c:numCache/>
            </c:numRef>
          </c:val>
        </c:ser>
        <c:ser>
          <c:idx val="4"/>
          <c:order val="1"/>
          <c:tx>
            <c:strRef>
              <c:f>'Figure 15'!$E$3</c:f>
              <c:strCache>
                <c:ptCount val="1"/>
                <c:pt idx="0">
                  <c:v>3 or 4 months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15'!$E$6:$E$20</c:f>
              <c:numCache/>
            </c:numRef>
          </c:val>
        </c:ser>
        <c:ser>
          <c:idx val="5"/>
          <c:order val="2"/>
          <c:tx>
            <c:strRef>
              <c:f>'Figure 15'!$F$3</c:f>
              <c:strCache>
                <c:ptCount val="1"/>
                <c:pt idx="0">
                  <c:v>5 or 6 months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15'!$F$6:$F$20</c:f>
              <c:numCache/>
            </c:numRef>
          </c:val>
        </c:ser>
        <c:ser>
          <c:idx val="0"/>
          <c:order val="3"/>
          <c:tx>
            <c:strRef>
              <c:f>'Figure 15'!$G$3</c:f>
              <c:strCache>
                <c:ptCount val="1"/>
                <c:pt idx="0">
                  <c:v>between 7 and 9 months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15'!$G$6:$G$20</c:f>
              <c:numCache/>
            </c:numRef>
          </c:val>
        </c:ser>
        <c:ser>
          <c:idx val="1"/>
          <c:order val="4"/>
          <c:tx>
            <c:strRef>
              <c:f>'Figure 15'!$H$3</c:f>
              <c:strCache>
                <c:ptCount val="1"/>
                <c:pt idx="0">
                  <c:v>10 months or more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15'!$H$6:$H$20</c:f>
              <c:numCache/>
            </c:numRef>
          </c:val>
        </c:ser>
        <c:overlap val="100"/>
        <c:axId val="10924356"/>
        <c:axId val="12457605"/>
      </c:barChart>
      <c:catAx>
        <c:axId val="109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7605"/>
        <c:crosses val="autoZero"/>
        <c:auto val="1"/>
        <c:lblOffset val="100"/>
        <c:tickLblSkip val="1"/>
        <c:noMultiLvlLbl val="0"/>
      </c:catAx>
      <c:valAx>
        <c:axId val="12457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924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91875"/>
          <c:w val="0.783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25"/>
          <c:y val="-0.012"/>
          <c:w val="0.997"/>
          <c:h val="0.949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'Figure 16'!$C$45</c:f>
              <c:strCache>
                <c:ptCount val="1"/>
                <c:pt idx="0">
                  <c:v>&gt; 0 - &lt; 5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16'!$C$46:$C$62</c:f>
              <c:numCache/>
            </c:numRef>
          </c:val>
        </c:ser>
        <c:ser>
          <c:idx val="0"/>
          <c:order val="1"/>
          <c:tx>
            <c:strRef>
              <c:f>'Figure 16'!$D$45</c:f>
              <c:strCache>
                <c:ptCount val="1"/>
                <c:pt idx="0">
                  <c:v>5 - &lt; 10 LSU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16'!$D$46:$D$62</c:f>
              <c:numCache/>
            </c:numRef>
          </c:val>
        </c:ser>
        <c:ser>
          <c:idx val="1"/>
          <c:order val="2"/>
          <c:tx>
            <c:strRef>
              <c:f>'Figure 16'!$E$45</c:f>
              <c:strCache>
                <c:ptCount val="1"/>
                <c:pt idx="0">
                  <c:v>10 - &lt; 15 LSU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16'!$E$46:$E$62</c:f>
              <c:numCache/>
            </c:numRef>
          </c:val>
        </c:ser>
        <c:ser>
          <c:idx val="2"/>
          <c:order val="3"/>
          <c:tx>
            <c:strRef>
              <c:f>'Figure 16'!$F$45</c:f>
              <c:strCache>
                <c:ptCount val="1"/>
                <c:pt idx="0">
                  <c:v>15 - &lt; 20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16'!$F$46:$F$62</c:f>
              <c:numCache/>
            </c:numRef>
          </c:val>
        </c:ser>
        <c:ser>
          <c:idx val="6"/>
          <c:order val="4"/>
          <c:tx>
            <c:strRef>
              <c:f>'Figure 16'!$G$45</c:f>
              <c:strCache>
                <c:ptCount val="1"/>
                <c:pt idx="0">
                  <c:v>20 - &lt; 50 LSU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16'!$G$46:$G$62</c:f>
              <c:numCache/>
            </c:numRef>
          </c:val>
        </c:ser>
        <c:ser>
          <c:idx val="7"/>
          <c:order val="5"/>
          <c:tx>
            <c:strRef>
              <c:f>'Figure 16'!$H$45</c:f>
              <c:strCache>
                <c:ptCount val="1"/>
                <c:pt idx="0">
                  <c:v>50 - &lt; 100 LSU</c:v>
                </c:pt>
              </c:strCache>
            </c:strRef>
          </c:tx>
          <c:spPr>
            <a:solidFill>
              <a:srgbClr val="F5E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16'!$H$46:$H$62</c:f>
              <c:numCache/>
            </c:numRef>
          </c:val>
        </c:ser>
        <c:ser>
          <c:idx val="8"/>
          <c:order val="6"/>
          <c:tx>
            <c:strRef>
              <c:f>'Figure 16'!$I$45</c:f>
              <c:strCache>
                <c:ptCount val="1"/>
                <c:pt idx="0">
                  <c:v>100 - &lt; 500 LSU</c:v>
                </c:pt>
              </c:strCache>
            </c:strRef>
          </c:tx>
          <c:spPr>
            <a:solidFill>
              <a:srgbClr val="D79C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16'!$I$46:$I$62</c:f>
            </c:numRef>
          </c:val>
        </c:ser>
        <c:ser>
          <c:idx val="9"/>
          <c:order val="7"/>
          <c:tx>
            <c:strRef>
              <c:f>'Figure 16'!$J$45</c:f>
              <c:strCache>
                <c:ptCount val="1"/>
                <c:pt idx="0">
                  <c:v>&gt;= 500 LSU</c:v>
                </c:pt>
              </c:strCache>
            </c:strRef>
          </c:tx>
          <c:spPr>
            <a:solidFill>
              <a:srgbClr val="849B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16'!$J$46:$J$62</c:f>
              <c:numCache/>
            </c:numRef>
          </c:val>
        </c:ser>
        <c:overlap val="100"/>
        <c:axId val="2433046"/>
        <c:axId val="62858999"/>
      </c:barChart>
      <c:catAx>
        <c:axId val="243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99"/>
        <c:crosses val="autoZero"/>
        <c:auto val="1"/>
        <c:lblOffset val="100"/>
        <c:tickLblSkip val="1"/>
        <c:noMultiLvlLbl val="0"/>
      </c:catAx>
      <c:valAx>
        <c:axId val="62858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3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91875"/>
          <c:w val="0.916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10'!$B$5:$B$18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'Table 10'!$G$3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E1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10'!$G$5:$G$18</c:f>
              <c:numCache/>
            </c:numRef>
          </c:val>
        </c:ser>
        <c:ser>
          <c:idx val="2"/>
          <c:order val="2"/>
          <c:spPr>
            <a:solidFill>
              <a:srgbClr val="C965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2635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9212362"/>
        <c:axId val="17391083"/>
      </c:barChart>
      <c:catAx>
        <c:axId val="29212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1083"/>
        <c:crosses val="autoZero"/>
        <c:auto val="1"/>
        <c:lblOffset val="100"/>
        <c:tickLblSkip val="1"/>
        <c:noMultiLvlLbl val="0"/>
      </c:catAx>
      <c:valAx>
        <c:axId val="17391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2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10'!$B$5:$B$18</c:f>
              <c:strCache/>
            </c:strRef>
          </c:cat>
          <c:val>
            <c:numRef>
              <c:f>'Table 10'!$J$5:$J$18</c:f>
              <c:numCache/>
            </c:numRef>
          </c:val>
        </c:ser>
        <c:axId val="66500444"/>
        <c:axId val="17826845"/>
      </c:barChart>
      <c:catAx>
        <c:axId val="6650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6845"/>
        <c:crosses val="autoZero"/>
        <c:auto val="1"/>
        <c:lblOffset val="100"/>
        <c:tickLblSkip val="1"/>
        <c:noMultiLvlLbl val="0"/>
      </c:catAx>
      <c:valAx>
        <c:axId val="17826845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0444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75"/>
          <c:w val="0.9637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1'!$G$3:$G$4</c:f>
              <c:strCache>
                <c:ptCount val="1"/>
                <c:pt idx="0">
                  <c:v>Total livestock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1'!$L$7:$L$36</c:f>
              <c:strCache/>
            </c:strRef>
          </c:cat>
          <c:val>
            <c:numRef>
              <c:f>'Figure 1'!$M$7:$M$36</c:f>
              <c:numCache/>
            </c:numRef>
          </c:val>
        </c:ser>
        <c:ser>
          <c:idx val="0"/>
          <c:order val="1"/>
          <c:tx>
            <c:strRef>
              <c:f>'Figure 1'!$H$3:$H$4</c:f>
              <c:strCache>
                <c:ptCount val="1"/>
                <c:pt idx="0">
                  <c:v>Grazing livestock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1'!$L$7:$L$36</c:f>
              <c:strCache/>
            </c:strRef>
          </c:cat>
          <c:val>
            <c:numRef>
              <c:f>'Figure 1'!$N$7:$N$36</c:f>
              <c:numCache/>
            </c:numRef>
          </c:val>
        </c:ser>
        <c:axId val="34688302"/>
        <c:axId val="58289039"/>
      </c:barChart>
      <c:catAx>
        <c:axId val="3468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89039"/>
        <c:crosses val="autoZero"/>
        <c:auto val="1"/>
        <c:lblOffset val="100"/>
        <c:tickLblSkip val="1"/>
        <c:noMultiLvlLbl val="0"/>
      </c:catAx>
      <c:valAx>
        <c:axId val="58289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6883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5"/>
          <c:y val="0.9135"/>
          <c:w val="0.2557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791680"/>
        <c:axId val="48077889"/>
      </c:barChart>
      <c:catAx>
        <c:axId val="2379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7889"/>
        <c:crosses val="autoZero"/>
        <c:auto val="1"/>
        <c:lblOffset val="100"/>
        <c:tickLblSkip val="1"/>
        <c:noMultiLvlLbl val="0"/>
      </c:catAx>
      <c:valAx>
        <c:axId val="48077889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1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83225"/>
          <c:h val="0.866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2'!$T$3:$T$6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2'!$T$7:$T$39</c:f>
              <c:numCache/>
            </c:numRef>
          </c:val>
        </c:ser>
        <c:ser>
          <c:idx val="2"/>
          <c:order val="1"/>
          <c:tx>
            <c:strRef>
              <c:f>'Figure 2'!$U$3:$U$6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2'!$U$7:$U$39</c:f>
              <c:numCache/>
            </c:numRef>
          </c:val>
        </c:ser>
        <c:ser>
          <c:idx val="3"/>
          <c:order val="2"/>
          <c:tx>
            <c:strRef>
              <c:f>'Figure 2'!$V$3:$V$6</c:f>
              <c:strCache>
                <c:ptCount val="1"/>
                <c:pt idx="0">
                  <c:v>Goats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2'!$V$7:$V$39</c:f>
              <c:numCache/>
            </c:numRef>
          </c:val>
        </c:ser>
        <c:ser>
          <c:idx val="4"/>
          <c:order val="3"/>
          <c:tx>
            <c:strRef>
              <c:f>'Figure 2'!$W$3:$W$6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C59B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2'!$W$7:$W$39</c:f>
              <c:numCache/>
            </c:numRef>
          </c:val>
        </c:ser>
        <c:ser>
          <c:idx val="5"/>
          <c:order val="4"/>
          <c:tx>
            <c:strRef>
              <c:f>'Figure 2'!$X$3:$X$6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CDE1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2'!$X$7:$X$39</c:f>
              <c:numCache/>
            </c:numRef>
          </c:val>
        </c:ser>
        <c:ser>
          <c:idx val="6"/>
          <c:order val="5"/>
          <c:tx>
            <c:strRef>
              <c:f>'Figure 2'!$Y$3:$Y$6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F5EA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2'!$Y$7:$Y$39</c:f>
              <c:numCache/>
            </c:numRef>
          </c:val>
        </c:ser>
        <c:overlap val="100"/>
        <c:axId val="1994898"/>
        <c:axId val="27369011"/>
      </c:barChart>
      <c:catAx>
        <c:axId val="1994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69011"/>
        <c:crosses val="autoZero"/>
        <c:auto val="1"/>
        <c:lblOffset val="120"/>
        <c:tickLblSkip val="1"/>
        <c:noMultiLvlLbl val="0"/>
      </c:catAx>
      <c:valAx>
        <c:axId val="2736901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4898"/>
        <c:crossesAt val="1"/>
        <c:crossBetween val="between"/>
        <c:dispUnits/>
        <c:minorUnit val="0.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25"/>
          <c:y val="0.7755"/>
          <c:w val="0.668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97380"/>
        <c:axId val="51870053"/>
      </c:barChart>
      <c:catAx>
        <c:axId val="229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70053"/>
        <c:crosses val="autoZero"/>
        <c:auto val="1"/>
        <c:lblOffset val="100"/>
        <c:tickLblSkip val="1"/>
        <c:noMultiLvlLbl val="0"/>
      </c:catAx>
      <c:valAx>
        <c:axId val="51870053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645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3'!$C$3:$C$5</c:f>
              <c:strCache>
                <c:ptCount val="1"/>
                <c:pt idx="0">
                  <c:v>Total livestock density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3'!$F$8:$F$40</c:f>
              <c:strCache/>
            </c:strRef>
          </c:cat>
          <c:val>
            <c:numRef>
              <c:f>'Figure 3'!$G$8:$G$40</c:f>
              <c:numCache/>
            </c:numRef>
          </c:val>
        </c:ser>
        <c:ser>
          <c:idx val="0"/>
          <c:order val="1"/>
          <c:tx>
            <c:strRef>
              <c:f>'Figure 3'!$D$3:$D$5</c:f>
              <c:strCache>
                <c:ptCount val="1"/>
                <c:pt idx="0">
                  <c:v>Grazing livestock density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3'!$F$8:$F$40</c:f>
              <c:strCache/>
            </c:strRef>
          </c:cat>
          <c:val>
            <c:numRef>
              <c:f>'Figure 3'!$H$8:$H$40</c:f>
              <c:numCache/>
            </c:numRef>
          </c:val>
        </c:ser>
        <c:axId val="40724726"/>
        <c:axId val="10368471"/>
      </c:barChart>
      <c:catAx>
        <c:axId val="4072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68471"/>
        <c:crosses val="autoZero"/>
        <c:auto val="1"/>
        <c:lblOffset val="100"/>
        <c:tickLblSkip val="1"/>
        <c:noMultiLvlLbl val="0"/>
      </c:catAx>
      <c:valAx>
        <c:axId val="10368471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47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93675"/>
          <c:w val="0.4497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123825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8467725" y="3476625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21</xdr:row>
      <xdr:rowOff>85725</xdr:rowOff>
    </xdr:from>
    <xdr:to>
      <xdr:col>14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8467725" y="3286125"/>
        <a:ext cx="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733425</xdr:colOff>
      <xdr:row>6</xdr:row>
      <xdr:rowOff>142875</xdr:rowOff>
    </xdr:from>
    <xdr:to>
      <xdr:col>24</xdr:col>
      <xdr:colOff>504825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220200" y="1343025"/>
        <a:ext cx="67532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77</xdr:row>
      <xdr:rowOff>85725</xdr:rowOff>
    </xdr:from>
    <xdr:to>
      <xdr:col>16</xdr:col>
      <xdr:colOff>609600</xdr:colOff>
      <xdr:row>98</xdr:row>
      <xdr:rowOff>133350</xdr:rowOff>
    </xdr:to>
    <xdr:graphicFrame>
      <xdr:nvGraphicFramePr>
        <xdr:cNvPr id="1" name="Chart 1"/>
        <xdr:cNvGraphicFramePr/>
      </xdr:nvGraphicFramePr>
      <xdr:xfrm>
        <a:off x="6391275" y="11668125"/>
        <a:ext cx="4905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43</xdr:row>
      <xdr:rowOff>142875</xdr:rowOff>
    </xdr:from>
    <xdr:to>
      <xdr:col>26</xdr:col>
      <xdr:colOff>200025</xdr:colOff>
      <xdr:row>77</xdr:row>
      <xdr:rowOff>9525</xdr:rowOff>
    </xdr:to>
    <xdr:graphicFrame>
      <xdr:nvGraphicFramePr>
        <xdr:cNvPr id="1" name="Chart 2"/>
        <xdr:cNvGraphicFramePr/>
      </xdr:nvGraphicFramePr>
      <xdr:xfrm>
        <a:off x="9182100" y="6829425"/>
        <a:ext cx="79629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514350</xdr:colOff>
      <xdr:row>2</xdr:row>
      <xdr:rowOff>76200</xdr:rowOff>
    </xdr:from>
    <xdr:to>
      <xdr:col>26</xdr:col>
      <xdr:colOff>504825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2068175" y="38100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38</xdr:row>
      <xdr:rowOff>133350</xdr:rowOff>
    </xdr:from>
    <xdr:to>
      <xdr:col>27</xdr:col>
      <xdr:colOff>438150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9363075" y="6553200"/>
        <a:ext cx="75342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514350</xdr:colOff>
      <xdr:row>2</xdr:row>
      <xdr:rowOff>76200</xdr:rowOff>
    </xdr:from>
    <xdr:to>
      <xdr:col>26</xdr:col>
      <xdr:colOff>504825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1591925" y="38100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114300</xdr:colOff>
      <xdr:row>39</xdr:row>
      <xdr:rowOff>123825</xdr:rowOff>
    </xdr:from>
    <xdr:to>
      <xdr:col>17</xdr:col>
      <xdr:colOff>571500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7762875" y="6229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123825</xdr:rowOff>
    </xdr:from>
    <xdr:to>
      <xdr:col>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400425" y="36766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400425" y="3486150"/>
        <a:ext cx="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19050</xdr:colOff>
      <xdr:row>13</xdr:row>
      <xdr:rowOff>66675</xdr:rowOff>
    </xdr:from>
    <xdr:to>
      <xdr:col>22</xdr:col>
      <xdr:colOff>361950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9591675" y="2705100"/>
        <a:ext cx="51435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23</xdr:row>
      <xdr:rowOff>95250</xdr:rowOff>
    </xdr:from>
    <xdr:to>
      <xdr:col>8</xdr:col>
      <xdr:colOff>333375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81025" y="3800475"/>
        <a:ext cx="52292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23</xdr:row>
      <xdr:rowOff>95250</xdr:rowOff>
    </xdr:from>
    <xdr:to>
      <xdr:col>7</xdr:col>
      <xdr:colOff>333375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81025" y="3800475"/>
        <a:ext cx="4505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343525" y="2314575"/>
        <a:ext cx="0" cy="91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343525" y="2314575"/>
        <a:ext cx="0" cy="91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9</xdr:row>
      <xdr:rowOff>76200</xdr:rowOff>
    </xdr:from>
    <xdr:to>
      <xdr:col>23</xdr:col>
      <xdr:colOff>257175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8591550" y="1447800"/>
        <a:ext cx="6010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828800" y="2181225"/>
        <a:ext cx="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46</xdr:row>
      <xdr:rowOff>142875</xdr:rowOff>
    </xdr:from>
    <xdr:to>
      <xdr:col>12</xdr:col>
      <xdr:colOff>38100</xdr:colOff>
      <xdr:row>81</xdr:row>
      <xdr:rowOff>85725</xdr:rowOff>
    </xdr:to>
    <xdr:graphicFrame>
      <xdr:nvGraphicFramePr>
        <xdr:cNvPr id="2" name="Chart 2"/>
        <xdr:cNvGraphicFramePr/>
      </xdr:nvGraphicFramePr>
      <xdr:xfrm>
        <a:off x="438150" y="6772275"/>
        <a:ext cx="726757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28</xdr:row>
      <xdr:rowOff>142875</xdr:rowOff>
    </xdr:to>
    <xdr:graphicFrame>
      <xdr:nvGraphicFramePr>
        <xdr:cNvPr id="3" name="Chart 1"/>
        <xdr:cNvGraphicFramePr/>
      </xdr:nvGraphicFramePr>
      <xdr:xfrm>
        <a:off x="7058025" y="2181225"/>
        <a:ext cx="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44</xdr:row>
      <xdr:rowOff>152400</xdr:rowOff>
    </xdr:from>
    <xdr:to>
      <xdr:col>12</xdr:col>
      <xdr:colOff>190500</xdr:colOff>
      <xdr:row>66</xdr:row>
      <xdr:rowOff>47625</xdr:rowOff>
    </xdr:to>
    <xdr:graphicFrame>
      <xdr:nvGraphicFramePr>
        <xdr:cNvPr id="1" name="Chart 7"/>
        <xdr:cNvGraphicFramePr/>
      </xdr:nvGraphicFramePr>
      <xdr:xfrm>
        <a:off x="361950" y="6743700"/>
        <a:ext cx="7010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4</xdr:row>
      <xdr:rowOff>0</xdr:rowOff>
    </xdr:from>
    <xdr:to>
      <xdr:col>17</xdr:col>
      <xdr:colOff>523875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6191250" y="590550"/>
        <a:ext cx="49720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4</xdr:row>
      <xdr:rowOff>66675</xdr:rowOff>
    </xdr:from>
    <xdr:to>
      <xdr:col>28</xdr:col>
      <xdr:colOff>76200</xdr:colOff>
      <xdr:row>43</xdr:row>
      <xdr:rowOff>361950</xdr:rowOff>
    </xdr:to>
    <xdr:graphicFrame>
      <xdr:nvGraphicFramePr>
        <xdr:cNvPr id="1" name="Chart 2"/>
        <xdr:cNvGraphicFramePr/>
      </xdr:nvGraphicFramePr>
      <xdr:xfrm>
        <a:off x="9172575" y="666750"/>
        <a:ext cx="82391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6</xdr:row>
      <xdr:rowOff>133350</xdr:rowOff>
    </xdr:from>
    <xdr:to>
      <xdr:col>22</xdr:col>
      <xdr:colOff>171450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8020050" y="1333500"/>
        <a:ext cx="6391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619125</xdr:colOff>
      <xdr:row>5</xdr:row>
      <xdr:rowOff>85725</xdr:rowOff>
    </xdr:from>
    <xdr:to>
      <xdr:col>23</xdr:col>
      <xdr:colOff>152400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343900" y="1143000"/>
        <a:ext cx="65246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_ENV\250%20AEI%20Data%20collection%20system\10%20Cropping_Livestock%20Patterns\10.1%20Cropping%20patterns\fact%20sheet%2010.1_S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_ENV\250%20AEI%20Data%20collection%20system\10%20Cropping_Livestock%20Patterns\10.1%20Cropping%20patterns\fact%20sheet%2010.1_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 (2005)"/>
      <sheetName val="Table 3 (2007)"/>
      <sheetName val="Table 4"/>
      <sheetName val="Figure 1"/>
      <sheetName val="Figure 2"/>
      <sheetName val="Figure 3"/>
      <sheetName val="Figure 4"/>
      <sheetName val="Figure 5"/>
      <sheetName val="Map 1"/>
      <sheetName val="Map 2"/>
      <sheetName val="Map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Figure 1"/>
      <sheetName val="Figure 2"/>
      <sheetName val="Figure 3"/>
      <sheetName val="Figure 4"/>
      <sheetName val="Figure 5"/>
      <sheetName val="Figure 6"/>
      <sheetName val="Figure 7"/>
      <sheetName val="Map 1"/>
      <sheetName val="Map 2"/>
      <sheetName val="Map3"/>
    </sheetNames>
    <sheetDataSet>
      <sheetData sheetId="1">
        <row r="7">
          <cell r="B7" t="str">
            <v>EU-27</v>
          </cell>
          <cell r="C7">
            <v>176522.9418351</v>
          </cell>
          <cell r="I7">
            <v>79216.02183510001</v>
          </cell>
        </row>
        <row r="9">
          <cell r="B9" t="str">
            <v>BE</v>
          </cell>
          <cell r="C9">
            <v>1385.58</v>
          </cell>
          <cell r="I9">
            <v>774.31</v>
          </cell>
        </row>
        <row r="10">
          <cell r="B10" t="str">
            <v>BG (4)</v>
          </cell>
          <cell r="C10">
            <v>3587.953345</v>
          </cell>
          <cell r="I10">
            <v>1045.4633450000001</v>
          </cell>
        </row>
        <row r="11">
          <cell r="B11" t="str">
            <v>CZ (1)</v>
          </cell>
          <cell r="C11">
            <v>3532.22</v>
          </cell>
          <cell r="I11">
            <v>1316.07</v>
          </cell>
        </row>
        <row r="12">
          <cell r="B12" t="str">
            <v>DK (3)</v>
          </cell>
          <cell r="C12">
            <v>2707.69</v>
          </cell>
          <cell r="I12">
            <v>666.74</v>
          </cell>
        </row>
        <row r="13">
          <cell r="B13" t="str">
            <v>DE (1)</v>
          </cell>
          <cell r="C13">
            <v>16879.08</v>
          </cell>
          <cell r="I13">
            <v>6633.21</v>
          </cell>
        </row>
        <row r="14">
          <cell r="B14" t="str">
            <v>EE</v>
          </cell>
          <cell r="C14">
            <v>828.93</v>
          </cell>
          <cell r="I14">
            <v>443.67</v>
          </cell>
        </row>
        <row r="15">
          <cell r="B15" t="str">
            <v>IE (4)</v>
          </cell>
          <cell r="C15">
            <v>4640.421</v>
          </cell>
          <cell r="I15">
            <v>4282.5109999999995</v>
          </cell>
        </row>
        <row r="16">
          <cell r="B16" t="str">
            <v>EL (4)</v>
          </cell>
          <cell r="C16">
            <v>5682.7385300000005</v>
          </cell>
          <cell r="I16">
            <v>2720.90853</v>
          </cell>
        </row>
        <row r="17">
          <cell r="B17" t="str">
            <v>ES (3)</v>
          </cell>
          <cell r="C17">
            <v>24855.13</v>
          </cell>
          <cell r="I17">
            <v>9307.67</v>
          </cell>
        </row>
        <row r="18">
          <cell r="B18" t="str">
            <v>FR (4)</v>
          </cell>
          <cell r="C18">
            <v>28340.43195</v>
          </cell>
          <cell r="I18">
            <v>13460.99195</v>
          </cell>
        </row>
        <row r="19">
          <cell r="B19" t="str">
            <v>IT (2)</v>
          </cell>
          <cell r="C19">
            <v>12707.85</v>
          </cell>
          <cell r="I19">
            <v>5141.61</v>
          </cell>
        </row>
        <row r="20">
          <cell r="B20" t="str">
            <v>CY</v>
          </cell>
          <cell r="C20">
            <v>151.5</v>
          </cell>
          <cell r="I20">
            <v>30.67</v>
          </cell>
        </row>
        <row r="21">
          <cell r="B21" t="str">
            <v>LV</v>
          </cell>
          <cell r="C21">
            <v>1701.68</v>
          </cell>
          <cell r="I21">
            <v>997.62</v>
          </cell>
        </row>
        <row r="22">
          <cell r="B22" t="str">
            <v>LT</v>
          </cell>
          <cell r="C22">
            <v>2792.04</v>
          </cell>
          <cell r="I22">
            <v>1338.12</v>
          </cell>
        </row>
        <row r="23">
          <cell r="B23" t="str">
            <v>LU (3)</v>
          </cell>
          <cell r="C23">
            <v>129.03</v>
          </cell>
          <cell r="I23">
            <v>90.33</v>
          </cell>
        </row>
        <row r="24">
          <cell r="B24" t="str">
            <v>HU (4)</v>
          </cell>
          <cell r="C24">
            <v>4340.5249601000005</v>
          </cell>
          <cell r="I24">
            <v>810.1349601</v>
          </cell>
        </row>
        <row r="25">
          <cell r="B25" t="str">
            <v>MT</v>
          </cell>
          <cell r="C25">
            <v>10.25</v>
          </cell>
          <cell r="I25">
            <v>4.57</v>
          </cell>
        </row>
        <row r="26">
          <cell r="B26" t="str">
            <v>NL (3)</v>
          </cell>
          <cell r="C26">
            <v>1958.06</v>
          </cell>
          <cell r="I26">
            <v>1262.21</v>
          </cell>
        </row>
        <row r="27">
          <cell r="B27" t="str">
            <v>AT</v>
          </cell>
          <cell r="C27">
            <v>3266.24</v>
          </cell>
          <cell r="I27">
            <v>2036.6</v>
          </cell>
        </row>
        <row r="28">
          <cell r="B28" t="str">
            <v>PL (1)</v>
          </cell>
          <cell r="C28">
            <v>14536.84</v>
          </cell>
          <cell r="I28">
            <v>3797.64</v>
          </cell>
        </row>
        <row r="29">
          <cell r="B29" t="str">
            <v>PT</v>
          </cell>
          <cell r="C29">
            <v>3679.59</v>
          </cell>
          <cell r="I29">
            <v>2167.85</v>
          </cell>
        </row>
        <row r="30">
          <cell r="B30" t="str">
            <v>RO</v>
          </cell>
          <cell r="C30">
            <v>13906.7</v>
          </cell>
          <cell r="I30">
            <v>5237.24</v>
          </cell>
        </row>
        <row r="31">
          <cell r="B31" t="str">
            <v>SI (4)</v>
          </cell>
          <cell r="C31">
            <v>508.216</v>
          </cell>
          <cell r="I31">
            <v>359.516</v>
          </cell>
        </row>
        <row r="32">
          <cell r="B32" t="str">
            <v>SK (1)</v>
          </cell>
          <cell r="C32">
            <v>1869.23</v>
          </cell>
          <cell r="I32">
            <v>763.9200000000001</v>
          </cell>
        </row>
        <row r="33">
          <cell r="B33" t="str">
            <v>FI</v>
          </cell>
          <cell r="C33">
            <v>2263.56</v>
          </cell>
          <cell r="I33">
            <v>648.91</v>
          </cell>
        </row>
        <row r="34">
          <cell r="B34" t="str">
            <v>SE (3)</v>
          </cell>
          <cell r="C34">
            <v>3192.45</v>
          </cell>
          <cell r="I34">
            <v>1593.14</v>
          </cell>
        </row>
        <row r="35">
          <cell r="B35" t="str">
            <v>UK (1,4)</v>
          </cell>
          <cell r="C35">
            <v>17069.00605</v>
          </cell>
          <cell r="I35">
            <v>12284.39605</v>
          </cell>
        </row>
        <row r="36">
          <cell r="B36" t="str">
            <v>NO (3)</v>
          </cell>
          <cell r="C36">
            <v>1035.4</v>
          </cell>
          <cell r="I36">
            <v>669.51</v>
          </cell>
        </row>
        <row r="37">
          <cell r="B37" t="str">
            <v>CH</v>
          </cell>
          <cell r="C37">
            <v>1061.67</v>
          </cell>
          <cell r="I37">
            <v>796.02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</sheetPr>
  <dimension ref="A1:AG49"/>
  <sheetViews>
    <sheetView showGridLines="0" zoomScale="120" zoomScaleNormal="120" zoomScalePageLayoutView="0" workbookViewId="0" topLeftCell="A1">
      <selection activeCell="D25" sqref="D25"/>
    </sheetView>
  </sheetViews>
  <sheetFormatPr defaultColWidth="9.140625" defaultRowHeight="12" customHeight="1"/>
  <cols>
    <col min="1" max="1" width="9.140625" style="15" customWidth="1"/>
    <col min="2" max="2" width="5.7109375" style="15" customWidth="1"/>
    <col min="3" max="11" width="10.7109375" style="15" customWidth="1"/>
    <col min="12" max="31" width="9.140625" style="15" customWidth="1"/>
    <col min="32" max="16384" width="9.140625" style="15" customWidth="1"/>
  </cols>
  <sheetData>
    <row r="1" spans="2:14" ht="12" customHeight="1">
      <c r="B1" s="884" t="s">
        <v>456</v>
      </c>
      <c r="C1" s="885"/>
      <c r="D1" s="885"/>
      <c r="E1" s="885"/>
      <c r="F1" s="885"/>
      <c r="G1" s="885"/>
      <c r="H1" s="885"/>
      <c r="I1" s="885"/>
      <c r="J1" s="885"/>
      <c r="K1" s="885"/>
      <c r="L1" s="2"/>
      <c r="M1" s="2"/>
      <c r="N1" s="2"/>
    </row>
    <row r="2" spans="2:18" ht="12" customHeight="1">
      <c r="B2" s="17"/>
      <c r="C2" s="3"/>
      <c r="D2" s="3"/>
      <c r="E2" s="3"/>
      <c r="F2" s="3"/>
      <c r="G2" s="3"/>
      <c r="H2" s="3"/>
      <c r="I2" s="3"/>
      <c r="J2" s="3"/>
      <c r="K2" s="3"/>
      <c r="L2" s="8"/>
      <c r="M2" s="8"/>
      <c r="N2" s="8"/>
      <c r="O2" s="33"/>
      <c r="P2" s="33"/>
      <c r="Q2" s="117"/>
      <c r="R2" s="117"/>
    </row>
    <row r="3" spans="1:18" ht="12" customHeight="1">
      <c r="A3" s="34"/>
      <c r="B3" s="886"/>
      <c r="C3" s="878" t="s">
        <v>42</v>
      </c>
      <c r="D3" s="879"/>
      <c r="E3" s="878" t="s">
        <v>352</v>
      </c>
      <c r="F3" s="879"/>
      <c r="G3" s="888" t="s">
        <v>37</v>
      </c>
      <c r="H3" s="889"/>
      <c r="I3" s="888" t="s">
        <v>38</v>
      </c>
      <c r="J3" s="889"/>
      <c r="K3" s="877" t="s">
        <v>39</v>
      </c>
      <c r="L3" s="877"/>
      <c r="M3" s="877" t="s">
        <v>40</v>
      </c>
      <c r="N3" s="880"/>
      <c r="O3" s="877" t="s">
        <v>41</v>
      </c>
      <c r="P3" s="880"/>
      <c r="Q3" s="877" t="s">
        <v>353</v>
      </c>
      <c r="R3" s="880"/>
    </row>
    <row r="4" spans="2:33" ht="12" customHeight="1">
      <c r="B4" s="887"/>
      <c r="C4" s="465" t="s">
        <v>351</v>
      </c>
      <c r="D4" s="466" t="s">
        <v>281</v>
      </c>
      <c r="E4" s="467" t="s">
        <v>351</v>
      </c>
      <c r="F4" s="467" t="s">
        <v>281</v>
      </c>
      <c r="G4" s="465" t="s">
        <v>351</v>
      </c>
      <c r="H4" s="467" t="s">
        <v>281</v>
      </c>
      <c r="I4" s="465" t="s">
        <v>351</v>
      </c>
      <c r="J4" s="467" t="s">
        <v>281</v>
      </c>
      <c r="K4" s="465" t="s">
        <v>351</v>
      </c>
      <c r="L4" s="467" t="s">
        <v>281</v>
      </c>
      <c r="M4" s="465" t="s">
        <v>351</v>
      </c>
      <c r="N4" s="468" t="s">
        <v>281</v>
      </c>
      <c r="O4" s="469" t="s">
        <v>351</v>
      </c>
      <c r="P4" s="468" t="s">
        <v>281</v>
      </c>
      <c r="Q4" s="469" t="s">
        <v>351</v>
      </c>
      <c r="R4" s="468" t="s">
        <v>281</v>
      </c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>
        <f>Q6-P6</f>
        <v>-20078.459999999995</v>
      </c>
    </row>
    <row r="5" spans="2:33" ht="12" customHeight="1">
      <c r="B5" s="456" t="s">
        <v>432</v>
      </c>
      <c r="C5" s="470" t="s">
        <v>18</v>
      </c>
      <c r="D5" s="470">
        <f>SUM(D8:D35)</f>
        <v>135212.34</v>
      </c>
      <c r="E5" s="470" t="s">
        <v>18</v>
      </c>
      <c r="F5" s="470">
        <f>SUM(F8:F35)</f>
        <v>2838.12</v>
      </c>
      <c r="G5" s="470" t="s">
        <v>18</v>
      </c>
      <c r="H5" s="470">
        <f>SUM(H8:H35)</f>
        <v>64045.28</v>
      </c>
      <c r="I5" s="470" t="s">
        <v>18</v>
      </c>
      <c r="J5" s="470">
        <f>SUM(J8:J35)</f>
        <v>9598.69</v>
      </c>
      <c r="K5" s="470" t="s">
        <v>18</v>
      </c>
      <c r="L5" s="470">
        <f>SUM(L8:L35)</f>
        <v>1231.3199999999997</v>
      </c>
      <c r="M5" s="470" t="s">
        <v>18</v>
      </c>
      <c r="N5" s="470">
        <f>SUM(N8:N35)</f>
        <v>37075.520000000004</v>
      </c>
      <c r="O5" s="470" t="s">
        <v>18</v>
      </c>
      <c r="P5" s="470">
        <f>SUM(P8:P35)</f>
        <v>20332.389999999996</v>
      </c>
      <c r="Q5" s="470" t="s">
        <v>18</v>
      </c>
      <c r="R5" s="470">
        <f>SUM(R8:R35)</f>
        <v>91.03999999999998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2:33" ht="12" customHeight="1">
      <c r="B6" s="457" t="s">
        <v>34</v>
      </c>
      <c r="C6" s="464">
        <f>SUM(C8:C35)</f>
        <v>136828.56999999998</v>
      </c>
      <c r="D6" s="458">
        <f>D5-D18</f>
        <v>134192.16</v>
      </c>
      <c r="E6" s="458">
        <f>SUM(E8:E35)</f>
        <v>3010.92</v>
      </c>
      <c r="F6" s="458">
        <f>F5-F18</f>
        <v>2823.9</v>
      </c>
      <c r="G6" s="458">
        <f>SUM(G8:G35)</f>
        <v>65367.68999999999</v>
      </c>
      <c r="H6" s="458">
        <f>H5-H18</f>
        <v>63672.19</v>
      </c>
      <c r="I6" s="458">
        <f>SUM(I8:I35)</f>
        <v>10552.279999999999</v>
      </c>
      <c r="J6" s="458">
        <f>J5-J18</f>
        <v>9510.07</v>
      </c>
      <c r="K6" s="458">
        <f>SUM(K8:K35)</f>
        <v>1242.4099999999996</v>
      </c>
      <c r="L6" s="458">
        <f>L5-L18</f>
        <v>1220.0799999999997</v>
      </c>
      <c r="M6" s="458">
        <f>SUM(M8:M35)</f>
        <v>37308.04</v>
      </c>
      <c r="N6" s="458">
        <f>N5-N18</f>
        <v>36694.100000000006</v>
      </c>
      <c r="O6" s="458">
        <f>SUM(O8:O35)</f>
        <v>19243.609999999997</v>
      </c>
      <c r="P6" s="458">
        <f>P5-P18</f>
        <v>20181.579999999994</v>
      </c>
      <c r="Q6" s="458">
        <f>SUM(Q8:Q35)</f>
        <v>103.12</v>
      </c>
      <c r="R6" s="458">
        <f>R5-R18</f>
        <v>90.24999999999997</v>
      </c>
      <c r="S6" s="133"/>
      <c r="T6" s="133">
        <f>(P6-O6)/O6</f>
        <v>0.04874189406249647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>
        <f>(Q6-P6)/P6</f>
        <v>-0.9948903901478477</v>
      </c>
    </row>
    <row r="7" spans="2:33" ht="12" customHeight="1">
      <c r="B7" s="151" t="s">
        <v>35</v>
      </c>
      <c r="C7" s="455">
        <f>C8+C11+C12+C14+C15+C16+C17+C19+C23+C26+C27+C29+C33+C34+C35</f>
        <v>110259.98999999999</v>
      </c>
      <c r="D7" s="455">
        <f aca="true" t="shared" si="0" ref="D7:P7">D8+D11+D12+D14+D15+D16+D17+D19+D23+D26+D27+D29+D33+D34+D35</f>
        <v>109904.83</v>
      </c>
      <c r="E7" s="455">
        <f t="shared" si="0"/>
        <v>1710.43</v>
      </c>
      <c r="F7" s="455">
        <f t="shared" si="0"/>
        <v>1914.65</v>
      </c>
      <c r="G7" s="455">
        <f t="shared" si="0"/>
        <v>54689.75</v>
      </c>
      <c r="H7" s="455">
        <f t="shared" si="0"/>
        <v>53855.81</v>
      </c>
      <c r="I7" s="455">
        <f t="shared" si="0"/>
        <v>9376.059999999998</v>
      </c>
      <c r="J7" s="455">
        <f t="shared" si="0"/>
        <v>8257.64</v>
      </c>
      <c r="K7" s="455">
        <f>K8+K11+K14+K15+K16+K17+K19+K23+K26+K27+K29+K33+K35</f>
        <v>1049.84</v>
      </c>
      <c r="L7" s="455">
        <f>L8+L11+L12+L14+L15+L16+L17+L19+L23+L26+L27+L29+L33+L35</f>
        <v>1003.0400000000001</v>
      </c>
      <c r="M7" s="455">
        <f t="shared" si="0"/>
        <v>28970.289999999997</v>
      </c>
      <c r="N7" s="455">
        <f t="shared" si="0"/>
        <v>29520.179999999997</v>
      </c>
      <c r="O7" s="455">
        <f t="shared" si="0"/>
        <v>14390.650000000003</v>
      </c>
      <c r="P7" s="455">
        <f t="shared" si="0"/>
        <v>15284.140000000001</v>
      </c>
      <c r="Q7" s="455">
        <f>Q8+Q15+Q16+Q17+Q19+Q23+Q26+Q29</f>
        <v>72.99</v>
      </c>
      <c r="R7" s="455">
        <f>R8+R15+R16+R17+R19+R23+R26+R29</f>
        <v>69.35999999999999</v>
      </c>
      <c r="S7" s="133"/>
      <c r="T7" s="133">
        <f>(P7-O7)/O7</f>
        <v>0.06208823089992445</v>
      </c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2:32" ht="12" customHeight="1">
      <c r="B8" s="28" t="s">
        <v>0</v>
      </c>
      <c r="C8" s="52">
        <f>'Table 5 '!C9/1000</f>
        <v>3884.56</v>
      </c>
      <c r="D8" s="52">
        <f>'Table 5 '!L9/1000</f>
        <v>3798.68</v>
      </c>
      <c r="E8" s="52">
        <v>26.72</v>
      </c>
      <c r="F8" s="52">
        <v>29.68</v>
      </c>
      <c r="G8" s="52">
        <v>1909.57</v>
      </c>
      <c r="H8" s="52">
        <v>1831.12</v>
      </c>
      <c r="I8" s="52">
        <v>15.24</v>
      </c>
      <c r="J8" s="52">
        <v>12.05</v>
      </c>
      <c r="K8" s="52">
        <v>2.62</v>
      </c>
      <c r="L8" s="52">
        <v>3.2</v>
      </c>
      <c r="M8" s="52">
        <v>1560.42</v>
      </c>
      <c r="N8" s="52">
        <v>1578.55</v>
      </c>
      <c r="O8" s="52">
        <v>369.43</v>
      </c>
      <c r="P8" s="52">
        <v>340.59</v>
      </c>
      <c r="Q8" s="52">
        <v>0.56</v>
      </c>
      <c r="R8" s="52">
        <v>3.49</v>
      </c>
      <c r="S8" s="133">
        <f>L8/L$5</f>
        <v>0.002598837020433357</v>
      </c>
      <c r="T8" s="133">
        <f>(L8-K8)/K8</f>
        <v>0.22137404580152673</v>
      </c>
      <c r="U8" s="133">
        <f>(J8-I8)/I8</f>
        <v>-0.20931758530183722</v>
      </c>
      <c r="V8" s="133">
        <f>J8/J$5</f>
        <v>0.0012553796403467557</v>
      </c>
      <c r="W8" s="133"/>
      <c r="Z8" s="133"/>
      <c r="AB8" s="133"/>
      <c r="AD8" s="133"/>
      <c r="AF8" s="133"/>
    </row>
    <row r="9" spans="2:32" ht="12" customHeight="1">
      <c r="B9" s="39" t="s">
        <v>1</v>
      </c>
      <c r="C9" s="40">
        <f>'Table 5 '!C10/1000</f>
        <v>1327.02</v>
      </c>
      <c r="D9" s="40">
        <f>'Table 5 '!L10/1000</f>
        <v>1149.47</v>
      </c>
      <c r="E9" s="40">
        <v>133.89</v>
      </c>
      <c r="F9" s="40">
        <v>90.11</v>
      </c>
      <c r="G9" s="40">
        <v>498.04</v>
      </c>
      <c r="H9" s="40">
        <v>473.92</v>
      </c>
      <c r="I9" s="40">
        <v>144.9</v>
      </c>
      <c r="J9" s="40">
        <v>141.52</v>
      </c>
      <c r="K9" s="40">
        <v>50.01</v>
      </c>
      <c r="L9" s="40">
        <v>38.89</v>
      </c>
      <c r="M9" s="40">
        <v>236.15</v>
      </c>
      <c r="N9" s="40">
        <v>177.39</v>
      </c>
      <c r="O9" s="40">
        <v>260.46</v>
      </c>
      <c r="P9" s="40">
        <v>224.75</v>
      </c>
      <c r="Q9" s="40">
        <v>3.56</v>
      </c>
      <c r="R9" s="40">
        <v>2.9</v>
      </c>
      <c r="S9" s="133">
        <f aca="true" t="shared" si="1" ref="S9:S35">L9/L$5</f>
        <v>0.03158399116395414</v>
      </c>
      <c r="T9" s="133">
        <f>(L9-K9)/K9</f>
        <v>-0.2223555288942211</v>
      </c>
      <c r="U9" s="133">
        <f aca="true" t="shared" si="2" ref="U9:U34">(J9-I9)/I9</f>
        <v>-0.023326432022084162</v>
      </c>
      <c r="V9" s="133">
        <f aca="true" t="shared" si="3" ref="V9:V35">J9/J$5</f>
        <v>0.014743678564470777</v>
      </c>
      <c r="W9" s="133"/>
      <c r="Z9" s="133"/>
      <c r="AB9" s="133"/>
      <c r="AD9" s="133"/>
      <c r="AF9" s="133"/>
    </row>
    <row r="10" spans="2:32" ht="12" customHeight="1">
      <c r="B10" s="39" t="s">
        <v>349</v>
      </c>
      <c r="C10" s="40">
        <f>'Table 5 '!C11/1000</f>
        <v>2057.47</v>
      </c>
      <c r="D10" s="40">
        <f>'Table 5 '!L11/1000</f>
        <v>1722.46</v>
      </c>
      <c r="E10" s="40">
        <v>16.64</v>
      </c>
      <c r="F10" s="40">
        <v>20.16</v>
      </c>
      <c r="G10" s="40">
        <v>1040.17</v>
      </c>
      <c r="H10" s="40">
        <v>960.81</v>
      </c>
      <c r="I10" s="40">
        <v>14.06</v>
      </c>
      <c r="J10" s="40">
        <v>18.4</v>
      </c>
      <c r="K10" s="40">
        <v>1.09</v>
      </c>
      <c r="L10" s="40">
        <v>1.69</v>
      </c>
      <c r="M10" s="40">
        <v>708.73</v>
      </c>
      <c r="N10" s="40">
        <v>457.21</v>
      </c>
      <c r="O10" s="40">
        <v>276.51</v>
      </c>
      <c r="P10" s="40">
        <v>264.1</v>
      </c>
      <c r="Q10" s="40">
        <v>0.27</v>
      </c>
      <c r="R10" s="40">
        <v>0.09</v>
      </c>
      <c r="S10" s="133">
        <f t="shared" si="1"/>
        <v>0.0013725108014163664</v>
      </c>
      <c r="T10" s="133">
        <f aca="true" t="shared" si="4" ref="T10:T36">(L10-K10)/K10</f>
        <v>0.5504587155963301</v>
      </c>
      <c r="U10" s="133">
        <f t="shared" si="2"/>
        <v>0.3086770981507822</v>
      </c>
      <c r="V10" s="133">
        <f t="shared" si="3"/>
        <v>0.0019169282475004399</v>
      </c>
      <c r="W10" s="133"/>
      <c r="Z10" s="133"/>
      <c r="AB10" s="133"/>
      <c r="AD10" s="133"/>
      <c r="AF10" s="133"/>
    </row>
    <row r="11" spans="2:32" ht="12" customHeight="1">
      <c r="B11" s="39" t="s">
        <v>461</v>
      </c>
      <c r="C11" s="40">
        <f>'Table 5 '!C12/1000</f>
        <v>4565.55</v>
      </c>
      <c r="D11" s="40">
        <f>'Table 5 '!L12/1000</f>
        <v>4919.4</v>
      </c>
      <c r="E11" s="40">
        <v>42.81</v>
      </c>
      <c r="F11" s="40">
        <v>47.79</v>
      </c>
      <c r="G11" s="40">
        <v>1134.37</v>
      </c>
      <c r="H11" s="40">
        <v>1134.04</v>
      </c>
      <c r="I11" s="40">
        <v>17.32</v>
      </c>
      <c r="J11" s="40">
        <v>15.96</v>
      </c>
      <c r="K11" s="40">
        <v>1.03</v>
      </c>
      <c r="L11" s="40">
        <v>1.3</v>
      </c>
      <c r="M11" s="40">
        <v>3198.24</v>
      </c>
      <c r="N11" s="40">
        <v>3515.98</v>
      </c>
      <c r="O11" s="40">
        <v>171.78</v>
      </c>
      <c r="P11" s="40">
        <v>204.32</v>
      </c>
      <c r="Q11" s="41" t="s">
        <v>357</v>
      </c>
      <c r="R11" s="41" t="s">
        <v>357</v>
      </c>
      <c r="S11" s="133">
        <f t="shared" si="1"/>
        <v>0.0010557775395510511</v>
      </c>
      <c r="T11" s="133">
        <f t="shared" si="4"/>
        <v>0.2621359223300971</v>
      </c>
      <c r="U11" s="133">
        <f t="shared" si="2"/>
        <v>-0.07852193995381059</v>
      </c>
      <c r="V11" s="133">
        <f t="shared" si="3"/>
        <v>0.0016627268929405993</v>
      </c>
      <c r="W11" s="133"/>
      <c r="Z11" s="133"/>
      <c r="AB11" s="133"/>
      <c r="AD11" s="133"/>
      <c r="AF11" s="133"/>
    </row>
    <row r="12" spans="2:32" ht="12" customHeight="1">
      <c r="B12" s="39" t="s">
        <v>348</v>
      </c>
      <c r="C12" s="40">
        <f>'Table 5 '!C13/1000</f>
        <v>18051.05</v>
      </c>
      <c r="D12" s="40">
        <f>'Table 5 '!L13/1000</f>
        <v>17792.56</v>
      </c>
      <c r="E12" s="40">
        <v>356.91</v>
      </c>
      <c r="F12" s="40">
        <v>369.42</v>
      </c>
      <c r="G12" s="41">
        <v>9331.1</v>
      </c>
      <c r="H12" s="41">
        <v>9060.07</v>
      </c>
      <c r="I12" s="40">
        <v>260.86</v>
      </c>
      <c r="J12" s="40">
        <v>208.85</v>
      </c>
      <c r="K12" s="41" t="s">
        <v>357</v>
      </c>
      <c r="L12" s="41">
        <v>14.99</v>
      </c>
      <c r="M12" s="40">
        <v>6604.8</v>
      </c>
      <c r="N12" s="40">
        <v>6389.91</v>
      </c>
      <c r="O12" s="40">
        <v>1497.37</v>
      </c>
      <c r="P12" s="40">
        <v>1749.31</v>
      </c>
      <c r="Q12" s="41" t="s">
        <v>357</v>
      </c>
      <c r="R12" s="41" t="s">
        <v>357</v>
      </c>
      <c r="S12" s="133">
        <f t="shared" si="1"/>
        <v>0.012173927167592505</v>
      </c>
      <c r="T12" s="133" t="e">
        <f t="shared" si="4"/>
        <v>#VALUE!</v>
      </c>
      <c r="U12" s="133">
        <f t="shared" si="2"/>
        <v>-0.19937897722916514</v>
      </c>
      <c r="V12" s="133">
        <f t="shared" si="3"/>
        <v>0.021758177417960156</v>
      </c>
      <c r="W12" s="133"/>
      <c r="Z12" s="133"/>
      <c r="AB12" s="133"/>
      <c r="AD12" s="133"/>
      <c r="AF12" s="133"/>
    </row>
    <row r="13" spans="2:32" ht="12" customHeight="1">
      <c r="B13" s="39" t="s">
        <v>5</v>
      </c>
      <c r="C13" s="40">
        <f>'Table 5 '!C14/1000</f>
        <v>316.06</v>
      </c>
      <c r="D13" s="40">
        <f>'Table 5 '!L14/1000</f>
        <v>306.28</v>
      </c>
      <c r="E13" s="40">
        <v>4.26</v>
      </c>
      <c r="F13" s="40">
        <v>5.39</v>
      </c>
      <c r="G13" s="40">
        <v>202.48</v>
      </c>
      <c r="H13" s="40">
        <v>182.11</v>
      </c>
      <c r="I13" s="40">
        <v>6.56</v>
      </c>
      <c r="J13" s="40">
        <v>8.71</v>
      </c>
      <c r="K13" s="40">
        <v>0.51</v>
      </c>
      <c r="L13" s="40">
        <v>0.37</v>
      </c>
      <c r="M13" s="40">
        <v>78.64</v>
      </c>
      <c r="N13" s="40">
        <v>89.09</v>
      </c>
      <c r="O13" s="40">
        <v>23.44</v>
      </c>
      <c r="P13" s="40">
        <v>20.55</v>
      </c>
      <c r="Q13" s="40">
        <v>0.17</v>
      </c>
      <c r="R13" s="40">
        <v>0.07</v>
      </c>
      <c r="S13" s="133">
        <f t="shared" si="1"/>
        <v>0.00030049053048760685</v>
      </c>
      <c r="T13" s="133">
        <f t="shared" si="4"/>
        <v>-0.27450980392156865</v>
      </c>
      <c r="U13" s="133">
        <f t="shared" si="2"/>
        <v>0.3277439024390246</v>
      </c>
      <c r="V13" s="133">
        <f t="shared" si="3"/>
        <v>0.0009074154910722193</v>
      </c>
      <c r="W13" s="133"/>
      <c r="Z13" s="133"/>
      <c r="AB13" s="133"/>
      <c r="AD13" s="133"/>
      <c r="AF13" s="133"/>
    </row>
    <row r="14" spans="2:32" ht="12" customHeight="1">
      <c r="B14" s="39" t="s">
        <v>6</v>
      </c>
      <c r="C14" s="40">
        <f>'Table 5 '!C15/1000</f>
        <v>6220.36</v>
      </c>
      <c r="D14" s="40">
        <f>'Table 5 '!L15/1000</f>
        <v>5787.4</v>
      </c>
      <c r="E14" s="40">
        <v>63.96</v>
      </c>
      <c r="F14" s="40">
        <v>84.82</v>
      </c>
      <c r="G14" s="40">
        <v>4988.99</v>
      </c>
      <c r="H14" s="40">
        <v>4743.28</v>
      </c>
      <c r="I14" s="40">
        <v>624.05</v>
      </c>
      <c r="J14" s="40">
        <v>474.54</v>
      </c>
      <c r="K14" s="40">
        <v>1.14</v>
      </c>
      <c r="L14" s="40">
        <v>1.05</v>
      </c>
      <c r="M14" s="40">
        <v>398.69</v>
      </c>
      <c r="N14" s="40">
        <v>379.44</v>
      </c>
      <c r="O14" s="40">
        <v>143.53</v>
      </c>
      <c r="P14" s="40">
        <v>104.27</v>
      </c>
      <c r="Q14" s="41" t="s">
        <v>357</v>
      </c>
      <c r="R14" s="41" t="s">
        <v>357</v>
      </c>
      <c r="S14" s="133">
        <f t="shared" si="1"/>
        <v>0.0008527433973296952</v>
      </c>
      <c r="T14" s="133">
        <f t="shared" si="4"/>
        <v>-0.07894736842105252</v>
      </c>
      <c r="U14" s="133">
        <f t="shared" si="2"/>
        <v>-0.23958016184600583</v>
      </c>
      <c r="V14" s="133">
        <f t="shared" si="3"/>
        <v>0.049437996226568415</v>
      </c>
      <c r="W14" s="133"/>
      <c r="Z14" s="133"/>
      <c r="AB14" s="133"/>
      <c r="AD14" s="133"/>
      <c r="AF14" s="133"/>
    </row>
    <row r="15" spans="2:32" ht="12" customHeight="1">
      <c r="B15" s="39" t="s">
        <v>7</v>
      </c>
      <c r="C15" s="40">
        <f>'Table 5 '!C16/1000</f>
        <v>2479.65</v>
      </c>
      <c r="D15" s="40">
        <f>'Table 5 '!L16/1000</f>
        <v>2406.52</v>
      </c>
      <c r="E15" s="40">
        <v>27.78</v>
      </c>
      <c r="F15" s="40">
        <v>24.11</v>
      </c>
      <c r="G15" s="40">
        <v>506.92</v>
      </c>
      <c r="H15" s="40">
        <v>465.6</v>
      </c>
      <c r="I15" s="40">
        <v>906.64</v>
      </c>
      <c r="J15" s="40">
        <v>915.68</v>
      </c>
      <c r="K15" s="40">
        <v>482.2</v>
      </c>
      <c r="L15" s="40">
        <v>421.32</v>
      </c>
      <c r="M15" s="40">
        <v>233.7</v>
      </c>
      <c r="N15" s="40">
        <v>243.7</v>
      </c>
      <c r="O15" s="40">
        <v>317.45</v>
      </c>
      <c r="P15" s="40">
        <v>332.8</v>
      </c>
      <c r="Q15" s="40">
        <v>4.97</v>
      </c>
      <c r="R15" s="40">
        <v>3.31</v>
      </c>
      <c r="S15" s="133">
        <f t="shared" si="1"/>
        <v>0.3421693792028068</v>
      </c>
      <c r="T15" s="133">
        <f t="shared" si="4"/>
        <v>-0.12625466611364577</v>
      </c>
      <c r="U15" s="133">
        <f t="shared" si="2"/>
        <v>0.009970881496514563</v>
      </c>
      <c r="V15" s="133">
        <f t="shared" si="3"/>
        <v>0.09539635096039147</v>
      </c>
      <c r="W15" s="133"/>
      <c r="Z15" s="133"/>
      <c r="AB15" s="133"/>
      <c r="AD15" s="133"/>
      <c r="AF15" s="133"/>
    </row>
    <row r="16" spans="2:32" ht="12" customHeight="1">
      <c r="B16" s="39" t="s">
        <v>459</v>
      </c>
      <c r="C16" s="40">
        <f>'Table 5 '!C17/1000</f>
        <v>14452.37</v>
      </c>
      <c r="D16" s="40">
        <f>'Table 5 '!L17/1000</f>
        <v>14830.94</v>
      </c>
      <c r="E16" s="40">
        <v>203.51</v>
      </c>
      <c r="F16" s="40">
        <v>254.3</v>
      </c>
      <c r="G16" s="40">
        <v>4109.67</v>
      </c>
      <c r="H16" s="40">
        <v>4164.53</v>
      </c>
      <c r="I16" s="40">
        <v>1966.01</v>
      </c>
      <c r="J16" s="40">
        <v>1657.42</v>
      </c>
      <c r="K16" s="40">
        <v>252.73</v>
      </c>
      <c r="L16" s="40">
        <v>236.35</v>
      </c>
      <c r="M16" s="40">
        <v>5854.32</v>
      </c>
      <c r="N16" s="40">
        <v>6154.68</v>
      </c>
      <c r="O16" s="40">
        <v>2040.41</v>
      </c>
      <c r="P16" s="40">
        <v>2341.89</v>
      </c>
      <c r="Q16" s="40">
        <v>25.72</v>
      </c>
      <c r="R16" s="40">
        <v>21.77</v>
      </c>
      <c r="S16" s="133">
        <f t="shared" si="1"/>
        <v>0.19194847805606996</v>
      </c>
      <c r="T16" s="133">
        <f t="shared" si="4"/>
        <v>-0.06481225022751551</v>
      </c>
      <c r="U16" s="133">
        <f t="shared" si="2"/>
        <v>-0.15696257903062544</v>
      </c>
      <c r="V16" s="133">
        <f t="shared" si="3"/>
        <v>0.1726714791289228</v>
      </c>
      <c r="W16" s="133"/>
      <c r="Z16" s="133"/>
      <c r="AB16" s="133"/>
      <c r="AD16" s="133"/>
      <c r="AF16" s="133"/>
    </row>
    <row r="17" spans="2:32" ht="12" customHeight="1">
      <c r="B17" s="44" t="s">
        <v>9</v>
      </c>
      <c r="C17" s="45">
        <f>'Table 5 '!C18/1000</f>
        <v>22703.12</v>
      </c>
      <c r="D17" s="45">
        <f>'Table 5 '!L18/1000</f>
        <v>22674.17</v>
      </c>
      <c r="E17" s="45">
        <v>322.78</v>
      </c>
      <c r="F17" s="45">
        <v>347.11</v>
      </c>
      <c r="G17" s="45">
        <v>13752.52</v>
      </c>
      <c r="H17" s="45">
        <v>13861.22</v>
      </c>
      <c r="I17" s="45">
        <v>880.46</v>
      </c>
      <c r="J17" s="45">
        <v>747.5</v>
      </c>
      <c r="K17" s="45">
        <v>129.94</v>
      </c>
      <c r="L17" s="45">
        <v>143.26</v>
      </c>
      <c r="M17" s="45">
        <v>3217.97</v>
      </c>
      <c r="N17" s="45">
        <v>3225.69</v>
      </c>
      <c r="O17" s="45">
        <v>4381.31</v>
      </c>
      <c r="P17" s="45">
        <v>4332.27</v>
      </c>
      <c r="Q17" s="45">
        <v>18.15</v>
      </c>
      <c r="R17" s="45">
        <v>17.12</v>
      </c>
      <c r="S17" s="133">
        <f t="shared" si="1"/>
        <v>0.11634668485852583</v>
      </c>
      <c r="T17" s="133">
        <f t="shared" si="4"/>
        <v>0.10250885023857159</v>
      </c>
      <c r="U17" s="133">
        <f t="shared" si="2"/>
        <v>-0.1510119710151512</v>
      </c>
      <c r="V17" s="133">
        <f t="shared" si="3"/>
        <v>0.07787521005470538</v>
      </c>
      <c r="W17" s="133"/>
      <c r="Z17" s="133"/>
      <c r="AB17" s="133"/>
      <c r="AD17" s="133"/>
      <c r="AF17" s="133"/>
    </row>
    <row r="18" spans="2:23" s="114" customFormat="1" ht="12" customHeight="1">
      <c r="B18" s="474" t="s">
        <v>457</v>
      </c>
      <c r="C18" s="475" t="s">
        <v>18</v>
      </c>
      <c r="D18" s="476">
        <f>'Table 5 '!L19/1000</f>
        <v>1020.18</v>
      </c>
      <c r="E18" s="475" t="s">
        <v>18</v>
      </c>
      <c r="F18" s="476">
        <v>14.22</v>
      </c>
      <c r="G18" s="475" t="s">
        <v>18</v>
      </c>
      <c r="H18" s="475">
        <v>373.09</v>
      </c>
      <c r="I18" s="475" t="s">
        <v>18</v>
      </c>
      <c r="J18" s="476">
        <v>88.62</v>
      </c>
      <c r="K18" s="475" t="s">
        <v>18</v>
      </c>
      <c r="L18" s="475">
        <v>11.24</v>
      </c>
      <c r="M18" s="475" t="s">
        <v>18</v>
      </c>
      <c r="N18" s="476">
        <v>381.42</v>
      </c>
      <c r="O18" s="475" t="s">
        <v>18</v>
      </c>
      <c r="P18" s="476">
        <v>150.81</v>
      </c>
      <c r="Q18" s="475" t="s">
        <v>18</v>
      </c>
      <c r="R18" s="476">
        <v>0.79</v>
      </c>
      <c r="S18" s="133">
        <f>L18/L$5</f>
        <v>0.009128415034272166</v>
      </c>
      <c r="T18" s="133" t="e">
        <f t="shared" si="4"/>
        <v>#VALUE!</v>
      </c>
      <c r="U18" s="133" t="e">
        <f t="shared" si="2"/>
        <v>#VALUE!</v>
      </c>
      <c r="V18" s="133">
        <f t="shared" si="3"/>
        <v>0.00923250985290701</v>
      </c>
      <c r="W18" s="293"/>
    </row>
    <row r="19" spans="2:32" ht="12" customHeight="1">
      <c r="B19" s="462" t="s">
        <v>394</v>
      </c>
      <c r="C19" s="463">
        <f>'Table 5 '!C20/1000</f>
        <v>9563.73</v>
      </c>
      <c r="D19" s="463">
        <f>'Table 5 '!L20/1000</f>
        <v>9911.52</v>
      </c>
      <c r="E19" s="463">
        <v>113.66</v>
      </c>
      <c r="F19" s="463">
        <v>175.33</v>
      </c>
      <c r="G19" s="463">
        <v>4538.55</v>
      </c>
      <c r="H19" s="463">
        <v>4363.13</v>
      </c>
      <c r="I19" s="463">
        <v>699.11</v>
      </c>
      <c r="J19" s="463">
        <v>678.22</v>
      </c>
      <c r="K19" s="463">
        <v>91.79</v>
      </c>
      <c r="L19" s="463">
        <v>86.19</v>
      </c>
      <c r="M19" s="463">
        <v>2287.47</v>
      </c>
      <c r="N19" s="463">
        <v>2455.1</v>
      </c>
      <c r="O19" s="463">
        <v>1815.87</v>
      </c>
      <c r="P19" s="463">
        <v>2136.01</v>
      </c>
      <c r="Q19" s="463">
        <v>17.28</v>
      </c>
      <c r="R19" s="463">
        <v>17.54</v>
      </c>
      <c r="S19" s="133">
        <f t="shared" si="1"/>
        <v>0.0699980508722347</v>
      </c>
      <c r="T19" s="133">
        <f>(D25-C25)/C25</f>
        <v>-0.09731252709146081</v>
      </c>
      <c r="U19" s="133">
        <f t="shared" si="2"/>
        <v>-0.029880848507387946</v>
      </c>
      <c r="V19" s="133">
        <f t="shared" si="3"/>
        <v>0.07065755847933416</v>
      </c>
      <c r="W19" s="133"/>
      <c r="Z19" s="133"/>
      <c r="AB19" s="133"/>
      <c r="AD19" s="133"/>
      <c r="AF19" s="133"/>
    </row>
    <row r="20" spans="2:32" ht="12" customHeight="1">
      <c r="B20" s="28" t="s">
        <v>11</v>
      </c>
      <c r="C20" s="52">
        <f>'Table 5 '!C21/1000</f>
        <v>243.9</v>
      </c>
      <c r="D20" s="52">
        <f>'Table 5 '!L21/1000</f>
        <v>200.75</v>
      </c>
      <c r="E20" s="52">
        <v>1.38</v>
      </c>
      <c r="F20" s="52">
        <v>1.02</v>
      </c>
      <c r="G20" s="52">
        <v>42.85</v>
      </c>
      <c r="H20" s="52">
        <v>39.23</v>
      </c>
      <c r="I20" s="52">
        <v>25.43</v>
      </c>
      <c r="J20" s="52">
        <v>26.75</v>
      </c>
      <c r="K20" s="52">
        <v>31.69</v>
      </c>
      <c r="L20" s="52">
        <v>24.16</v>
      </c>
      <c r="M20" s="52">
        <v>101.42</v>
      </c>
      <c r="N20" s="52">
        <v>76.6</v>
      </c>
      <c r="O20" s="52">
        <v>40.54</v>
      </c>
      <c r="P20" s="52">
        <v>32.48</v>
      </c>
      <c r="Q20" s="52">
        <v>0.59</v>
      </c>
      <c r="R20" s="52">
        <v>0.5</v>
      </c>
      <c r="S20" s="133">
        <f t="shared" si="1"/>
        <v>0.019621219504271842</v>
      </c>
      <c r="T20" s="133">
        <f t="shared" si="4"/>
        <v>-0.23761438939728624</v>
      </c>
      <c r="U20" s="133">
        <f t="shared" si="2"/>
        <v>0.051907196224931194</v>
      </c>
      <c r="V20" s="133">
        <f t="shared" si="3"/>
        <v>0.002786838620686781</v>
      </c>
      <c r="W20" s="133"/>
      <c r="Z20" s="133"/>
      <c r="AB20" s="133"/>
      <c r="AD20" s="133"/>
      <c r="AF20" s="133"/>
    </row>
    <row r="21" spans="2:32" ht="12" customHeight="1">
      <c r="B21" s="39" t="s">
        <v>12</v>
      </c>
      <c r="C21" s="40">
        <f>'Table 5 '!C22/1000</f>
        <v>456.26</v>
      </c>
      <c r="D21" s="40">
        <f>'Table 5 '!L22/1000</f>
        <v>474.63</v>
      </c>
      <c r="E21" s="40">
        <v>10.26</v>
      </c>
      <c r="F21" s="40">
        <v>8.29</v>
      </c>
      <c r="G21" s="40">
        <v>279.32</v>
      </c>
      <c r="H21" s="40">
        <v>298.13</v>
      </c>
      <c r="I21" s="40">
        <v>4.44</v>
      </c>
      <c r="J21" s="40">
        <v>8.43</v>
      </c>
      <c r="K21" s="40">
        <v>1.64</v>
      </c>
      <c r="L21" s="40">
        <v>1.25</v>
      </c>
      <c r="M21" s="40">
        <v>109.43</v>
      </c>
      <c r="N21" s="40">
        <v>96.55</v>
      </c>
      <c r="O21" s="40">
        <v>50.42</v>
      </c>
      <c r="P21" s="40">
        <v>61.4</v>
      </c>
      <c r="Q21" s="40">
        <v>0.75</v>
      </c>
      <c r="R21" s="40">
        <v>0.58</v>
      </c>
      <c r="S21" s="133">
        <f t="shared" si="1"/>
        <v>0.00101517071110678</v>
      </c>
      <c r="T21" s="133">
        <f t="shared" si="4"/>
        <v>-0.23780487804878045</v>
      </c>
      <c r="U21" s="133">
        <f t="shared" si="2"/>
        <v>0.8986486486486485</v>
      </c>
      <c r="V21" s="133">
        <f t="shared" si="3"/>
        <v>0.0008782448438276472</v>
      </c>
      <c r="W21" s="133"/>
      <c r="Z21" s="133"/>
      <c r="AB21" s="133"/>
      <c r="AD21" s="133"/>
      <c r="AF21" s="133"/>
    </row>
    <row r="22" spans="2:32" ht="12" customHeight="1">
      <c r="B22" s="39" t="s">
        <v>13</v>
      </c>
      <c r="C22" s="40">
        <f>'Table 5 '!C23/1000</f>
        <v>1290.47</v>
      </c>
      <c r="D22" s="40">
        <f>'Table 5 '!L23/1000</f>
        <v>900.08</v>
      </c>
      <c r="E22" s="40">
        <v>54.65</v>
      </c>
      <c r="F22" s="40">
        <v>23</v>
      </c>
      <c r="G22" s="40">
        <v>782.6</v>
      </c>
      <c r="H22" s="40">
        <v>576.49</v>
      </c>
      <c r="I22" s="40">
        <v>4.09</v>
      </c>
      <c r="J22" s="40">
        <v>6.45</v>
      </c>
      <c r="K22" s="40">
        <v>5.53</v>
      </c>
      <c r="L22" s="40">
        <v>1.68</v>
      </c>
      <c r="M22" s="40">
        <v>309.63</v>
      </c>
      <c r="N22" s="40">
        <v>201.11</v>
      </c>
      <c r="O22" s="40">
        <v>132.17</v>
      </c>
      <c r="P22" s="40">
        <v>90.7</v>
      </c>
      <c r="Q22" s="40">
        <v>1.8</v>
      </c>
      <c r="R22" s="40">
        <v>0.64</v>
      </c>
      <c r="S22" s="133">
        <f t="shared" si="1"/>
        <v>0.0013643894357275122</v>
      </c>
      <c r="T22" s="133">
        <f t="shared" si="4"/>
        <v>-0.6962025316455697</v>
      </c>
      <c r="U22" s="133">
        <f t="shared" si="2"/>
        <v>0.5770171149144255</v>
      </c>
      <c r="V22" s="133">
        <f t="shared" si="3"/>
        <v>0.0006719666954553173</v>
      </c>
      <c r="W22" s="133"/>
      <c r="Z22" s="133"/>
      <c r="AB22" s="133"/>
      <c r="AD22" s="133"/>
      <c r="AF22" s="133"/>
    </row>
    <row r="23" spans="2:32" ht="12" customHeight="1">
      <c r="B23" s="39" t="s">
        <v>363</v>
      </c>
      <c r="C23" s="40">
        <v>157.83</v>
      </c>
      <c r="D23" s="40">
        <f>'Table 5 '!L24/1000</f>
        <v>167.66</v>
      </c>
      <c r="E23" s="40">
        <v>3.35</v>
      </c>
      <c r="F23" s="40">
        <v>3.68</v>
      </c>
      <c r="G23" s="40">
        <v>132.86</v>
      </c>
      <c r="H23" s="40">
        <v>143.23</v>
      </c>
      <c r="I23" s="40">
        <v>1.03</v>
      </c>
      <c r="J23" s="40">
        <v>0.91</v>
      </c>
      <c r="K23" s="40">
        <v>0.22</v>
      </c>
      <c r="L23" s="40">
        <v>0.51</v>
      </c>
      <c r="M23" s="40">
        <v>19.21</v>
      </c>
      <c r="N23" s="40">
        <v>18.16</v>
      </c>
      <c r="O23" s="40">
        <v>1.14</v>
      </c>
      <c r="P23" s="40">
        <v>1.16</v>
      </c>
      <c r="Q23" s="41">
        <v>0.02</v>
      </c>
      <c r="R23" s="40">
        <v>0.01</v>
      </c>
      <c r="S23" s="133">
        <f t="shared" si="1"/>
        <v>0.00041418965013156623</v>
      </c>
      <c r="T23" s="133">
        <f t="shared" si="4"/>
        <v>1.3181818181818183</v>
      </c>
      <c r="U23" s="133">
        <f t="shared" si="2"/>
        <v>-0.11650485436893203</v>
      </c>
      <c r="V23" s="133">
        <f t="shared" si="3"/>
        <v>9.480460354485873E-05</v>
      </c>
      <c r="W23" s="133"/>
      <c r="Z23" s="133"/>
      <c r="AB23" s="133"/>
      <c r="AD23" s="133"/>
      <c r="AF23" s="133"/>
    </row>
    <row r="24" spans="2:32" ht="12" customHeight="1">
      <c r="B24" s="39" t="s">
        <v>15</v>
      </c>
      <c r="C24" s="40">
        <f>'Table 5 '!C25/1000</f>
        <v>2502.09</v>
      </c>
      <c r="D24" s="40">
        <f>'Table 5 '!L25/1000</f>
        <v>2483.79</v>
      </c>
      <c r="E24" s="40">
        <v>57.52</v>
      </c>
      <c r="F24" s="40">
        <v>56.88</v>
      </c>
      <c r="G24" s="40">
        <v>532.01</v>
      </c>
      <c r="H24" s="40">
        <v>525.41</v>
      </c>
      <c r="I24" s="40">
        <v>140.5</v>
      </c>
      <c r="J24" s="40">
        <v>120.43</v>
      </c>
      <c r="K24" s="40">
        <v>8.02</v>
      </c>
      <c r="L24" s="40">
        <v>9.17</v>
      </c>
      <c r="M24" s="40">
        <v>992.89</v>
      </c>
      <c r="N24" s="40">
        <v>793.24</v>
      </c>
      <c r="O24" s="40">
        <v>767.74</v>
      </c>
      <c r="P24" s="40">
        <v>976.1</v>
      </c>
      <c r="Q24" s="40">
        <v>3.4</v>
      </c>
      <c r="R24" s="40">
        <v>2.55</v>
      </c>
      <c r="S24" s="133">
        <f t="shared" si="1"/>
        <v>0.0074472923366793375</v>
      </c>
      <c r="T24" s="133">
        <f t="shared" si="4"/>
        <v>0.14339152119700754</v>
      </c>
      <c r="U24" s="133">
        <f t="shared" si="2"/>
        <v>-0.14284697508896793</v>
      </c>
      <c r="V24" s="133">
        <f t="shared" si="3"/>
        <v>0.012546503741656414</v>
      </c>
      <c r="W24" s="133"/>
      <c r="Z24" s="133"/>
      <c r="AB24" s="133"/>
      <c r="AD24" s="133"/>
      <c r="AF24" s="133"/>
    </row>
    <row r="25" spans="2:32" ht="12" customHeight="1">
      <c r="B25" s="39" t="s">
        <v>16</v>
      </c>
      <c r="C25" s="40">
        <f>'Table 5 '!C26/1000</f>
        <v>46.14</v>
      </c>
      <c r="D25" s="40">
        <f>'Table 5 '!L26/1000</f>
        <v>41.65</v>
      </c>
      <c r="E25" s="40">
        <v>1.06</v>
      </c>
      <c r="F25" s="40">
        <v>1.4</v>
      </c>
      <c r="G25" s="40">
        <v>14.53</v>
      </c>
      <c r="H25" s="40">
        <v>11.78</v>
      </c>
      <c r="I25" s="40">
        <v>1.1</v>
      </c>
      <c r="J25" s="40">
        <v>1.19</v>
      </c>
      <c r="K25" s="40">
        <v>0.51</v>
      </c>
      <c r="L25" s="40">
        <v>0.44</v>
      </c>
      <c r="M25" s="40">
        <v>17.91</v>
      </c>
      <c r="N25" s="40">
        <v>17.45</v>
      </c>
      <c r="O25" s="40">
        <v>10.82</v>
      </c>
      <c r="P25" s="40">
        <v>9.18</v>
      </c>
      <c r="Q25" s="40">
        <v>0.2</v>
      </c>
      <c r="R25" s="40">
        <v>0.21</v>
      </c>
      <c r="S25" s="133">
        <f t="shared" si="1"/>
        <v>0.00035734009030958657</v>
      </c>
      <c r="T25" s="133">
        <f t="shared" si="4"/>
        <v>-0.13725490196078433</v>
      </c>
      <c r="U25" s="133">
        <f t="shared" si="2"/>
        <v>0.08181818181818168</v>
      </c>
      <c r="V25" s="133">
        <f t="shared" si="3"/>
        <v>0.00012397525078943064</v>
      </c>
      <c r="W25" s="133"/>
      <c r="Z25" s="133"/>
      <c r="AB25" s="133"/>
      <c r="AD25" s="133"/>
      <c r="AF25" s="133"/>
    </row>
    <row r="26" spans="2:32" ht="12" customHeight="1">
      <c r="B26" s="39" t="s">
        <v>460</v>
      </c>
      <c r="C26" s="40">
        <f>'Table 5 '!C27/1000</f>
        <v>6388.1</v>
      </c>
      <c r="D26" s="40">
        <f>'Table 5 '!L27/1000</f>
        <v>6711.5</v>
      </c>
      <c r="E26" s="40">
        <v>106.66</v>
      </c>
      <c r="F26" s="40">
        <v>114.02</v>
      </c>
      <c r="G26" s="40">
        <v>2678.03</v>
      </c>
      <c r="H26" s="40">
        <v>2776.6</v>
      </c>
      <c r="I26" s="40">
        <v>136.25</v>
      </c>
      <c r="J26" s="40">
        <v>112.95</v>
      </c>
      <c r="K26" s="40">
        <v>29.22</v>
      </c>
      <c r="L26" s="40">
        <v>35.28</v>
      </c>
      <c r="M26" s="40">
        <v>2371.13</v>
      </c>
      <c r="N26" s="40">
        <v>2496.43</v>
      </c>
      <c r="O26" s="40">
        <v>1065.85</v>
      </c>
      <c r="P26" s="40">
        <v>1175.44</v>
      </c>
      <c r="Q26" s="40">
        <v>0.96</v>
      </c>
      <c r="R26" s="40">
        <v>0.77</v>
      </c>
      <c r="S26" s="133">
        <f t="shared" si="1"/>
        <v>0.02865217815027776</v>
      </c>
      <c r="T26" s="133">
        <f t="shared" si="4"/>
        <v>0.20739219712525675</v>
      </c>
      <c r="U26" s="133">
        <f t="shared" si="2"/>
        <v>-0.17100917431192658</v>
      </c>
      <c r="V26" s="133">
        <f t="shared" si="3"/>
        <v>0.011767230736694279</v>
      </c>
      <c r="W26" s="133"/>
      <c r="Z26" s="133"/>
      <c r="AB26" s="133"/>
      <c r="AD26" s="133"/>
      <c r="AF26" s="133"/>
    </row>
    <row r="27" spans="2:32" ht="12" customHeight="1">
      <c r="B27" s="39" t="s">
        <v>19</v>
      </c>
      <c r="C27" s="40">
        <f>'Table 5 '!C28/1000</f>
        <v>2453.73</v>
      </c>
      <c r="D27" s="40">
        <f>'Table 5 '!L28/1000</f>
        <v>2517.17</v>
      </c>
      <c r="E27" s="40">
        <v>58.59</v>
      </c>
      <c r="F27" s="40">
        <v>64.77</v>
      </c>
      <c r="G27" s="40">
        <v>1421.09</v>
      </c>
      <c r="H27" s="40">
        <v>1433.97</v>
      </c>
      <c r="I27" s="40">
        <v>31.53</v>
      </c>
      <c r="J27" s="40">
        <v>39.76</v>
      </c>
      <c r="K27" s="40">
        <v>5.29</v>
      </c>
      <c r="L27" s="40">
        <v>8.05</v>
      </c>
      <c r="M27" s="40">
        <v>799.28</v>
      </c>
      <c r="N27" s="40">
        <v>792.12</v>
      </c>
      <c r="O27" s="40">
        <v>137.95</v>
      </c>
      <c r="P27" s="40">
        <v>178.51</v>
      </c>
      <c r="Q27" s="41" t="s">
        <v>357</v>
      </c>
      <c r="R27" s="41" t="s">
        <v>357</v>
      </c>
      <c r="S27" s="133">
        <f t="shared" si="1"/>
        <v>0.006537699379527664</v>
      </c>
      <c r="T27" s="133">
        <f t="shared" si="4"/>
        <v>0.5217391304347827</v>
      </c>
      <c r="U27" s="133">
        <f t="shared" si="2"/>
        <v>0.26102124960355205</v>
      </c>
      <c r="V27" s="133">
        <f t="shared" si="3"/>
        <v>0.004142231908729211</v>
      </c>
      <c r="W27" s="133"/>
      <c r="Z27" s="133"/>
      <c r="AB27" s="133"/>
      <c r="AD27" s="133"/>
      <c r="AF27" s="133"/>
    </row>
    <row r="28" spans="2:32" ht="12" customHeight="1">
      <c r="B28" s="39" t="s">
        <v>346</v>
      </c>
      <c r="C28" s="40">
        <v>10435.02</v>
      </c>
      <c r="D28" s="40">
        <f>'Table 5 '!L29/1000</f>
        <v>10377.22</v>
      </c>
      <c r="E28" s="40">
        <v>242.85</v>
      </c>
      <c r="F28" s="40">
        <v>205.31</v>
      </c>
      <c r="G28" s="40">
        <v>4281.74</v>
      </c>
      <c r="H28" s="40">
        <v>4406.23</v>
      </c>
      <c r="I28" s="40">
        <v>31.04</v>
      </c>
      <c r="J28" s="40">
        <v>26.11</v>
      </c>
      <c r="K28" s="40">
        <v>11.56</v>
      </c>
      <c r="L28" s="40">
        <v>10.71</v>
      </c>
      <c r="M28" s="40">
        <v>4071.98</v>
      </c>
      <c r="N28" s="40">
        <v>3656.92</v>
      </c>
      <c r="O28" s="40">
        <v>1780.91</v>
      </c>
      <c r="P28" s="40">
        <v>2061.68</v>
      </c>
      <c r="Q28" s="40">
        <v>14.93</v>
      </c>
      <c r="R28" s="40">
        <v>10.27</v>
      </c>
      <c r="S28" s="133">
        <f t="shared" si="1"/>
        <v>0.00869798265276289</v>
      </c>
      <c r="T28" s="133">
        <f t="shared" si="4"/>
        <v>-0.07352941176470584</v>
      </c>
      <c r="U28" s="133">
        <f t="shared" si="2"/>
        <v>-0.15882731958762886</v>
      </c>
      <c r="V28" s="133">
        <f t="shared" si="3"/>
        <v>0.002720162855556331</v>
      </c>
      <c r="W28" s="133"/>
      <c r="Z28" s="133"/>
      <c r="AB28" s="133"/>
      <c r="AD28" s="133"/>
      <c r="AF28" s="133"/>
    </row>
    <row r="29" spans="2:32" ht="12" customHeight="1">
      <c r="B29" s="39" t="s">
        <v>21</v>
      </c>
      <c r="C29" s="40">
        <f>'Table 5 '!C30/1000</f>
        <v>2069.79</v>
      </c>
      <c r="D29" s="40">
        <f>'Table 5 '!L30/1000</f>
        <v>2205.95</v>
      </c>
      <c r="E29" s="40">
        <v>49.56</v>
      </c>
      <c r="F29" s="40">
        <v>44.81</v>
      </c>
      <c r="G29" s="40">
        <v>950.17</v>
      </c>
      <c r="H29" s="40">
        <v>1029.91</v>
      </c>
      <c r="I29" s="40">
        <v>253.29</v>
      </c>
      <c r="J29" s="40">
        <v>221.96</v>
      </c>
      <c r="K29" s="40">
        <v>44.37</v>
      </c>
      <c r="L29" s="40">
        <v>42.07</v>
      </c>
      <c r="M29" s="40">
        <v>455.21</v>
      </c>
      <c r="N29" s="40">
        <v>458.81</v>
      </c>
      <c r="O29" s="40">
        <v>311.86</v>
      </c>
      <c r="P29" s="40">
        <v>403.05</v>
      </c>
      <c r="Q29" s="40">
        <v>5.33</v>
      </c>
      <c r="R29" s="40">
        <v>5.35</v>
      </c>
      <c r="S29" s="133">
        <f t="shared" si="1"/>
        <v>0.03416658545300979</v>
      </c>
      <c r="T29" s="133">
        <f t="shared" si="4"/>
        <v>-0.05183682668469681</v>
      </c>
      <c r="U29" s="133">
        <f t="shared" si="2"/>
        <v>-0.12369221050969238</v>
      </c>
      <c r="V29" s="133">
        <f t="shared" si="3"/>
        <v>0.02312398879430422</v>
      </c>
      <c r="W29" s="133"/>
      <c r="Z29" s="133"/>
      <c r="AB29" s="133"/>
      <c r="AD29" s="133"/>
      <c r="AF29" s="133"/>
    </row>
    <row r="30" spans="2:32" ht="12" customHeight="1">
      <c r="B30" s="39" t="s">
        <v>22</v>
      </c>
      <c r="C30" s="40">
        <f>'Table 5 '!C31/1000</f>
        <v>6602.75</v>
      </c>
      <c r="D30" s="40">
        <f>'Table 5 '!L31/1000</f>
        <v>5444.18</v>
      </c>
      <c r="E30" s="40">
        <v>757.76</v>
      </c>
      <c r="F30" s="40">
        <v>474.02</v>
      </c>
      <c r="G30" s="40">
        <v>2293.04</v>
      </c>
      <c r="H30" s="40">
        <v>1667.16</v>
      </c>
      <c r="I30" s="40">
        <v>760.44</v>
      </c>
      <c r="J30" s="40">
        <v>841.22</v>
      </c>
      <c r="K30" s="40">
        <v>78.1</v>
      </c>
      <c r="L30" s="40">
        <v>124.09</v>
      </c>
      <c r="M30" s="40">
        <v>1355.54</v>
      </c>
      <c r="N30" s="40">
        <v>1372.44</v>
      </c>
      <c r="O30" s="40">
        <v>1353.66</v>
      </c>
      <c r="P30" s="40">
        <v>962.61</v>
      </c>
      <c r="Q30" s="40">
        <v>4.22</v>
      </c>
      <c r="R30" s="40">
        <v>2.65</v>
      </c>
      <c r="S30" s="133">
        <f t="shared" si="1"/>
        <v>0.10077802683299227</v>
      </c>
      <c r="T30" s="133">
        <f t="shared" si="4"/>
        <v>0.5888604353393088</v>
      </c>
      <c r="U30" s="133">
        <f t="shared" si="2"/>
        <v>0.10622797327862812</v>
      </c>
      <c r="V30" s="133">
        <f t="shared" si="3"/>
        <v>0.08763904241099567</v>
      </c>
      <c r="W30" s="133"/>
      <c r="Z30" s="133"/>
      <c r="AB30" s="133"/>
      <c r="AD30" s="133"/>
      <c r="AF30" s="133"/>
    </row>
    <row r="31" spans="2:32" ht="12" customHeight="1">
      <c r="B31" s="39" t="s">
        <v>23</v>
      </c>
      <c r="C31" s="40">
        <f>'Table 5 '!C32/1000</f>
        <v>523.51</v>
      </c>
      <c r="D31" s="40">
        <f>'Table 5 '!L32/1000</f>
        <v>518.48</v>
      </c>
      <c r="E31" s="40">
        <v>15.4</v>
      </c>
      <c r="F31" s="40">
        <v>18.14</v>
      </c>
      <c r="G31" s="40">
        <v>329.57</v>
      </c>
      <c r="H31" s="40">
        <v>331.7</v>
      </c>
      <c r="I31" s="40">
        <v>13.11</v>
      </c>
      <c r="J31" s="40">
        <v>13.77</v>
      </c>
      <c r="K31" s="40">
        <v>3.08</v>
      </c>
      <c r="L31" s="40">
        <v>3.49</v>
      </c>
      <c r="M31" s="40">
        <v>119.68</v>
      </c>
      <c r="N31" s="40">
        <v>92.34</v>
      </c>
      <c r="O31" s="40">
        <v>42.19</v>
      </c>
      <c r="P31" s="40">
        <v>58.69</v>
      </c>
      <c r="Q31" s="41" t="s">
        <v>357</v>
      </c>
      <c r="R31" s="40">
        <v>0.35</v>
      </c>
      <c r="S31" s="133">
        <f t="shared" si="1"/>
        <v>0.0028343566254101296</v>
      </c>
      <c r="T31" s="133">
        <f t="shared" si="4"/>
        <v>0.13311688311688316</v>
      </c>
      <c r="U31" s="133">
        <f t="shared" si="2"/>
        <v>0.05034324942791763</v>
      </c>
      <c r="V31" s="133">
        <f t="shared" si="3"/>
        <v>0.00143457075913484</v>
      </c>
      <c r="W31" s="133"/>
      <c r="Z31" s="133"/>
      <c r="AB31" s="133"/>
      <c r="AD31" s="133"/>
      <c r="AF31" s="133"/>
    </row>
    <row r="32" spans="2:32" ht="12" customHeight="1">
      <c r="B32" s="39" t="s">
        <v>344</v>
      </c>
      <c r="C32" s="40">
        <v>767.89</v>
      </c>
      <c r="D32" s="40">
        <f>'Table 5 '!L33/1000</f>
        <v>668.34</v>
      </c>
      <c r="E32" s="40">
        <v>4.82</v>
      </c>
      <c r="F32" s="40">
        <v>5.53</v>
      </c>
      <c r="G32" s="40">
        <v>381.59</v>
      </c>
      <c r="H32" s="40">
        <v>343.41</v>
      </c>
      <c r="I32" s="40">
        <v>30.55</v>
      </c>
      <c r="J32" s="40">
        <v>39.45</v>
      </c>
      <c r="K32" s="40">
        <v>0.83</v>
      </c>
      <c r="L32" s="40">
        <v>1.1</v>
      </c>
      <c r="M32" s="40">
        <v>235.75</v>
      </c>
      <c r="N32" s="40">
        <v>143.58</v>
      </c>
      <c r="O32" s="40">
        <v>114.1</v>
      </c>
      <c r="P32" s="40">
        <v>135.2</v>
      </c>
      <c r="Q32" s="40">
        <v>0.24</v>
      </c>
      <c r="R32" s="40">
        <v>0.08</v>
      </c>
      <c r="S32" s="133">
        <f t="shared" si="1"/>
        <v>0.0008933502257739665</v>
      </c>
      <c r="T32" s="133">
        <f t="shared" si="4"/>
        <v>0.32530120481927727</v>
      </c>
      <c r="U32" s="133">
        <f t="shared" si="2"/>
        <v>0.2913256955810148</v>
      </c>
      <c r="V32" s="133">
        <f t="shared" si="3"/>
        <v>0.0041099358349941505</v>
      </c>
      <c r="W32" s="133"/>
      <c r="Z32" s="133"/>
      <c r="AB32" s="133"/>
      <c r="AD32" s="133"/>
      <c r="AE32" s="16"/>
      <c r="AF32" s="133"/>
    </row>
    <row r="33" spans="2:32" ht="12" customHeight="1">
      <c r="B33" s="39" t="s">
        <v>25</v>
      </c>
      <c r="C33" s="40">
        <f>'Table 5 '!C34/1000</f>
        <v>1157.55</v>
      </c>
      <c r="D33" s="40">
        <f>'Table 5 '!L34/1000</f>
        <v>1121.05</v>
      </c>
      <c r="E33" s="40">
        <v>21.25</v>
      </c>
      <c r="F33" s="40">
        <v>25.27</v>
      </c>
      <c r="G33" s="40">
        <v>676.91</v>
      </c>
      <c r="H33" s="40">
        <v>656.1</v>
      </c>
      <c r="I33" s="40">
        <v>8.73</v>
      </c>
      <c r="J33" s="40">
        <v>12.57</v>
      </c>
      <c r="K33" s="40">
        <v>0.69</v>
      </c>
      <c r="L33" s="40">
        <v>0.49</v>
      </c>
      <c r="M33" s="40">
        <v>332.53</v>
      </c>
      <c r="N33" s="40">
        <v>328.44</v>
      </c>
      <c r="O33" s="40">
        <v>117.44</v>
      </c>
      <c r="P33" s="40">
        <v>98.19</v>
      </c>
      <c r="Q33" s="41" t="s">
        <v>357</v>
      </c>
      <c r="R33" s="41" t="s">
        <v>357</v>
      </c>
      <c r="S33" s="133">
        <f t="shared" si="1"/>
        <v>0.00039794691875385776</v>
      </c>
      <c r="T33" s="133">
        <f t="shared" si="4"/>
        <v>-0.28985507246376807</v>
      </c>
      <c r="U33" s="133">
        <f t="shared" si="2"/>
        <v>0.4398625429553264</v>
      </c>
      <c r="V33" s="133">
        <f t="shared" si="3"/>
        <v>0.0013095536995152463</v>
      </c>
      <c r="W33" s="133"/>
      <c r="Z33" s="133"/>
      <c r="AB33" s="133"/>
      <c r="AD33" s="133"/>
      <c r="AF33" s="133"/>
    </row>
    <row r="34" spans="2:32" s="42" customFormat="1" ht="12" customHeight="1">
      <c r="B34" s="39" t="s">
        <v>458</v>
      </c>
      <c r="C34" s="40">
        <f>'Table 5 '!C35/1000</f>
        <v>1835.01</v>
      </c>
      <c r="D34" s="40">
        <f>'Table 5 '!L35/1000</f>
        <v>1751.89</v>
      </c>
      <c r="E34" s="40">
        <v>79.14</v>
      </c>
      <c r="F34" s="40">
        <v>93.62</v>
      </c>
      <c r="G34" s="40">
        <v>1124.27</v>
      </c>
      <c r="H34" s="41">
        <v>1074.74</v>
      </c>
      <c r="I34" s="40">
        <v>47.13</v>
      </c>
      <c r="J34" s="40">
        <v>56.49</v>
      </c>
      <c r="K34" s="40" t="s">
        <v>357</v>
      </c>
      <c r="L34" s="41" t="s">
        <v>357</v>
      </c>
      <c r="M34" s="40">
        <v>433.63</v>
      </c>
      <c r="N34" s="40">
        <v>370.12</v>
      </c>
      <c r="O34" s="40">
        <v>150.85</v>
      </c>
      <c r="P34" s="40">
        <v>156.92</v>
      </c>
      <c r="Q34" s="41" t="s">
        <v>357</v>
      </c>
      <c r="R34" s="41" t="s">
        <v>357</v>
      </c>
      <c r="S34" s="133" t="e">
        <f t="shared" si="1"/>
        <v>#VALUE!</v>
      </c>
      <c r="T34" s="133" t="e">
        <f t="shared" si="4"/>
        <v>#VALUE!</v>
      </c>
      <c r="U34" s="133">
        <f t="shared" si="2"/>
        <v>0.19859961807765752</v>
      </c>
      <c r="V34" s="133">
        <f t="shared" si="3"/>
        <v>0.0058851780815923835</v>
      </c>
      <c r="W34" s="133"/>
      <c r="Z34" s="133"/>
      <c r="AB34" s="133"/>
      <c r="AD34" s="133"/>
      <c r="AF34" s="133"/>
    </row>
    <row r="35" spans="2:32" ht="12" customHeight="1">
      <c r="B35" s="27" t="s">
        <v>345</v>
      </c>
      <c r="C35" s="43">
        <f>'Table 5 '!C36/1000</f>
        <v>14277.59</v>
      </c>
      <c r="D35" s="43">
        <f>'Table 5 '!L36/1000</f>
        <v>13308.42</v>
      </c>
      <c r="E35" s="45">
        <v>233.75</v>
      </c>
      <c r="F35" s="43">
        <v>235.92</v>
      </c>
      <c r="G35" s="43">
        <v>7434.73</v>
      </c>
      <c r="H35" s="43">
        <v>7118.27</v>
      </c>
      <c r="I35" s="43">
        <v>3528.41</v>
      </c>
      <c r="J35" s="43">
        <v>3102.78</v>
      </c>
      <c r="K35" s="43">
        <v>8.6</v>
      </c>
      <c r="L35" s="43">
        <v>8.98</v>
      </c>
      <c r="M35" s="43">
        <v>1203.69</v>
      </c>
      <c r="N35" s="43">
        <v>1113.05</v>
      </c>
      <c r="O35" s="43">
        <v>1868.41</v>
      </c>
      <c r="P35" s="43">
        <v>1729.41</v>
      </c>
      <c r="Q35" s="77" t="s">
        <v>357</v>
      </c>
      <c r="R35" s="77" t="s">
        <v>357</v>
      </c>
      <c r="S35" s="133">
        <f t="shared" si="1"/>
        <v>0.007292986388591108</v>
      </c>
      <c r="T35" s="133">
        <f t="shared" si="4"/>
        <v>0.044186046511628</v>
      </c>
      <c r="U35" s="133">
        <f>(J35-I35)/I35</f>
        <v>-0.12062940531287454</v>
      </c>
      <c r="V35" s="133">
        <f t="shared" si="3"/>
        <v>0.32325036020540304</v>
      </c>
      <c r="W35" s="133"/>
      <c r="Z35" s="133"/>
      <c r="AB35" s="133"/>
      <c r="AD35" s="133"/>
      <c r="AF35" s="133"/>
    </row>
    <row r="36" spans="2:26" ht="12" customHeight="1">
      <c r="B36" s="47" t="s">
        <v>330</v>
      </c>
      <c r="C36" s="101" t="s">
        <v>18</v>
      </c>
      <c r="D36" s="127">
        <f>'Table 5 '!L37/1000</f>
        <v>160.95</v>
      </c>
      <c r="E36" s="131" t="s">
        <v>18</v>
      </c>
      <c r="F36" s="129">
        <v>43.76</v>
      </c>
      <c r="G36" s="101" t="s">
        <v>18</v>
      </c>
      <c r="H36" s="101">
        <v>55.63</v>
      </c>
      <c r="I36" s="101" t="s">
        <v>18</v>
      </c>
      <c r="J36" s="101">
        <v>46.34</v>
      </c>
      <c r="K36" s="101" t="s">
        <v>18</v>
      </c>
      <c r="L36" s="101">
        <v>0.1</v>
      </c>
      <c r="M36" s="101" t="s">
        <v>18</v>
      </c>
      <c r="N36" s="101">
        <v>9.39</v>
      </c>
      <c r="O36" s="101" t="s">
        <v>18</v>
      </c>
      <c r="P36" s="101">
        <v>5.73</v>
      </c>
      <c r="Q36" s="101" t="s">
        <v>18</v>
      </c>
      <c r="R36" s="101" t="s">
        <v>357</v>
      </c>
      <c r="S36" s="133">
        <f>J36/J$5</f>
        <v>0.004827742118976652</v>
      </c>
      <c r="T36" s="133" t="e">
        <f t="shared" si="4"/>
        <v>#VALUE!</v>
      </c>
      <c r="Z36" s="133"/>
    </row>
    <row r="37" spans="2:20" ht="12" customHeight="1">
      <c r="B37" s="44" t="s">
        <v>393</v>
      </c>
      <c r="C37" s="45">
        <f>'Table 5 '!C38/1000</f>
        <v>1257.22</v>
      </c>
      <c r="D37" s="128">
        <f>'Table 5 '!L38/1000</f>
        <v>1229.31</v>
      </c>
      <c r="E37" s="132">
        <v>24.02</v>
      </c>
      <c r="F37" s="130">
        <v>29.37</v>
      </c>
      <c r="G37" s="45">
        <v>652.09</v>
      </c>
      <c r="H37" s="45">
        <v>603.04</v>
      </c>
      <c r="I37" s="45">
        <v>242.3</v>
      </c>
      <c r="J37" s="45">
        <v>230.83</v>
      </c>
      <c r="K37" s="45">
        <v>7.31</v>
      </c>
      <c r="L37" s="45">
        <v>6.75</v>
      </c>
      <c r="M37" s="45">
        <v>191.85</v>
      </c>
      <c r="N37" s="45">
        <v>195.1</v>
      </c>
      <c r="O37" s="45">
        <v>139.63</v>
      </c>
      <c r="P37" s="45">
        <v>164.2</v>
      </c>
      <c r="Q37" s="45">
        <v>0.04</v>
      </c>
      <c r="R37" s="45">
        <v>0.03</v>
      </c>
      <c r="S37" s="133">
        <f>J37/J$5</f>
        <v>0.024048073226659056</v>
      </c>
      <c r="T37" s="133">
        <f>(J37-I37)/I37</f>
        <v>-0.047338010730499376</v>
      </c>
    </row>
    <row r="38" spans="2:20" ht="12" customHeight="1">
      <c r="B38" s="44" t="s">
        <v>278</v>
      </c>
      <c r="C38" s="101">
        <f>'Table 5 '!C39/1000</f>
        <v>1767.75</v>
      </c>
      <c r="D38" s="128">
        <f>'Table 5 '!L39/1000</f>
        <v>1793.75</v>
      </c>
      <c r="E38" s="48">
        <v>56.87</v>
      </c>
      <c r="F38" s="130">
        <v>66.02</v>
      </c>
      <c r="G38" s="101">
        <v>1134.45</v>
      </c>
      <c r="H38" s="45">
        <v>1163.97</v>
      </c>
      <c r="I38" s="101">
        <v>44.64</v>
      </c>
      <c r="J38" s="45">
        <v>43.41</v>
      </c>
      <c r="K38" s="101">
        <v>7.4</v>
      </c>
      <c r="L38" s="45">
        <v>8.7</v>
      </c>
      <c r="M38" s="101">
        <v>424.88</v>
      </c>
      <c r="N38" s="45">
        <v>420.89</v>
      </c>
      <c r="O38" s="101">
        <v>98.87</v>
      </c>
      <c r="P38" s="45">
        <v>88.76</v>
      </c>
      <c r="Q38" s="101">
        <v>0.65</v>
      </c>
      <c r="R38" s="45">
        <v>2</v>
      </c>
      <c r="S38" s="133">
        <f>J38/J$5</f>
        <v>0.0045224921317388094</v>
      </c>
      <c r="T38" s="133">
        <f>(J38-I38)/I38</f>
        <v>-0.027553763440860305</v>
      </c>
    </row>
    <row r="39" spans="2:20" ht="12" customHeight="1">
      <c r="B39" s="459" t="s">
        <v>279</v>
      </c>
      <c r="C39" s="460" t="s">
        <v>18</v>
      </c>
      <c r="D39" s="461">
        <f>'Table 5 '!L40/1000</f>
        <v>118.41</v>
      </c>
      <c r="E39" s="460" t="s">
        <v>18</v>
      </c>
      <c r="F39" s="461">
        <v>3.52</v>
      </c>
      <c r="G39" s="460" t="s">
        <v>18</v>
      </c>
      <c r="H39" s="461">
        <v>67.77</v>
      </c>
      <c r="I39" s="460" t="s">
        <v>18</v>
      </c>
      <c r="J39" s="461">
        <v>22.9</v>
      </c>
      <c r="K39" s="460" t="s">
        <v>18</v>
      </c>
      <c r="L39" s="461">
        <v>3.58</v>
      </c>
      <c r="M39" s="460" t="s">
        <v>18</v>
      </c>
      <c r="N39" s="461">
        <v>12.67</v>
      </c>
      <c r="O39" s="460" t="s">
        <v>18</v>
      </c>
      <c r="P39" s="461">
        <v>7.95</v>
      </c>
      <c r="Q39" s="460" t="s">
        <v>18</v>
      </c>
      <c r="R39" s="461">
        <v>0.02</v>
      </c>
      <c r="S39" s="133">
        <f>J39/J$5</f>
        <v>0.002385742221073917</v>
      </c>
      <c r="T39" s="133" t="e">
        <f>(J39-I39)/I39</f>
        <v>#VALUE!</v>
      </c>
    </row>
    <row r="40" spans="2:14" ht="12" customHeight="1">
      <c r="B40" s="49"/>
      <c r="C40" s="2"/>
      <c r="D40" s="2"/>
      <c r="E40" s="2"/>
      <c r="F40" s="2"/>
      <c r="G40" s="2"/>
      <c r="H40" s="2"/>
      <c r="I40" s="2"/>
      <c r="J40" s="2"/>
      <c r="K40" s="4"/>
      <c r="L40" s="2"/>
      <c r="M40" s="2"/>
      <c r="N40" s="2"/>
    </row>
    <row r="41" spans="2:18" s="114" customFormat="1" ht="12.75" customHeight="1">
      <c r="B41" s="883" t="s">
        <v>463</v>
      </c>
      <c r="C41" s="883"/>
      <c r="D41" s="883"/>
      <c r="E41" s="883"/>
      <c r="F41" s="883"/>
      <c r="G41" s="883"/>
      <c r="H41" s="883"/>
      <c r="I41" s="883"/>
      <c r="J41" s="2"/>
      <c r="K41" s="4"/>
      <c r="L41" s="2"/>
      <c r="M41" s="2"/>
      <c r="N41" s="2"/>
      <c r="O41" s="15"/>
      <c r="P41" s="15"/>
      <c r="Q41" s="15"/>
      <c r="R41" s="15"/>
    </row>
    <row r="42" spans="2:9" s="114" customFormat="1" ht="11.25">
      <c r="B42" s="471"/>
      <c r="C42" s="471"/>
      <c r="D42" s="471"/>
      <c r="E42" s="471"/>
      <c r="F42" s="471"/>
      <c r="G42" s="471"/>
      <c r="H42" s="471"/>
      <c r="I42" s="471"/>
    </row>
    <row r="43" spans="2:14" ht="12" customHeight="1">
      <c r="B43" s="7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" customHeight="1">
      <c r="B44" s="6" t="s">
        <v>18</v>
      </c>
      <c r="C44" s="6" t="s">
        <v>29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" customHeight="1">
      <c r="B45" s="50" t="s">
        <v>31</v>
      </c>
      <c r="C45" s="50" t="s">
        <v>32</v>
      </c>
      <c r="D45" s="50"/>
      <c r="E45" s="50"/>
      <c r="F45" s="50"/>
      <c r="G45" s="50"/>
      <c r="H45" s="50"/>
      <c r="I45" s="50"/>
      <c r="J45" s="50"/>
      <c r="K45" s="50"/>
      <c r="L45" s="2"/>
      <c r="M45" s="2"/>
      <c r="N45" s="2"/>
    </row>
    <row r="46" spans="2:14" ht="12" customHeight="1">
      <c r="B46" s="2" t="s">
        <v>357</v>
      </c>
      <c r="C46" s="2" t="s">
        <v>358</v>
      </c>
      <c r="D46" s="50"/>
      <c r="E46" s="50"/>
      <c r="F46" s="50"/>
      <c r="G46" s="50"/>
      <c r="H46" s="50"/>
      <c r="I46" s="50"/>
      <c r="J46" s="50"/>
      <c r="K46" s="50"/>
      <c r="L46" s="2"/>
      <c r="M46" s="2"/>
      <c r="N46" s="2"/>
    </row>
    <row r="47" spans="2:14" ht="12" customHeight="1">
      <c r="B47" s="2"/>
      <c r="C47" s="2"/>
      <c r="D47" s="50"/>
      <c r="E47" s="50"/>
      <c r="F47" s="50"/>
      <c r="G47" s="50"/>
      <c r="H47" s="50"/>
      <c r="I47" s="50"/>
      <c r="J47" s="50"/>
      <c r="K47" s="50"/>
      <c r="L47" s="2"/>
      <c r="M47" s="2"/>
      <c r="N47" s="2"/>
    </row>
    <row r="48" spans="2:11" ht="12" customHeight="1">
      <c r="B48" s="184" t="s">
        <v>462</v>
      </c>
      <c r="C48" s="184"/>
      <c r="D48" s="184"/>
      <c r="E48" s="184"/>
      <c r="F48" s="184"/>
      <c r="G48" s="184"/>
      <c r="H48" s="184"/>
      <c r="I48" s="184"/>
      <c r="J48" s="184"/>
      <c r="K48" s="184"/>
    </row>
    <row r="49" spans="2:11" ht="12" customHeight="1">
      <c r="B49" s="881" t="s">
        <v>464</v>
      </c>
      <c r="C49" s="882"/>
      <c r="D49" s="882"/>
      <c r="E49" s="882"/>
      <c r="F49" s="882"/>
      <c r="G49" s="882"/>
      <c r="H49" s="882"/>
      <c r="I49" s="882"/>
      <c r="J49" s="882"/>
      <c r="K49" s="882"/>
    </row>
  </sheetData>
  <sheetProtection/>
  <mergeCells count="12">
    <mergeCell ref="B1:K1"/>
    <mergeCell ref="O3:P3"/>
    <mergeCell ref="B3:B4"/>
    <mergeCell ref="G3:H3"/>
    <mergeCell ref="I3:J3"/>
    <mergeCell ref="K3:L3"/>
    <mergeCell ref="C3:D3"/>
    <mergeCell ref="Q3:R3"/>
    <mergeCell ref="E3:F3"/>
    <mergeCell ref="B49:K49"/>
    <mergeCell ref="M3:N3"/>
    <mergeCell ref="B41:I41"/>
  </mergeCells>
  <printOptions/>
  <pageMargins left="0.75" right="0.75" top="1" bottom="1" header="0.5" footer="0.5"/>
  <pageSetup orientation="portrait" paperSize="9"/>
  <ignoredErrors>
    <ignoredError sqref="B45 H4 D4 C4 E4:G4 I4:R4" numberStoredAsText="1"/>
    <ignoredError sqref="F5:R5" formulaRange="1"/>
    <ignoredError sqref="E6:J6 K6:M6 N6:R6 D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0"/>
  </sheetPr>
  <dimension ref="B1:M65"/>
  <sheetViews>
    <sheetView zoomScale="150" zoomScaleNormal="150" zoomScalePageLayoutView="0" workbookViewId="0" topLeftCell="A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6" width="11.7109375" style="14" customWidth="1"/>
    <col min="7" max="7" width="13.8515625" style="14" customWidth="1"/>
    <col min="8" max="8" width="18.421875" style="62" customWidth="1"/>
    <col min="9" max="16384" width="10.28125" style="62" customWidth="1"/>
  </cols>
  <sheetData>
    <row r="1" spans="2:8" ht="12" customHeight="1">
      <c r="B1" s="100" t="s">
        <v>565</v>
      </c>
      <c r="C1" s="100"/>
      <c r="D1" s="100"/>
      <c r="E1" s="100"/>
      <c r="F1" s="100"/>
      <c r="G1" s="100"/>
      <c r="H1" s="79"/>
    </row>
    <row r="2" spans="2:7" ht="12" customHeight="1">
      <c r="B2" s="13"/>
      <c r="C2" s="13"/>
      <c r="D2" s="13"/>
      <c r="E2" s="13"/>
      <c r="F2" s="13"/>
      <c r="G2" s="13"/>
    </row>
    <row r="3" spans="2:8" ht="25.5" customHeight="1">
      <c r="B3" s="955"/>
      <c r="C3" s="339" t="s">
        <v>382</v>
      </c>
      <c r="D3" s="960" t="s">
        <v>397</v>
      </c>
      <c r="E3" s="961"/>
      <c r="F3" s="353" t="s">
        <v>413</v>
      </c>
      <c r="G3" s="325" t="s">
        <v>412</v>
      </c>
      <c r="H3" s="334" t="s">
        <v>401</v>
      </c>
    </row>
    <row r="4" spans="2:8" ht="24" customHeight="1">
      <c r="B4" s="956"/>
      <c r="C4" s="378" t="s">
        <v>403</v>
      </c>
      <c r="D4" s="397" t="s">
        <v>403</v>
      </c>
      <c r="E4" s="343" t="s">
        <v>402</v>
      </c>
      <c r="F4" s="325" t="s">
        <v>403</v>
      </c>
      <c r="G4" s="379" t="s">
        <v>414</v>
      </c>
      <c r="H4" s="335" t="s">
        <v>415</v>
      </c>
    </row>
    <row r="5" spans="2:9" ht="12" customHeight="1">
      <c r="B5" s="314" t="s">
        <v>54</v>
      </c>
      <c r="C5" s="344">
        <v>4475530</v>
      </c>
      <c r="D5" s="344">
        <v>858560</v>
      </c>
      <c r="E5" s="393">
        <f>D5/C5</f>
        <v>0.19183426320458136</v>
      </c>
      <c r="F5" s="344">
        <v>1290660</v>
      </c>
      <c r="G5" s="382">
        <f>'Table 10'!E5/'Table 11'!F5</f>
        <v>0.5767824213968047</v>
      </c>
      <c r="H5" s="336">
        <f>'Table 10'!H5/'Table 11'!D5</f>
        <v>0.6594928957254494</v>
      </c>
      <c r="I5" s="398"/>
    </row>
    <row r="6" spans="2:9" ht="12" customHeight="1">
      <c r="B6" s="315" t="s">
        <v>553</v>
      </c>
      <c r="C6" s="345">
        <v>16791390</v>
      </c>
      <c r="D6" s="345" t="s">
        <v>18</v>
      </c>
      <c r="E6" s="345" t="s">
        <v>18</v>
      </c>
      <c r="F6" s="345">
        <v>7261580</v>
      </c>
      <c r="G6" s="383">
        <f>'Table 10'!E6/'Table 11'!F6</f>
        <v>1.3412742130500526</v>
      </c>
      <c r="H6" s="331" t="s">
        <v>18</v>
      </c>
      <c r="I6" s="398"/>
    </row>
    <row r="7" spans="2:9" ht="12" customHeight="1">
      <c r="B7" s="315" t="s">
        <v>554</v>
      </c>
      <c r="C7" s="346">
        <f>4411520+422410</f>
        <v>4833930</v>
      </c>
      <c r="D7" s="346">
        <v>422410</v>
      </c>
      <c r="E7" s="394">
        <f aca="true" t="shared" si="0" ref="E7:E18">D7/C7</f>
        <v>0.08738438496213226</v>
      </c>
      <c r="F7" s="346">
        <f>4125520+422410</f>
        <v>4547930</v>
      </c>
      <c r="G7" s="384">
        <f>'Table 10'!E7/'Table 11'!F7</f>
        <v>1.1180449127405214</v>
      </c>
      <c r="H7" s="331">
        <f>'Table 10'!H7/'Table 11'!D7</f>
        <v>1.563010728502642</v>
      </c>
      <c r="I7" s="398"/>
    </row>
    <row r="8" spans="2:9" ht="12" customHeight="1">
      <c r="B8" s="315" t="s">
        <v>555</v>
      </c>
      <c r="C8" s="346">
        <f>3482880+1698948.53</f>
        <v>5181828.53</v>
      </c>
      <c r="D8" s="346">
        <v>1698948.53</v>
      </c>
      <c r="E8" s="394">
        <f t="shared" si="0"/>
        <v>0.3278666054200755</v>
      </c>
      <c r="F8" s="346">
        <f>976400+1698948.53</f>
        <v>2675348.5300000003</v>
      </c>
      <c r="G8" s="384">
        <f>'Table 10'!E8/'Table 11'!F8</f>
        <v>0.6670644889770679</v>
      </c>
      <c r="H8" s="331">
        <f>'Table 10'!H8/'Table 11'!D8</f>
        <v>0.5505426213512112</v>
      </c>
      <c r="I8" s="398"/>
    </row>
    <row r="9" spans="2:9" ht="12" customHeight="1">
      <c r="B9" s="315" t="s">
        <v>556</v>
      </c>
      <c r="C9" s="346">
        <v>23858410</v>
      </c>
      <c r="D9" s="380">
        <v>1715320</v>
      </c>
      <c r="E9" s="395">
        <f t="shared" si="0"/>
        <v>0.0718958220602295</v>
      </c>
      <c r="F9" s="380">
        <v>8935850</v>
      </c>
      <c r="G9" s="384">
        <f>'Table 10'!E9/'Table 11'!F9</f>
        <v>0.7149974540754377</v>
      </c>
      <c r="H9" s="331">
        <f>'Table 10'!H9/'Table 11'!D9</f>
        <v>1.0157755442288772</v>
      </c>
      <c r="I9" s="398"/>
    </row>
    <row r="10" spans="2:9" ht="12" customHeight="1">
      <c r="B10" s="315" t="s">
        <v>399</v>
      </c>
      <c r="C10" s="346">
        <v>27837290</v>
      </c>
      <c r="D10" s="346">
        <v>749490</v>
      </c>
      <c r="E10" s="394">
        <f t="shared" si="0"/>
        <v>0.02692395703748461</v>
      </c>
      <c r="F10" s="326">
        <v>13331250</v>
      </c>
      <c r="G10" s="385">
        <f>'Table 10'!E10/'Table 11'!F10</f>
        <v>1.1326087201125177</v>
      </c>
      <c r="H10" s="331">
        <f>'Table 10'!H10/'Table 11'!D10</f>
        <v>1.1101766684143655</v>
      </c>
      <c r="I10" s="398"/>
    </row>
    <row r="11" spans="2:9" ht="12" customHeight="1">
      <c r="B11" s="315" t="s">
        <v>10</v>
      </c>
      <c r="C11" s="346">
        <v>12856050</v>
      </c>
      <c r="D11" s="392">
        <v>610170</v>
      </c>
      <c r="E11" s="396">
        <f t="shared" si="0"/>
        <v>0.047461700911244124</v>
      </c>
      <c r="F11" s="381">
        <v>5307740</v>
      </c>
      <c r="G11" s="385">
        <f>'Table 10'!E11/'Table 11'!F11</f>
        <v>0.9990824720125703</v>
      </c>
      <c r="H11" s="331">
        <f>'Table 10'!H11/'Table 11'!D11</f>
        <v>0.6956032665512063</v>
      </c>
      <c r="I11" s="398"/>
    </row>
    <row r="12" spans="2:9" ht="12" customHeight="1">
      <c r="B12" s="315" t="s">
        <v>557</v>
      </c>
      <c r="C12" s="346">
        <v>149120</v>
      </c>
      <c r="D12" s="346">
        <v>1190</v>
      </c>
      <c r="E12" s="394">
        <f t="shared" si="0"/>
        <v>0.007980150214592275</v>
      </c>
      <c r="F12" s="326">
        <v>46070</v>
      </c>
      <c r="G12" s="385">
        <f>'Table 10'!E12/'Table 11'!F12</f>
        <v>2.405252876058172</v>
      </c>
      <c r="H12" s="332" t="s">
        <v>18</v>
      </c>
      <c r="I12" s="398"/>
    </row>
    <row r="13" spans="2:9" ht="12" customHeight="1">
      <c r="B13" s="315" t="s">
        <v>558</v>
      </c>
      <c r="C13" s="346">
        <v>4744210</v>
      </c>
      <c r="D13" s="346">
        <v>73970</v>
      </c>
      <c r="E13" s="394">
        <f t="shared" si="0"/>
        <v>0.01559163696379376</v>
      </c>
      <c r="F13" s="326">
        <v>1021440</v>
      </c>
      <c r="G13" s="385">
        <f>'Table 10'!E13/'Table 11'!F13</f>
        <v>0.7124060150375939</v>
      </c>
      <c r="H13" s="331">
        <f>'Table 10'!H13/'Table 11'!D13</f>
        <v>0.6947510485897147</v>
      </c>
      <c r="I13" s="398"/>
    </row>
    <row r="14" spans="2:9" ht="12" customHeight="1">
      <c r="B14" s="315" t="s">
        <v>19</v>
      </c>
      <c r="C14" s="346">
        <v>2878170</v>
      </c>
      <c r="D14" s="346">
        <v>252870</v>
      </c>
      <c r="E14" s="394">
        <f t="shared" si="0"/>
        <v>0.08785790971346376</v>
      </c>
      <c r="F14" s="326">
        <v>1682890</v>
      </c>
      <c r="G14" s="385">
        <f>'Table 10'!E14/'Table 11'!F14</f>
        <v>0.9189846038659687</v>
      </c>
      <c r="H14" s="331">
        <f>'Table 10'!H14/'Table 11'!D14</f>
        <v>0.23444792119689586</v>
      </c>
      <c r="I14" s="398"/>
    </row>
    <row r="15" spans="2:9" ht="12" customHeight="1">
      <c r="B15" s="315" t="s">
        <v>21</v>
      </c>
      <c r="C15" s="346">
        <v>3668150</v>
      </c>
      <c r="D15" s="346">
        <v>127660</v>
      </c>
      <c r="E15" s="394">
        <f t="shared" si="0"/>
        <v>0.03480228453034909</v>
      </c>
      <c r="F15" s="326">
        <v>2156000</v>
      </c>
      <c r="G15" s="385">
        <f>'Table 10'!E15/'Table 11'!F15</f>
        <v>0.6209415584415584</v>
      </c>
      <c r="H15" s="331">
        <f>'Table 10'!H15/'Table 11'!D15</f>
        <v>0.5020997312268177</v>
      </c>
      <c r="I15" s="398"/>
    </row>
    <row r="16" spans="2:9" ht="12" customHeight="1">
      <c r="B16" s="315" t="s">
        <v>22</v>
      </c>
      <c r="C16" s="346">
        <v>13306130</v>
      </c>
      <c r="D16" s="346">
        <v>1497764</v>
      </c>
      <c r="E16" s="394">
        <f>D16/C16</f>
        <v>0.11256195452772519</v>
      </c>
      <c r="F16" s="326">
        <v>4753120</v>
      </c>
      <c r="G16" s="385">
        <f>'Table 10'!E16/'Table 11'!F16</f>
        <v>0.6535664994782374</v>
      </c>
      <c r="H16" s="331">
        <f>'Table 10'!H16/'Table 11'!D16</f>
        <v>1.2717247941674692</v>
      </c>
      <c r="I16" s="398"/>
    </row>
    <row r="17" spans="2:9" ht="12" customHeight="1">
      <c r="B17" s="315" t="s">
        <v>559</v>
      </c>
      <c r="C17" s="346">
        <v>475370</v>
      </c>
      <c r="D17" s="392">
        <v>7930</v>
      </c>
      <c r="E17" s="396">
        <f t="shared" si="0"/>
        <v>0.016681742642573154</v>
      </c>
      <c r="F17" s="381">
        <v>336210</v>
      </c>
      <c r="G17" s="385">
        <f>'Table 10'!E17/'Table 11'!F17</f>
        <v>1.120073763421671</v>
      </c>
      <c r="H17" s="331">
        <f>'Table 10'!H17/'Table 11'!D17</f>
        <v>1.1644727043276555</v>
      </c>
      <c r="I17" s="398"/>
    </row>
    <row r="18" spans="2:9" ht="12" customHeight="1">
      <c r="B18" s="315" t="s">
        <v>560</v>
      </c>
      <c r="C18" s="346">
        <f>15809680+1195246.05</f>
        <v>17004926.05</v>
      </c>
      <c r="D18" s="346">
        <v>1195246.05</v>
      </c>
      <c r="E18" s="394">
        <f t="shared" si="0"/>
        <v>0.07028822392320841</v>
      </c>
      <c r="F18" s="326">
        <f>11308570+1195246.05</f>
        <v>12503816.05</v>
      </c>
      <c r="G18" s="385">
        <f>'Table 10'!E18/'Table 11'!F18</f>
        <v>0.8164507506490388</v>
      </c>
      <c r="H18" s="331">
        <f>'Table 10'!H18/'Table 11'!D18</f>
        <v>0.3196182476870922</v>
      </c>
      <c r="I18" s="398"/>
    </row>
    <row r="19" spans="2:9" ht="12" customHeight="1">
      <c r="B19" s="316" t="s">
        <v>279</v>
      </c>
      <c r="C19" s="345">
        <v>221300</v>
      </c>
      <c r="D19" s="344" t="s">
        <v>18</v>
      </c>
      <c r="E19" s="344" t="s">
        <v>18</v>
      </c>
      <c r="F19" s="344">
        <v>211160</v>
      </c>
      <c r="G19" s="383">
        <f>'Table 10'!E19/'Table 11'!F19</f>
        <v>0.4629664709225232</v>
      </c>
      <c r="H19" s="332" t="s">
        <v>18</v>
      </c>
      <c r="I19" s="398"/>
    </row>
    <row r="20" spans="2:9" ht="12" customHeight="1">
      <c r="B20" s="317" t="s">
        <v>280</v>
      </c>
      <c r="C20" s="347">
        <v>1316010</v>
      </c>
      <c r="D20" s="347" t="s">
        <v>18</v>
      </c>
      <c r="E20" s="347" t="s">
        <v>18</v>
      </c>
      <c r="F20" s="347">
        <v>466720</v>
      </c>
      <c r="G20" s="386">
        <f>'Table 10'!E20/'Table 11'!F20</f>
        <v>1.0437949948577305</v>
      </c>
      <c r="H20" s="333" t="s">
        <v>18</v>
      </c>
      <c r="I20" s="398"/>
    </row>
    <row r="21" spans="2:7" ht="12" customHeight="1">
      <c r="B21" s="29"/>
      <c r="C21" s="29"/>
      <c r="D21" s="29"/>
      <c r="E21" s="29"/>
      <c r="F21" s="29"/>
      <c r="G21" s="29"/>
    </row>
    <row r="22" spans="2:13" s="2" customFormat="1" ht="12" customHeight="1">
      <c r="B22" s="883" t="s">
        <v>463</v>
      </c>
      <c r="C22" s="883"/>
      <c r="D22" s="883"/>
      <c r="E22" s="883"/>
      <c r="F22" s="883"/>
      <c r="G22" s="883"/>
      <c r="H22" s="883"/>
      <c r="I22" s="883"/>
      <c r="J22" s="55"/>
      <c r="K22" s="53"/>
      <c r="L22" s="53"/>
      <c r="M22" s="53"/>
    </row>
    <row r="23" spans="2:13" s="2" customFormat="1" ht="12" customHeight="1">
      <c r="B23" s="875"/>
      <c r="C23" s="875"/>
      <c r="D23" s="875"/>
      <c r="E23" s="875"/>
      <c r="F23" s="875"/>
      <c r="G23" s="875"/>
      <c r="H23" s="875"/>
      <c r="I23" s="875"/>
      <c r="J23" s="55"/>
      <c r="K23" s="53"/>
      <c r="L23" s="53"/>
      <c r="M23" s="53"/>
    </row>
    <row r="24" spans="2:7" ht="12" customHeight="1">
      <c r="B24" s="7" t="s">
        <v>30</v>
      </c>
      <c r="C24" s="2"/>
      <c r="D24" s="29"/>
      <c r="E24" s="29"/>
      <c r="F24" s="29"/>
      <c r="G24" s="29"/>
    </row>
    <row r="25" spans="2:7" ht="12" customHeight="1">
      <c r="B25" s="6" t="s">
        <v>18</v>
      </c>
      <c r="C25" s="6" t="s">
        <v>29</v>
      </c>
      <c r="D25" s="29"/>
      <c r="E25" s="29"/>
      <c r="F25" s="29"/>
      <c r="G25" s="29"/>
    </row>
    <row r="26" spans="2:7" ht="12" customHeight="1">
      <c r="B26" s="6"/>
      <c r="C26" s="6"/>
      <c r="D26" s="29"/>
      <c r="E26" s="29"/>
      <c r="F26" s="29"/>
      <c r="G26" s="29"/>
    </row>
    <row r="27" spans="2:8" ht="12" customHeight="1">
      <c r="B27" s="890" t="s">
        <v>367</v>
      </c>
      <c r="C27" s="890"/>
      <c r="D27" s="890"/>
      <c r="E27" s="890"/>
      <c r="F27" s="890"/>
      <c r="G27" s="890"/>
      <c r="H27" s="890"/>
    </row>
    <row r="28" spans="2:8" ht="12" customHeight="1">
      <c r="B28" s="881" t="s">
        <v>482</v>
      </c>
      <c r="C28" s="881"/>
      <c r="D28" s="881"/>
      <c r="E28" s="881"/>
      <c r="F28" s="881"/>
      <c r="G28" s="881"/>
      <c r="H28" s="882"/>
    </row>
    <row r="29" spans="2:7" ht="12" customHeight="1">
      <c r="B29" s="29"/>
      <c r="C29" s="29"/>
      <c r="D29" s="29"/>
      <c r="E29" s="29"/>
      <c r="F29" s="29"/>
      <c r="G29" s="29"/>
    </row>
    <row r="32" spans="2:7" s="2" customFormat="1" ht="12" customHeight="1">
      <c r="B32" s="891"/>
      <c r="C32" s="891"/>
      <c r="D32" s="891"/>
      <c r="E32" s="891"/>
      <c r="F32" s="891"/>
      <c r="G32" s="891"/>
    </row>
    <row r="33" spans="2:7" s="2" customFormat="1" ht="12" customHeight="1">
      <c r="B33" s="891"/>
      <c r="C33" s="891"/>
      <c r="D33" s="891"/>
      <c r="E33" s="891"/>
      <c r="F33" s="891"/>
      <c r="G33" s="891"/>
    </row>
    <row r="34" ht="3" customHeight="1"/>
    <row r="60" spans="2:7" ht="13.5" customHeight="1">
      <c r="B60" s="12"/>
      <c r="C60" s="12"/>
      <c r="D60" s="12"/>
      <c r="E60" s="12"/>
      <c r="F60" s="12"/>
      <c r="G60" s="12"/>
    </row>
    <row r="64" spans="2:7" ht="12" customHeight="1">
      <c r="B64" s="892" t="s">
        <v>282</v>
      </c>
      <c r="C64" s="892"/>
      <c r="D64" s="892"/>
      <c r="E64" s="892"/>
      <c r="F64" s="892"/>
      <c r="G64" s="892"/>
    </row>
    <row r="65" spans="2:7" ht="12" customHeight="1">
      <c r="B65" s="11" t="s">
        <v>283</v>
      </c>
      <c r="C65" s="11"/>
      <c r="D65" s="11"/>
      <c r="E65" s="11"/>
      <c r="F65" s="11"/>
      <c r="G65" s="11"/>
    </row>
  </sheetData>
  <sheetProtection/>
  <mergeCells count="8">
    <mergeCell ref="B22:I22"/>
    <mergeCell ref="B33:G33"/>
    <mergeCell ref="B64:G64"/>
    <mergeCell ref="B3:B4"/>
    <mergeCell ref="D3:E3"/>
    <mergeCell ref="B27:H27"/>
    <mergeCell ref="B28:H28"/>
    <mergeCell ref="B32:G3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0"/>
  </sheetPr>
  <dimension ref="A1:AF59"/>
  <sheetViews>
    <sheetView zoomScale="200" zoomScaleNormal="200" zoomScalePageLayoutView="0" workbookViewId="0" topLeftCell="L1">
      <selection activeCell="D25" sqref="D25"/>
    </sheetView>
  </sheetViews>
  <sheetFormatPr defaultColWidth="10.28125" defaultRowHeight="12.75"/>
  <cols>
    <col min="1" max="1" width="9.140625" style="60" customWidth="1"/>
    <col min="2" max="2" width="5.7109375" style="15" customWidth="1"/>
    <col min="3" max="6" width="8.7109375" style="15" customWidth="1"/>
    <col min="7" max="10" width="8.7109375" style="60" customWidth="1"/>
    <col min="11" max="12" width="8.7109375" style="136" customWidth="1"/>
    <col min="13" max="16384" width="10.28125" style="60" customWidth="1"/>
  </cols>
  <sheetData>
    <row r="1" spans="2:17" ht="12" customHeight="1">
      <c r="B1" s="884" t="s">
        <v>385</v>
      </c>
      <c r="C1" s="884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</row>
    <row r="2" spans="2:12" ht="12" customHeight="1">
      <c r="B2" s="17"/>
      <c r="C2" s="3"/>
      <c r="D2" s="3"/>
      <c r="E2" s="3"/>
      <c r="F2" s="3"/>
      <c r="G2" s="61"/>
      <c r="H2" s="61"/>
      <c r="I2" s="62"/>
      <c r="J2" s="62"/>
      <c r="K2" s="137"/>
      <c r="L2" s="137"/>
    </row>
    <row r="3" spans="2:12" s="62" customFormat="1" ht="12" customHeight="1">
      <c r="B3" s="953"/>
      <c r="C3" s="878" t="s">
        <v>46</v>
      </c>
      <c r="D3" s="930"/>
      <c r="E3" s="886" t="s">
        <v>47</v>
      </c>
      <c r="F3" s="962"/>
      <c r="G3" s="977" t="s">
        <v>46</v>
      </c>
      <c r="H3" s="979" t="s">
        <v>47</v>
      </c>
      <c r="I3" s="138"/>
      <c r="J3" s="138"/>
      <c r="K3" s="138"/>
      <c r="L3" s="138"/>
    </row>
    <row r="4" spans="2:12" s="62" customFormat="1" ht="12" customHeight="1">
      <c r="B4" s="965"/>
      <c r="C4" s="981"/>
      <c r="D4" s="934"/>
      <c r="E4" s="963"/>
      <c r="F4" s="964"/>
      <c r="G4" s="978"/>
      <c r="H4" s="980"/>
      <c r="I4" s="138"/>
      <c r="J4" s="138"/>
      <c r="K4" s="138"/>
      <c r="L4" s="138"/>
    </row>
    <row r="5" spans="2:15" s="62" customFormat="1" ht="12" customHeight="1">
      <c r="B5" s="965"/>
      <c r="C5" s="971" t="s">
        <v>43</v>
      </c>
      <c r="D5" s="972"/>
      <c r="E5" s="972"/>
      <c r="F5" s="964"/>
      <c r="G5" s="973" t="s">
        <v>33</v>
      </c>
      <c r="H5" s="974"/>
      <c r="I5" s="139"/>
      <c r="J5" s="139"/>
      <c r="K5" s="139"/>
      <c r="L5" s="253"/>
      <c r="M5" s="967" t="s">
        <v>46</v>
      </c>
      <c r="N5" s="969" t="s">
        <v>47</v>
      </c>
      <c r="O5" s="259"/>
    </row>
    <row r="6" spans="2:15" s="62" customFormat="1" ht="12" customHeight="1">
      <c r="B6" s="966"/>
      <c r="C6" s="19" t="s">
        <v>351</v>
      </c>
      <c r="D6" s="20" t="s">
        <v>281</v>
      </c>
      <c r="E6" s="19" t="s">
        <v>351</v>
      </c>
      <c r="F6" s="25" t="s">
        <v>281</v>
      </c>
      <c r="G6" s="975" t="s">
        <v>359</v>
      </c>
      <c r="H6" s="976"/>
      <c r="I6" s="139"/>
      <c r="J6" s="139"/>
      <c r="K6" s="139"/>
      <c r="L6" s="254"/>
      <c r="M6" s="968"/>
      <c r="N6" s="970"/>
      <c r="O6" s="259"/>
    </row>
    <row r="7" spans="2:17" s="62" customFormat="1" ht="12" customHeight="1">
      <c r="B7" s="35" t="s">
        <v>34</v>
      </c>
      <c r="C7" s="36">
        <f>'Table 1'!C6</f>
        <v>136828.56999999998</v>
      </c>
      <c r="D7" s="36">
        <f>'Table 1'!D6</f>
        <v>134192.16</v>
      </c>
      <c r="E7" s="36">
        <f>'Table 1'!E6+'Table 1'!G6+'Table 1'!I6+'Table 1'!K6</f>
        <v>80173.29999999999</v>
      </c>
      <c r="F7" s="83">
        <f>'Table 1'!F6+'Table 1'!H6+'Table 1'!J6+'Table 1'!L6</f>
        <v>77226.24</v>
      </c>
      <c r="G7" s="134">
        <f>(D7-C7)/C7</f>
        <v>-0.019267978902359168</v>
      </c>
      <c r="H7" s="135">
        <f>(F7-E7)/E7</f>
        <v>-0.03675862163588107</v>
      </c>
      <c r="I7" s="140"/>
      <c r="J7" s="140"/>
      <c r="K7" s="140"/>
      <c r="L7" s="255" t="s">
        <v>461</v>
      </c>
      <c r="M7" s="247">
        <v>0.07750435325426278</v>
      </c>
      <c r="N7" s="251">
        <v>0.002977758818264848</v>
      </c>
      <c r="O7" s="141"/>
      <c r="P7" s="63"/>
      <c r="Q7" s="63"/>
    </row>
    <row r="8" spans="2:17" s="62" customFormat="1" ht="12" customHeight="1">
      <c r="B8" s="37" t="str">
        <f>'Table 1'!B8</f>
        <v>BE</v>
      </c>
      <c r="C8" s="38">
        <f>'Table 1'!C8</f>
        <v>3884.56</v>
      </c>
      <c r="D8" s="38">
        <f>'Table 1'!D8</f>
        <v>3798.68</v>
      </c>
      <c r="E8" s="38">
        <f>'Table 1'!E8+'Table 1'!G8+'Table 1'!I8+'Table 1'!K8</f>
        <v>1954.1499999999999</v>
      </c>
      <c r="F8" s="84">
        <f>'Table 1'!F8+'Table 1'!H8+'Table 1'!J8+'Table 1'!L8</f>
        <v>1876.05</v>
      </c>
      <c r="G8" s="90">
        <f aca="true" t="shared" si="0" ref="G8:G36">(D8-C8)/C8</f>
        <v>-0.022108037975987014</v>
      </c>
      <c r="H8" s="99">
        <f aca="true" t="shared" si="1" ref="H8:H36">(F8-E8)/E8</f>
        <v>-0.03996622572473961</v>
      </c>
      <c r="I8" s="140"/>
      <c r="J8" s="140"/>
      <c r="K8" s="140"/>
      <c r="L8" s="256" t="s">
        <v>21</v>
      </c>
      <c r="M8" s="248">
        <v>0.06578445156271885</v>
      </c>
      <c r="N8" s="245">
        <v>0.031879388618688394</v>
      </c>
      <c r="O8" s="141"/>
      <c r="P8" s="63"/>
      <c r="Q8" s="63"/>
    </row>
    <row r="9" spans="2:17" s="62" customFormat="1" ht="12" customHeight="1">
      <c r="B9" s="39" t="str">
        <f>'Table 1'!B9</f>
        <v>BG</v>
      </c>
      <c r="C9" s="40">
        <f>'Table 1'!C9</f>
        <v>1327.02</v>
      </c>
      <c r="D9" s="40">
        <f>'Table 1'!D9</f>
        <v>1149.47</v>
      </c>
      <c r="E9" s="40">
        <f>'Table 1'!E9+'Table 1'!G9+'Table 1'!I9+'Table 1'!K9</f>
        <v>826.84</v>
      </c>
      <c r="F9" s="85">
        <f>'Table 1'!F9+'Table 1'!H9+'Table 1'!J9+'Table 1'!L9</f>
        <v>744.4399999999999</v>
      </c>
      <c r="G9" s="88">
        <f t="shared" si="0"/>
        <v>-0.13379602417446607</v>
      </c>
      <c r="H9" s="94">
        <f t="shared" si="1"/>
        <v>-0.09965652363214175</v>
      </c>
      <c r="I9" s="140"/>
      <c r="J9" s="140"/>
      <c r="K9" s="140"/>
      <c r="L9" s="256" t="s">
        <v>363</v>
      </c>
      <c r="M9" s="248">
        <v>0.062282202369638114</v>
      </c>
      <c r="N9" s="245">
        <v>0.07907754983267842</v>
      </c>
      <c r="O9" s="141"/>
      <c r="P9" s="63"/>
      <c r="Q9" s="63"/>
    </row>
    <row r="10" spans="2:17" s="62" customFormat="1" ht="12" customHeight="1">
      <c r="B10" s="39" t="str">
        <f>'Table 1'!B10</f>
        <v>CZ (1)</v>
      </c>
      <c r="C10" s="40">
        <f>'Table 1'!C10</f>
        <v>2057.47</v>
      </c>
      <c r="D10" s="40">
        <f>'Table 1'!D10</f>
        <v>1722.46</v>
      </c>
      <c r="E10" s="40">
        <f>'Table 1'!E10+'Table 1'!G10+'Table 1'!I10+'Table 1'!K10</f>
        <v>1071.96</v>
      </c>
      <c r="F10" s="85">
        <f>'Table 1'!F10+'Table 1'!H10+'Table 1'!J10+'Table 1'!L10</f>
        <v>1001.06</v>
      </c>
      <c r="G10" s="88">
        <f t="shared" si="0"/>
        <v>-0.16282618944626157</v>
      </c>
      <c r="H10" s="94">
        <f t="shared" si="1"/>
        <v>-0.06614052763162813</v>
      </c>
      <c r="I10" s="140"/>
      <c r="J10" s="140"/>
      <c r="K10" s="140"/>
      <c r="L10" s="256" t="s">
        <v>460</v>
      </c>
      <c r="M10" s="248">
        <v>0.05062538156885453</v>
      </c>
      <c r="N10" s="245">
        <v>0.030062776256203072</v>
      </c>
      <c r="O10" s="141"/>
      <c r="P10" s="63"/>
      <c r="Q10" s="63"/>
    </row>
    <row r="11" spans="2:17" s="62" customFormat="1" ht="12" customHeight="1">
      <c r="B11" s="39" t="str">
        <f>'Table 1'!B11</f>
        <v>DK (3)</v>
      </c>
      <c r="C11" s="40">
        <f>'Table 1'!C11</f>
        <v>4565.55</v>
      </c>
      <c r="D11" s="40">
        <f>'Table 1'!D11</f>
        <v>4919.4</v>
      </c>
      <c r="E11" s="40">
        <f>'Table 1'!E11+'Table 1'!G11+'Table 1'!I11+'Table 1'!K11</f>
        <v>1195.5299999999997</v>
      </c>
      <c r="F11" s="85">
        <f>'Table 1'!F11+'Table 1'!H11+'Table 1'!J11+'Table 1'!L11</f>
        <v>1199.09</v>
      </c>
      <c r="G11" s="88">
        <f t="shared" si="0"/>
        <v>0.07750435325426278</v>
      </c>
      <c r="H11" s="94">
        <f t="shared" si="1"/>
        <v>0.002977758818264848</v>
      </c>
      <c r="I11" s="140"/>
      <c r="J11" s="140"/>
      <c r="K11" s="140"/>
      <c r="L11" s="256" t="s">
        <v>12</v>
      </c>
      <c r="M11" s="248">
        <v>0.04026213124095911</v>
      </c>
      <c r="N11" s="245">
        <v>0.0691334641141854</v>
      </c>
      <c r="O11" s="141"/>
      <c r="P11" s="63"/>
      <c r="Q11" s="63"/>
    </row>
    <row r="12" spans="2:17" s="62" customFormat="1" ht="12" customHeight="1">
      <c r="B12" s="39" t="str">
        <f>'Table 1'!B12</f>
        <v>DE (1)</v>
      </c>
      <c r="C12" s="40">
        <f>'Table 1'!C12</f>
        <v>18051.05</v>
      </c>
      <c r="D12" s="40">
        <f>'Table 1'!D12</f>
        <v>17792.56</v>
      </c>
      <c r="E12" s="40">
        <f>'Table 1'!E12+'Table 1'!G12+'Table 1'!I12</f>
        <v>9948.87</v>
      </c>
      <c r="F12" s="85">
        <f>'Table 1'!F12+'Table 1'!H12+'Table 1'!J12+'Table 1'!L12</f>
        <v>9653.33</v>
      </c>
      <c r="G12" s="88">
        <f t="shared" si="0"/>
        <v>-0.014319942607216642</v>
      </c>
      <c r="H12" s="94">
        <f t="shared" si="1"/>
        <v>-0.02970588619612085</v>
      </c>
      <c r="I12" s="140"/>
      <c r="J12" s="140"/>
      <c r="K12" s="140"/>
      <c r="L12" s="256" t="s">
        <v>394</v>
      </c>
      <c r="M12" s="248">
        <v>0.03636551847448651</v>
      </c>
      <c r="N12" s="245">
        <v>-0.025764682323157127</v>
      </c>
      <c r="O12" s="141"/>
      <c r="P12" s="63"/>
      <c r="Q12" s="63"/>
    </row>
    <row r="13" spans="2:17" s="62" customFormat="1" ht="12" customHeight="1">
      <c r="B13" s="39" t="str">
        <f>'Table 1'!B13</f>
        <v>EE</v>
      </c>
      <c r="C13" s="40">
        <f>'Table 1'!C13</f>
        <v>316.06</v>
      </c>
      <c r="D13" s="40">
        <f>'Table 1'!D13</f>
        <v>306.28</v>
      </c>
      <c r="E13" s="40">
        <f>'Table 1'!E13+'Table 1'!G13+'Table 1'!I13+'Table 1'!K13</f>
        <v>213.80999999999997</v>
      </c>
      <c r="F13" s="85">
        <f>'Table 1'!F13+'Table 1'!H13+'Table 1'!J13+'Table 1'!L13</f>
        <v>196.58</v>
      </c>
      <c r="G13" s="88">
        <f t="shared" si="0"/>
        <v>-0.030943491742074385</v>
      </c>
      <c r="H13" s="94">
        <f t="shared" si="1"/>
        <v>-0.08058556662457304</v>
      </c>
      <c r="I13" s="140"/>
      <c r="J13" s="140"/>
      <c r="K13" s="140"/>
      <c r="L13" s="256" t="s">
        <v>459</v>
      </c>
      <c r="M13" s="248">
        <v>0.026194319685975357</v>
      </c>
      <c r="N13" s="245">
        <v>-0.03357665127558202</v>
      </c>
      <c r="O13" s="141"/>
      <c r="P13" s="63"/>
      <c r="Q13" s="63"/>
    </row>
    <row r="14" spans="2:17" s="62" customFormat="1" ht="12" customHeight="1">
      <c r="B14" s="39" t="str">
        <f>'Table 1'!B14</f>
        <v>IE</v>
      </c>
      <c r="C14" s="40">
        <f>'Table 1'!C14</f>
        <v>6220.36</v>
      </c>
      <c r="D14" s="40">
        <f>'Table 1'!D14</f>
        <v>5787.4</v>
      </c>
      <c r="E14" s="40">
        <f>'Table 1'!E14+'Table 1'!G14+'Table 1'!I14+'Table 1'!K14</f>
        <v>5678.14</v>
      </c>
      <c r="F14" s="85">
        <f>'Table 1'!F14+'Table 1'!H14+'Table 1'!J14+'Table 1'!L14</f>
        <v>5303.69</v>
      </c>
      <c r="G14" s="88">
        <f t="shared" si="0"/>
        <v>-0.06960368853249652</v>
      </c>
      <c r="H14" s="94">
        <f t="shared" si="1"/>
        <v>-0.06594589073182427</v>
      </c>
      <c r="I14" s="140"/>
      <c r="J14" s="140"/>
      <c r="K14" s="140"/>
      <c r="L14" s="256" t="s">
        <v>19</v>
      </c>
      <c r="M14" s="248">
        <v>0.025854515370476807</v>
      </c>
      <c r="N14" s="245">
        <v>0.019815364325750207</v>
      </c>
      <c r="O14" s="141"/>
      <c r="P14" s="63"/>
      <c r="Q14" s="63"/>
    </row>
    <row r="15" spans="2:17" s="62" customFormat="1" ht="12" customHeight="1">
      <c r="B15" s="39" t="str">
        <f>'Table 1'!B15</f>
        <v>EL</v>
      </c>
      <c r="C15" s="40">
        <f>'Table 1'!C15</f>
        <v>2479.65</v>
      </c>
      <c r="D15" s="40">
        <f>'Table 1'!D15</f>
        <v>2406.52</v>
      </c>
      <c r="E15" s="40">
        <f>'Table 1'!E15+'Table 1'!G15+'Table 1'!I15+'Table 1'!K15</f>
        <v>1923.5400000000002</v>
      </c>
      <c r="F15" s="85">
        <f>'Table 1'!F15+'Table 1'!H15+'Table 1'!J15+'Table 1'!L15</f>
        <v>1826.7099999999998</v>
      </c>
      <c r="G15" s="88">
        <f t="shared" si="0"/>
        <v>-0.029492065412457445</v>
      </c>
      <c r="H15" s="94">
        <f t="shared" si="1"/>
        <v>-0.050339478253636716</v>
      </c>
      <c r="I15" s="140"/>
      <c r="J15" s="140"/>
      <c r="K15" s="140"/>
      <c r="L15" s="256" t="s">
        <v>278</v>
      </c>
      <c r="M15" s="248">
        <v>0.014707962098713053</v>
      </c>
      <c r="N15" s="245">
        <v>0.031157508686140784</v>
      </c>
      <c r="O15" s="141"/>
      <c r="P15" s="63"/>
      <c r="Q15" s="63"/>
    </row>
    <row r="16" spans="2:17" s="62" customFormat="1" ht="12" customHeight="1">
      <c r="B16" s="39" t="str">
        <f>'Table 1'!B16</f>
        <v>ES (3)</v>
      </c>
      <c r="C16" s="40">
        <f>'Table 1'!C16</f>
        <v>14452.37</v>
      </c>
      <c r="D16" s="40">
        <f>'Table 1'!D16</f>
        <v>14830.94</v>
      </c>
      <c r="E16" s="40">
        <f>'Table 1'!E16+'Table 1'!G16+'Table 1'!I16+'Table 1'!K16</f>
        <v>6531.92</v>
      </c>
      <c r="F16" s="85">
        <f>'Table 1'!F16+'Table 1'!H16+'Table 1'!J16+'Table 1'!L16</f>
        <v>6312.6</v>
      </c>
      <c r="G16" s="88">
        <f t="shared" si="0"/>
        <v>0.026194319685975357</v>
      </c>
      <c r="H16" s="94">
        <f t="shared" si="1"/>
        <v>-0.03357665127558202</v>
      </c>
      <c r="I16" s="140"/>
      <c r="J16" s="140"/>
      <c r="K16" s="140"/>
      <c r="L16" s="256" t="s">
        <v>9</v>
      </c>
      <c r="M16" s="248">
        <v>-0.001275155132862828</v>
      </c>
      <c r="N16" s="245">
        <v>0.0008875955374956149</v>
      </c>
      <c r="O16" s="141"/>
      <c r="P16" s="63"/>
      <c r="Q16" s="63"/>
    </row>
    <row r="17" spans="2:17" s="62" customFormat="1" ht="12" customHeight="1">
      <c r="B17" s="39" t="str">
        <f>'Table 1'!B17</f>
        <v>FR</v>
      </c>
      <c r="C17" s="40">
        <f>'Table 1'!C17</f>
        <v>22703.12</v>
      </c>
      <c r="D17" s="40">
        <f>'Table 1'!D17</f>
        <v>22674.17</v>
      </c>
      <c r="E17" s="40">
        <f>'Table 1'!E17+'Table 1'!G17+'Table 1'!I17+'Table 1'!K17</f>
        <v>15085.700000000003</v>
      </c>
      <c r="F17" s="85">
        <f>'Table 1'!F17+'Table 1'!H17+'Table 1'!J17+'Table 1'!L17</f>
        <v>15099.09</v>
      </c>
      <c r="G17" s="88">
        <f t="shared" si="0"/>
        <v>-0.001275155132862828</v>
      </c>
      <c r="H17" s="94">
        <f t="shared" si="1"/>
        <v>0.0008875955374956149</v>
      </c>
      <c r="I17" s="140"/>
      <c r="J17" s="140"/>
      <c r="K17" s="140"/>
      <c r="L17" s="256" t="s">
        <v>346</v>
      </c>
      <c r="M17" s="248">
        <v>-0.005539040653491904</v>
      </c>
      <c r="N17" s="245">
        <v>0.017772415861831706</v>
      </c>
      <c r="O17" s="141"/>
      <c r="P17" s="63"/>
      <c r="Q17" s="63"/>
    </row>
    <row r="18" spans="2:17" s="62" customFormat="1" ht="12" customHeight="1">
      <c r="B18" s="39" t="str">
        <f>'Table 1'!B19</f>
        <v>IT (2)</v>
      </c>
      <c r="C18" s="40">
        <f>'Table 1'!C19</f>
        <v>9563.73</v>
      </c>
      <c r="D18" s="40">
        <f>'Table 1'!D19</f>
        <v>9911.52</v>
      </c>
      <c r="E18" s="40">
        <f>'Table 1'!E19+'Table 1'!G19+'Table 1'!I19+'Table 1'!K19</f>
        <v>5443.11</v>
      </c>
      <c r="F18" s="85">
        <f>'Table 1'!F19+'Table 1'!H19+'Table 1'!J19+'Table 1'!L19</f>
        <v>5302.87</v>
      </c>
      <c r="G18" s="88">
        <f t="shared" si="0"/>
        <v>0.03636551847448651</v>
      </c>
      <c r="H18" s="94">
        <f t="shared" si="1"/>
        <v>-0.025764682323157127</v>
      </c>
      <c r="I18" s="140"/>
      <c r="J18" s="140"/>
      <c r="K18" s="140"/>
      <c r="L18" s="256" t="s">
        <v>15</v>
      </c>
      <c r="M18" s="248">
        <v>-0.007313885591645457</v>
      </c>
      <c r="N18" s="245">
        <v>-0.035444753065510426</v>
      </c>
      <c r="O18" s="141"/>
      <c r="P18" s="63"/>
      <c r="Q18" s="63"/>
    </row>
    <row r="19" spans="2:17" s="62" customFormat="1" ht="12" customHeight="1">
      <c r="B19" s="39" t="str">
        <f>'Table 1'!B20</f>
        <v>CY</v>
      </c>
      <c r="C19" s="40">
        <f>'Table 1'!C20</f>
        <v>243.9</v>
      </c>
      <c r="D19" s="40">
        <f>'Table 1'!D20</f>
        <v>200.75</v>
      </c>
      <c r="E19" s="40">
        <f>'Table 1'!E20+'Table 1'!G20+'Table 1'!I20+'Table 1'!K20</f>
        <v>101.35</v>
      </c>
      <c r="F19" s="85">
        <f>'Table 1'!F20+'Table 1'!H20+'Table 1'!J20+'Table 1'!L20</f>
        <v>91.16</v>
      </c>
      <c r="G19" s="88">
        <f t="shared" si="0"/>
        <v>-0.1769167691676917</v>
      </c>
      <c r="H19" s="94">
        <f t="shared" si="1"/>
        <v>-0.10054267390231868</v>
      </c>
      <c r="I19" s="140"/>
      <c r="J19" s="140"/>
      <c r="K19" s="140"/>
      <c r="L19" s="256" t="s">
        <v>23</v>
      </c>
      <c r="M19" s="248">
        <v>-0.009608221428434935</v>
      </c>
      <c r="N19" s="245">
        <v>0.01644700409790674</v>
      </c>
      <c r="O19" s="141"/>
      <c r="P19" s="63"/>
      <c r="Q19" s="63"/>
    </row>
    <row r="20" spans="2:17" s="62" customFormat="1" ht="12" customHeight="1">
      <c r="B20" s="39" t="str">
        <f>'Table 1'!B21</f>
        <v>LV</v>
      </c>
      <c r="C20" s="40">
        <f>'Table 1'!C21</f>
        <v>456.26</v>
      </c>
      <c r="D20" s="40">
        <f>'Table 1'!D21</f>
        <v>474.63</v>
      </c>
      <c r="E20" s="40">
        <f>'Table 1'!E21+'Table 1'!G21+'Table 1'!I21+'Table 1'!K21</f>
        <v>295.65999999999997</v>
      </c>
      <c r="F20" s="85">
        <f>'Table 1'!F21+'Table 1'!H21+'Table 1'!J21+'Table 1'!L21</f>
        <v>316.1</v>
      </c>
      <c r="G20" s="88">
        <f t="shared" si="0"/>
        <v>0.04026213124095911</v>
      </c>
      <c r="H20" s="94">
        <f t="shared" si="1"/>
        <v>0.0691334641141854</v>
      </c>
      <c r="I20" s="140"/>
      <c r="J20" s="140"/>
      <c r="K20" s="140"/>
      <c r="L20" s="256" t="s">
        <v>348</v>
      </c>
      <c r="M20" s="248">
        <v>-0.014319942607216642</v>
      </c>
      <c r="N20" s="245">
        <v>-0.02970588619612085</v>
      </c>
      <c r="O20" s="141"/>
      <c r="P20" s="63"/>
      <c r="Q20" s="63"/>
    </row>
    <row r="21" spans="2:17" s="62" customFormat="1" ht="12" customHeight="1">
      <c r="B21" s="39" t="str">
        <f>'Table 1'!B22</f>
        <v>LT</v>
      </c>
      <c r="C21" s="40">
        <f>'Table 1'!C22</f>
        <v>1290.47</v>
      </c>
      <c r="D21" s="40">
        <f>'Table 1'!D22</f>
        <v>900.08</v>
      </c>
      <c r="E21" s="40">
        <f>'Table 1'!E22+'Table 1'!G22+'Table 1'!I22+'Table 1'!K22</f>
        <v>846.87</v>
      </c>
      <c r="F21" s="85">
        <f>'Table 1'!F22+'Table 1'!H22+'Table 1'!J22+'Table 1'!L22</f>
        <v>607.62</v>
      </c>
      <c r="G21" s="88">
        <f t="shared" si="0"/>
        <v>-0.30251768735421974</v>
      </c>
      <c r="H21" s="94">
        <f t="shared" si="1"/>
        <v>-0.2825108930532431</v>
      </c>
      <c r="I21" s="140"/>
      <c r="J21" s="140"/>
      <c r="K21" s="140"/>
      <c r="L21" s="256" t="s">
        <v>34</v>
      </c>
      <c r="M21" s="248">
        <v>-0.019267978902359168</v>
      </c>
      <c r="N21" s="245">
        <v>-0.03675862163588107</v>
      </c>
      <c r="O21" s="141"/>
      <c r="P21" s="63"/>
      <c r="Q21" s="63"/>
    </row>
    <row r="22" spans="2:17" s="62" customFormat="1" ht="12" customHeight="1">
      <c r="B22" s="39" t="str">
        <f>'Table 1'!B23</f>
        <v>LU (3)</v>
      </c>
      <c r="C22" s="40">
        <f>'Table 1'!C23</f>
        <v>157.83</v>
      </c>
      <c r="D22" s="40">
        <f>'Table 1'!D23</f>
        <v>167.66</v>
      </c>
      <c r="E22" s="40">
        <f>'Table 1'!E23+'Table 1'!G23+'Table 1'!I23+'Table 1'!K23</f>
        <v>137.46</v>
      </c>
      <c r="F22" s="85">
        <f>'Table 1'!F23+'Table 1'!H23+'Table 1'!J23+'Table 1'!L23</f>
        <v>148.32999999999998</v>
      </c>
      <c r="G22" s="88">
        <f t="shared" si="0"/>
        <v>0.062282202369638114</v>
      </c>
      <c r="H22" s="94">
        <f t="shared" si="1"/>
        <v>0.07907754983267842</v>
      </c>
      <c r="I22" s="140"/>
      <c r="J22" s="140"/>
      <c r="K22" s="140"/>
      <c r="L22" s="256" t="s">
        <v>0</v>
      </c>
      <c r="M22" s="248">
        <v>-0.022108037975987014</v>
      </c>
      <c r="N22" s="245">
        <v>-0.03996622572473961</v>
      </c>
      <c r="O22" s="141"/>
      <c r="P22" s="63"/>
      <c r="Q22" s="63"/>
    </row>
    <row r="23" spans="2:17" s="62" customFormat="1" ht="12" customHeight="1">
      <c r="B23" s="39" t="str">
        <f>'Table 1'!B24</f>
        <v>HU</v>
      </c>
      <c r="C23" s="40">
        <f>'Table 1'!C24</f>
        <v>2502.09</v>
      </c>
      <c r="D23" s="40">
        <f>'Table 1'!D24</f>
        <v>2483.79</v>
      </c>
      <c r="E23" s="40">
        <f>'Table 1'!E24+'Table 1'!G24+'Table 1'!I24+'Table 1'!K24</f>
        <v>738.05</v>
      </c>
      <c r="F23" s="85">
        <f>'Table 1'!F24+'Table 1'!H24+'Table 1'!J24+'Table 1'!L24</f>
        <v>711.89</v>
      </c>
      <c r="G23" s="88">
        <f t="shared" si="0"/>
        <v>-0.007313885591645457</v>
      </c>
      <c r="H23" s="94">
        <f t="shared" si="1"/>
        <v>-0.035444753065510426</v>
      </c>
      <c r="I23" s="140"/>
      <c r="J23" s="140"/>
      <c r="K23" s="140"/>
      <c r="L23" s="256" t="s">
        <v>28</v>
      </c>
      <c r="M23" s="248">
        <v>-0.02219977410477091</v>
      </c>
      <c r="N23" s="245">
        <v>-0.060201788877846454</v>
      </c>
      <c r="O23" s="141"/>
      <c r="P23" s="63"/>
      <c r="Q23" s="63"/>
    </row>
    <row r="24" spans="2:17" s="62" customFormat="1" ht="12" customHeight="1">
      <c r="B24" s="39" t="str">
        <f>'Table 1'!B25</f>
        <v>MT</v>
      </c>
      <c r="C24" s="40">
        <f>'Table 1'!C25</f>
        <v>46.14</v>
      </c>
      <c r="D24" s="40">
        <f>'Table 1'!D25</f>
        <v>41.65</v>
      </c>
      <c r="E24" s="40">
        <f>'Table 1'!E25+'Table 1'!G25+'Table 1'!I25+'Table 1'!K25</f>
        <v>17.200000000000003</v>
      </c>
      <c r="F24" s="85">
        <f>'Table 1'!F25+'Table 1'!H25+'Table 1'!J25+'Table 1'!L25</f>
        <v>14.809999999999999</v>
      </c>
      <c r="G24" s="88">
        <f t="shared" si="0"/>
        <v>-0.09731252709146081</v>
      </c>
      <c r="H24" s="94">
        <f t="shared" si="1"/>
        <v>-0.13895348837209323</v>
      </c>
      <c r="I24" s="140"/>
      <c r="J24" s="140"/>
      <c r="K24" s="140"/>
      <c r="L24" s="256" t="s">
        <v>7</v>
      </c>
      <c r="M24" s="248">
        <v>-0.029492065412457445</v>
      </c>
      <c r="N24" s="245">
        <v>-0.050339478253636716</v>
      </c>
      <c r="O24" s="141"/>
      <c r="P24" s="63"/>
      <c r="Q24" s="63"/>
    </row>
    <row r="25" spans="2:17" s="62" customFormat="1" ht="12" customHeight="1">
      <c r="B25" s="39" t="str">
        <f>'Table 1'!B26</f>
        <v>NL (3)</v>
      </c>
      <c r="C25" s="40">
        <f>'Table 1'!C26</f>
        <v>6388.1</v>
      </c>
      <c r="D25" s="40">
        <f>'Table 1'!D26</f>
        <v>6711.5</v>
      </c>
      <c r="E25" s="40">
        <f>'Table 1'!E26+'Table 1'!G26+'Table 1'!I26+'Table 1'!K26</f>
        <v>2950.16</v>
      </c>
      <c r="F25" s="85">
        <f>'Table 1'!F26+'Table 1'!H26+'Table 1'!J26+'Table 1'!L26</f>
        <v>3038.85</v>
      </c>
      <c r="G25" s="88">
        <f t="shared" si="0"/>
        <v>0.05062538156885453</v>
      </c>
      <c r="H25" s="94">
        <f t="shared" si="1"/>
        <v>0.030062776256203072</v>
      </c>
      <c r="I25" s="140"/>
      <c r="J25" s="140"/>
      <c r="K25" s="140"/>
      <c r="L25" s="256" t="s">
        <v>5</v>
      </c>
      <c r="M25" s="248">
        <v>-0.030943491742074385</v>
      </c>
      <c r="N25" s="245">
        <v>-0.08058556662457304</v>
      </c>
      <c r="O25" s="141"/>
      <c r="P25" s="63"/>
      <c r="Q25" s="63"/>
    </row>
    <row r="26" spans="2:17" s="62" customFormat="1" ht="12" customHeight="1">
      <c r="B26" s="39" t="str">
        <f>'Table 1'!B27</f>
        <v>AT</v>
      </c>
      <c r="C26" s="40">
        <f>'Table 1'!C27</f>
        <v>2453.73</v>
      </c>
      <c r="D26" s="40">
        <f>'Table 1'!D27</f>
        <v>2517.17</v>
      </c>
      <c r="E26" s="40">
        <f>'Table 1'!E27+'Table 1'!G27+'Table 1'!I27+'Table 1'!K27</f>
        <v>1516.4999999999998</v>
      </c>
      <c r="F26" s="85">
        <f>'Table 1'!F27+'Table 1'!H27+'Table 1'!J27+'Table 1'!L27</f>
        <v>1546.55</v>
      </c>
      <c r="G26" s="88">
        <f t="shared" si="0"/>
        <v>0.025854515370476807</v>
      </c>
      <c r="H26" s="94">
        <f t="shared" si="1"/>
        <v>0.019815364325750207</v>
      </c>
      <c r="I26" s="140"/>
      <c r="J26" s="140"/>
      <c r="K26" s="140"/>
      <c r="L26" s="256" t="s">
        <v>25</v>
      </c>
      <c r="M26" s="248">
        <v>-0.03153211524340201</v>
      </c>
      <c r="N26" s="245">
        <v>-0.018584471013878258</v>
      </c>
      <c r="O26" s="141"/>
      <c r="P26" s="63"/>
      <c r="Q26" s="63"/>
    </row>
    <row r="27" spans="2:17" s="62" customFormat="1" ht="12" customHeight="1">
      <c r="B27" s="39" t="str">
        <f>'Table 1'!B28</f>
        <v>PL (1)</v>
      </c>
      <c r="C27" s="40">
        <f>'Table 1'!C28</f>
        <v>10435.02</v>
      </c>
      <c r="D27" s="40">
        <f>'Table 1'!D28</f>
        <v>10377.22</v>
      </c>
      <c r="E27" s="40">
        <f>'Table 1'!E28+'Table 1'!G28+'Table 1'!I28+'Table 1'!K28</f>
        <v>4567.1900000000005</v>
      </c>
      <c r="F27" s="85">
        <f>'Table 1'!F28+'Table 1'!H28+'Table 1'!J28+'Table 1'!L28</f>
        <v>4648.36</v>
      </c>
      <c r="G27" s="88">
        <f t="shared" si="0"/>
        <v>-0.005539040653491904</v>
      </c>
      <c r="H27" s="94">
        <f t="shared" si="1"/>
        <v>0.017772415861831706</v>
      </c>
      <c r="I27" s="140"/>
      <c r="J27" s="140"/>
      <c r="K27" s="140"/>
      <c r="L27" s="256" t="s">
        <v>458</v>
      </c>
      <c r="M27" s="248">
        <v>-0.04529675587598972</v>
      </c>
      <c r="N27" s="245">
        <v>-0.02054312536984027</v>
      </c>
      <c r="O27" s="141"/>
      <c r="P27" s="63"/>
      <c r="Q27" s="63"/>
    </row>
    <row r="28" spans="2:17" s="62" customFormat="1" ht="12" customHeight="1">
      <c r="B28" s="39" t="str">
        <f>'Table 1'!B29</f>
        <v>PT</v>
      </c>
      <c r="C28" s="40">
        <f>'Table 1'!C29</f>
        <v>2069.79</v>
      </c>
      <c r="D28" s="40">
        <f>'Table 1'!D29</f>
        <v>2205.95</v>
      </c>
      <c r="E28" s="40">
        <f>'Table 1'!E29+'Table 1'!G29+'Table 1'!I29+'Table 1'!K29</f>
        <v>1297.3899999999999</v>
      </c>
      <c r="F28" s="85">
        <f>'Table 1'!F29+'Table 1'!H29+'Table 1'!J29+'Table 1'!L29</f>
        <v>1338.75</v>
      </c>
      <c r="G28" s="88">
        <f t="shared" si="0"/>
        <v>0.06578445156271885</v>
      </c>
      <c r="H28" s="94">
        <f t="shared" si="1"/>
        <v>0.031879388618688394</v>
      </c>
      <c r="I28" s="140"/>
      <c r="J28" s="140"/>
      <c r="K28" s="140"/>
      <c r="L28" s="256" t="s">
        <v>345</v>
      </c>
      <c r="M28" s="248">
        <v>-0.06788050364242144</v>
      </c>
      <c r="N28" s="245">
        <v>-0.06599800633439493</v>
      </c>
      <c r="O28" s="141"/>
      <c r="P28" s="63"/>
      <c r="Q28" s="63"/>
    </row>
    <row r="29" spans="2:32" s="62" customFormat="1" ht="12" customHeight="1">
      <c r="B29" s="39" t="str">
        <f>'Table 1'!B30</f>
        <v>RO</v>
      </c>
      <c r="C29" s="40">
        <f>'Table 1'!C30</f>
        <v>6602.75</v>
      </c>
      <c r="D29" s="40">
        <f>'Table 1'!D30</f>
        <v>5444.18</v>
      </c>
      <c r="E29" s="40">
        <f>'Table 1'!E30+'Table 1'!G30+'Table 1'!I30+'Table 1'!K30</f>
        <v>3889.34</v>
      </c>
      <c r="F29" s="85">
        <f>'Table 1'!F30+'Table 1'!H30+'Table 1'!J30+'Table 1'!L30</f>
        <v>3106.4900000000007</v>
      </c>
      <c r="G29" s="88">
        <f t="shared" si="0"/>
        <v>-0.1754677975086138</v>
      </c>
      <c r="H29" s="94">
        <f t="shared" si="1"/>
        <v>-0.201280937125579</v>
      </c>
      <c r="I29" s="140"/>
      <c r="J29" s="140"/>
      <c r="K29" s="140"/>
      <c r="L29" s="256" t="s">
        <v>6</v>
      </c>
      <c r="M29" s="248">
        <v>-0.06960368853249652</v>
      </c>
      <c r="N29" s="245">
        <v>-0.06594589073182427</v>
      </c>
      <c r="O29" s="141"/>
      <c r="P29" s="883" t="s">
        <v>463</v>
      </c>
      <c r="Q29" s="883"/>
      <c r="R29" s="883"/>
      <c r="S29" s="883"/>
      <c r="T29" s="883"/>
      <c r="U29" s="883"/>
      <c r="V29" s="883"/>
      <c r="W29" s="883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2:32" s="62" customFormat="1" ht="12" customHeight="1">
      <c r="B30" s="39" t="str">
        <f>'Table 1'!B31</f>
        <v>SI</v>
      </c>
      <c r="C30" s="40">
        <f>'Table 1'!C31</f>
        <v>523.51</v>
      </c>
      <c r="D30" s="40">
        <f>'Table 1'!D31</f>
        <v>518.48</v>
      </c>
      <c r="E30" s="40">
        <f>'Table 1'!E31+'Table 1'!G31+'Table 1'!I31+'Table 1'!K31</f>
        <v>361.15999999999997</v>
      </c>
      <c r="F30" s="85">
        <f>'Table 1'!F31+'Table 1'!H31+'Table 1'!J31+'Table 1'!L31</f>
        <v>367.09999999999997</v>
      </c>
      <c r="G30" s="88">
        <f t="shared" si="0"/>
        <v>-0.009608221428434935</v>
      </c>
      <c r="H30" s="94">
        <f t="shared" si="1"/>
        <v>0.01644700409790674</v>
      </c>
      <c r="I30" s="140"/>
      <c r="J30" s="140"/>
      <c r="K30" s="140"/>
      <c r="L30" s="256" t="s">
        <v>16</v>
      </c>
      <c r="M30" s="248">
        <v>-0.09731252709146081</v>
      </c>
      <c r="N30" s="245">
        <v>-0.13895348837209323</v>
      </c>
      <c r="O30" s="141"/>
      <c r="P30" s="883"/>
      <c r="Q30" s="883"/>
      <c r="R30" s="883"/>
      <c r="S30" s="883"/>
      <c r="T30" s="883"/>
      <c r="U30" s="883"/>
      <c r="V30" s="883"/>
      <c r="W30" s="883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2:32" s="62" customFormat="1" ht="12" customHeight="1">
      <c r="B31" s="39" t="str">
        <f>'Table 1'!B32</f>
        <v>SK (1)</v>
      </c>
      <c r="C31" s="40">
        <f>'Table 1'!C32</f>
        <v>767.89</v>
      </c>
      <c r="D31" s="40">
        <f>'Table 1'!D32</f>
        <v>668.34</v>
      </c>
      <c r="E31" s="40">
        <f>'Table 1'!E32+'Table 1'!G32+'Table 1'!I32+'Table 1'!K32</f>
        <v>417.78999999999996</v>
      </c>
      <c r="F31" s="85">
        <f>'Table 1'!F32+'Table 1'!H32+'Table 1'!J32+'Table 1'!L32</f>
        <v>389.49</v>
      </c>
      <c r="G31" s="88">
        <f t="shared" si="0"/>
        <v>-0.1296409642006016</v>
      </c>
      <c r="H31" s="94">
        <f t="shared" si="1"/>
        <v>-0.06773738002345665</v>
      </c>
      <c r="I31" s="140"/>
      <c r="J31" s="140"/>
      <c r="K31" s="140"/>
      <c r="L31" s="256" t="s">
        <v>344</v>
      </c>
      <c r="M31" s="248">
        <v>-0.1296409642006016</v>
      </c>
      <c r="N31" s="245">
        <v>-0.06773738002345665</v>
      </c>
      <c r="O31" s="141"/>
      <c r="P31" s="883"/>
      <c r="Q31" s="883"/>
      <c r="R31" s="883"/>
      <c r="S31" s="883"/>
      <c r="T31" s="883"/>
      <c r="U31" s="883"/>
      <c r="V31" s="883"/>
      <c r="W31" s="883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2:24" s="62" customFormat="1" ht="12" customHeight="1">
      <c r="B32" s="39" t="str">
        <f>'Table 1'!B33</f>
        <v>FI</v>
      </c>
      <c r="C32" s="40">
        <f>'Table 1'!C33</f>
        <v>1157.55</v>
      </c>
      <c r="D32" s="40">
        <f>'Table 1'!D33</f>
        <v>1121.05</v>
      </c>
      <c r="E32" s="40">
        <f>'Table 1'!E33+'Table 1'!G33+'Table 1'!I33+'Table 1'!K33</f>
        <v>707.58</v>
      </c>
      <c r="F32" s="85">
        <f>'Table 1'!F33+'Table 1'!H33+'Table 1'!J33+'Table 1'!L33</f>
        <v>694.4300000000001</v>
      </c>
      <c r="G32" s="88">
        <f t="shared" si="0"/>
        <v>-0.03153211524340201</v>
      </c>
      <c r="H32" s="94">
        <f t="shared" si="1"/>
        <v>-0.018584471013878258</v>
      </c>
      <c r="I32" s="140"/>
      <c r="J32" s="140"/>
      <c r="K32" s="140"/>
      <c r="L32" s="256" t="s">
        <v>1</v>
      </c>
      <c r="M32" s="248">
        <v>-0.13379602417446607</v>
      </c>
      <c r="N32" s="245">
        <v>-0.09965652363214175</v>
      </c>
      <c r="O32" s="141"/>
      <c r="P32" s="883"/>
      <c r="Q32" s="883"/>
      <c r="R32" s="883"/>
      <c r="S32" s="883"/>
      <c r="T32" s="883"/>
      <c r="U32" s="883"/>
      <c r="V32" s="883"/>
      <c r="W32" s="883"/>
      <c r="X32" s="18"/>
    </row>
    <row r="33" spans="2:17" s="62" customFormat="1" ht="12" customHeight="1">
      <c r="B33" s="39" t="str">
        <f>'Table 1'!B34</f>
        <v>SE (3)</v>
      </c>
      <c r="C33" s="40">
        <f>'Table 1'!C34</f>
        <v>1835.01</v>
      </c>
      <c r="D33" s="40">
        <f>'Table 1'!D34</f>
        <v>1751.89</v>
      </c>
      <c r="E33" s="40">
        <f>'Table 1'!E34+'Table 1'!G34+'Table 1'!I34</f>
        <v>1250.5400000000002</v>
      </c>
      <c r="F33" s="85">
        <f>'Table 1'!F34+'Table 1'!H34+'Table 1'!J34</f>
        <v>1224.8500000000001</v>
      </c>
      <c r="G33" s="89">
        <f t="shared" si="0"/>
        <v>-0.04529675587598972</v>
      </c>
      <c r="H33" s="95">
        <f t="shared" si="1"/>
        <v>-0.02054312536984027</v>
      </c>
      <c r="I33" s="140"/>
      <c r="J33" s="140"/>
      <c r="K33" s="140"/>
      <c r="L33" s="256" t="s">
        <v>349</v>
      </c>
      <c r="M33" s="248">
        <v>-0.16282618944626157</v>
      </c>
      <c r="N33" s="245">
        <v>-0.06614052763162813</v>
      </c>
      <c r="O33" s="141"/>
      <c r="P33" s="63"/>
      <c r="Q33" s="477"/>
    </row>
    <row r="34" spans="2:17" s="62" customFormat="1" ht="12" customHeight="1">
      <c r="B34" s="27" t="str">
        <f>'Table 1'!B35</f>
        <v>UK (1)</v>
      </c>
      <c r="C34" s="43">
        <f>'Table 1'!C35</f>
        <v>14277.59</v>
      </c>
      <c r="D34" s="43">
        <f>'Table 1'!D35</f>
        <v>13308.42</v>
      </c>
      <c r="E34" s="43">
        <f>'Table 1'!E35+'Table 1'!G35+'Table 1'!I35+'Table 1'!K35</f>
        <v>11205.49</v>
      </c>
      <c r="F34" s="86">
        <f>'Table 1'!F35+'Table 1'!H35+'Table 1'!J35+'Table 1'!L35</f>
        <v>10465.95</v>
      </c>
      <c r="G34" s="91">
        <f t="shared" si="0"/>
        <v>-0.06788050364242144</v>
      </c>
      <c r="H34" s="96">
        <f t="shared" si="1"/>
        <v>-0.06599800633439493</v>
      </c>
      <c r="I34" s="140"/>
      <c r="J34" s="140"/>
      <c r="K34" s="140"/>
      <c r="L34" s="256" t="s">
        <v>22</v>
      </c>
      <c r="M34" s="248">
        <v>-0.1754677975086138</v>
      </c>
      <c r="N34" s="245">
        <v>-0.201280937125579</v>
      </c>
      <c r="O34" s="141"/>
      <c r="P34" s="63"/>
      <c r="Q34" s="63"/>
    </row>
    <row r="35" spans="2:17" s="62" customFormat="1" ht="12" customHeight="1">
      <c r="B35" s="39" t="str">
        <f>'Table 1'!B37</f>
        <v>NO (3)</v>
      </c>
      <c r="C35" s="40">
        <v>1257.22</v>
      </c>
      <c r="D35" s="40">
        <v>1229.31</v>
      </c>
      <c r="E35" s="40">
        <v>925.72</v>
      </c>
      <c r="F35" s="85">
        <v>869.99</v>
      </c>
      <c r="G35" s="92">
        <f t="shared" si="0"/>
        <v>-0.02219977410477091</v>
      </c>
      <c r="H35" s="97">
        <f t="shared" si="1"/>
        <v>-0.060201788877846454</v>
      </c>
      <c r="I35" s="140"/>
      <c r="J35" s="140"/>
      <c r="K35" s="140"/>
      <c r="L35" s="257" t="s">
        <v>11</v>
      </c>
      <c r="M35" s="249">
        <v>-0.1769167691676917</v>
      </c>
      <c r="N35" s="246">
        <v>-0.10054267390231868</v>
      </c>
      <c r="O35" s="141"/>
      <c r="P35" s="63"/>
      <c r="Q35" s="63"/>
    </row>
    <row r="36" spans="2:17" s="62" customFormat="1" ht="12" customHeight="1">
      <c r="B36" s="46" t="str">
        <f>'Table 1'!B38</f>
        <v>CH</v>
      </c>
      <c r="C36" s="31">
        <v>1767.75</v>
      </c>
      <c r="D36" s="30">
        <v>1793.75</v>
      </c>
      <c r="E36" s="31">
        <f>'Table 1'!E38+'Table 1'!G38+'Table 1'!I38+'Table 1'!K38</f>
        <v>1243.3600000000001</v>
      </c>
      <c r="F36" s="87">
        <f>'Table 1'!F38+'Table 1'!H38+'Table 1'!J38+'Table 1'!L38</f>
        <v>1282.1000000000001</v>
      </c>
      <c r="G36" s="93">
        <f t="shared" si="0"/>
        <v>0.014707962098713053</v>
      </c>
      <c r="H36" s="98">
        <f t="shared" si="1"/>
        <v>0.031157508686140784</v>
      </c>
      <c r="I36" s="140"/>
      <c r="J36" s="140"/>
      <c r="K36" s="140"/>
      <c r="L36" s="258" t="s">
        <v>13</v>
      </c>
      <c r="M36" s="250">
        <v>-0.30251768735421974</v>
      </c>
      <c r="N36" s="252">
        <v>-0.2825108930532431</v>
      </c>
      <c r="O36" s="141"/>
      <c r="P36" s="63"/>
      <c r="Q36" s="63"/>
    </row>
    <row r="37" spans="2:17" s="62" customFormat="1" ht="12" customHeight="1">
      <c r="B37" s="5"/>
      <c r="C37" s="2"/>
      <c r="D37" s="2"/>
      <c r="I37" s="137"/>
      <c r="J37" s="137"/>
      <c r="K37" s="137"/>
      <c r="L37" s="137"/>
      <c r="Q37" s="63"/>
    </row>
    <row r="38" spans="2:11" ht="11.25">
      <c r="B38" s="60"/>
      <c r="C38" s="60"/>
      <c r="D38" s="60"/>
      <c r="E38" s="60"/>
      <c r="F38" s="60"/>
      <c r="I38" s="142"/>
      <c r="J38" s="142"/>
      <c r="K38" s="142"/>
    </row>
    <row r="39" spans="2:10" ht="11.25">
      <c r="B39" s="60"/>
      <c r="C39" s="60"/>
      <c r="D39" s="60"/>
      <c r="E39" s="60"/>
      <c r="F39" s="60"/>
      <c r="I39" s="136"/>
      <c r="J39" s="136"/>
    </row>
    <row r="40" spans="2:10" ht="11.25">
      <c r="B40" s="60"/>
      <c r="C40" s="60"/>
      <c r="D40" s="60"/>
      <c r="E40" s="60"/>
      <c r="F40" s="60"/>
      <c r="I40" s="136"/>
      <c r="J40" s="136"/>
    </row>
    <row r="41" spans="2:13" ht="11.25">
      <c r="B41" s="890"/>
      <c r="C41" s="890"/>
      <c r="D41" s="890"/>
      <c r="E41" s="890"/>
      <c r="F41" s="890"/>
      <c r="G41" s="890"/>
      <c r="H41" s="890"/>
      <c r="I41" s="890"/>
      <c r="J41" s="890"/>
      <c r="K41" s="890"/>
      <c r="L41" s="890"/>
      <c r="M41" s="890"/>
    </row>
    <row r="42" spans="2:13" ht="11.25">
      <c r="B42" s="881"/>
      <c r="C42" s="881"/>
      <c r="D42" s="881"/>
      <c r="E42" s="881"/>
      <c r="F42" s="881"/>
      <c r="G42" s="881"/>
      <c r="H42" s="881"/>
      <c r="I42" s="881"/>
      <c r="J42" s="881"/>
      <c r="K42" s="881"/>
      <c r="L42" s="881"/>
      <c r="M42" s="881"/>
    </row>
    <row r="43" spans="2:6" ht="11.25">
      <c r="B43" s="2"/>
      <c r="C43" s="2"/>
      <c r="D43" s="2"/>
      <c r="E43" s="2"/>
      <c r="F43" s="2"/>
    </row>
    <row r="44" spans="1:13" ht="11.25">
      <c r="A44" s="136"/>
      <c r="B44" s="184" t="s">
        <v>462</v>
      </c>
      <c r="C44" s="184"/>
      <c r="D44" s="184"/>
      <c r="E44" s="184"/>
      <c r="F44" s="184"/>
      <c r="G44" s="184"/>
      <c r="H44" s="184"/>
      <c r="I44" s="184"/>
      <c r="J44" s="184"/>
      <c r="K44" s="184"/>
      <c r="M44" s="136"/>
    </row>
    <row r="45" spans="1:13" ht="11.25">
      <c r="A45" s="136"/>
      <c r="B45" s="881" t="s">
        <v>464</v>
      </c>
      <c r="C45" s="882"/>
      <c r="D45" s="882"/>
      <c r="E45" s="882"/>
      <c r="F45" s="882"/>
      <c r="G45" s="882"/>
      <c r="H45" s="882"/>
      <c r="I45" s="882"/>
      <c r="J45" s="882"/>
      <c r="K45" s="882"/>
      <c r="M45" s="136"/>
    </row>
    <row r="46" spans="1:13" ht="11.25">
      <c r="A46" s="136"/>
      <c r="B46" s="114"/>
      <c r="C46" s="114"/>
      <c r="D46" s="114"/>
      <c r="E46" s="114"/>
      <c r="F46" s="114"/>
      <c r="G46" s="136"/>
      <c r="H46" s="136"/>
      <c r="I46" s="136"/>
      <c r="J46" s="136"/>
      <c r="M46" s="136"/>
    </row>
    <row r="47" spans="1:13" ht="11.25">
      <c r="A47" s="136"/>
      <c r="B47" s="114"/>
      <c r="C47" s="114"/>
      <c r="D47" s="114"/>
      <c r="E47" s="114"/>
      <c r="F47" s="114"/>
      <c r="G47" s="136"/>
      <c r="H47" s="136"/>
      <c r="I47" s="136"/>
      <c r="J47" s="136"/>
      <c r="M47" s="136"/>
    </row>
    <row r="48" spans="1:13" ht="11.25">
      <c r="A48" s="136"/>
      <c r="B48" s="114"/>
      <c r="C48" s="114"/>
      <c r="D48" s="114"/>
      <c r="E48" s="114"/>
      <c r="F48" s="114"/>
      <c r="G48" s="136"/>
      <c r="H48" s="136"/>
      <c r="I48" s="136"/>
      <c r="J48" s="136"/>
      <c r="M48" s="136"/>
    </row>
    <row r="49" spans="1:13" ht="11.25">
      <c r="A49" s="136"/>
      <c r="B49" s="114"/>
      <c r="C49" s="114"/>
      <c r="D49" s="114"/>
      <c r="E49" s="114"/>
      <c r="F49" s="114"/>
      <c r="G49" s="136"/>
      <c r="H49" s="136"/>
      <c r="I49" s="136"/>
      <c r="J49" s="136"/>
      <c r="M49" s="136"/>
    </row>
    <row r="50" spans="1:13" ht="11.25">
      <c r="A50" s="136"/>
      <c r="B50" s="114"/>
      <c r="C50" s="114"/>
      <c r="D50" s="114"/>
      <c r="E50" s="114"/>
      <c r="F50" s="114"/>
      <c r="G50" s="136"/>
      <c r="H50" s="136"/>
      <c r="I50" s="136"/>
      <c r="J50" s="136"/>
      <c r="M50" s="136"/>
    </row>
    <row r="51" spans="1:13" ht="11.25">
      <c r="A51" s="136"/>
      <c r="B51" s="114"/>
      <c r="C51" s="114"/>
      <c r="D51" s="114"/>
      <c r="E51" s="114"/>
      <c r="F51" s="114"/>
      <c r="G51" s="136"/>
      <c r="H51" s="136"/>
      <c r="I51" s="136"/>
      <c r="J51" s="136"/>
      <c r="M51" s="136"/>
    </row>
    <row r="52" spans="1:13" ht="11.25">
      <c r="A52" s="136"/>
      <c r="B52" s="114"/>
      <c r="C52" s="114"/>
      <c r="D52" s="114"/>
      <c r="E52" s="114"/>
      <c r="F52" s="114"/>
      <c r="G52" s="136"/>
      <c r="H52" s="136"/>
      <c r="I52" s="136"/>
      <c r="J52" s="136"/>
      <c r="M52" s="136"/>
    </row>
    <row r="53" spans="1:13" ht="11.25">
      <c r="A53" s="136"/>
      <c r="B53" s="114"/>
      <c r="C53" s="114"/>
      <c r="D53" s="114"/>
      <c r="E53" s="114"/>
      <c r="F53" s="114"/>
      <c r="G53" s="136"/>
      <c r="H53" s="136"/>
      <c r="I53" s="136"/>
      <c r="J53" s="136"/>
      <c r="M53" s="136"/>
    </row>
    <row r="54" spans="1:13" ht="11.25">
      <c r="A54" s="136"/>
      <c r="B54" s="114"/>
      <c r="C54" s="114"/>
      <c r="D54" s="114"/>
      <c r="E54" s="114"/>
      <c r="F54" s="114"/>
      <c r="G54" s="136"/>
      <c r="H54" s="136"/>
      <c r="I54" s="136"/>
      <c r="J54" s="136"/>
      <c r="M54" s="136"/>
    </row>
    <row r="55" spans="1:13" ht="11.25">
      <c r="A55" s="136"/>
      <c r="B55" s="114"/>
      <c r="C55" s="114"/>
      <c r="D55" s="114"/>
      <c r="E55" s="114"/>
      <c r="F55" s="114"/>
      <c r="G55" s="136"/>
      <c r="H55" s="136"/>
      <c r="I55" s="136"/>
      <c r="J55" s="136"/>
      <c r="M55" s="136"/>
    </row>
    <row r="56" spans="1:13" ht="11.25">
      <c r="A56" s="136"/>
      <c r="B56" s="114"/>
      <c r="C56" s="114"/>
      <c r="D56" s="114"/>
      <c r="E56" s="114"/>
      <c r="F56" s="114"/>
      <c r="G56" s="136"/>
      <c r="H56" s="136"/>
      <c r="I56" s="136"/>
      <c r="J56" s="136"/>
      <c r="M56" s="136"/>
    </row>
    <row r="57" spans="1:13" ht="11.25">
      <c r="A57" s="136"/>
      <c r="B57" s="114"/>
      <c r="C57" s="114"/>
      <c r="D57" s="114"/>
      <c r="E57" s="114"/>
      <c r="F57" s="114"/>
      <c r="G57" s="136"/>
      <c r="H57" s="136"/>
      <c r="I57" s="136"/>
      <c r="J57" s="136"/>
      <c r="M57" s="136"/>
    </row>
    <row r="58" spans="1:13" ht="11.25">
      <c r="A58" s="136"/>
      <c r="B58" s="114"/>
      <c r="C58" s="114"/>
      <c r="D58" s="114"/>
      <c r="E58" s="114"/>
      <c r="F58" s="114"/>
      <c r="G58" s="136"/>
      <c r="H58" s="136"/>
      <c r="I58" s="136"/>
      <c r="J58" s="136"/>
      <c r="M58" s="136"/>
    </row>
    <row r="59" spans="1:13" ht="11.25">
      <c r="A59" s="136"/>
      <c r="B59" s="114"/>
      <c r="C59" s="114"/>
      <c r="D59" s="114"/>
      <c r="E59" s="114"/>
      <c r="F59" s="114"/>
      <c r="G59" s="136"/>
      <c r="H59" s="136"/>
      <c r="I59" s="136"/>
      <c r="J59" s="136"/>
      <c r="M59" s="136"/>
    </row>
    <row r="62" ht="12" customHeight="1"/>
    <row r="63" ht="12" customHeight="1"/>
  </sheetData>
  <sheetProtection/>
  <mergeCells count="18">
    <mergeCell ref="P30:W30"/>
    <mergeCell ref="B1:Q1"/>
    <mergeCell ref="C5:F5"/>
    <mergeCell ref="G5:H5"/>
    <mergeCell ref="G6:H6"/>
    <mergeCell ref="G3:G4"/>
    <mergeCell ref="H3:H4"/>
    <mergeCell ref="C3:D4"/>
    <mergeCell ref="P31:W31"/>
    <mergeCell ref="P32:W32"/>
    <mergeCell ref="B45:K45"/>
    <mergeCell ref="B41:M41"/>
    <mergeCell ref="B42:M42"/>
    <mergeCell ref="E3:F4"/>
    <mergeCell ref="B3:B6"/>
    <mergeCell ref="M5:M6"/>
    <mergeCell ref="N5:N6"/>
    <mergeCell ref="P29:W29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F6 D6 C6 E6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0"/>
  </sheetPr>
  <dimension ref="B1:Y59"/>
  <sheetViews>
    <sheetView zoomScale="200" zoomScaleNormal="200" zoomScalePageLayoutView="0" workbookViewId="0" topLeftCell="A19">
      <selection activeCell="D25" sqref="D25"/>
    </sheetView>
  </sheetViews>
  <sheetFormatPr defaultColWidth="9.140625" defaultRowHeight="12.75"/>
  <cols>
    <col min="1" max="1" width="9.140625" style="2" customWidth="1"/>
    <col min="2" max="2" width="7.57421875" style="2" customWidth="1"/>
    <col min="3" max="3" width="10.7109375" style="2" customWidth="1"/>
    <col min="4" max="4" width="9.7109375" style="10" customWidth="1"/>
    <col min="5" max="7" width="10.7109375" style="2" customWidth="1"/>
    <col min="8" max="16384" width="9.140625" style="2" customWidth="1"/>
  </cols>
  <sheetData>
    <row r="1" spans="2:11" ht="11.25">
      <c r="B1" s="884" t="s">
        <v>481</v>
      </c>
      <c r="C1" s="884"/>
      <c r="D1" s="885"/>
      <c r="E1" s="885"/>
      <c r="F1" s="885"/>
      <c r="G1" s="885"/>
      <c r="H1" s="885"/>
      <c r="I1" s="885"/>
      <c r="J1" s="885"/>
      <c r="K1" s="885"/>
    </row>
    <row r="2" spans="2:11" ht="11.25">
      <c r="B2" s="17"/>
      <c r="C2" s="17"/>
      <c r="D2" s="32"/>
      <c r="E2" s="9"/>
      <c r="F2" s="9"/>
      <c r="G2" s="9"/>
      <c r="H2" s="9"/>
      <c r="I2" s="1"/>
      <c r="J2" s="1"/>
      <c r="K2" s="1"/>
    </row>
    <row r="3" spans="2:25" ht="12.75" customHeight="1">
      <c r="B3" s="984"/>
      <c r="C3" s="982" t="s">
        <v>46</v>
      </c>
      <c r="D3" s="982" t="s">
        <v>37</v>
      </c>
      <c r="E3" s="982" t="s">
        <v>38</v>
      </c>
      <c r="F3" s="982" t="s">
        <v>39</v>
      </c>
      <c r="G3" s="982" t="s">
        <v>40</v>
      </c>
      <c r="H3" s="982" t="s">
        <v>41</v>
      </c>
      <c r="I3" s="982" t="s">
        <v>284</v>
      </c>
      <c r="J3" s="1"/>
      <c r="K3" s="984"/>
      <c r="L3" s="982" t="s">
        <v>37</v>
      </c>
      <c r="M3" s="982" t="s">
        <v>38</v>
      </c>
      <c r="N3" s="982" t="s">
        <v>39</v>
      </c>
      <c r="O3" s="982" t="s">
        <v>40</v>
      </c>
      <c r="P3" s="982" t="s">
        <v>41</v>
      </c>
      <c r="Q3" s="982" t="s">
        <v>284</v>
      </c>
      <c r="T3" s="2" t="s">
        <v>37</v>
      </c>
      <c r="U3" s="2" t="s">
        <v>38</v>
      </c>
      <c r="V3" s="2" t="s">
        <v>39</v>
      </c>
      <c r="W3" s="2" t="s">
        <v>40</v>
      </c>
      <c r="X3" s="2" t="s">
        <v>41</v>
      </c>
      <c r="Y3" s="2" t="s">
        <v>284</v>
      </c>
    </row>
    <row r="4" spans="2:17" ht="12.75" customHeight="1">
      <c r="B4" s="985"/>
      <c r="C4" s="983"/>
      <c r="D4" s="983"/>
      <c r="E4" s="983"/>
      <c r="F4" s="983"/>
      <c r="G4" s="983"/>
      <c r="H4" s="983"/>
      <c r="I4" s="983"/>
      <c r="J4" s="1"/>
      <c r="K4" s="985"/>
      <c r="L4" s="983"/>
      <c r="M4" s="983"/>
      <c r="N4" s="983"/>
      <c r="O4" s="983"/>
      <c r="P4" s="983"/>
      <c r="Q4" s="983"/>
    </row>
    <row r="5" spans="2:17" ht="11.25" customHeight="1">
      <c r="B5" s="985"/>
      <c r="C5" s="983"/>
      <c r="D5" s="983"/>
      <c r="E5" s="983"/>
      <c r="F5" s="983"/>
      <c r="G5" s="983"/>
      <c r="H5" s="983"/>
      <c r="I5" s="983"/>
      <c r="K5" s="985"/>
      <c r="L5" s="983"/>
      <c r="M5" s="983"/>
      <c r="N5" s="983"/>
      <c r="O5" s="983"/>
      <c r="P5" s="983"/>
      <c r="Q5" s="983"/>
    </row>
    <row r="6" spans="2:17" ht="11.25" customHeight="1">
      <c r="B6" s="986" t="s">
        <v>43</v>
      </c>
      <c r="C6" s="987"/>
      <c r="D6" s="987"/>
      <c r="E6" s="987"/>
      <c r="F6" s="987"/>
      <c r="G6" s="987"/>
      <c r="H6" s="987"/>
      <c r="I6" s="988"/>
      <c r="K6" s="986" t="s">
        <v>480</v>
      </c>
      <c r="L6" s="987"/>
      <c r="M6" s="987"/>
      <c r="N6" s="987"/>
      <c r="O6" s="987"/>
      <c r="P6" s="987"/>
      <c r="Q6" s="988"/>
    </row>
    <row r="7" spans="2:25" ht="11.25">
      <c r="B7" s="124" t="s">
        <v>432</v>
      </c>
      <c r="C7" s="125">
        <f>SUM(C8:C35)</f>
        <v>135212.34</v>
      </c>
      <c r="D7" s="125">
        <f aca="true" t="shared" si="0" ref="D7:I7">SUM(D8:D35)</f>
        <v>64045.28</v>
      </c>
      <c r="E7" s="125">
        <f t="shared" si="0"/>
        <v>9598.69</v>
      </c>
      <c r="F7" s="125">
        <f t="shared" si="0"/>
        <v>1231.3199999999997</v>
      </c>
      <c r="G7" s="125">
        <f t="shared" si="0"/>
        <v>37075.520000000004</v>
      </c>
      <c r="H7" s="125">
        <f t="shared" si="0"/>
        <v>20332.389999999996</v>
      </c>
      <c r="I7" s="125">
        <f t="shared" si="0"/>
        <v>2929.1400000000012</v>
      </c>
      <c r="J7" s="76"/>
      <c r="K7" s="124" t="s">
        <v>432</v>
      </c>
      <c r="L7" s="550">
        <f aca="true" t="shared" si="1" ref="L7:Q7">D7/$C7</f>
        <v>0.47366445991541895</v>
      </c>
      <c r="M7" s="550">
        <f t="shared" si="1"/>
        <v>0.07098974842089117</v>
      </c>
      <c r="N7" s="550">
        <f t="shared" si="1"/>
        <v>0.009106565273554173</v>
      </c>
      <c r="O7" s="550">
        <f t="shared" si="1"/>
        <v>0.2742021919005322</v>
      </c>
      <c r="P7" s="550">
        <f t="shared" si="1"/>
        <v>0.1503737750563299</v>
      </c>
      <c r="Q7" s="550">
        <f t="shared" si="1"/>
        <v>0.02166325943327363</v>
      </c>
      <c r="R7" s="76"/>
      <c r="S7" s="80" t="s">
        <v>14</v>
      </c>
      <c r="T7" s="80">
        <v>0.854288440892282</v>
      </c>
      <c r="U7" s="80">
        <v>0.005427651198854825</v>
      </c>
      <c r="V7" s="80">
        <v>0.0030418704521054515</v>
      </c>
      <c r="W7" s="80">
        <v>0.10831444590242158</v>
      </c>
      <c r="X7" s="80">
        <v>0.006918764165573184</v>
      </c>
      <c r="Y7" s="80">
        <v>0.022008827388763127</v>
      </c>
    </row>
    <row r="8" spans="2:25" ht="11.25">
      <c r="B8" s="57" t="s">
        <v>0</v>
      </c>
      <c r="C8" s="52">
        <f>'Table 1'!D8</f>
        <v>3798.68</v>
      </c>
      <c r="D8" s="52">
        <f>'Table 1'!H8</f>
        <v>1831.12</v>
      </c>
      <c r="E8" s="52">
        <f>'Table 1'!J8</f>
        <v>12.05</v>
      </c>
      <c r="F8" s="52">
        <f>'Table 1'!L8</f>
        <v>3.2</v>
      </c>
      <c r="G8" s="52">
        <f>'Table 1'!N8</f>
        <v>1578.55</v>
      </c>
      <c r="H8" s="52">
        <f>'Table 1'!P8</f>
        <v>340.59</v>
      </c>
      <c r="I8" s="52">
        <f aca="true" t="shared" si="2" ref="I8:I35">C8-SUM(D8:H8)</f>
        <v>33.16999999999962</v>
      </c>
      <c r="J8" s="76"/>
      <c r="K8" s="57" t="s">
        <v>0</v>
      </c>
      <c r="L8" s="551">
        <f aca="true" t="shared" si="3" ref="L8:L38">D8/$C8</f>
        <v>0.4820411300767635</v>
      </c>
      <c r="M8" s="551">
        <f aca="true" t="shared" si="4" ref="M8:M38">E8/$C8</f>
        <v>0.00317215453789211</v>
      </c>
      <c r="N8" s="551">
        <f aca="true" t="shared" si="5" ref="N8:N38">F8/$C8</f>
        <v>0.0008423978855813072</v>
      </c>
      <c r="O8" s="551">
        <f aca="true" t="shared" si="6" ref="O8:O38">G8/$C8</f>
        <v>0.4155522444638664</v>
      </c>
      <c r="P8" s="551">
        <f aca="true" t="shared" si="7" ref="P8:P38">H8/$C8</f>
        <v>0.08966009245316794</v>
      </c>
      <c r="Q8" s="551">
        <f aca="true" t="shared" si="8" ref="Q8:Q38">I8/$C8</f>
        <v>0.008731980582728636</v>
      </c>
      <c r="R8" s="76"/>
      <c r="S8" s="80" t="s">
        <v>6</v>
      </c>
      <c r="T8" s="80">
        <v>0.8195873794795591</v>
      </c>
      <c r="U8" s="80">
        <v>0.08199536925044063</v>
      </c>
      <c r="V8" s="80">
        <v>0.00018142862079690363</v>
      </c>
      <c r="W8" s="80">
        <v>0.06556311988112105</v>
      </c>
      <c r="X8" s="80">
        <v>0.018016725990945847</v>
      </c>
      <c r="Y8" s="80">
        <v>0.014655976777136488</v>
      </c>
    </row>
    <row r="9" spans="2:25" ht="11.25">
      <c r="B9" s="58" t="s">
        <v>1</v>
      </c>
      <c r="C9" s="52">
        <f>'Table 1'!D9</f>
        <v>1149.47</v>
      </c>
      <c r="D9" s="52">
        <f>'Table 1'!H9</f>
        <v>473.92</v>
      </c>
      <c r="E9" s="52">
        <f>'Table 1'!J9</f>
        <v>141.52</v>
      </c>
      <c r="F9" s="52">
        <f>'Table 1'!L9</f>
        <v>38.89</v>
      </c>
      <c r="G9" s="52">
        <f>'Table 1'!N9</f>
        <v>177.39</v>
      </c>
      <c r="H9" s="52">
        <f>'Table 1'!P9</f>
        <v>224.75</v>
      </c>
      <c r="I9" s="52">
        <f t="shared" si="2"/>
        <v>93</v>
      </c>
      <c r="J9" s="76"/>
      <c r="K9" s="58" t="s">
        <v>1</v>
      </c>
      <c r="L9" s="551">
        <f t="shared" si="3"/>
        <v>0.41229436174932793</v>
      </c>
      <c r="M9" s="551">
        <f t="shared" si="4"/>
        <v>0.1231176107249428</v>
      </c>
      <c r="N9" s="551">
        <f t="shared" si="5"/>
        <v>0.03383298389692641</v>
      </c>
      <c r="O9" s="551">
        <f t="shared" si="6"/>
        <v>0.15432329682375354</v>
      </c>
      <c r="P9" s="551">
        <f t="shared" si="7"/>
        <v>0.19552489408162022</v>
      </c>
      <c r="Q9" s="551">
        <f t="shared" si="8"/>
        <v>0.08090685272342905</v>
      </c>
      <c r="R9" s="76"/>
      <c r="S9" s="80" t="s">
        <v>278</v>
      </c>
      <c r="T9" s="80">
        <v>0.6489031358885018</v>
      </c>
      <c r="U9" s="80">
        <v>0.024200696864111495</v>
      </c>
      <c r="V9" s="80">
        <v>0.004850174216027874</v>
      </c>
      <c r="W9" s="80">
        <v>0.2346425087108014</v>
      </c>
      <c r="X9" s="80">
        <v>0.049482926829268296</v>
      </c>
      <c r="Y9" s="80">
        <v>0.03792055749128906</v>
      </c>
    </row>
    <row r="10" spans="2:25" ht="11.25">
      <c r="B10" s="58" t="s">
        <v>2</v>
      </c>
      <c r="C10" s="52">
        <f>'Table 1'!D10</f>
        <v>1722.46</v>
      </c>
      <c r="D10" s="52">
        <f>'Table 1'!H10</f>
        <v>960.81</v>
      </c>
      <c r="E10" s="52">
        <f>'Table 1'!J10</f>
        <v>18.4</v>
      </c>
      <c r="F10" s="52">
        <f>'Table 1'!L10</f>
        <v>1.69</v>
      </c>
      <c r="G10" s="52">
        <f>'Table 1'!N10</f>
        <v>457.21</v>
      </c>
      <c r="H10" s="52">
        <f>'Table 1'!P10</f>
        <v>264.1</v>
      </c>
      <c r="I10" s="52">
        <f t="shared" si="2"/>
        <v>20.25</v>
      </c>
      <c r="J10" s="76"/>
      <c r="K10" s="58" t="s">
        <v>2</v>
      </c>
      <c r="L10" s="551">
        <f t="shared" si="3"/>
        <v>0.5578126632839079</v>
      </c>
      <c r="M10" s="551">
        <f t="shared" si="4"/>
        <v>0.010682396107892199</v>
      </c>
      <c r="N10" s="551">
        <f t="shared" si="5"/>
        <v>0.000981154859909664</v>
      </c>
      <c r="O10" s="551">
        <f t="shared" si="6"/>
        <v>0.26544012633094527</v>
      </c>
      <c r="P10" s="551">
        <f t="shared" si="7"/>
        <v>0.1533272180486049</v>
      </c>
      <c r="Q10" s="551">
        <f t="shared" si="8"/>
        <v>0.011756441368740057</v>
      </c>
      <c r="R10" s="76"/>
      <c r="S10" s="80" t="s">
        <v>13</v>
      </c>
      <c r="T10" s="80">
        <v>0.6404875122211359</v>
      </c>
      <c r="U10" s="80">
        <v>0.007166029686250111</v>
      </c>
      <c r="V10" s="80">
        <v>0.001866500755488401</v>
      </c>
      <c r="W10" s="80">
        <v>0.22343569460492402</v>
      </c>
      <c r="X10" s="80">
        <v>0.1007688205492845</v>
      </c>
      <c r="Y10" s="80">
        <v>0.02627544218291705</v>
      </c>
    </row>
    <row r="11" spans="2:25" ht="11.25">
      <c r="B11" s="58" t="s">
        <v>3</v>
      </c>
      <c r="C11" s="52">
        <f>'Table 1'!D11</f>
        <v>4919.4</v>
      </c>
      <c r="D11" s="52">
        <f>'Table 1'!H11</f>
        <v>1134.04</v>
      </c>
      <c r="E11" s="52">
        <f>'Table 1'!J11</f>
        <v>15.96</v>
      </c>
      <c r="F11" s="52">
        <f>'Table 1'!L11</f>
        <v>1.3</v>
      </c>
      <c r="G11" s="52">
        <f>'Table 1'!N11</f>
        <v>3515.98</v>
      </c>
      <c r="H11" s="52">
        <f>'Table 1'!P11</f>
        <v>204.32</v>
      </c>
      <c r="I11" s="52">
        <f t="shared" si="2"/>
        <v>47.80000000000018</v>
      </c>
      <c r="J11" s="76"/>
      <c r="K11" s="58" t="s">
        <v>3</v>
      </c>
      <c r="L11" s="551">
        <f t="shared" si="3"/>
        <v>0.23052404764808718</v>
      </c>
      <c r="M11" s="551">
        <f t="shared" si="4"/>
        <v>0.0032442980851323335</v>
      </c>
      <c r="N11" s="551">
        <f t="shared" si="5"/>
        <v>0.00026425986908972643</v>
      </c>
      <c r="O11" s="551">
        <f t="shared" si="6"/>
        <v>0.714717241940074</v>
      </c>
      <c r="P11" s="551">
        <f t="shared" si="7"/>
        <v>0.041533520348009924</v>
      </c>
      <c r="Q11" s="551">
        <f t="shared" si="8"/>
        <v>0.009716632109606901</v>
      </c>
      <c r="R11" s="76"/>
      <c r="S11" s="80" t="s">
        <v>23</v>
      </c>
      <c r="T11" s="80">
        <v>0.6397546674895849</v>
      </c>
      <c r="U11" s="80">
        <v>0.02655840148125289</v>
      </c>
      <c r="V11" s="80">
        <v>0.006731214318777967</v>
      </c>
      <c r="W11" s="80">
        <v>0.17809751581546057</v>
      </c>
      <c r="X11" s="80">
        <v>0.11319626600833203</v>
      </c>
      <c r="Y11" s="80">
        <v>0.0356619348865917</v>
      </c>
    </row>
    <row r="12" spans="2:25" ht="11.25">
      <c r="B12" s="58" t="s">
        <v>285</v>
      </c>
      <c r="C12" s="52">
        <f>'Table 1'!D12</f>
        <v>17792.56</v>
      </c>
      <c r="D12" s="52">
        <f>'Table 1'!H12</f>
        <v>9060.07</v>
      </c>
      <c r="E12" s="52">
        <f>'Table 1'!J12</f>
        <v>208.85</v>
      </c>
      <c r="F12" s="56">
        <f>'Table 1'!L12</f>
        <v>14.99</v>
      </c>
      <c r="G12" s="52">
        <f>'Table 1'!N12</f>
        <v>6389.91</v>
      </c>
      <c r="H12" s="52">
        <f>'Table 1'!P12</f>
        <v>1749.31</v>
      </c>
      <c r="I12" s="56">
        <f t="shared" si="2"/>
        <v>369.4300000000003</v>
      </c>
      <c r="J12" s="76"/>
      <c r="K12" s="58" t="s">
        <v>285</v>
      </c>
      <c r="L12" s="551">
        <f t="shared" si="3"/>
        <v>0.5092055330992279</v>
      </c>
      <c r="M12" s="551">
        <f t="shared" si="4"/>
        <v>0.011738052309504646</v>
      </c>
      <c r="N12" s="552">
        <f t="shared" si="5"/>
        <v>0.0008424869720827132</v>
      </c>
      <c r="O12" s="551">
        <f t="shared" si="6"/>
        <v>0.359133817730557</v>
      </c>
      <c r="P12" s="551">
        <f t="shared" si="7"/>
        <v>0.098316936966912</v>
      </c>
      <c r="Q12" s="552">
        <f t="shared" si="8"/>
        <v>0.02076317292171561</v>
      </c>
      <c r="R12" s="76"/>
      <c r="S12" s="80" t="s">
        <v>12</v>
      </c>
      <c r="T12" s="80">
        <v>0.6281313865537366</v>
      </c>
      <c r="U12" s="80">
        <v>0.01776120346375071</v>
      </c>
      <c r="V12" s="80">
        <v>0.0026336304068432254</v>
      </c>
      <c r="W12" s="80">
        <v>0.2034216126245707</v>
      </c>
      <c r="X12" s="80">
        <v>0.12936392558413923</v>
      </c>
      <c r="Y12" s="80">
        <v>0.018688241366959537</v>
      </c>
    </row>
    <row r="13" spans="2:25" ht="11.25">
      <c r="B13" s="58" t="s">
        <v>5</v>
      </c>
      <c r="C13" s="52">
        <f>'Table 1'!D13</f>
        <v>306.28</v>
      </c>
      <c r="D13" s="52">
        <f>'Table 1'!H13</f>
        <v>182.11</v>
      </c>
      <c r="E13" s="52">
        <f>'Table 1'!J13</f>
        <v>8.71</v>
      </c>
      <c r="F13" s="52">
        <f>'Table 1'!L13</f>
        <v>0.37</v>
      </c>
      <c r="G13" s="52">
        <f>'Table 1'!N13</f>
        <v>89.09</v>
      </c>
      <c r="H13" s="52">
        <f>'Table 1'!P13</f>
        <v>20.55</v>
      </c>
      <c r="I13" s="52">
        <f t="shared" si="2"/>
        <v>5.449999999999932</v>
      </c>
      <c r="J13" s="76"/>
      <c r="K13" s="58" t="s">
        <v>5</v>
      </c>
      <c r="L13" s="551">
        <f t="shared" si="3"/>
        <v>0.5945866527360586</v>
      </c>
      <c r="M13" s="551">
        <f t="shared" si="4"/>
        <v>0.02843803056027165</v>
      </c>
      <c r="N13" s="551">
        <f t="shared" si="5"/>
        <v>0.00120804492621131</v>
      </c>
      <c r="O13" s="551">
        <f t="shared" si="6"/>
        <v>0.29087762831396113</v>
      </c>
      <c r="P13" s="551">
        <f t="shared" si="7"/>
        <v>0.06709546819903357</v>
      </c>
      <c r="Q13" s="551">
        <f t="shared" si="8"/>
        <v>0.01779417526446367</v>
      </c>
      <c r="R13" s="76"/>
      <c r="S13" s="80" t="s">
        <v>286</v>
      </c>
      <c r="T13" s="80">
        <v>0.6134745902996193</v>
      </c>
      <c r="U13" s="80">
        <v>0.032245175210772366</v>
      </c>
      <c r="V13" s="80" t="s">
        <v>18</v>
      </c>
      <c r="W13" s="80">
        <v>0.2112689723669865</v>
      </c>
      <c r="X13" s="80">
        <v>0.08957183384801556</v>
      </c>
      <c r="Y13" s="80">
        <v>0.05343942827460635</v>
      </c>
    </row>
    <row r="14" spans="2:25" ht="11.25">
      <c r="B14" s="58" t="s">
        <v>6</v>
      </c>
      <c r="C14" s="52">
        <f>'Table 1'!D14</f>
        <v>5787.4</v>
      </c>
      <c r="D14" s="52">
        <f>'Table 1'!H14</f>
        <v>4743.28</v>
      </c>
      <c r="E14" s="52">
        <f>'Table 1'!J14</f>
        <v>474.54</v>
      </c>
      <c r="F14" s="52">
        <f>'Table 1'!L14</f>
        <v>1.05</v>
      </c>
      <c r="G14" s="52">
        <f>'Table 1'!N14</f>
        <v>379.44</v>
      </c>
      <c r="H14" s="52">
        <f>'Table 1'!P14</f>
        <v>104.27</v>
      </c>
      <c r="I14" s="52">
        <f t="shared" si="2"/>
        <v>84.81999999999971</v>
      </c>
      <c r="J14" s="76"/>
      <c r="K14" s="58" t="s">
        <v>6</v>
      </c>
      <c r="L14" s="551">
        <f t="shared" si="3"/>
        <v>0.8195873794795591</v>
      </c>
      <c r="M14" s="551">
        <f t="shared" si="4"/>
        <v>0.08199536925044063</v>
      </c>
      <c r="N14" s="551">
        <f t="shared" si="5"/>
        <v>0.00018142862079690363</v>
      </c>
      <c r="O14" s="551">
        <f t="shared" si="6"/>
        <v>0.06556311988112105</v>
      </c>
      <c r="P14" s="551">
        <f t="shared" si="7"/>
        <v>0.018016725990945847</v>
      </c>
      <c r="Q14" s="551">
        <f t="shared" si="8"/>
        <v>0.014655976777136488</v>
      </c>
      <c r="R14" s="76"/>
      <c r="S14" s="80" t="s">
        <v>9</v>
      </c>
      <c r="T14" s="80">
        <v>0.6113220461873577</v>
      </c>
      <c r="U14" s="80">
        <v>0.032967028120544216</v>
      </c>
      <c r="V14" s="80">
        <v>0.006318202606754734</v>
      </c>
      <c r="W14" s="80">
        <v>0.14226275978348935</v>
      </c>
      <c r="X14" s="80">
        <v>0.1910663102552376</v>
      </c>
      <c r="Y14" s="80">
        <v>0.01606365304661646</v>
      </c>
    </row>
    <row r="15" spans="2:25" ht="11.25">
      <c r="B15" s="58" t="s">
        <v>7</v>
      </c>
      <c r="C15" s="52">
        <f>'Table 1'!D15</f>
        <v>2406.52</v>
      </c>
      <c r="D15" s="52">
        <f>'Table 1'!H15</f>
        <v>465.6</v>
      </c>
      <c r="E15" s="52">
        <f>'Table 1'!J15</f>
        <v>915.68</v>
      </c>
      <c r="F15" s="52">
        <f>'Table 1'!L15</f>
        <v>421.32</v>
      </c>
      <c r="G15" s="52">
        <f>'Table 1'!N15</f>
        <v>243.7</v>
      </c>
      <c r="H15" s="52">
        <f>'Table 1'!P15</f>
        <v>332.8</v>
      </c>
      <c r="I15" s="52">
        <f t="shared" si="2"/>
        <v>27.420000000000073</v>
      </c>
      <c r="J15" s="76"/>
      <c r="K15" s="58" t="s">
        <v>7</v>
      </c>
      <c r="L15" s="551">
        <f t="shared" si="3"/>
        <v>0.19347439456144142</v>
      </c>
      <c r="M15" s="551">
        <f t="shared" si="4"/>
        <v>0.3804996426375014</v>
      </c>
      <c r="N15" s="551">
        <f t="shared" si="5"/>
        <v>0.17507438126423217</v>
      </c>
      <c r="O15" s="551">
        <f t="shared" si="6"/>
        <v>0.1012665591808919</v>
      </c>
      <c r="P15" s="551">
        <f t="shared" si="7"/>
        <v>0.13829097618137395</v>
      </c>
      <c r="Q15" s="551">
        <f t="shared" si="8"/>
        <v>0.011394046174559145</v>
      </c>
      <c r="R15" s="76"/>
      <c r="S15" s="80" t="s">
        <v>5</v>
      </c>
      <c r="T15" s="80">
        <v>0.5945866527360586</v>
      </c>
      <c r="U15" s="80">
        <v>0.02843803056027165</v>
      </c>
      <c r="V15" s="80">
        <v>0.00120804492621131</v>
      </c>
      <c r="W15" s="80">
        <v>0.29087762831396113</v>
      </c>
      <c r="X15" s="80">
        <v>0.06709546819903357</v>
      </c>
      <c r="Y15" s="80">
        <v>0.01779417526446367</v>
      </c>
    </row>
    <row r="16" spans="2:25" ht="11.25">
      <c r="B16" s="58" t="s">
        <v>8</v>
      </c>
      <c r="C16" s="52">
        <f>'Table 1'!D16</f>
        <v>14830.94</v>
      </c>
      <c r="D16" s="52">
        <f>'Table 1'!H16</f>
        <v>4164.53</v>
      </c>
      <c r="E16" s="52">
        <f>'Table 1'!J16</f>
        <v>1657.42</v>
      </c>
      <c r="F16" s="52">
        <f>'Table 1'!L16</f>
        <v>236.35</v>
      </c>
      <c r="G16" s="52">
        <f>'Table 1'!N16</f>
        <v>6154.68</v>
      </c>
      <c r="H16" s="52">
        <f>'Table 1'!P16</f>
        <v>2341.89</v>
      </c>
      <c r="I16" s="52">
        <f t="shared" si="2"/>
        <v>276.0700000000015</v>
      </c>
      <c r="J16" s="76"/>
      <c r="K16" s="58" t="s">
        <v>8</v>
      </c>
      <c r="L16" s="551">
        <f t="shared" si="3"/>
        <v>0.2808001380896962</v>
      </c>
      <c r="M16" s="551">
        <f t="shared" si="4"/>
        <v>0.11175421112889675</v>
      </c>
      <c r="N16" s="551">
        <f t="shared" si="5"/>
        <v>0.015936279156951616</v>
      </c>
      <c r="O16" s="551">
        <f t="shared" si="6"/>
        <v>0.41498920499981795</v>
      </c>
      <c r="P16" s="551">
        <f t="shared" si="7"/>
        <v>0.15790570253807243</v>
      </c>
      <c r="Q16" s="551">
        <f t="shared" si="8"/>
        <v>0.018614464086565082</v>
      </c>
      <c r="R16" s="76"/>
      <c r="S16" s="80" t="s">
        <v>25</v>
      </c>
      <c r="T16" s="80">
        <v>0.5852548949645422</v>
      </c>
      <c r="U16" s="80">
        <v>0.011212702377235628</v>
      </c>
      <c r="V16" s="80">
        <v>0.00043709022791133315</v>
      </c>
      <c r="W16" s="80">
        <v>0.2929753356228536</v>
      </c>
      <c r="X16" s="80">
        <v>0.08758752954819143</v>
      </c>
      <c r="Y16" s="80">
        <v>0.022532447259265658</v>
      </c>
    </row>
    <row r="17" spans="2:25" ht="11.25">
      <c r="B17" s="78" t="s">
        <v>9</v>
      </c>
      <c r="C17" s="548">
        <f>'Table 1'!D17</f>
        <v>22674.17</v>
      </c>
      <c r="D17" s="548">
        <f>'Table 1'!H17</f>
        <v>13861.22</v>
      </c>
      <c r="E17" s="548">
        <f>'Table 1'!J17</f>
        <v>747.5</v>
      </c>
      <c r="F17" s="548">
        <f>'Table 1'!L17</f>
        <v>143.26</v>
      </c>
      <c r="G17" s="548">
        <f>'Table 1'!N17</f>
        <v>3225.69</v>
      </c>
      <c r="H17" s="548">
        <f>'Table 1'!P17</f>
        <v>4332.27</v>
      </c>
      <c r="I17" s="548">
        <f t="shared" si="2"/>
        <v>364.22999999999956</v>
      </c>
      <c r="J17" s="76"/>
      <c r="K17" s="78" t="s">
        <v>9</v>
      </c>
      <c r="L17" s="553">
        <f t="shared" si="3"/>
        <v>0.6113220461873577</v>
      </c>
      <c r="M17" s="553">
        <f t="shared" si="4"/>
        <v>0.032967028120544216</v>
      </c>
      <c r="N17" s="553">
        <f t="shared" si="5"/>
        <v>0.006318202606754734</v>
      </c>
      <c r="O17" s="553">
        <f t="shared" si="6"/>
        <v>0.14226275978348935</v>
      </c>
      <c r="P17" s="553">
        <f t="shared" si="7"/>
        <v>0.1910663102552376</v>
      </c>
      <c r="Q17" s="553">
        <f t="shared" si="8"/>
        <v>0.01606365304661646</v>
      </c>
      <c r="R17" s="76"/>
      <c r="S17" s="80" t="s">
        <v>279</v>
      </c>
      <c r="T17" s="80">
        <v>0.5723334177856599</v>
      </c>
      <c r="U17" s="80">
        <v>0.19339582805506292</v>
      </c>
      <c r="V17" s="80">
        <v>0.03023393294485263</v>
      </c>
      <c r="W17" s="80">
        <v>0.1070010978802466</v>
      </c>
      <c r="X17" s="80">
        <v>0.06713959969597162</v>
      </c>
      <c r="Y17" s="80">
        <v>0.029896123638206287</v>
      </c>
    </row>
    <row r="18" spans="2:25" ht="11.25">
      <c r="B18" s="546" t="s">
        <v>280</v>
      </c>
      <c r="C18" s="549">
        <f>'Table 1'!D18</f>
        <v>1020.18</v>
      </c>
      <c r="D18" s="549">
        <f>'Table 1'!H18</f>
        <v>373.09</v>
      </c>
      <c r="E18" s="549">
        <f>'Table 1'!J18</f>
        <v>88.62</v>
      </c>
      <c r="F18" s="549">
        <f>'Table 1'!L18</f>
        <v>11.24</v>
      </c>
      <c r="G18" s="549">
        <f>'Table 1'!N18</f>
        <v>381.42</v>
      </c>
      <c r="H18" s="549">
        <f>'Table 1'!P18</f>
        <v>150.81</v>
      </c>
      <c r="I18" s="549">
        <f>C18-SUM(D18:H18)</f>
        <v>14.999999999999886</v>
      </c>
      <c r="J18" s="76"/>
      <c r="K18" s="546" t="s">
        <v>280</v>
      </c>
      <c r="L18" s="554">
        <f t="shared" si="3"/>
        <v>0.36570997274990685</v>
      </c>
      <c r="M18" s="554">
        <f t="shared" si="4"/>
        <v>0.0868670234664471</v>
      </c>
      <c r="N18" s="554">
        <f t="shared" si="5"/>
        <v>0.011017663549569685</v>
      </c>
      <c r="O18" s="554">
        <f t="shared" si="6"/>
        <v>0.3738751984943834</v>
      </c>
      <c r="P18" s="554">
        <f t="shared" si="7"/>
        <v>0.14782685408457333</v>
      </c>
      <c r="Q18" s="554">
        <f t="shared" si="8"/>
        <v>0.014703287655119574</v>
      </c>
      <c r="R18" s="76"/>
      <c r="S18" s="80" t="s">
        <v>19</v>
      </c>
      <c r="T18" s="80">
        <v>0.569675468879734</v>
      </c>
      <c r="U18" s="80">
        <v>0.015795516393410057</v>
      </c>
      <c r="V18" s="80">
        <v>0.0031980358895108397</v>
      </c>
      <c r="W18" s="80">
        <v>0.3146867315278666</v>
      </c>
      <c r="X18" s="80">
        <v>0.0709169424393267</v>
      </c>
      <c r="Y18" s="80">
        <v>0.025727304870151884</v>
      </c>
    </row>
    <row r="19" spans="2:25" ht="11.25">
      <c r="B19" s="536" t="s">
        <v>10</v>
      </c>
      <c r="C19" s="123">
        <f>'Table 1'!D19</f>
        <v>9911.52</v>
      </c>
      <c r="D19" s="123">
        <f>'Table 1'!H19</f>
        <v>4363.13</v>
      </c>
      <c r="E19" s="123">
        <f>'Table 1'!J19</f>
        <v>678.22</v>
      </c>
      <c r="F19" s="123">
        <f>'Table 1'!L19</f>
        <v>86.19</v>
      </c>
      <c r="G19" s="123">
        <f>'Table 1'!N19</f>
        <v>2455.1</v>
      </c>
      <c r="H19" s="123">
        <f>'Table 1'!P19</f>
        <v>2136.01</v>
      </c>
      <c r="I19" s="123">
        <f t="shared" si="2"/>
        <v>192.8700000000008</v>
      </c>
      <c r="J19" s="76"/>
      <c r="K19" s="536" t="s">
        <v>10</v>
      </c>
      <c r="L19" s="555">
        <f t="shared" si="3"/>
        <v>0.4402079600303485</v>
      </c>
      <c r="M19" s="555">
        <f t="shared" si="4"/>
        <v>0.06842744604258479</v>
      </c>
      <c r="N19" s="555">
        <f t="shared" si="5"/>
        <v>0.008695941692091626</v>
      </c>
      <c r="O19" s="555">
        <f t="shared" si="6"/>
        <v>0.24770166432595603</v>
      </c>
      <c r="P19" s="555">
        <f t="shared" si="7"/>
        <v>0.21550781313057937</v>
      </c>
      <c r="Q19" s="555">
        <f t="shared" si="8"/>
        <v>0.019459174778439715</v>
      </c>
      <c r="R19" s="76"/>
      <c r="S19" s="80" t="s">
        <v>2</v>
      </c>
      <c r="T19" s="80">
        <v>0.5578126632839079</v>
      </c>
      <c r="U19" s="80">
        <v>0.010682396107892199</v>
      </c>
      <c r="V19" s="80">
        <v>0.000981154859909664</v>
      </c>
      <c r="W19" s="80">
        <v>0.26544012633094527</v>
      </c>
      <c r="X19" s="80">
        <v>0.1533272180486049</v>
      </c>
      <c r="Y19" s="80">
        <v>0.011756441368740057</v>
      </c>
    </row>
    <row r="20" spans="2:25" ht="11.25">
      <c r="B20" s="536" t="s">
        <v>11</v>
      </c>
      <c r="C20" s="123">
        <f>'Table 1'!D20</f>
        <v>200.75</v>
      </c>
      <c r="D20" s="123">
        <f>'Table 1'!H20</f>
        <v>39.23</v>
      </c>
      <c r="E20" s="123">
        <f>'Table 1'!J20</f>
        <v>26.75</v>
      </c>
      <c r="F20" s="123">
        <f>'Table 1'!L20</f>
        <v>24.16</v>
      </c>
      <c r="G20" s="123">
        <f>'Table 1'!N20</f>
        <v>76.6</v>
      </c>
      <c r="H20" s="123">
        <f>'Table 1'!P20</f>
        <v>32.48</v>
      </c>
      <c r="I20" s="123">
        <f t="shared" si="2"/>
        <v>1.5300000000000296</v>
      </c>
      <c r="J20" s="76"/>
      <c r="K20" s="536" t="s">
        <v>11</v>
      </c>
      <c r="L20" s="555">
        <f t="shared" si="3"/>
        <v>0.19541718555417184</v>
      </c>
      <c r="M20" s="555">
        <f t="shared" si="4"/>
        <v>0.13325031133250312</v>
      </c>
      <c r="N20" s="555">
        <f t="shared" si="5"/>
        <v>0.12034869240348693</v>
      </c>
      <c r="O20" s="555">
        <f t="shared" si="6"/>
        <v>0.38156911581569114</v>
      </c>
      <c r="P20" s="555">
        <f t="shared" si="7"/>
        <v>0.16179327521793274</v>
      </c>
      <c r="Q20" s="555">
        <f t="shared" si="8"/>
        <v>0.007621419676214344</v>
      </c>
      <c r="R20" s="76"/>
      <c r="S20" s="80" t="s">
        <v>287</v>
      </c>
      <c r="T20" s="80">
        <v>0.5348696539484026</v>
      </c>
      <c r="U20" s="80">
        <v>0.23314412980654353</v>
      </c>
      <c r="V20" s="80">
        <v>0.0006747607905371187</v>
      </c>
      <c r="W20" s="80">
        <v>0.08363502203867927</v>
      </c>
      <c r="X20" s="80">
        <v>0.12994855888227153</v>
      </c>
      <c r="Y20" s="80">
        <v>0.01772787453356599</v>
      </c>
    </row>
    <row r="21" spans="2:25" ht="11.25">
      <c r="B21" s="538" t="s">
        <v>12</v>
      </c>
      <c r="C21" s="463">
        <f>'Table 1'!D21</f>
        <v>474.63</v>
      </c>
      <c r="D21" s="463">
        <f>'Table 1'!H21</f>
        <v>298.13</v>
      </c>
      <c r="E21" s="463">
        <f>'Table 1'!J21</f>
        <v>8.43</v>
      </c>
      <c r="F21" s="463">
        <f>'Table 1'!L21</f>
        <v>1.25</v>
      </c>
      <c r="G21" s="463">
        <f>'Table 1'!N21</f>
        <v>96.55</v>
      </c>
      <c r="H21" s="463">
        <f>'Table 1'!P21</f>
        <v>61.4</v>
      </c>
      <c r="I21" s="463">
        <f t="shared" si="2"/>
        <v>8.870000000000005</v>
      </c>
      <c r="J21" s="76"/>
      <c r="K21" s="538" t="s">
        <v>12</v>
      </c>
      <c r="L21" s="556">
        <f t="shared" si="3"/>
        <v>0.6281313865537366</v>
      </c>
      <c r="M21" s="556">
        <f t="shared" si="4"/>
        <v>0.01776120346375071</v>
      </c>
      <c r="N21" s="556">
        <f t="shared" si="5"/>
        <v>0.0026336304068432254</v>
      </c>
      <c r="O21" s="556">
        <f t="shared" si="6"/>
        <v>0.2034216126245707</v>
      </c>
      <c r="P21" s="556">
        <f t="shared" si="7"/>
        <v>0.12936392558413923</v>
      </c>
      <c r="Q21" s="556">
        <f t="shared" si="8"/>
        <v>0.018688241366959537</v>
      </c>
      <c r="R21" s="76"/>
      <c r="S21" s="80" t="s">
        <v>24</v>
      </c>
      <c r="T21" s="80">
        <v>0.5138252985007631</v>
      </c>
      <c r="U21" s="80">
        <v>0.059026842625011226</v>
      </c>
      <c r="V21" s="80">
        <v>0.0016458688691384626</v>
      </c>
      <c r="W21" s="80">
        <v>0.21483077475536405</v>
      </c>
      <c r="X21" s="80">
        <v>0.2022922464613819</v>
      </c>
      <c r="Y21" s="80">
        <v>0.008378968788341297</v>
      </c>
    </row>
    <row r="22" spans="2:25" ht="11.25">
      <c r="B22" s="57" t="s">
        <v>13</v>
      </c>
      <c r="C22" s="52">
        <f>'Table 1'!D22</f>
        <v>900.08</v>
      </c>
      <c r="D22" s="52">
        <f>'Table 1'!H22</f>
        <v>576.49</v>
      </c>
      <c r="E22" s="52">
        <f>'Table 1'!J22</f>
        <v>6.45</v>
      </c>
      <c r="F22" s="52">
        <f>'Table 1'!L22</f>
        <v>1.68</v>
      </c>
      <c r="G22" s="52">
        <f>'Table 1'!N22</f>
        <v>201.11</v>
      </c>
      <c r="H22" s="52">
        <f>'Table 1'!P22</f>
        <v>90.7</v>
      </c>
      <c r="I22" s="52">
        <f t="shared" si="2"/>
        <v>23.649999999999977</v>
      </c>
      <c r="J22" s="76"/>
      <c r="K22" s="57" t="s">
        <v>13</v>
      </c>
      <c r="L22" s="551">
        <f t="shared" si="3"/>
        <v>0.6404875122211359</v>
      </c>
      <c r="M22" s="551">
        <f t="shared" si="4"/>
        <v>0.007166029686250111</v>
      </c>
      <c r="N22" s="551">
        <f t="shared" si="5"/>
        <v>0.001866500755488401</v>
      </c>
      <c r="O22" s="551">
        <f t="shared" si="6"/>
        <v>0.22343569460492402</v>
      </c>
      <c r="P22" s="551">
        <f t="shared" si="7"/>
        <v>0.1007688205492845</v>
      </c>
      <c r="Q22" s="551">
        <f t="shared" si="8"/>
        <v>0.02627544218291705</v>
      </c>
      <c r="R22" s="76"/>
      <c r="S22" s="80" t="s">
        <v>285</v>
      </c>
      <c r="T22" s="80">
        <v>0.5092055330992279</v>
      </c>
      <c r="U22" s="80">
        <v>0.011738052309504646</v>
      </c>
      <c r="V22" s="80">
        <v>0.0008424869720827132</v>
      </c>
      <c r="W22" s="80">
        <v>0.359133817730557</v>
      </c>
      <c r="X22" s="80">
        <v>0.098316936966912</v>
      </c>
      <c r="Y22" s="80">
        <v>0.02076317292171561</v>
      </c>
    </row>
    <row r="23" spans="2:25" ht="11.25">
      <c r="B23" s="58" t="s">
        <v>14</v>
      </c>
      <c r="C23" s="52">
        <f>'Table 1'!D23</f>
        <v>167.66</v>
      </c>
      <c r="D23" s="52">
        <f>'Table 1'!H23</f>
        <v>143.23</v>
      </c>
      <c r="E23" s="52">
        <f>'Table 1'!J23</f>
        <v>0.91</v>
      </c>
      <c r="F23" s="52">
        <f>'Table 1'!L23</f>
        <v>0.51</v>
      </c>
      <c r="G23" s="52">
        <f>'Table 1'!N23</f>
        <v>18.16</v>
      </c>
      <c r="H23" s="52">
        <f>'Table 1'!P23</f>
        <v>1.16</v>
      </c>
      <c r="I23" s="52">
        <f t="shared" si="2"/>
        <v>3.690000000000026</v>
      </c>
      <c r="J23" s="76"/>
      <c r="K23" s="58" t="s">
        <v>14</v>
      </c>
      <c r="L23" s="551">
        <f t="shared" si="3"/>
        <v>0.854288440892282</v>
      </c>
      <c r="M23" s="551">
        <f t="shared" si="4"/>
        <v>0.005427651198854825</v>
      </c>
      <c r="N23" s="551">
        <f t="shared" si="5"/>
        <v>0.0030418704521054515</v>
      </c>
      <c r="O23" s="551">
        <f t="shared" si="6"/>
        <v>0.10831444590242158</v>
      </c>
      <c r="P23" s="551">
        <f t="shared" si="7"/>
        <v>0.006918764165573184</v>
      </c>
      <c r="Q23" s="551">
        <f t="shared" si="8"/>
        <v>0.022008827388763127</v>
      </c>
      <c r="R23" s="76"/>
      <c r="S23" s="80" t="s">
        <v>28</v>
      </c>
      <c r="T23" s="80">
        <v>0.4905516102529061</v>
      </c>
      <c r="U23" s="80">
        <v>0.18777200218008477</v>
      </c>
      <c r="V23" s="80">
        <v>0.005490885130683066</v>
      </c>
      <c r="W23" s="80">
        <v>0.15870691688833574</v>
      </c>
      <c r="X23" s="80">
        <v>0.13357086495676437</v>
      </c>
      <c r="Y23" s="80">
        <v>0.02390772059122587</v>
      </c>
    </row>
    <row r="24" spans="2:25" ht="11.25">
      <c r="B24" s="58" t="s">
        <v>15</v>
      </c>
      <c r="C24" s="52">
        <f>'Table 1'!D24</f>
        <v>2483.79</v>
      </c>
      <c r="D24" s="52">
        <f>'Table 1'!H24</f>
        <v>525.41</v>
      </c>
      <c r="E24" s="52">
        <f>'Table 1'!J24</f>
        <v>120.43</v>
      </c>
      <c r="F24" s="52">
        <f>'Table 1'!L24</f>
        <v>9.17</v>
      </c>
      <c r="G24" s="52">
        <f>'Table 1'!N24</f>
        <v>793.24</v>
      </c>
      <c r="H24" s="52">
        <f>'Table 1'!P24</f>
        <v>976.1</v>
      </c>
      <c r="I24" s="52">
        <f t="shared" si="2"/>
        <v>59.440000000000055</v>
      </c>
      <c r="J24" s="76"/>
      <c r="K24" s="58" t="s">
        <v>15</v>
      </c>
      <c r="L24" s="551">
        <f t="shared" si="3"/>
        <v>0.21153559680971418</v>
      </c>
      <c r="M24" s="551">
        <f t="shared" si="4"/>
        <v>0.04848638572504117</v>
      </c>
      <c r="N24" s="551">
        <f t="shared" si="5"/>
        <v>0.0036919385294247905</v>
      </c>
      <c r="O24" s="551">
        <f t="shared" si="6"/>
        <v>0.3193667741636773</v>
      </c>
      <c r="P24" s="551">
        <f t="shared" si="7"/>
        <v>0.3929881350677795</v>
      </c>
      <c r="Q24" s="551">
        <f t="shared" si="8"/>
        <v>0.02393116970436311</v>
      </c>
      <c r="R24" s="76"/>
      <c r="S24" s="80" t="s">
        <v>0</v>
      </c>
      <c r="T24" s="80">
        <v>0.4820411300767635</v>
      </c>
      <c r="U24" s="80">
        <v>0.00317215453789211</v>
      </c>
      <c r="V24" s="80">
        <v>0.0008423978855813072</v>
      </c>
      <c r="W24" s="80">
        <v>0.4155522444638664</v>
      </c>
      <c r="X24" s="80">
        <v>0.08966009245316794</v>
      </c>
      <c r="Y24" s="80">
        <v>0.008731980582728636</v>
      </c>
    </row>
    <row r="25" spans="2:25" ht="11.25">
      <c r="B25" s="58" t="s">
        <v>16</v>
      </c>
      <c r="C25" s="52">
        <f>'Table 1'!D25</f>
        <v>41.65</v>
      </c>
      <c r="D25" s="52">
        <f>'Table 1'!H25</f>
        <v>11.78</v>
      </c>
      <c r="E25" s="52">
        <f>'Table 1'!J25</f>
        <v>1.19</v>
      </c>
      <c r="F25" s="52">
        <f>'Table 1'!L25</f>
        <v>0.44</v>
      </c>
      <c r="G25" s="52">
        <f>'Table 1'!N25</f>
        <v>17.45</v>
      </c>
      <c r="H25" s="52">
        <f>'Table 1'!P25</f>
        <v>9.18</v>
      </c>
      <c r="I25" s="52">
        <f t="shared" si="2"/>
        <v>1.6099999999999994</v>
      </c>
      <c r="J25" s="76"/>
      <c r="K25" s="58" t="s">
        <v>16</v>
      </c>
      <c r="L25" s="551">
        <f t="shared" si="3"/>
        <v>0.28283313325330134</v>
      </c>
      <c r="M25" s="551">
        <f t="shared" si="4"/>
        <v>0.02857142857142857</v>
      </c>
      <c r="N25" s="551">
        <f t="shared" si="5"/>
        <v>0.01056422569027611</v>
      </c>
      <c r="O25" s="551">
        <f t="shared" si="6"/>
        <v>0.4189675870348139</v>
      </c>
      <c r="P25" s="551">
        <f t="shared" si="7"/>
        <v>0.22040816326530613</v>
      </c>
      <c r="Q25" s="551">
        <f t="shared" si="8"/>
        <v>0.03865546218487394</v>
      </c>
      <c r="R25" s="76"/>
      <c r="S25" s="80" t="s">
        <v>432</v>
      </c>
      <c r="T25" s="80">
        <v>0.47366445991541895</v>
      </c>
      <c r="U25" s="80">
        <v>0.07098974842089117</v>
      </c>
      <c r="V25" s="80">
        <v>0.009106565273554173</v>
      </c>
      <c r="W25" s="80">
        <v>0.2742021919005322</v>
      </c>
      <c r="X25" s="80">
        <v>0.1503737750563299</v>
      </c>
      <c r="Y25" s="80">
        <v>0.02166325943327363</v>
      </c>
    </row>
    <row r="26" spans="2:25" ht="11.25">
      <c r="B26" s="58" t="s">
        <v>17</v>
      </c>
      <c r="C26" s="52">
        <f>'Table 1'!D26</f>
        <v>6711.5</v>
      </c>
      <c r="D26" s="52">
        <f>'Table 1'!H26</f>
        <v>2776.6</v>
      </c>
      <c r="E26" s="52">
        <f>'Table 1'!J26</f>
        <v>112.95</v>
      </c>
      <c r="F26" s="52">
        <f>'Table 1'!L26</f>
        <v>35.28</v>
      </c>
      <c r="G26" s="52">
        <f>'Table 1'!N26</f>
        <v>2496.43</v>
      </c>
      <c r="H26" s="52">
        <f>'Table 1'!P26</f>
        <v>1175.44</v>
      </c>
      <c r="I26" s="52">
        <f t="shared" si="2"/>
        <v>114.79999999999927</v>
      </c>
      <c r="J26" s="76"/>
      <c r="K26" s="58" t="s">
        <v>17</v>
      </c>
      <c r="L26" s="551">
        <f t="shared" si="3"/>
        <v>0.4137078149444982</v>
      </c>
      <c r="M26" s="551">
        <f t="shared" si="4"/>
        <v>0.016829322804142146</v>
      </c>
      <c r="N26" s="551">
        <f t="shared" si="5"/>
        <v>0.005256649035238025</v>
      </c>
      <c r="O26" s="551">
        <f t="shared" si="6"/>
        <v>0.37196304849884526</v>
      </c>
      <c r="P26" s="551">
        <f t="shared" si="7"/>
        <v>0.17513819563435895</v>
      </c>
      <c r="Q26" s="551">
        <f t="shared" si="8"/>
        <v>0.01710496908291727</v>
      </c>
      <c r="R26" s="76"/>
      <c r="S26" s="80" t="s">
        <v>21</v>
      </c>
      <c r="T26" s="80">
        <v>0.46687821573471755</v>
      </c>
      <c r="U26" s="80">
        <v>0.10061878102404861</v>
      </c>
      <c r="V26" s="80">
        <v>0.019071148484779803</v>
      </c>
      <c r="W26" s="80">
        <v>0.20798748838368958</v>
      </c>
      <c r="X26" s="80">
        <v>0.18271039688116233</v>
      </c>
      <c r="Y26" s="80">
        <v>0.022733969491602096</v>
      </c>
    </row>
    <row r="27" spans="2:25" ht="11.25">
      <c r="B27" s="58" t="s">
        <v>19</v>
      </c>
      <c r="C27" s="52">
        <f>'Table 1'!D27</f>
        <v>2517.17</v>
      </c>
      <c r="D27" s="52">
        <f>'Table 1'!H27</f>
        <v>1433.97</v>
      </c>
      <c r="E27" s="52">
        <f>'Table 1'!J27</f>
        <v>39.76</v>
      </c>
      <c r="F27" s="52">
        <f>'Table 1'!L27</f>
        <v>8.05</v>
      </c>
      <c r="G27" s="52">
        <f>'Table 1'!N27</f>
        <v>792.12</v>
      </c>
      <c r="H27" s="52">
        <f>'Table 1'!P27</f>
        <v>178.51</v>
      </c>
      <c r="I27" s="52">
        <f t="shared" si="2"/>
        <v>64.76000000000022</v>
      </c>
      <c r="J27" s="76"/>
      <c r="K27" s="58" t="s">
        <v>19</v>
      </c>
      <c r="L27" s="551">
        <f t="shared" si="3"/>
        <v>0.569675468879734</v>
      </c>
      <c r="M27" s="551">
        <f t="shared" si="4"/>
        <v>0.015795516393410057</v>
      </c>
      <c r="N27" s="551">
        <f t="shared" si="5"/>
        <v>0.0031980358895108397</v>
      </c>
      <c r="O27" s="551">
        <f t="shared" si="6"/>
        <v>0.3146867315278666</v>
      </c>
      <c r="P27" s="551">
        <f t="shared" si="7"/>
        <v>0.0709169424393267</v>
      </c>
      <c r="Q27" s="551">
        <f t="shared" si="8"/>
        <v>0.025727304870151884</v>
      </c>
      <c r="R27" s="76"/>
      <c r="S27" s="80" t="s">
        <v>10</v>
      </c>
      <c r="T27" s="80">
        <v>0.4402079600303485</v>
      </c>
      <c r="U27" s="80">
        <v>0.06842744604258479</v>
      </c>
      <c r="V27" s="80">
        <v>0.008695941692091626</v>
      </c>
      <c r="W27" s="80">
        <v>0.24770166432595603</v>
      </c>
      <c r="X27" s="80">
        <v>0.21550781313057937</v>
      </c>
      <c r="Y27" s="80">
        <v>0.019459174778439715</v>
      </c>
    </row>
    <row r="28" spans="2:25" ht="11.25">
      <c r="B28" s="58" t="s">
        <v>20</v>
      </c>
      <c r="C28" s="52">
        <f>'Table 1'!D28</f>
        <v>10377.22</v>
      </c>
      <c r="D28" s="52">
        <f>'Table 1'!H28</f>
        <v>4406.23</v>
      </c>
      <c r="E28" s="52">
        <f>'Table 1'!J28</f>
        <v>26.11</v>
      </c>
      <c r="F28" s="52">
        <f>'Table 1'!L28</f>
        <v>10.71</v>
      </c>
      <c r="G28" s="52">
        <f>'Table 1'!N28</f>
        <v>3656.92</v>
      </c>
      <c r="H28" s="52">
        <f>'Table 1'!P28</f>
        <v>2061.68</v>
      </c>
      <c r="I28" s="52">
        <f t="shared" si="2"/>
        <v>215.5699999999997</v>
      </c>
      <c r="J28" s="76"/>
      <c r="K28" s="58" t="s">
        <v>20</v>
      </c>
      <c r="L28" s="551">
        <f t="shared" si="3"/>
        <v>0.4246060120147785</v>
      </c>
      <c r="M28" s="551">
        <f t="shared" si="4"/>
        <v>0.002516088123794234</v>
      </c>
      <c r="N28" s="551">
        <f t="shared" si="5"/>
        <v>0.001032068318875383</v>
      </c>
      <c r="O28" s="551">
        <f t="shared" si="6"/>
        <v>0.3523988120132367</v>
      </c>
      <c r="P28" s="551">
        <f t="shared" si="7"/>
        <v>0.19867363320812317</v>
      </c>
      <c r="Q28" s="551">
        <f t="shared" si="8"/>
        <v>0.02077338632119197</v>
      </c>
      <c r="R28" s="76"/>
      <c r="S28" s="80" t="s">
        <v>20</v>
      </c>
      <c r="T28" s="80">
        <v>0.4246060120147785</v>
      </c>
      <c r="U28" s="80">
        <v>0.002516088123794234</v>
      </c>
      <c r="V28" s="80">
        <v>0.001032068318875383</v>
      </c>
      <c r="W28" s="80">
        <v>0.3523988120132367</v>
      </c>
      <c r="X28" s="80">
        <v>0.19867363320812317</v>
      </c>
      <c r="Y28" s="80">
        <v>0.02077338632119197</v>
      </c>
    </row>
    <row r="29" spans="2:25" ht="11.25">
      <c r="B29" s="58" t="s">
        <v>21</v>
      </c>
      <c r="C29" s="52">
        <f>'Table 1'!D29</f>
        <v>2205.95</v>
      </c>
      <c r="D29" s="52">
        <f>'Table 1'!H29</f>
        <v>1029.91</v>
      </c>
      <c r="E29" s="52">
        <f>'Table 1'!J29</f>
        <v>221.96</v>
      </c>
      <c r="F29" s="52">
        <f>'Table 1'!L29</f>
        <v>42.07</v>
      </c>
      <c r="G29" s="52">
        <f>'Table 1'!N29</f>
        <v>458.81</v>
      </c>
      <c r="H29" s="52">
        <f>'Table 1'!P29</f>
        <v>403.05</v>
      </c>
      <c r="I29" s="52">
        <f t="shared" si="2"/>
        <v>50.149999999999636</v>
      </c>
      <c r="J29" s="76"/>
      <c r="K29" s="58" t="s">
        <v>21</v>
      </c>
      <c r="L29" s="551">
        <f t="shared" si="3"/>
        <v>0.46687821573471755</v>
      </c>
      <c r="M29" s="551">
        <f t="shared" si="4"/>
        <v>0.10061878102404861</v>
      </c>
      <c r="N29" s="551">
        <f t="shared" si="5"/>
        <v>0.019071148484779803</v>
      </c>
      <c r="O29" s="551">
        <f t="shared" si="6"/>
        <v>0.20798748838368958</v>
      </c>
      <c r="P29" s="551">
        <f t="shared" si="7"/>
        <v>0.18271039688116233</v>
      </c>
      <c r="Q29" s="551">
        <f t="shared" si="8"/>
        <v>0.022733969491602096</v>
      </c>
      <c r="R29" s="76"/>
      <c r="S29" s="80" t="s">
        <v>17</v>
      </c>
      <c r="T29" s="80">
        <v>0.4137078149444982</v>
      </c>
      <c r="U29" s="80">
        <v>0.016829322804142146</v>
      </c>
      <c r="V29" s="80">
        <v>0.005256649035238025</v>
      </c>
      <c r="W29" s="80">
        <v>0.37196304849884526</v>
      </c>
      <c r="X29" s="80">
        <v>0.17513819563435895</v>
      </c>
      <c r="Y29" s="80">
        <v>0.01710496908291727</v>
      </c>
    </row>
    <row r="30" spans="2:25" ht="11.25">
      <c r="B30" s="58" t="s">
        <v>22</v>
      </c>
      <c r="C30" s="52">
        <f>'Table 1'!D30</f>
        <v>5444.18</v>
      </c>
      <c r="D30" s="52">
        <f>'Table 1'!H30</f>
        <v>1667.16</v>
      </c>
      <c r="E30" s="52">
        <f>'Table 1'!J30</f>
        <v>841.22</v>
      </c>
      <c r="F30" s="52">
        <f>'Table 1'!L30</f>
        <v>124.09</v>
      </c>
      <c r="G30" s="52">
        <f>'Table 1'!N30</f>
        <v>1372.44</v>
      </c>
      <c r="H30" s="52">
        <f>'Table 1'!P30</f>
        <v>962.61</v>
      </c>
      <c r="I30" s="52">
        <f t="shared" si="2"/>
        <v>476.65999999999985</v>
      </c>
      <c r="J30" s="76"/>
      <c r="K30" s="58" t="s">
        <v>22</v>
      </c>
      <c r="L30" s="551">
        <f t="shared" si="3"/>
        <v>0.30622793515276864</v>
      </c>
      <c r="M30" s="551">
        <f t="shared" si="4"/>
        <v>0.15451730104441808</v>
      </c>
      <c r="N30" s="551">
        <f t="shared" si="5"/>
        <v>0.02279314791208226</v>
      </c>
      <c r="O30" s="551">
        <f t="shared" si="6"/>
        <v>0.25209306084662886</v>
      </c>
      <c r="P30" s="551">
        <f t="shared" si="7"/>
        <v>0.1768145065005198</v>
      </c>
      <c r="Q30" s="551">
        <f t="shared" si="8"/>
        <v>0.08755404854358229</v>
      </c>
      <c r="R30" s="76"/>
      <c r="S30" s="80" t="s">
        <v>1</v>
      </c>
      <c r="T30" s="80">
        <v>0.41229436174932793</v>
      </c>
      <c r="U30" s="80">
        <v>0.1231176107249428</v>
      </c>
      <c r="V30" s="80">
        <v>0.03383298389692641</v>
      </c>
      <c r="W30" s="80">
        <v>0.15432329682375354</v>
      </c>
      <c r="X30" s="80">
        <v>0.19552489408162022</v>
      </c>
      <c r="Y30" s="80">
        <v>0.08090685272342905</v>
      </c>
    </row>
    <row r="31" spans="2:25" ht="11.25">
      <c r="B31" s="58" t="s">
        <v>23</v>
      </c>
      <c r="C31" s="52">
        <f>'Table 1'!D31</f>
        <v>518.48</v>
      </c>
      <c r="D31" s="52">
        <f>'Table 1'!H31</f>
        <v>331.7</v>
      </c>
      <c r="E31" s="52">
        <f>'Table 1'!J31</f>
        <v>13.77</v>
      </c>
      <c r="F31" s="52">
        <f>'Table 1'!L31</f>
        <v>3.49</v>
      </c>
      <c r="G31" s="52">
        <f>'Table 1'!N31</f>
        <v>92.34</v>
      </c>
      <c r="H31" s="52">
        <f>'Table 1'!P31</f>
        <v>58.69</v>
      </c>
      <c r="I31" s="52">
        <f t="shared" si="2"/>
        <v>18.490000000000066</v>
      </c>
      <c r="J31" s="76"/>
      <c r="K31" s="58" t="s">
        <v>23</v>
      </c>
      <c r="L31" s="551">
        <f t="shared" si="3"/>
        <v>0.6397546674895849</v>
      </c>
      <c r="M31" s="551">
        <f t="shared" si="4"/>
        <v>0.02655840148125289</v>
      </c>
      <c r="N31" s="551">
        <f t="shared" si="5"/>
        <v>0.006731214318777967</v>
      </c>
      <c r="O31" s="551">
        <f t="shared" si="6"/>
        <v>0.17809751581546057</v>
      </c>
      <c r="P31" s="551">
        <f t="shared" si="7"/>
        <v>0.11319626600833203</v>
      </c>
      <c r="Q31" s="551">
        <f t="shared" si="8"/>
        <v>0.0356619348865917</v>
      </c>
      <c r="R31" s="76"/>
      <c r="S31" s="80" t="s">
        <v>280</v>
      </c>
      <c r="T31" s="80">
        <v>0.36570997274990685</v>
      </c>
      <c r="U31" s="80">
        <v>0.0868670234664471</v>
      </c>
      <c r="V31" s="80">
        <v>0.011017663549569685</v>
      </c>
      <c r="W31" s="80">
        <v>0.3738751984943834</v>
      </c>
      <c r="X31" s="80">
        <v>0.14782685408457333</v>
      </c>
      <c r="Y31" s="80">
        <v>0.014703287655119574</v>
      </c>
    </row>
    <row r="32" spans="2:25" ht="11.25">
      <c r="B32" s="58" t="s">
        <v>24</v>
      </c>
      <c r="C32" s="52">
        <f>'Table 1'!D32</f>
        <v>668.34</v>
      </c>
      <c r="D32" s="52">
        <f>'Table 1'!H32</f>
        <v>343.41</v>
      </c>
      <c r="E32" s="52">
        <f>'Table 1'!J32</f>
        <v>39.45</v>
      </c>
      <c r="F32" s="52">
        <f>'Table 1'!L32</f>
        <v>1.1</v>
      </c>
      <c r="G32" s="52">
        <f>'Table 1'!N32</f>
        <v>143.58</v>
      </c>
      <c r="H32" s="52">
        <f>'Table 1'!P32</f>
        <v>135.2</v>
      </c>
      <c r="I32" s="52">
        <f t="shared" si="2"/>
        <v>5.600000000000023</v>
      </c>
      <c r="J32" s="76"/>
      <c r="K32" s="58" t="s">
        <v>24</v>
      </c>
      <c r="L32" s="551">
        <f t="shared" si="3"/>
        <v>0.5138252985007631</v>
      </c>
      <c r="M32" s="551">
        <f t="shared" si="4"/>
        <v>0.059026842625011226</v>
      </c>
      <c r="N32" s="551">
        <f t="shared" si="5"/>
        <v>0.0016458688691384626</v>
      </c>
      <c r="O32" s="551">
        <f t="shared" si="6"/>
        <v>0.21483077475536405</v>
      </c>
      <c r="P32" s="551">
        <f t="shared" si="7"/>
        <v>0.2022922464613819</v>
      </c>
      <c r="Q32" s="551">
        <f t="shared" si="8"/>
        <v>0.008378968788341297</v>
      </c>
      <c r="R32" s="76"/>
      <c r="S32" s="80" t="s">
        <v>330</v>
      </c>
      <c r="T32" s="80">
        <v>0.3456352904628767</v>
      </c>
      <c r="U32" s="80">
        <v>0.2879155017086052</v>
      </c>
      <c r="V32" s="80">
        <v>0.0006213109661385524</v>
      </c>
      <c r="W32" s="80">
        <v>0.05834109972041007</v>
      </c>
      <c r="X32" s="80">
        <v>0.03560111835973905</v>
      </c>
      <c r="Y32" s="80">
        <v>0.27188567878223047</v>
      </c>
    </row>
    <row r="33" spans="2:25" ht="11.25">
      <c r="B33" s="58" t="s">
        <v>25</v>
      </c>
      <c r="C33" s="52">
        <f>'Table 1'!D33</f>
        <v>1121.05</v>
      </c>
      <c r="D33" s="52">
        <f>'Table 1'!H33</f>
        <v>656.1</v>
      </c>
      <c r="E33" s="52">
        <f>'Table 1'!J33</f>
        <v>12.57</v>
      </c>
      <c r="F33" s="52">
        <f>'Table 1'!L33</f>
        <v>0.49</v>
      </c>
      <c r="G33" s="52">
        <f>'Table 1'!N33</f>
        <v>328.44</v>
      </c>
      <c r="H33" s="52">
        <f>'Table 1'!P33</f>
        <v>98.19</v>
      </c>
      <c r="I33" s="52">
        <f t="shared" si="2"/>
        <v>25.259999999999764</v>
      </c>
      <c r="J33" s="76"/>
      <c r="K33" s="58" t="s">
        <v>25</v>
      </c>
      <c r="L33" s="551">
        <f t="shared" si="3"/>
        <v>0.5852548949645422</v>
      </c>
      <c r="M33" s="551">
        <f t="shared" si="4"/>
        <v>0.011212702377235628</v>
      </c>
      <c r="N33" s="551">
        <f t="shared" si="5"/>
        <v>0.00043709022791133315</v>
      </c>
      <c r="O33" s="551">
        <f t="shared" si="6"/>
        <v>0.2929753356228536</v>
      </c>
      <c r="P33" s="551">
        <f t="shared" si="7"/>
        <v>0.08758752954819143</v>
      </c>
      <c r="Q33" s="551">
        <f t="shared" si="8"/>
        <v>0.022532447259265658</v>
      </c>
      <c r="R33" s="76"/>
      <c r="S33" s="80" t="s">
        <v>22</v>
      </c>
      <c r="T33" s="80">
        <v>0.30622793515276864</v>
      </c>
      <c r="U33" s="80">
        <v>0.15451730104441808</v>
      </c>
      <c r="V33" s="80">
        <v>0.02279314791208226</v>
      </c>
      <c r="W33" s="80">
        <v>0.25209306084662886</v>
      </c>
      <c r="X33" s="80">
        <v>0.1768145065005198</v>
      </c>
      <c r="Y33" s="80">
        <v>0.08755404854358229</v>
      </c>
    </row>
    <row r="34" spans="2:25" ht="11.25">
      <c r="B34" s="58" t="s">
        <v>286</v>
      </c>
      <c r="C34" s="52">
        <f>'Table 1'!D34</f>
        <v>1751.89</v>
      </c>
      <c r="D34" s="52">
        <f>'Table 1'!H34</f>
        <v>1074.74</v>
      </c>
      <c r="E34" s="52">
        <f>'Table 1'!J34</f>
        <v>56.49</v>
      </c>
      <c r="F34" s="56" t="str">
        <f>'Table 1'!L34</f>
        <v>-</v>
      </c>
      <c r="G34" s="52">
        <f>'Table 1'!N34</f>
        <v>370.12</v>
      </c>
      <c r="H34" s="52">
        <f>'Table 1'!P34</f>
        <v>156.92</v>
      </c>
      <c r="I34" s="52">
        <f t="shared" si="2"/>
        <v>93.62000000000012</v>
      </c>
      <c r="J34" s="76"/>
      <c r="K34" s="58" t="s">
        <v>286</v>
      </c>
      <c r="L34" s="551">
        <f t="shared" si="3"/>
        <v>0.6134745902996193</v>
      </c>
      <c r="M34" s="551">
        <f t="shared" si="4"/>
        <v>0.032245175210772366</v>
      </c>
      <c r="N34" s="552" t="s">
        <v>18</v>
      </c>
      <c r="O34" s="551">
        <f t="shared" si="6"/>
        <v>0.2112689723669865</v>
      </c>
      <c r="P34" s="551">
        <f t="shared" si="7"/>
        <v>0.08957183384801556</v>
      </c>
      <c r="Q34" s="551">
        <f t="shared" si="8"/>
        <v>0.05343942827460635</v>
      </c>
      <c r="R34" s="76"/>
      <c r="S34" s="80" t="s">
        <v>16</v>
      </c>
      <c r="T34" s="80">
        <v>0.28283313325330134</v>
      </c>
      <c r="U34" s="80">
        <v>0.02857142857142857</v>
      </c>
      <c r="V34" s="80">
        <v>0.01056422569027611</v>
      </c>
      <c r="W34" s="80">
        <v>0.4189675870348139</v>
      </c>
      <c r="X34" s="80">
        <v>0.22040816326530613</v>
      </c>
      <c r="Y34" s="80">
        <v>0.03865546218487394</v>
      </c>
    </row>
    <row r="35" spans="2:25" ht="11.25">
      <c r="B35" s="78" t="s">
        <v>287</v>
      </c>
      <c r="C35" s="45">
        <f>'Table 1'!D35</f>
        <v>13308.42</v>
      </c>
      <c r="D35" s="45">
        <f>'Table 1'!H35</f>
        <v>7118.27</v>
      </c>
      <c r="E35" s="45">
        <f>'Table 1'!J35</f>
        <v>3102.78</v>
      </c>
      <c r="F35" s="45">
        <f>'Table 1'!L35</f>
        <v>8.98</v>
      </c>
      <c r="G35" s="45">
        <f>'Table 1'!N35</f>
        <v>1113.05</v>
      </c>
      <c r="H35" s="45">
        <f>'Table 1'!P35</f>
        <v>1729.41</v>
      </c>
      <c r="I35" s="48">
        <f t="shared" si="2"/>
        <v>235.9300000000003</v>
      </c>
      <c r="J35" s="76"/>
      <c r="K35" s="78" t="s">
        <v>287</v>
      </c>
      <c r="L35" s="557">
        <f t="shared" si="3"/>
        <v>0.5348696539484026</v>
      </c>
      <c r="M35" s="557">
        <f t="shared" si="4"/>
        <v>0.23314412980654353</v>
      </c>
      <c r="N35" s="557">
        <f t="shared" si="5"/>
        <v>0.0006747607905371187</v>
      </c>
      <c r="O35" s="557">
        <f t="shared" si="6"/>
        <v>0.08363502203867927</v>
      </c>
      <c r="P35" s="557">
        <f t="shared" si="7"/>
        <v>0.12994855888227153</v>
      </c>
      <c r="Q35" s="558">
        <f t="shared" si="8"/>
        <v>0.01772787453356599</v>
      </c>
      <c r="R35" s="76"/>
      <c r="S35" s="80" t="s">
        <v>8</v>
      </c>
      <c r="T35" s="80">
        <v>0.2808001380896962</v>
      </c>
      <c r="U35" s="80">
        <v>0.11175421112889675</v>
      </c>
      <c r="V35" s="80">
        <v>0.015936279156951616</v>
      </c>
      <c r="W35" s="80">
        <v>0.41498920499981795</v>
      </c>
      <c r="X35" s="80">
        <v>0.15790570253807243</v>
      </c>
      <c r="Y35" s="80">
        <v>0.018614464086565082</v>
      </c>
    </row>
    <row r="36" spans="2:25" ht="11.25">
      <c r="B36" s="119" t="s">
        <v>330</v>
      </c>
      <c r="C36" s="120">
        <f>'Table 1'!D36</f>
        <v>160.95</v>
      </c>
      <c r="D36" s="120">
        <f>'Table 1'!H36</f>
        <v>55.63</v>
      </c>
      <c r="E36" s="120">
        <f>'Table 1'!J36</f>
        <v>46.34</v>
      </c>
      <c r="F36" s="120">
        <f>'Table 1'!L36</f>
        <v>0.1</v>
      </c>
      <c r="G36" s="120">
        <f>'Table 1'!N36</f>
        <v>9.39</v>
      </c>
      <c r="H36" s="120">
        <f>'Table 1'!P36</f>
        <v>5.73</v>
      </c>
      <c r="I36" s="121">
        <f>C36-SUM(D36:H36)</f>
        <v>43.75999999999999</v>
      </c>
      <c r="J36" s="76"/>
      <c r="K36" s="119" t="s">
        <v>330</v>
      </c>
      <c r="L36" s="559">
        <f t="shared" si="3"/>
        <v>0.3456352904628767</v>
      </c>
      <c r="M36" s="559">
        <f t="shared" si="4"/>
        <v>0.2879155017086052</v>
      </c>
      <c r="N36" s="559">
        <f t="shared" si="5"/>
        <v>0.0006213109661385524</v>
      </c>
      <c r="O36" s="559">
        <f t="shared" si="6"/>
        <v>0.05834109972041007</v>
      </c>
      <c r="P36" s="559">
        <f t="shared" si="7"/>
        <v>0.03560111835973905</v>
      </c>
      <c r="Q36" s="560">
        <f t="shared" si="8"/>
        <v>0.27188567878223047</v>
      </c>
      <c r="R36" s="76"/>
      <c r="S36" s="80" t="s">
        <v>3</v>
      </c>
      <c r="T36" s="80">
        <v>0.23052404764808718</v>
      </c>
      <c r="U36" s="80">
        <v>0.0032442980851323335</v>
      </c>
      <c r="V36" s="80">
        <v>0.00026425986908972643</v>
      </c>
      <c r="W36" s="80">
        <v>0.714717241940074</v>
      </c>
      <c r="X36" s="80">
        <v>0.041533520348009924</v>
      </c>
      <c r="Y36" s="80">
        <v>0.009716632109606901</v>
      </c>
    </row>
    <row r="37" spans="2:25" ht="11.25">
      <c r="B37" s="122" t="s">
        <v>28</v>
      </c>
      <c r="C37" s="123">
        <f>'Table 1'!D37</f>
        <v>1229.31</v>
      </c>
      <c r="D37" s="123">
        <f>'Table 1'!H37</f>
        <v>603.04</v>
      </c>
      <c r="E37" s="123">
        <f>'Table 1'!J37</f>
        <v>230.83</v>
      </c>
      <c r="F37" s="123">
        <f>'Table 1'!L37</f>
        <v>6.75</v>
      </c>
      <c r="G37" s="123">
        <f>'Table 1'!N37</f>
        <v>195.1</v>
      </c>
      <c r="H37" s="123">
        <f>'Table 1'!P37</f>
        <v>164.2</v>
      </c>
      <c r="I37" s="123">
        <f>C37-SUM(D37:H37)</f>
        <v>29.389999999999873</v>
      </c>
      <c r="J37" s="76"/>
      <c r="K37" s="122" t="s">
        <v>28</v>
      </c>
      <c r="L37" s="555">
        <f t="shared" si="3"/>
        <v>0.4905516102529061</v>
      </c>
      <c r="M37" s="555">
        <f t="shared" si="4"/>
        <v>0.18777200218008477</v>
      </c>
      <c r="N37" s="555">
        <f t="shared" si="5"/>
        <v>0.005490885130683066</v>
      </c>
      <c r="O37" s="555">
        <f t="shared" si="6"/>
        <v>0.15870691688833574</v>
      </c>
      <c r="P37" s="555">
        <f t="shared" si="7"/>
        <v>0.13357086495676437</v>
      </c>
      <c r="Q37" s="555">
        <f t="shared" si="8"/>
        <v>0.02390772059122587</v>
      </c>
      <c r="R37" s="76"/>
      <c r="S37" s="80" t="s">
        <v>15</v>
      </c>
      <c r="T37" s="80">
        <v>0.21153559680971418</v>
      </c>
      <c r="U37" s="80">
        <v>0.04848638572504117</v>
      </c>
      <c r="V37" s="80">
        <v>0.0036919385294247905</v>
      </c>
      <c r="W37" s="80">
        <v>0.3193667741636773</v>
      </c>
      <c r="X37" s="80">
        <v>0.3929881350677795</v>
      </c>
      <c r="Y37" s="80">
        <v>0.02393116970436311</v>
      </c>
    </row>
    <row r="38" spans="2:25" ht="11.25">
      <c r="B38" s="47" t="s">
        <v>278</v>
      </c>
      <c r="C38" s="548">
        <f>'Table 1'!D38</f>
        <v>1793.75</v>
      </c>
      <c r="D38" s="548">
        <f>'Table 1'!H38</f>
        <v>1163.97</v>
      </c>
      <c r="E38" s="548">
        <f>'Table 1'!J38</f>
        <v>43.41</v>
      </c>
      <c r="F38" s="548">
        <f>'Table 1'!L38</f>
        <v>8.7</v>
      </c>
      <c r="G38" s="548">
        <f>'Table 1'!N38</f>
        <v>420.89</v>
      </c>
      <c r="H38" s="548">
        <f>'Table 1'!P38</f>
        <v>88.76</v>
      </c>
      <c r="I38" s="548">
        <f>C38-SUM(D38:H38)</f>
        <v>68.01999999999975</v>
      </c>
      <c r="J38" s="76"/>
      <c r="K38" s="47" t="s">
        <v>278</v>
      </c>
      <c r="L38" s="553">
        <f t="shared" si="3"/>
        <v>0.6489031358885018</v>
      </c>
      <c r="M38" s="553">
        <f t="shared" si="4"/>
        <v>0.024200696864111495</v>
      </c>
      <c r="N38" s="553">
        <f t="shared" si="5"/>
        <v>0.004850174216027874</v>
      </c>
      <c r="O38" s="553">
        <f t="shared" si="6"/>
        <v>0.2346425087108014</v>
      </c>
      <c r="P38" s="553">
        <f t="shared" si="7"/>
        <v>0.049482926829268296</v>
      </c>
      <c r="Q38" s="553">
        <f t="shared" si="8"/>
        <v>0.03792055749128906</v>
      </c>
      <c r="R38" s="76"/>
      <c r="S38" s="80" t="s">
        <v>11</v>
      </c>
      <c r="T38" s="80">
        <v>0.19541718555417184</v>
      </c>
      <c r="U38" s="80">
        <v>0.13325031133250312</v>
      </c>
      <c r="V38" s="80">
        <v>0.12034869240348693</v>
      </c>
      <c r="W38" s="80">
        <v>0.38156911581569114</v>
      </c>
      <c r="X38" s="80">
        <v>0.16179327521793274</v>
      </c>
      <c r="Y38" s="80">
        <v>0.007621419676214344</v>
      </c>
    </row>
    <row r="39" spans="2:25" ht="11.25">
      <c r="B39" s="459" t="s">
        <v>279</v>
      </c>
      <c r="C39" s="461">
        <f>'Table 1'!D39</f>
        <v>118.41</v>
      </c>
      <c r="D39" s="461">
        <f>'Table 1'!H39</f>
        <v>67.77</v>
      </c>
      <c r="E39" s="461">
        <f>'Table 1'!J39</f>
        <v>22.9</v>
      </c>
      <c r="F39" s="461">
        <f>'Table 1'!L39</f>
        <v>3.58</v>
      </c>
      <c r="G39" s="461">
        <f>'Table 1'!N39</f>
        <v>12.67</v>
      </c>
      <c r="H39" s="460">
        <f>'Table 1'!P39</f>
        <v>7.95</v>
      </c>
      <c r="I39" s="461">
        <f>C39-SUM(D39:H39)</f>
        <v>3.5400000000000063</v>
      </c>
      <c r="J39" s="76"/>
      <c r="K39" s="459" t="s">
        <v>279</v>
      </c>
      <c r="L39" s="561">
        <f aca="true" t="shared" si="9" ref="L39:Q39">D39/$C39</f>
        <v>0.5723334177856599</v>
      </c>
      <c r="M39" s="561">
        <f t="shared" si="9"/>
        <v>0.19339582805506292</v>
      </c>
      <c r="N39" s="561">
        <f t="shared" si="9"/>
        <v>0.03023393294485263</v>
      </c>
      <c r="O39" s="561">
        <f t="shared" si="9"/>
        <v>0.1070010978802466</v>
      </c>
      <c r="P39" s="562">
        <f t="shared" si="9"/>
        <v>0.06713959969597162</v>
      </c>
      <c r="Q39" s="561">
        <f t="shared" si="9"/>
        <v>0.029896123638206287</v>
      </c>
      <c r="R39" s="76"/>
      <c r="S39" s="80" t="s">
        <v>7</v>
      </c>
      <c r="T39" s="80">
        <v>0.19347439456144142</v>
      </c>
      <c r="U39" s="80">
        <v>0.3804996426375014</v>
      </c>
      <c r="V39" s="80">
        <v>0.17507438126423217</v>
      </c>
      <c r="W39" s="80">
        <v>0.1012665591808919</v>
      </c>
      <c r="X39" s="80">
        <v>0.13829097618137395</v>
      </c>
      <c r="Y39" s="80">
        <v>0.011394046174559145</v>
      </c>
    </row>
    <row r="41" spans="2:4" ht="11.25">
      <c r="B41" s="5" t="s">
        <v>30</v>
      </c>
      <c r="D41" s="2"/>
    </row>
    <row r="42" spans="2:4" ht="11.25">
      <c r="B42" s="6" t="s">
        <v>18</v>
      </c>
      <c r="C42" s="6" t="s">
        <v>29</v>
      </c>
      <c r="D42" s="2"/>
    </row>
    <row r="43" spans="2:3" ht="11.25">
      <c r="B43" s="50" t="s">
        <v>31</v>
      </c>
      <c r="C43" s="50" t="s">
        <v>32</v>
      </c>
    </row>
    <row r="45" spans="2:9" ht="11.25">
      <c r="B45" s="890" t="s">
        <v>356</v>
      </c>
      <c r="C45" s="890"/>
      <c r="D45" s="890"/>
      <c r="E45" s="890"/>
      <c r="F45" s="890"/>
      <c r="G45" s="890"/>
      <c r="H45" s="890"/>
      <c r="I45" s="890"/>
    </row>
    <row r="46" spans="2:9" ht="11.25">
      <c r="B46" s="881" t="s">
        <v>355</v>
      </c>
      <c r="C46" s="882"/>
      <c r="D46" s="882"/>
      <c r="E46" s="882"/>
      <c r="F46" s="882"/>
      <c r="G46" s="882"/>
      <c r="H46" s="882"/>
      <c r="I46" s="882"/>
    </row>
    <row r="58" spans="2:10" ht="15" customHeight="1">
      <c r="B58" s="890"/>
      <c r="C58" s="890"/>
      <c r="D58" s="890"/>
      <c r="E58" s="890"/>
      <c r="F58" s="890"/>
      <c r="G58" s="890"/>
      <c r="H58" s="890"/>
      <c r="I58" s="890"/>
      <c r="J58" s="890"/>
    </row>
    <row r="59" spans="2:10" ht="15" customHeight="1">
      <c r="B59" s="881"/>
      <c r="C59" s="881"/>
      <c r="D59" s="881"/>
      <c r="E59" s="881"/>
      <c r="F59" s="881"/>
      <c r="G59" s="881"/>
      <c r="H59" s="881"/>
      <c r="I59" s="881"/>
      <c r="J59" s="881"/>
    </row>
  </sheetData>
  <sheetProtection/>
  <mergeCells count="22">
    <mergeCell ref="B45:I45"/>
    <mergeCell ref="B46:I46"/>
    <mergeCell ref="B58:J58"/>
    <mergeCell ref="B59:J59"/>
    <mergeCell ref="B3:B5"/>
    <mergeCell ref="C3:C5"/>
    <mergeCell ref="D3:D5"/>
    <mergeCell ref="E3:E5"/>
    <mergeCell ref="F3:F5"/>
    <mergeCell ref="B1:K1"/>
    <mergeCell ref="K6:Q6"/>
    <mergeCell ref="L3:L5"/>
    <mergeCell ref="M3:M5"/>
    <mergeCell ref="N3:N5"/>
    <mergeCell ref="O3:O5"/>
    <mergeCell ref="B6:I6"/>
    <mergeCell ref="P3:P5"/>
    <mergeCell ref="Q3:Q5"/>
    <mergeCell ref="G3:G5"/>
    <mergeCell ref="H3:H5"/>
    <mergeCell ref="I3:I5"/>
    <mergeCell ref="K3:K5"/>
  </mergeCells>
  <conditionalFormatting sqref="J7:J39">
    <cfRule type="cellIs" priority="2" dxfId="0" operator="greaterThan" stopIfTrue="1">
      <formula>0.5</formula>
    </cfRule>
  </conditionalFormatting>
  <printOptions/>
  <pageMargins left="0.75" right="0.75" top="1" bottom="1" header="0.5" footer="0.5"/>
  <pageSetup horizontalDpi="600" verticalDpi="600" orientation="portrait" paperSize="9" r:id="rId2"/>
  <ignoredErrors>
    <ignoredError sqref="B4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0"/>
  </sheetPr>
  <dimension ref="B1:N69"/>
  <sheetViews>
    <sheetView zoomScale="200" zoomScaleNormal="200" zoomScalePageLayoutView="0" workbookViewId="0" topLeftCell="A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5.7109375" style="14" customWidth="1"/>
    <col min="3" max="4" width="8.7109375" style="62" customWidth="1"/>
    <col min="5" max="5" width="8.7109375" style="137" customWidth="1"/>
    <col min="6" max="6" width="6.421875" style="137" customWidth="1"/>
    <col min="7" max="7" width="9.57421875" style="137" customWidth="1"/>
    <col min="8" max="8" width="9.57421875" style="62" customWidth="1"/>
    <col min="9" max="16384" width="10.28125" style="62" customWidth="1"/>
  </cols>
  <sheetData>
    <row r="1" spans="2:14" ht="12" customHeight="1">
      <c r="B1" s="1002" t="s">
        <v>475</v>
      </c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</row>
    <row r="2" spans="2:7" ht="12" customHeight="1">
      <c r="B2" s="13"/>
      <c r="C2" s="13"/>
      <c r="D2" s="13"/>
      <c r="E2" s="341"/>
      <c r="F2" s="341"/>
      <c r="G2" s="341"/>
    </row>
    <row r="3" spans="2:8" ht="12" customHeight="1">
      <c r="B3" s="992"/>
      <c r="C3" s="989" t="s">
        <v>48</v>
      </c>
      <c r="D3" s="989" t="s">
        <v>49</v>
      </c>
      <c r="E3" s="138"/>
      <c r="F3" s="992"/>
      <c r="G3" s="979" t="s">
        <v>48</v>
      </c>
      <c r="H3" s="989" t="s">
        <v>49</v>
      </c>
    </row>
    <row r="4" spans="2:8" ht="12" customHeight="1">
      <c r="B4" s="993"/>
      <c r="C4" s="990"/>
      <c r="D4" s="990"/>
      <c r="E4" s="222"/>
      <c r="F4" s="993"/>
      <c r="G4" s="997"/>
      <c r="H4" s="990"/>
    </row>
    <row r="5" spans="2:8" ht="12" customHeight="1">
      <c r="B5" s="993"/>
      <c r="C5" s="991"/>
      <c r="D5" s="991"/>
      <c r="E5" s="222"/>
      <c r="F5" s="993"/>
      <c r="G5" s="998"/>
      <c r="H5" s="991"/>
    </row>
    <row r="6" spans="2:8" ht="12" customHeight="1">
      <c r="B6" s="993"/>
      <c r="C6" s="994" t="s">
        <v>50</v>
      </c>
      <c r="D6" s="894" t="s">
        <v>51</v>
      </c>
      <c r="E6" s="223"/>
      <c r="F6" s="993"/>
      <c r="G6" s="999" t="s">
        <v>50</v>
      </c>
      <c r="H6" s="894" t="s">
        <v>51</v>
      </c>
    </row>
    <row r="7" spans="2:8" ht="12" customHeight="1">
      <c r="B7" s="993"/>
      <c r="C7" s="995"/>
      <c r="D7" s="932"/>
      <c r="E7" s="224"/>
      <c r="F7" s="996"/>
      <c r="G7" s="1000"/>
      <c r="H7" s="1001"/>
    </row>
    <row r="8" spans="2:8" s="50" customFormat="1" ht="12" customHeight="1">
      <c r="B8" s="530" t="s">
        <v>432</v>
      </c>
      <c r="C8" s="531">
        <f>'Table 2'!L6</f>
        <v>0.7690665980352994</v>
      </c>
      <c r="D8" s="532">
        <f>'Table 2'!N6</f>
        <v>0.9790401306471382</v>
      </c>
      <c r="E8" s="225"/>
      <c r="F8" s="229" t="s">
        <v>16</v>
      </c>
      <c r="G8" s="229">
        <v>3.786363636363636</v>
      </c>
      <c r="H8" s="230">
        <v>2.6684684684684683</v>
      </c>
    </row>
    <row r="9" spans="2:8" s="50" customFormat="1" ht="12" customHeight="1">
      <c r="B9" s="57" t="s">
        <v>0</v>
      </c>
      <c r="C9" s="67">
        <f>'Table 2'!L9</f>
        <v>2.797260677466863</v>
      </c>
      <c r="D9" s="68">
        <f>'Table 2'!N9</f>
        <v>2.463365634601749</v>
      </c>
      <c r="E9" s="225"/>
      <c r="F9" s="231" t="s">
        <v>17</v>
      </c>
      <c r="G9" s="231">
        <v>3.5852029914529915</v>
      </c>
      <c r="H9" s="232">
        <v>2.46485841978473</v>
      </c>
    </row>
    <row r="10" spans="2:8" ht="12" customHeight="1">
      <c r="B10" s="58" t="s">
        <v>1</v>
      </c>
      <c r="C10" s="69">
        <f>'Table 2'!L10</f>
        <v>0.256807417336908</v>
      </c>
      <c r="D10" s="70">
        <f>'Table 2'!N10</f>
        <v>0.5767901693707095</v>
      </c>
      <c r="E10" s="225"/>
      <c r="F10" s="231" t="s">
        <v>0</v>
      </c>
      <c r="G10" s="231">
        <v>2.797260677466863</v>
      </c>
      <c r="H10" s="232">
        <v>2.463365634601749</v>
      </c>
    </row>
    <row r="11" spans="2:8" ht="12" customHeight="1">
      <c r="B11" s="58" t="s">
        <v>2</v>
      </c>
      <c r="C11" s="69">
        <f>'Table 2'!L11</f>
        <v>0.4943915040183697</v>
      </c>
      <c r="D11" s="70">
        <f>'Table 2'!N11</f>
        <v>0.7585339425488546</v>
      </c>
      <c r="E11" s="225"/>
      <c r="F11" s="231" t="s">
        <v>3</v>
      </c>
      <c r="G11" s="231">
        <v>1.858481299584435</v>
      </c>
      <c r="H11" s="232">
        <v>1.7036884430678296</v>
      </c>
    </row>
    <row r="12" spans="2:8" ht="12" customHeight="1">
      <c r="B12" s="58" t="s">
        <v>3</v>
      </c>
      <c r="C12" s="69">
        <f>'Table 2'!L12</f>
        <v>1.858481299584435</v>
      </c>
      <c r="D12" s="70">
        <f>'Table 2'!N12</f>
        <v>1.7036884430678296</v>
      </c>
      <c r="E12" s="225"/>
      <c r="F12" s="231" t="s">
        <v>278</v>
      </c>
      <c r="G12" s="231">
        <v>1.7115935114503817</v>
      </c>
      <c r="H12" s="232">
        <v>1.6051531161579489</v>
      </c>
    </row>
    <row r="13" spans="2:8" ht="12" customHeight="1">
      <c r="B13" s="58" t="s">
        <v>4</v>
      </c>
      <c r="C13" s="69">
        <f>'Table 2'!L13</f>
        <v>1.0651676245210728</v>
      </c>
      <c r="D13" s="70">
        <f>'Table 2'!N13</f>
        <v>1.3391203141754904</v>
      </c>
      <c r="E13" s="225"/>
      <c r="F13" s="231" t="s">
        <v>11</v>
      </c>
      <c r="G13" s="231">
        <v>1.701271186440678</v>
      </c>
      <c r="H13" s="232">
        <v>2.6142816174361916</v>
      </c>
    </row>
    <row r="14" spans="2:8" ht="12" customHeight="1">
      <c r="B14" s="58" t="s">
        <v>5</v>
      </c>
      <c r="C14" s="69">
        <f>'Table 2'!L14</f>
        <v>0.32548352816153026</v>
      </c>
      <c r="D14" s="70">
        <f>'Table 2'!N14</f>
        <v>0.5005092168245239</v>
      </c>
      <c r="E14" s="225"/>
      <c r="F14" s="231" t="s">
        <v>14</v>
      </c>
      <c r="G14" s="231">
        <v>1.2798473282442748</v>
      </c>
      <c r="H14" s="232">
        <v>1.595632530120482</v>
      </c>
    </row>
    <row r="15" spans="2:8" ht="12" customHeight="1">
      <c r="B15" s="58" t="s">
        <v>6</v>
      </c>
      <c r="C15" s="69">
        <f>'Table 2'!L15</f>
        <v>1.1595672209977959</v>
      </c>
      <c r="D15" s="70">
        <f>'Table 2'!N15</f>
        <v>1.1345713662286987</v>
      </c>
      <c r="E15" s="225"/>
      <c r="F15" s="231" t="s">
        <v>28</v>
      </c>
      <c r="G15" s="231">
        <v>1.2219781312127236</v>
      </c>
      <c r="H15" s="232">
        <v>1.3095947736030829</v>
      </c>
    </row>
    <row r="16" spans="2:8" ht="12" customHeight="1">
      <c r="B16" s="58" t="s">
        <v>7</v>
      </c>
      <c r="C16" s="69">
        <f>'Table 2'!L16</f>
        <v>0.46485927495772245</v>
      </c>
      <c r="D16" s="70">
        <f>'Table 2'!N16</f>
        <v>0.6881900457130569</v>
      </c>
      <c r="E16" s="225"/>
      <c r="F16" s="231" t="s">
        <v>6</v>
      </c>
      <c r="G16" s="231">
        <v>1.1595672209977959</v>
      </c>
      <c r="H16" s="232">
        <v>1.1345713662286987</v>
      </c>
    </row>
    <row r="17" spans="2:8" ht="12" customHeight="1">
      <c r="B17" s="78" t="s">
        <v>8</v>
      </c>
      <c r="C17" s="175">
        <f>'Table 2'!L17</f>
        <v>0.624381762303709</v>
      </c>
      <c r="D17" s="176">
        <f>'Table 2'!N17</f>
        <v>0.7152642044971702</v>
      </c>
      <c r="E17" s="225"/>
      <c r="F17" s="231" t="s">
        <v>23</v>
      </c>
      <c r="G17" s="231">
        <v>1.0734575569358178</v>
      </c>
      <c r="H17" s="232">
        <v>1.0783104218070731</v>
      </c>
    </row>
    <row r="18" spans="2:8" ht="12" customHeight="1">
      <c r="B18" s="533" t="s">
        <v>9</v>
      </c>
      <c r="C18" s="534">
        <f>'Table 2'!L18</f>
        <v>0.8145335345044364</v>
      </c>
      <c r="D18" s="535">
        <f>'Table 2'!N18</f>
        <v>1.1326087201125177</v>
      </c>
      <c r="E18" s="225"/>
      <c r="F18" s="231" t="s">
        <v>4</v>
      </c>
      <c r="G18" s="231">
        <v>1.0651676245210728</v>
      </c>
      <c r="H18" s="232">
        <v>1.3391203141754904</v>
      </c>
    </row>
    <row r="19" spans="2:8" ht="12" customHeight="1">
      <c r="B19" s="536" t="s">
        <v>280</v>
      </c>
      <c r="C19" s="537">
        <f>'Table 2'!L19</f>
        <v>0.7752127659574468</v>
      </c>
      <c r="D19" s="498">
        <f>'Table 2'!N19</f>
        <v>1.0438164209804595</v>
      </c>
      <c r="E19" s="225"/>
      <c r="F19" s="231" t="s">
        <v>19</v>
      </c>
      <c r="G19" s="231">
        <v>0.8746247394023627</v>
      </c>
      <c r="H19" s="232">
        <v>0.9189846038659686</v>
      </c>
    </row>
    <row r="20" spans="2:8" ht="12" customHeight="1">
      <c r="B20" s="538" t="s">
        <v>10</v>
      </c>
      <c r="C20" s="539">
        <f>'Table 2'!L20</f>
        <v>0.7709645301804605</v>
      </c>
      <c r="D20" s="540">
        <f>'Table 2'!N20</f>
        <v>0.9990824720125704</v>
      </c>
      <c r="E20" s="225"/>
      <c r="F20" s="231" t="s">
        <v>9</v>
      </c>
      <c r="G20" s="231">
        <v>0.8145335345044364</v>
      </c>
      <c r="H20" s="232">
        <v>1.1326087201125177</v>
      </c>
    </row>
    <row r="21" spans="2:8" ht="12" customHeight="1">
      <c r="B21" s="57" t="s">
        <v>11</v>
      </c>
      <c r="C21" s="67">
        <f>'Table 2'!L21</f>
        <v>1.701271186440678</v>
      </c>
      <c r="D21" s="68">
        <f>'Table 2'!N21</f>
        <v>2.6142816174361916</v>
      </c>
      <c r="E21" s="225"/>
      <c r="F21" s="231" t="s">
        <v>27</v>
      </c>
      <c r="G21" s="231">
        <v>0.7883347647020127</v>
      </c>
      <c r="H21" s="232">
        <v>0.8484630841867197</v>
      </c>
    </row>
    <row r="22" spans="2:8" ht="12" customHeight="1">
      <c r="B22" s="58" t="s">
        <v>12</v>
      </c>
      <c r="C22" s="69">
        <f>'Table 2'!L22</f>
        <v>0.26427060133630287</v>
      </c>
      <c r="D22" s="70">
        <f>'Table 2'!N22</f>
        <v>0.37872615738522003</v>
      </c>
      <c r="E22" s="225"/>
      <c r="F22" s="231" t="s">
        <v>280</v>
      </c>
      <c r="G22" s="231">
        <v>0.7752127659574468</v>
      </c>
      <c r="H22" s="232">
        <v>1.0438164209804595</v>
      </c>
    </row>
    <row r="23" spans="2:8" ht="12" customHeight="1">
      <c r="B23" s="58" t="s">
        <v>13</v>
      </c>
      <c r="C23" s="69">
        <f>'Table 2'!L23</f>
        <v>0.3281370761939483</v>
      </c>
      <c r="D23" s="70">
        <f>'Table 2'!N23</f>
        <v>0.5505200594353641</v>
      </c>
      <c r="E23" s="225"/>
      <c r="F23" s="231" t="s">
        <v>10</v>
      </c>
      <c r="G23" s="231">
        <v>0.7709645301804605</v>
      </c>
      <c r="H23" s="233">
        <v>0.9990824720125704</v>
      </c>
    </row>
    <row r="24" spans="2:8" ht="12" customHeight="1">
      <c r="B24" s="58" t="s">
        <v>14</v>
      </c>
      <c r="C24" s="69">
        <f>'Table 2'!L24</f>
        <v>1.2798473282442748</v>
      </c>
      <c r="D24" s="70">
        <f>'Table 2'!N24</f>
        <v>1.595632530120482</v>
      </c>
      <c r="E24" s="225"/>
      <c r="F24" s="231" t="s">
        <v>432</v>
      </c>
      <c r="G24" s="231">
        <v>0.7690665980352994</v>
      </c>
      <c r="H24" s="232">
        <v>0.9790401306471382</v>
      </c>
    </row>
    <row r="25" spans="2:8" ht="12" customHeight="1">
      <c r="B25" s="58" t="s">
        <v>15</v>
      </c>
      <c r="C25" s="69">
        <f>'Table 2'!L25</f>
        <v>0.530044814340589</v>
      </c>
      <c r="D25" s="70">
        <f>'Table 2'!N25</f>
        <v>0.706562518609683</v>
      </c>
      <c r="E25" s="225"/>
      <c r="F25" s="231" t="s">
        <v>20</v>
      </c>
      <c r="G25" s="231">
        <v>0.718295839966775</v>
      </c>
      <c r="H25" s="232">
        <v>1.2445874811907272</v>
      </c>
    </row>
    <row r="26" spans="2:8" ht="12" customHeight="1">
      <c r="B26" s="58" t="s">
        <v>16</v>
      </c>
      <c r="C26" s="69">
        <f>'Table 2'!L26</f>
        <v>3.786363636363636</v>
      </c>
      <c r="D26" s="70">
        <f>'Table 2'!N26</f>
        <v>2.6684684684684683</v>
      </c>
      <c r="E26" s="225"/>
      <c r="F26" s="231" t="s">
        <v>8</v>
      </c>
      <c r="G26" s="231">
        <v>0.624381762303709</v>
      </c>
      <c r="H26" s="232">
        <v>0.7152642044971702</v>
      </c>
    </row>
    <row r="27" spans="2:8" ht="12" customHeight="1">
      <c r="B27" s="58" t="s">
        <v>17</v>
      </c>
      <c r="C27" s="69">
        <f>'Table 2'!L27</f>
        <v>3.5852029914529915</v>
      </c>
      <c r="D27" s="70">
        <f>'Table 2'!N27</f>
        <v>2.46485841978473</v>
      </c>
      <c r="E27" s="225"/>
      <c r="F27" s="231" t="s">
        <v>21</v>
      </c>
      <c r="G27" s="231">
        <v>0.6014040348964013</v>
      </c>
      <c r="H27" s="232">
        <v>0.6209415584415584</v>
      </c>
    </row>
    <row r="28" spans="2:8" ht="12" customHeight="1">
      <c r="B28" s="58" t="s">
        <v>19</v>
      </c>
      <c r="C28" s="69">
        <f>'Table 2'!L28</f>
        <v>0.8746247394023627</v>
      </c>
      <c r="D28" s="70">
        <f>'Table 2'!N28</f>
        <v>0.9189846038659686</v>
      </c>
      <c r="E28" s="225"/>
      <c r="F28" s="231" t="s">
        <v>26</v>
      </c>
      <c r="G28" s="231">
        <v>0.571392694063927</v>
      </c>
      <c r="H28" s="232">
        <v>0.7417174830595205</v>
      </c>
    </row>
    <row r="29" spans="2:8" ht="12" customHeight="1">
      <c r="B29" s="58" t="s">
        <v>20</v>
      </c>
      <c r="C29" s="69">
        <f>'Table 2'!L29</f>
        <v>0.718295839966775</v>
      </c>
      <c r="D29" s="70">
        <f>'Table 2'!N29</f>
        <v>1.2445874811907272</v>
      </c>
      <c r="E29" s="225"/>
      <c r="F29" s="231" t="s">
        <v>279</v>
      </c>
      <c r="G29" s="231">
        <v>0.5357918552036199</v>
      </c>
      <c r="H29" s="232">
        <v>0.46301382837658644</v>
      </c>
    </row>
    <row r="30" spans="2:8" ht="12" customHeight="1">
      <c r="B30" s="58" t="s">
        <v>21</v>
      </c>
      <c r="C30" s="69">
        <f>'Table 2'!L30</f>
        <v>0.6014040348964013</v>
      </c>
      <c r="D30" s="70">
        <f>'Table 2'!N30</f>
        <v>0.6209415584415584</v>
      </c>
      <c r="E30" s="225"/>
      <c r="F30" s="231" t="s">
        <v>15</v>
      </c>
      <c r="G30" s="231">
        <v>0.530044814340589</v>
      </c>
      <c r="H30" s="233">
        <v>0.706562518609683</v>
      </c>
    </row>
    <row r="31" spans="2:8" ht="12" customHeight="1">
      <c r="B31" s="58" t="s">
        <v>22</v>
      </c>
      <c r="C31" s="69">
        <f>'Table 2'!L31</f>
        <v>0.40915226213738165</v>
      </c>
      <c r="D31" s="70">
        <f>'Table 2'!N31</f>
        <v>0.6535686033594778</v>
      </c>
      <c r="E31" s="225"/>
      <c r="F31" s="231" t="s">
        <v>2</v>
      </c>
      <c r="G31" s="231">
        <v>0.4943915040183697</v>
      </c>
      <c r="H31" s="232">
        <v>0.7585339425488546</v>
      </c>
    </row>
    <row r="32" spans="2:8" ht="12" customHeight="1">
      <c r="B32" s="58" t="s">
        <v>23</v>
      </c>
      <c r="C32" s="69">
        <f>'Table 2'!L32</f>
        <v>1.0734575569358178</v>
      </c>
      <c r="D32" s="70">
        <f>'Table 2'!N32</f>
        <v>1.0783104218070731</v>
      </c>
      <c r="E32" s="225"/>
      <c r="F32" s="231" t="s">
        <v>25</v>
      </c>
      <c r="G32" s="231">
        <v>0.48932780445220425</v>
      </c>
      <c r="H32" s="232">
        <v>1.006682902786234</v>
      </c>
    </row>
    <row r="33" spans="2:8" ht="12" customHeight="1">
      <c r="B33" s="58" t="s">
        <v>24</v>
      </c>
      <c r="C33" s="69">
        <f>'Table 2'!L33</f>
        <v>0.35250000000000004</v>
      </c>
      <c r="D33" s="70">
        <f>'Table 2'!N33</f>
        <v>0.4969252360295994</v>
      </c>
      <c r="E33" s="225"/>
      <c r="F33" s="231" t="s">
        <v>7</v>
      </c>
      <c r="G33" s="231">
        <v>0.46485927495772245</v>
      </c>
      <c r="H33" s="232">
        <v>0.6881900457130569</v>
      </c>
    </row>
    <row r="34" spans="2:8" ht="12" customHeight="1">
      <c r="B34" s="58" t="s">
        <v>25</v>
      </c>
      <c r="C34" s="69">
        <f>'Table 2'!L34</f>
        <v>0.48932780445220425</v>
      </c>
      <c r="D34" s="70">
        <f>'Table 2'!N34</f>
        <v>1.006682902786234</v>
      </c>
      <c r="E34" s="225"/>
      <c r="F34" s="231" t="s">
        <v>22</v>
      </c>
      <c r="G34" s="231">
        <v>0.40915226213738165</v>
      </c>
      <c r="H34" s="232">
        <v>0.6535686033594778</v>
      </c>
    </row>
    <row r="35" spans="2:8" ht="12" customHeight="1">
      <c r="B35" s="58" t="s">
        <v>26</v>
      </c>
      <c r="C35" s="69">
        <f>'Table 2'!L35</f>
        <v>0.571392694063927</v>
      </c>
      <c r="D35" s="70">
        <f>'Table 2'!N35</f>
        <v>0.7417174830595205</v>
      </c>
      <c r="E35" s="225"/>
      <c r="F35" s="231" t="s">
        <v>24</v>
      </c>
      <c r="G35" s="231">
        <v>0.35250000000000004</v>
      </c>
      <c r="H35" s="232">
        <v>0.4969252360295994</v>
      </c>
    </row>
    <row r="36" spans="2:8" ht="12" customHeight="1">
      <c r="B36" s="59" t="s">
        <v>27</v>
      </c>
      <c r="C36" s="71">
        <f>'Table 2'!L36</f>
        <v>0.7883347647020127</v>
      </c>
      <c r="D36" s="72">
        <f>'Table 2'!N36</f>
        <v>0.8484630841867197</v>
      </c>
      <c r="E36" s="225"/>
      <c r="F36" s="231" t="s">
        <v>13</v>
      </c>
      <c r="G36" s="231">
        <v>0.3281370761939483</v>
      </c>
      <c r="H36" s="232">
        <v>0.5505200594353641</v>
      </c>
    </row>
    <row r="37" spans="2:8" ht="12" customHeight="1">
      <c r="B37" s="78" t="s">
        <v>330</v>
      </c>
      <c r="C37" s="175">
        <f>'Table 2'!L37</f>
        <v>0.10086672056252231</v>
      </c>
      <c r="D37" s="176">
        <f>'Table 2'!N37</f>
        <v>0.09182671116428438</v>
      </c>
      <c r="E37" s="225"/>
      <c r="F37" s="231" t="s">
        <v>5</v>
      </c>
      <c r="G37" s="231">
        <v>0.32548352816153026</v>
      </c>
      <c r="H37" s="232">
        <v>0.5005092168245239</v>
      </c>
    </row>
    <row r="38" spans="2:8" ht="12" customHeight="1">
      <c r="B38" s="58" t="s">
        <v>28</v>
      </c>
      <c r="C38" s="69">
        <f>'Table 2'!L38</f>
        <v>1.2219781312127236</v>
      </c>
      <c r="D38" s="70">
        <f>'Table 2'!N38</f>
        <v>1.3095947736030829</v>
      </c>
      <c r="E38" s="225"/>
      <c r="F38" s="231" t="s">
        <v>12</v>
      </c>
      <c r="G38" s="231">
        <v>0.26427060133630287</v>
      </c>
      <c r="H38" s="232">
        <v>0.37872615738522003</v>
      </c>
    </row>
    <row r="39" spans="2:8" ht="12" customHeight="1">
      <c r="B39" s="78" t="s">
        <v>278</v>
      </c>
      <c r="C39" s="175">
        <f>'Table 2'!L39</f>
        <v>1.7115935114503817</v>
      </c>
      <c r="D39" s="176">
        <f>'Table 2'!N39</f>
        <v>1.6051531161579489</v>
      </c>
      <c r="E39" s="225"/>
      <c r="F39" s="231" t="s">
        <v>1</v>
      </c>
      <c r="G39" s="231">
        <v>0.256807417336908</v>
      </c>
      <c r="H39" s="232">
        <v>0.5767901693707095</v>
      </c>
    </row>
    <row r="40" spans="2:8" ht="12" customHeight="1">
      <c r="B40" s="541" t="s">
        <v>279</v>
      </c>
      <c r="C40" s="542">
        <f>'Table 2'!L40</f>
        <v>0.5357918552036199</v>
      </c>
      <c r="D40" s="543">
        <f>'Table 2'!N40</f>
        <v>0.46301382837658644</v>
      </c>
      <c r="E40" s="225"/>
      <c r="F40" s="234" t="s">
        <v>330</v>
      </c>
      <c r="G40" s="234">
        <v>0.10086672056252231</v>
      </c>
      <c r="H40" s="235">
        <v>0.09182671116428438</v>
      </c>
    </row>
    <row r="41" spans="2:7" ht="12" customHeight="1">
      <c r="B41" s="22"/>
      <c r="C41" s="22"/>
      <c r="D41" s="22"/>
      <c r="E41" s="225"/>
      <c r="F41" s="225"/>
      <c r="G41" s="225"/>
    </row>
    <row r="42" spans="2:12" s="2" customFormat="1" ht="12" customHeight="1">
      <c r="B42" s="2" t="s">
        <v>476</v>
      </c>
      <c r="E42" s="22"/>
      <c r="F42" s="22"/>
      <c r="G42" s="22"/>
      <c r="H42" s="22"/>
      <c r="I42" s="22"/>
      <c r="J42" s="22"/>
      <c r="K42" s="22"/>
      <c r="L42" s="22"/>
    </row>
    <row r="43" spans="2:12" ht="3" customHeight="1">
      <c r="B43" s="2" t="s">
        <v>477</v>
      </c>
      <c r="C43" s="2"/>
      <c r="D43" s="2"/>
      <c r="E43" s="472"/>
      <c r="F43" s="472"/>
      <c r="G43" s="472"/>
      <c r="H43" s="472"/>
      <c r="I43" s="472"/>
      <c r="J43" s="472"/>
      <c r="K43" s="472"/>
      <c r="L43" s="472"/>
    </row>
    <row r="44" spans="2:11" ht="12" customHeight="1">
      <c r="B44" s="881" t="s">
        <v>464</v>
      </c>
      <c r="C44" s="882"/>
      <c r="D44" s="882"/>
      <c r="E44" s="882"/>
      <c r="F44" s="882"/>
      <c r="G44" s="882"/>
      <c r="H44" s="882"/>
      <c r="I44" s="882"/>
      <c r="J44" s="882"/>
      <c r="K44" s="882"/>
    </row>
    <row r="67" spans="8:10" ht="12" customHeight="1">
      <c r="H67" s="64"/>
      <c r="I67" s="64"/>
      <c r="J67" s="64"/>
    </row>
    <row r="68" spans="2:10" ht="12" customHeight="1">
      <c r="B68" s="12"/>
      <c r="C68" s="50"/>
      <c r="D68" s="50"/>
      <c r="H68" s="64"/>
      <c r="I68" s="64"/>
      <c r="J68" s="64"/>
    </row>
    <row r="69" spans="5:10" ht="13.5" customHeight="1">
      <c r="E69" s="226"/>
      <c r="F69" s="226"/>
      <c r="G69" s="226"/>
      <c r="H69" s="64"/>
      <c r="I69" s="64"/>
      <c r="J69" s="64"/>
    </row>
  </sheetData>
  <sheetProtection/>
  <mergeCells count="12">
    <mergeCell ref="H6:H7"/>
    <mergeCell ref="B1:N1"/>
    <mergeCell ref="B44:K44"/>
    <mergeCell ref="C3:C5"/>
    <mergeCell ref="D3:D5"/>
    <mergeCell ref="B3:B7"/>
    <mergeCell ref="C6:C7"/>
    <mergeCell ref="D6:D7"/>
    <mergeCell ref="F3:F7"/>
    <mergeCell ref="G3:G5"/>
    <mergeCell ref="H3:H5"/>
    <mergeCell ref="G6:G7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0"/>
  </sheetPr>
  <dimension ref="B2:O45"/>
  <sheetViews>
    <sheetView zoomScale="200" zoomScaleNormal="20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0.421875" style="114" bestFit="1" customWidth="1"/>
    <col min="4" max="5" width="9.421875" style="114" bestFit="1" customWidth="1"/>
    <col min="6" max="6" width="9.28125" style="114" bestFit="1" customWidth="1"/>
    <col min="7" max="7" width="9.140625" style="114" customWidth="1"/>
    <col min="8" max="8" width="11.28125" style="114" bestFit="1" customWidth="1"/>
    <col min="9" max="16384" width="9.140625" style="114" customWidth="1"/>
  </cols>
  <sheetData>
    <row r="2" ht="11.25">
      <c r="B2" s="100" t="s">
        <v>495</v>
      </c>
    </row>
    <row r="4" spans="2:8" ht="11.25">
      <c r="B4" s="299"/>
      <c r="C4" s="299"/>
      <c r="D4" s="299"/>
      <c r="E4" s="298"/>
      <c r="G4" s="299"/>
      <c r="H4" s="299"/>
    </row>
    <row r="5" spans="2:8" ht="33.75">
      <c r="B5" s="116"/>
      <c r="C5" s="576" t="s">
        <v>395</v>
      </c>
      <c r="D5" s="658" t="s">
        <v>496</v>
      </c>
      <c r="E5" s="575" t="s">
        <v>480</v>
      </c>
      <c r="G5" s="104"/>
      <c r="H5" s="111">
        <v>2010</v>
      </c>
    </row>
    <row r="6" spans="2:9" ht="11.25">
      <c r="B6" s="661" t="s">
        <v>432</v>
      </c>
      <c r="C6" s="660">
        <f>SUM(C7:C34)</f>
        <v>12247990</v>
      </c>
      <c r="D6" s="659">
        <f>SUM(D7:D34)</f>
        <v>6916690</v>
      </c>
      <c r="E6" s="662">
        <f>D6/C6</f>
        <v>0.5647204153497839</v>
      </c>
      <c r="G6" s="186" t="s">
        <v>330</v>
      </c>
      <c r="H6" s="676">
        <v>0.9613899613899614</v>
      </c>
      <c r="I6" s="293"/>
    </row>
    <row r="7" spans="2:9" ht="11.25">
      <c r="B7" s="106" t="s">
        <v>0</v>
      </c>
      <c r="C7" s="485">
        <v>42850</v>
      </c>
      <c r="D7" s="52">
        <v>31820</v>
      </c>
      <c r="E7" s="663">
        <f aca="true" t="shared" si="0" ref="E7:E38">D7/C7</f>
        <v>0.7425904317386232</v>
      </c>
      <c r="G7" s="188" t="s">
        <v>6</v>
      </c>
      <c r="H7" s="652">
        <v>0.9088569590392451</v>
      </c>
      <c r="I7" s="293"/>
    </row>
    <row r="8" spans="2:9" ht="11.25">
      <c r="B8" s="107" t="s">
        <v>1</v>
      </c>
      <c r="C8" s="486">
        <v>370490</v>
      </c>
      <c r="D8" s="40">
        <v>279710</v>
      </c>
      <c r="E8" s="664">
        <f t="shared" si="0"/>
        <v>0.7549731436745931</v>
      </c>
      <c r="G8" s="106" t="s">
        <v>278</v>
      </c>
      <c r="H8" s="645">
        <v>0.8632131369561538</v>
      </c>
      <c r="I8" s="293"/>
    </row>
    <row r="9" spans="2:9" ht="11.25">
      <c r="B9" s="107" t="s">
        <v>433</v>
      </c>
      <c r="C9" s="486">
        <v>22860</v>
      </c>
      <c r="D9" s="40">
        <v>15920</v>
      </c>
      <c r="E9" s="664">
        <f t="shared" si="0"/>
        <v>0.6964129483814523</v>
      </c>
      <c r="G9" s="107" t="s">
        <v>499</v>
      </c>
      <c r="H9" s="646">
        <v>0.8320044581618655</v>
      </c>
      <c r="I9" s="293"/>
    </row>
    <row r="10" spans="2:9" ht="11.25">
      <c r="B10" s="107" t="s">
        <v>497</v>
      </c>
      <c r="C10" s="486">
        <v>42100</v>
      </c>
      <c r="D10" s="40">
        <v>26030</v>
      </c>
      <c r="E10" s="664">
        <f t="shared" si="0"/>
        <v>0.6182897862232779</v>
      </c>
      <c r="G10" s="107" t="s">
        <v>23</v>
      </c>
      <c r="H10" s="646">
        <v>0.7933020763563295</v>
      </c>
      <c r="I10" s="293"/>
    </row>
    <row r="11" spans="2:9" ht="11.25">
      <c r="B11" s="107" t="s">
        <v>285</v>
      </c>
      <c r="C11" s="486">
        <v>299130</v>
      </c>
      <c r="D11" s="40">
        <v>216100</v>
      </c>
      <c r="E11" s="664">
        <f t="shared" si="0"/>
        <v>0.722428375622639</v>
      </c>
      <c r="G11" s="107" t="s">
        <v>483</v>
      </c>
      <c r="H11" s="646">
        <v>0.7818181818181819</v>
      </c>
      <c r="I11" s="293"/>
    </row>
    <row r="12" spans="2:9" ht="11.25">
      <c r="B12" s="107" t="s">
        <v>5</v>
      </c>
      <c r="C12" s="486">
        <v>19610</v>
      </c>
      <c r="D12" s="40">
        <v>9680</v>
      </c>
      <c r="E12" s="664">
        <f t="shared" si="0"/>
        <v>0.49362570117287097</v>
      </c>
      <c r="G12" s="107" t="s">
        <v>1</v>
      </c>
      <c r="H12" s="646">
        <v>0.7549731436745931</v>
      </c>
      <c r="I12" s="293"/>
    </row>
    <row r="13" spans="2:9" ht="11.25">
      <c r="B13" s="107" t="s">
        <v>6</v>
      </c>
      <c r="C13" s="486">
        <v>139890</v>
      </c>
      <c r="D13" s="40">
        <v>127140</v>
      </c>
      <c r="E13" s="664">
        <f t="shared" si="0"/>
        <v>0.9088569590392451</v>
      </c>
      <c r="G13" s="107" t="s">
        <v>502</v>
      </c>
      <c r="H13" s="646">
        <v>0.7518397383483238</v>
      </c>
      <c r="I13" s="293"/>
    </row>
    <row r="14" spans="2:9" ht="11.25">
      <c r="B14" s="107" t="s">
        <v>7</v>
      </c>
      <c r="C14" s="486">
        <v>723010</v>
      </c>
      <c r="D14" s="40">
        <v>273160</v>
      </c>
      <c r="E14" s="664">
        <f t="shared" si="0"/>
        <v>0.3778094355541417</v>
      </c>
      <c r="G14" s="107" t="s">
        <v>287</v>
      </c>
      <c r="H14" s="646">
        <v>0.7441113490364025</v>
      </c>
      <c r="I14" s="293"/>
    </row>
    <row r="15" spans="2:9" ht="11.25">
      <c r="B15" s="107" t="s">
        <v>498</v>
      </c>
      <c r="C15" s="486">
        <v>989800</v>
      </c>
      <c r="D15" s="40">
        <v>245160</v>
      </c>
      <c r="E15" s="664">
        <f t="shared" si="0"/>
        <v>0.24768640129319056</v>
      </c>
      <c r="G15" s="107" t="s">
        <v>0</v>
      </c>
      <c r="H15" s="646">
        <v>0.7425904317386232</v>
      </c>
      <c r="I15" s="293"/>
    </row>
    <row r="16" spans="2:9" ht="11.25">
      <c r="B16" s="108" t="s">
        <v>9</v>
      </c>
      <c r="C16" s="492">
        <v>516100</v>
      </c>
      <c r="D16" s="45">
        <v>309370</v>
      </c>
      <c r="E16" s="665">
        <f t="shared" si="0"/>
        <v>0.5994380933927533</v>
      </c>
      <c r="G16" s="107" t="s">
        <v>22</v>
      </c>
      <c r="H16" s="646">
        <v>0.7350636427712591</v>
      </c>
      <c r="I16" s="293"/>
    </row>
    <row r="17" spans="2:9" ht="11.25">
      <c r="B17" s="447" t="s">
        <v>499</v>
      </c>
      <c r="C17" s="492">
        <v>233280</v>
      </c>
      <c r="D17" s="476">
        <v>194090</v>
      </c>
      <c r="E17" s="665">
        <f t="shared" si="0"/>
        <v>0.8320044581618655</v>
      </c>
      <c r="G17" s="108" t="s">
        <v>285</v>
      </c>
      <c r="H17" s="647">
        <v>0.722428375622639</v>
      </c>
      <c r="I17" s="293"/>
    </row>
    <row r="18" spans="2:9" ht="11.25">
      <c r="B18" s="451" t="s">
        <v>500</v>
      </c>
      <c r="C18" s="487">
        <v>1620880</v>
      </c>
      <c r="D18" s="463">
        <v>217330</v>
      </c>
      <c r="E18" s="666">
        <f t="shared" si="0"/>
        <v>0.13408148659987168</v>
      </c>
      <c r="G18" s="447" t="s">
        <v>19</v>
      </c>
      <c r="H18" s="648">
        <v>0.7122594393021242</v>
      </c>
      <c r="I18" s="293"/>
    </row>
    <row r="19" spans="2:9" ht="11.25">
      <c r="B19" s="106" t="s">
        <v>11</v>
      </c>
      <c r="C19" s="488">
        <v>38860</v>
      </c>
      <c r="D19" s="52">
        <v>9950</v>
      </c>
      <c r="E19" s="667">
        <f t="shared" si="0"/>
        <v>0.25604734945959856</v>
      </c>
      <c r="G19" s="451" t="s">
        <v>503</v>
      </c>
      <c r="H19" s="649">
        <v>0.7001287001287001</v>
      </c>
      <c r="I19" s="293"/>
    </row>
    <row r="20" spans="2:9" ht="11.25">
      <c r="B20" s="107" t="s">
        <v>12</v>
      </c>
      <c r="C20" s="489">
        <v>83390</v>
      </c>
      <c r="D20" s="40">
        <v>48700</v>
      </c>
      <c r="E20" s="668">
        <f t="shared" si="0"/>
        <v>0.5840028780429308</v>
      </c>
      <c r="G20" s="106" t="s">
        <v>501</v>
      </c>
      <c r="H20" s="645">
        <v>0.6974557522123894</v>
      </c>
      <c r="I20" s="293"/>
    </row>
    <row r="21" spans="2:9" ht="11.25">
      <c r="B21" s="107" t="s">
        <v>13</v>
      </c>
      <c r="C21" s="490">
        <v>199910</v>
      </c>
      <c r="D21" s="40">
        <v>129630</v>
      </c>
      <c r="E21" s="669">
        <f t="shared" si="0"/>
        <v>0.6484417988094643</v>
      </c>
      <c r="G21" s="107" t="s">
        <v>433</v>
      </c>
      <c r="H21" s="646">
        <v>0.6964129483814523</v>
      </c>
      <c r="I21" s="293"/>
    </row>
    <row r="22" spans="2:9" ht="11.25">
      <c r="B22" s="107" t="s">
        <v>483</v>
      </c>
      <c r="C22" s="490">
        <v>2200</v>
      </c>
      <c r="D22" s="40">
        <v>1720</v>
      </c>
      <c r="E22" s="669">
        <f t="shared" si="0"/>
        <v>0.7818181818181819</v>
      </c>
      <c r="G22" s="107" t="s">
        <v>279</v>
      </c>
      <c r="H22" s="646">
        <v>0.6861059954982607</v>
      </c>
      <c r="I22" s="293"/>
    </row>
    <row r="23" spans="2:9" ht="11.25">
      <c r="B23" s="107" t="s">
        <v>15</v>
      </c>
      <c r="C23" s="490">
        <v>576810</v>
      </c>
      <c r="D23" s="40">
        <v>381650</v>
      </c>
      <c r="E23" s="669">
        <f t="shared" si="0"/>
        <v>0.6616563513115237</v>
      </c>
      <c r="G23" s="107" t="s">
        <v>21</v>
      </c>
      <c r="H23" s="646">
        <v>0.667540210305631</v>
      </c>
      <c r="I23" s="293"/>
    </row>
    <row r="24" spans="2:15" ht="11.25">
      <c r="B24" s="107" t="s">
        <v>16</v>
      </c>
      <c r="C24" s="490">
        <v>12530</v>
      </c>
      <c r="D24" s="40">
        <v>2740</v>
      </c>
      <c r="E24" s="669">
        <f t="shared" si="0"/>
        <v>0.21867517956903432</v>
      </c>
      <c r="G24" s="107" t="s">
        <v>15</v>
      </c>
      <c r="H24" s="646">
        <v>0.6616563513115237</v>
      </c>
      <c r="I24" s="293"/>
      <c r="K24" s="883"/>
      <c r="L24" s="883"/>
      <c r="M24" s="883"/>
      <c r="N24" s="883"/>
      <c r="O24" s="883"/>
    </row>
    <row r="25" spans="2:9" ht="11.25">
      <c r="B25" s="107" t="s">
        <v>501</v>
      </c>
      <c r="C25" s="490">
        <v>72320</v>
      </c>
      <c r="D25" s="40">
        <v>50440</v>
      </c>
      <c r="E25" s="669">
        <f t="shared" si="0"/>
        <v>0.6974557522123894</v>
      </c>
      <c r="G25" s="107" t="s">
        <v>13</v>
      </c>
      <c r="H25" s="646">
        <v>0.6484417988094643</v>
      </c>
      <c r="I25" s="293"/>
    </row>
    <row r="26" spans="2:9" ht="11.25">
      <c r="B26" s="107" t="s">
        <v>19</v>
      </c>
      <c r="C26" s="490">
        <v>150170</v>
      </c>
      <c r="D26" s="40">
        <v>106960</v>
      </c>
      <c r="E26" s="669">
        <f t="shared" si="0"/>
        <v>0.7122594393021242</v>
      </c>
      <c r="G26" s="107" t="s">
        <v>497</v>
      </c>
      <c r="H26" s="646">
        <v>0.6182897862232779</v>
      </c>
      <c r="I26" s="293"/>
    </row>
    <row r="27" spans="2:9" ht="11.25">
      <c r="B27" s="107" t="s">
        <v>434</v>
      </c>
      <c r="C27" s="490">
        <v>1506620</v>
      </c>
      <c r="D27" s="40">
        <v>918870</v>
      </c>
      <c r="E27" s="669">
        <f t="shared" si="0"/>
        <v>0.6098883593739629</v>
      </c>
      <c r="G27" s="107" t="s">
        <v>434</v>
      </c>
      <c r="H27" s="646">
        <v>0.6098883593739629</v>
      </c>
      <c r="I27" s="293"/>
    </row>
    <row r="28" spans="2:9" ht="11.25">
      <c r="B28" s="107" t="s">
        <v>21</v>
      </c>
      <c r="C28" s="490">
        <v>305270</v>
      </c>
      <c r="D28" s="40">
        <v>203780</v>
      </c>
      <c r="E28" s="669">
        <f t="shared" si="0"/>
        <v>0.667540210305631</v>
      </c>
      <c r="G28" s="107" t="s">
        <v>9</v>
      </c>
      <c r="H28" s="646">
        <v>0.5994380933927533</v>
      </c>
      <c r="I28" s="293"/>
    </row>
    <row r="29" spans="2:9" ht="11.25">
      <c r="B29" s="107" t="s">
        <v>22</v>
      </c>
      <c r="C29" s="490">
        <v>3859040</v>
      </c>
      <c r="D29" s="40">
        <v>2836640</v>
      </c>
      <c r="E29" s="669">
        <f t="shared" si="0"/>
        <v>0.7350636427712591</v>
      </c>
      <c r="G29" s="107" t="s">
        <v>12</v>
      </c>
      <c r="H29" s="646">
        <v>0.5840028780429308</v>
      </c>
      <c r="I29" s="293"/>
    </row>
    <row r="30" spans="2:9" ht="11.25">
      <c r="B30" s="107" t="s">
        <v>23</v>
      </c>
      <c r="C30" s="490">
        <v>74650</v>
      </c>
      <c r="D30" s="40">
        <v>59220</v>
      </c>
      <c r="E30" s="669">
        <f t="shared" si="0"/>
        <v>0.7933020763563295</v>
      </c>
      <c r="G30" s="107" t="s">
        <v>286</v>
      </c>
      <c r="H30" s="646">
        <v>0.5677310451540301</v>
      </c>
      <c r="I30" s="293"/>
    </row>
    <row r="31" spans="2:9" ht="11.25">
      <c r="B31" s="107" t="s">
        <v>502</v>
      </c>
      <c r="C31" s="490">
        <v>24460</v>
      </c>
      <c r="D31" s="40">
        <v>18390</v>
      </c>
      <c r="E31" s="669">
        <f t="shared" si="0"/>
        <v>0.7518397383483238</v>
      </c>
      <c r="G31" s="107" t="s">
        <v>432</v>
      </c>
      <c r="H31" s="646">
        <v>0.5647204153497839</v>
      </c>
      <c r="I31" s="293"/>
    </row>
    <row r="32" spans="2:9" ht="11.25">
      <c r="B32" s="107" t="s">
        <v>25</v>
      </c>
      <c r="C32" s="490">
        <v>63870</v>
      </c>
      <c r="D32" s="40">
        <v>23130</v>
      </c>
      <c r="E32" s="669">
        <f t="shared" si="0"/>
        <v>0.36214185063410054</v>
      </c>
      <c r="G32" s="107" t="s">
        <v>5</v>
      </c>
      <c r="H32" s="646">
        <v>0.49362570117287097</v>
      </c>
      <c r="I32" s="293"/>
    </row>
    <row r="33" spans="2:9" ht="11.25">
      <c r="B33" s="108" t="s">
        <v>286</v>
      </c>
      <c r="C33" s="501">
        <v>71090</v>
      </c>
      <c r="D33" s="40">
        <v>40360</v>
      </c>
      <c r="E33" s="670">
        <f t="shared" si="0"/>
        <v>0.5677310451540301</v>
      </c>
      <c r="G33" s="107" t="s">
        <v>7</v>
      </c>
      <c r="H33" s="646">
        <v>0.3778094355541417</v>
      </c>
      <c r="I33" s="293"/>
    </row>
    <row r="34" spans="2:9" ht="11.25">
      <c r="B34" s="109" t="s">
        <v>287</v>
      </c>
      <c r="C34" s="491">
        <v>186800</v>
      </c>
      <c r="D34" s="43">
        <v>139000</v>
      </c>
      <c r="E34" s="671">
        <f t="shared" si="0"/>
        <v>0.7441113490364025</v>
      </c>
      <c r="G34" s="108" t="s">
        <v>25</v>
      </c>
      <c r="H34" s="647">
        <v>0.36214185063410054</v>
      </c>
      <c r="I34" s="293"/>
    </row>
    <row r="35" spans="2:9" ht="11.25">
      <c r="B35" s="106" t="s">
        <v>330</v>
      </c>
      <c r="C35" s="511">
        <v>2590</v>
      </c>
      <c r="D35" s="127">
        <v>2490</v>
      </c>
      <c r="E35" s="393">
        <f t="shared" si="0"/>
        <v>0.9613899613899614</v>
      </c>
      <c r="G35" s="109" t="s">
        <v>11</v>
      </c>
      <c r="H35" s="650">
        <v>0.25604734945959856</v>
      </c>
      <c r="I35" s="293"/>
    </row>
    <row r="36" spans="2:9" ht="11.25">
      <c r="B36" s="108" t="s">
        <v>503</v>
      </c>
      <c r="C36" s="512">
        <v>46620</v>
      </c>
      <c r="D36" s="128">
        <v>32640</v>
      </c>
      <c r="E36" s="672">
        <f t="shared" si="0"/>
        <v>0.7001287001287001</v>
      </c>
      <c r="G36" s="106" t="s">
        <v>498</v>
      </c>
      <c r="H36" s="645">
        <v>0.24768640129319056</v>
      </c>
      <c r="I36" s="293"/>
    </row>
    <row r="37" spans="2:9" ht="11.25">
      <c r="B37" s="108" t="s">
        <v>278</v>
      </c>
      <c r="C37" s="513">
        <v>59070</v>
      </c>
      <c r="D37" s="128">
        <v>50990</v>
      </c>
      <c r="E37" s="673">
        <f t="shared" si="0"/>
        <v>0.8632131369561538</v>
      </c>
      <c r="G37" s="108" t="s">
        <v>16</v>
      </c>
      <c r="H37" s="647">
        <v>0.21867517956903432</v>
      </c>
      <c r="I37" s="293"/>
    </row>
    <row r="38" spans="2:9" ht="11.25">
      <c r="B38" s="115" t="s">
        <v>279</v>
      </c>
      <c r="C38" s="514">
        <v>48870</v>
      </c>
      <c r="D38" s="461">
        <v>33530</v>
      </c>
      <c r="E38" s="674">
        <f t="shared" si="0"/>
        <v>0.6861059954982607</v>
      </c>
      <c r="G38" s="109" t="s">
        <v>500</v>
      </c>
      <c r="H38" s="650">
        <v>0.13408148659987168</v>
      </c>
      <c r="I38" s="293"/>
    </row>
    <row r="39" spans="7:9" ht="12.75" customHeight="1">
      <c r="G39" s="675"/>
      <c r="H39" s="653"/>
      <c r="I39" s="293"/>
    </row>
    <row r="40" spans="2:5" ht="12" customHeight="1">
      <c r="B40" s="883" t="s">
        <v>463</v>
      </c>
      <c r="C40" s="883"/>
      <c r="D40" s="883"/>
      <c r="E40" s="883"/>
    </row>
    <row r="41" spans="7:8" ht="11.25">
      <c r="G41" s="2"/>
      <c r="H41" s="2"/>
    </row>
    <row r="42" spans="2:8" s="2" customFormat="1" ht="12" customHeight="1">
      <c r="B42" s="1003" t="s">
        <v>504</v>
      </c>
      <c r="C42" s="1003"/>
      <c r="D42" s="1003"/>
      <c r="E42" s="1003"/>
      <c r="F42" s="1003"/>
      <c r="G42" s="114"/>
      <c r="H42" s="114"/>
    </row>
    <row r="43" spans="2:5" ht="15" customHeight="1">
      <c r="B43" s="1004" t="s">
        <v>505</v>
      </c>
      <c r="C43" s="1004"/>
      <c r="D43" s="1004"/>
      <c r="E43" s="472"/>
    </row>
    <row r="44" spans="6:8" ht="11.25" customHeight="1">
      <c r="F44" s="22"/>
      <c r="G44" s="22"/>
      <c r="H44" s="22"/>
    </row>
    <row r="45" spans="6:8" ht="11.25" customHeight="1">
      <c r="F45" s="472"/>
      <c r="G45" s="472"/>
      <c r="H45" s="472"/>
    </row>
  </sheetData>
  <sheetProtection/>
  <mergeCells count="4">
    <mergeCell ref="B42:F42"/>
    <mergeCell ref="B43:D43"/>
    <mergeCell ref="B40:E40"/>
    <mergeCell ref="K24:O24"/>
  </mergeCells>
  <printOptions/>
  <pageMargins left="0.7" right="0.7" top="0.75" bottom="0.75" header="0.3" footer="0.3"/>
  <pageSetup horizontalDpi="600" verticalDpi="600" orientation="portrait" paperSize="9" r:id="rId2"/>
  <ignoredErrors>
    <ignoredError sqref="C6:D6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0"/>
  </sheetPr>
  <dimension ref="B2:S84"/>
  <sheetViews>
    <sheetView zoomScale="130" zoomScaleNormal="130" zoomScalePageLayoutView="0" workbookViewId="0" topLeftCell="A1">
      <selection activeCell="D25" sqref="D25"/>
    </sheetView>
  </sheetViews>
  <sheetFormatPr defaultColWidth="9.140625" defaultRowHeight="12.75"/>
  <cols>
    <col min="1" max="25" width="9.140625" style="114" customWidth="1"/>
    <col min="26" max="27" width="11.140625" style="114" bestFit="1" customWidth="1"/>
    <col min="28" max="16384" width="9.140625" style="114" customWidth="1"/>
  </cols>
  <sheetData>
    <row r="2" spans="2:4" ht="11.25">
      <c r="B2" s="100" t="s">
        <v>493</v>
      </c>
      <c r="C2" s="100"/>
      <c r="D2" s="100"/>
    </row>
    <row r="6" spans="2:12" ht="12.75" customHeight="1">
      <c r="B6" s="102"/>
      <c r="C6" s="1005" t="s">
        <v>494</v>
      </c>
      <c r="D6" s="1006"/>
      <c r="E6" s="1006"/>
      <c r="F6" s="1006"/>
      <c r="G6" s="1006"/>
      <c r="H6" s="1006"/>
      <c r="I6" s="1006"/>
      <c r="J6" s="1006"/>
      <c r="K6" s="1006"/>
      <c r="L6" s="1006"/>
    </row>
    <row r="7" spans="2:12" ht="33.75">
      <c r="B7" s="104"/>
      <c r="C7" s="657" t="s">
        <v>331</v>
      </c>
      <c r="D7" s="658" t="s">
        <v>333</v>
      </c>
      <c r="E7" s="110" t="s">
        <v>334</v>
      </c>
      <c r="F7" s="110" t="s">
        <v>335</v>
      </c>
      <c r="G7" s="111" t="s">
        <v>336</v>
      </c>
      <c r="H7" s="111" t="s">
        <v>337</v>
      </c>
      <c r="I7" s="111" t="s">
        <v>338</v>
      </c>
      <c r="J7" s="111" t="s">
        <v>339</v>
      </c>
      <c r="K7" s="111" t="s">
        <v>340</v>
      </c>
      <c r="L7" s="111" t="s">
        <v>341</v>
      </c>
    </row>
    <row r="8" spans="2:12" ht="11.25">
      <c r="B8" s="105" t="s">
        <v>432</v>
      </c>
      <c r="C8" s="685">
        <f>SUM(C9:C36)</f>
        <v>6916690</v>
      </c>
      <c r="D8" s="686">
        <f aca="true" t="shared" si="0" ref="D8:L8">SUM(D9:D36)</f>
        <v>66630</v>
      </c>
      <c r="E8" s="687">
        <f t="shared" si="0"/>
        <v>4966740</v>
      </c>
      <c r="F8" s="687">
        <f t="shared" si="0"/>
        <v>494500</v>
      </c>
      <c r="G8" s="687">
        <f t="shared" si="0"/>
        <v>239560</v>
      </c>
      <c r="H8" s="687">
        <f t="shared" si="0"/>
        <v>159720</v>
      </c>
      <c r="I8" s="687">
        <f t="shared" si="0"/>
        <v>447390</v>
      </c>
      <c r="J8" s="687">
        <f t="shared" si="0"/>
        <v>252340</v>
      </c>
      <c r="K8" s="687">
        <f t="shared" si="0"/>
        <v>257560</v>
      </c>
      <c r="L8" s="687">
        <f t="shared" si="0"/>
        <v>32310</v>
      </c>
    </row>
    <row r="9" spans="2:12" ht="11.25">
      <c r="B9" s="651" t="s">
        <v>0</v>
      </c>
      <c r="C9" s="485">
        <v>31820</v>
      </c>
      <c r="D9" s="52">
        <v>160</v>
      </c>
      <c r="E9" s="52">
        <v>3860</v>
      </c>
      <c r="F9" s="52">
        <v>2360</v>
      </c>
      <c r="G9" s="52">
        <v>1540</v>
      </c>
      <c r="H9" s="52">
        <v>1160</v>
      </c>
      <c r="I9" s="52">
        <v>4910</v>
      </c>
      <c r="J9" s="52">
        <v>6230</v>
      </c>
      <c r="K9" s="52">
        <v>10350</v>
      </c>
      <c r="L9" s="52">
        <v>1250</v>
      </c>
    </row>
    <row r="10" spans="2:12" ht="11.25">
      <c r="B10" s="651" t="s">
        <v>1</v>
      </c>
      <c r="C10" s="486">
        <v>279710</v>
      </c>
      <c r="D10" s="40">
        <v>8360</v>
      </c>
      <c r="E10" s="40">
        <v>244860</v>
      </c>
      <c r="F10" s="40">
        <v>12330</v>
      </c>
      <c r="G10" s="40">
        <v>4620</v>
      </c>
      <c r="H10" s="40">
        <v>2620</v>
      </c>
      <c r="I10" s="40">
        <v>4680</v>
      </c>
      <c r="J10" s="40">
        <v>1400</v>
      </c>
      <c r="K10" s="40">
        <v>690</v>
      </c>
      <c r="L10" s="40">
        <v>150</v>
      </c>
    </row>
    <row r="11" spans="2:12" ht="11.25">
      <c r="B11" s="651" t="s">
        <v>433</v>
      </c>
      <c r="C11" s="486">
        <v>15920</v>
      </c>
      <c r="D11" s="40">
        <v>120</v>
      </c>
      <c r="E11" s="40">
        <v>5540</v>
      </c>
      <c r="F11" s="40">
        <v>2780</v>
      </c>
      <c r="G11" s="40">
        <v>1400</v>
      </c>
      <c r="H11" s="40">
        <v>890</v>
      </c>
      <c r="I11" s="40">
        <v>2170</v>
      </c>
      <c r="J11" s="40">
        <v>930</v>
      </c>
      <c r="K11" s="40">
        <v>1240</v>
      </c>
      <c r="L11" s="40">
        <v>850</v>
      </c>
    </row>
    <row r="12" spans="2:12" ht="11.25">
      <c r="B12" s="651" t="s">
        <v>497</v>
      </c>
      <c r="C12" s="486">
        <v>26030</v>
      </c>
      <c r="D12" s="40">
        <v>1380</v>
      </c>
      <c r="E12" s="40">
        <v>5520</v>
      </c>
      <c r="F12" s="40">
        <v>3050</v>
      </c>
      <c r="G12" s="40">
        <v>2020</v>
      </c>
      <c r="H12" s="40">
        <v>1400</v>
      </c>
      <c r="I12" s="40">
        <v>3060</v>
      </c>
      <c r="J12" s="40">
        <v>1670</v>
      </c>
      <c r="K12" s="40">
        <v>5130</v>
      </c>
      <c r="L12" s="40">
        <v>2800</v>
      </c>
    </row>
    <row r="13" spans="2:12" ht="11.25">
      <c r="B13" s="651" t="s">
        <v>285</v>
      </c>
      <c r="C13" s="486">
        <v>216100</v>
      </c>
      <c r="D13" s="41" t="s">
        <v>18</v>
      </c>
      <c r="E13" s="40">
        <v>32570</v>
      </c>
      <c r="F13" s="40">
        <v>21810</v>
      </c>
      <c r="G13" s="41">
        <v>16380</v>
      </c>
      <c r="H13" s="41">
        <v>12770</v>
      </c>
      <c r="I13" s="41">
        <v>48520</v>
      </c>
      <c r="J13" s="40">
        <v>37150</v>
      </c>
      <c r="K13" s="41">
        <v>42690</v>
      </c>
      <c r="L13" s="41">
        <v>4210</v>
      </c>
    </row>
    <row r="14" spans="2:12" ht="11.25">
      <c r="B14" s="651" t="s">
        <v>5</v>
      </c>
      <c r="C14" s="486">
        <v>9680</v>
      </c>
      <c r="D14" s="40">
        <v>940</v>
      </c>
      <c r="E14" s="40">
        <v>5810</v>
      </c>
      <c r="F14" s="40">
        <v>930</v>
      </c>
      <c r="G14" s="40">
        <v>410</v>
      </c>
      <c r="H14" s="40">
        <v>280</v>
      </c>
      <c r="I14" s="40">
        <v>640</v>
      </c>
      <c r="J14" s="40">
        <v>270</v>
      </c>
      <c r="K14" s="40">
        <v>270</v>
      </c>
      <c r="L14" s="40">
        <v>130</v>
      </c>
    </row>
    <row r="15" spans="2:12" ht="11.25">
      <c r="B15" s="651" t="s">
        <v>6</v>
      </c>
      <c r="C15" s="486">
        <v>127140</v>
      </c>
      <c r="D15" s="40">
        <v>30</v>
      </c>
      <c r="E15" s="40">
        <v>15950</v>
      </c>
      <c r="F15" s="40">
        <v>16430</v>
      </c>
      <c r="G15" s="40">
        <v>13060</v>
      </c>
      <c r="H15" s="40">
        <v>10770</v>
      </c>
      <c r="I15" s="40">
        <v>36250</v>
      </c>
      <c r="J15" s="40">
        <v>20910</v>
      </c>
      <c r="K15" s="40">
        <v>13390</v>
      </c>
      <c r="L15" s="40">
        <v>350</v>
      </c>
    </row>
    <row r="16" spans="2:12" ht="11.25">
      <c r="B16" s="651" t="s">
        <v>7</v>
      </c>
      <c r="C16" s="486">
        <v>273160</v>
      </c>
      <c r="D16" s="40">
        <v>4940</v>
      </c>
      <c r="E16" s="40">
        <v>197460</v>
      </c>
      <c r="F16" s="40">
        <v>18270</v>
      </c>
      <c r="G16" s="40">
        <v>11560</v>
      </c>
      <c r="H16" s="40">
        <v>8550</v>
      </c>
      <c r="I16" s="40">
        <v>23310</v>
      </c>
      <c r="J16" s="40">
        <v>6670</v>
      </c>
      <c r="K16" s="40">
        <v>2210</v>
      </c>
      <c r="L16" s="40">
        <v>180</v>
      </c>
    </row>
    <row r="17" spans="2:12" ht="11.25">
      <c r="B17" s="651" t="s">
        <v>498</v>
      </c>
      <c r="C17" s="486">
        <v>245160</v>
      </c>
      <c r="D17" s="40">
        <v>2530</v>
      </c>
      <c r="E17" s="40">
        <v>93640</v>
      </c>
      <c r="F17" s="40">
        <v>24050</v>
      </c>
      <c r="G17" s="40">
        <v>15700</v>
      </c>
      <c r="H17" s="40">
        <v>11800</v>
      </c>
      <c r="I17" s="40">
        <v>42380</v>
      </c>
      <c r="J17" s="40">
        <v>25510</v>
      </c>
      <c r="K17" s="40">
        <v>24320</v>
      </c>
      <c r="L17" s="40">
        <v>5220</v>
      </c>
    </row>
    <row r="18" spans="2:12" ht="11.25">
      <c r="B18" s="651" t="s">
        <v>9</v>
      </c>
      <c r="C18" s="679">
        <v>309370</v>
      </c>
      <c r="D18" s="45">
        <v>8470</v>
      </c>
      <c r="E18" s="45">
        <v>68680</v>
      </c>
      <c r="F18" s="45">
        <v>24180</v>
      </c>
      <c r="G18" s="45">
        <v>14990</v>
      </c>
      <c r="H18" s="45">
        <v>11420</v>
      </c>
      <c r="I18" s="45">
        <v>50560</v>
      </c>
      <c r="J18" s="45">
        <v>61030</v>
      </c>
      <c r="K18" s="45">
        <v>65880</v>
      </c>
      <c r="L18" s="45">
        <v>4170</v>
      </c>
    </row>
    <row r="19" spans="2:12" ht="11.25">
      <c r="B19" s="651" t="s">
        <v>499</v>
      </c>
      <c r="C19" s="680">
        <v>194090</v>
      </c>
      <c r="D19" s="547">
        <v>990</v>
      </c>
      <c r="E19" s="547">
        <v>157490</v>
      </c>
      <c r="F19" s="547">
        <v>19610</v>
      </c>
      <c r="G19" s="547">
        <v>6360</v>
      </c>
      <c r="H19" s="547">
        <v>3160</v>
      </c>
      <c r="I19" s="547">
        <v>4870</v>
      </c>
      <c r="J19" s="547">
        <v>1020</v>
      </c>
      <c r="K19" s="547">
        <v>510</v>
      </c>
      <c r="L19" s="547">
        <v>90</v>
      </c>
    </row>
    <row r="20" spans="2:12" ht="11.25">
      <c r="B20" s="651" t="s">
        <v>500</v>
      </c>
      <c r="C20" s="681">
        <v>217330</v>
      </c>
      <c r="D20" s="463">
        <v>10750</v>
      </c>
      <c r="E20" s="463">
        <v>83410</v>
      </c>
      <c r="F20" s="463">
        <v>27160</v>
      </c>
      <c r="G20" s="463">
        <v>16960</v>
      </c>
      <c r="H20" s="463">
        <v>12180</v>
      </c>
      <c r="I20" s="463">
        <v>34750</v>
      </c>
      <c r="J20" s="463">
        <v>15440</v>
      </c>
      <c r="K20" s="463">
        <v>13770</v>
      </c>
      <c r="L20" s="463">
        <v>2900</v>
      </c>
    </row>
    <row r="21" spans="2:12" ht="11.25">
      <c r="B21" s="651" t="s">
        <v>11</v>
      </c>
      <c r="C21" s="485">
        <v>9950</v>
      </c>
      <c r="D21" s="52">
        <v>150</v>
      </c>
      <c r="E21" s="52">
        <v>7820</v>
      </c>
      <c r="F21" s="52">
        <v>510</v>
      </c>
      <c r="G21" s="52">
        <v>240</v>
      </c>
      <c r="H21" s="52">
        <v>170</v>
      </c>
      <c r="I21" s="52">
        <v>460</v>
      </c>
      <c r="J21" s="52">
        <v>270</v>
      </c>
      <c r="K21" s="52">
        <v>290</v>
      </c>
      <c r="L21" s="52">
        <v>60</v>
      </c>
    </row>
    <row r="22" spans="2:12" ht="11.25">
      <c r="B22" s="651" t="s">
        <v>12</v>
      </c>
      <c r="C22" s="486">
        <v>48700</v>
      </c>
      <c r="D22" s="40">
        <v>530</v>
      </c>
      <c r="E22" s="40">
        <v>36320</v>
      </c>
      <c r="F22" s="40">
        <v>5490</v>
      </c>
      <c r="G22" s="40">
        <v>2000</v>
      </c>
      <c r="H22" s="40">
        <v>1160</v>
      </c>
      <c r="I22" s="40">
        <v>2060</v>
      </c>
      <c r="J22" s="40">
        <v>660</v>
      </c>
      <c r="K22" s="40">
        <v>390</v>
      </c>
      <c r="L22" s="40">
        <v>80</v>
      </c>
    </row>
    <row r="23" spans="2:12" ht="11.25">
      <c r="B23" s="651" t="s">
        <v>13</v>
      </c>
      <c r="C23" s="486">
        <v>129630</v>
      </c>
      <c r="D23" s="40">
        <v>1750</v>
      </c>
      <c r="E23" s="40">
        <v>103070</v>
      </c>
      <c r="F23" s="40">
        <v>13310</v>
      </c>
      <c r="G23" s="40">
        <v>4340</v>
      </c>
      <c r="H23" s="40">
        <v>1980</v>
      </c>
      <c r="I23" s="40">
        <v>3500</v>
      </c>
      <c r="J23" s="40">
        <v>1010</v>
      </c>
      <c r="K23" s="40">
        <v>550</v>
      </c>
      <c r="L23" s="40">
        <v>130</v>
      </c>
    </row>
    <row r="24" spans="2:12" ht="11.25">
      <c r="B24" s="651" t="s">
        <v>483</v>
      </c>
      <c r="C24" s="486">
        <v>1720</v>
      </c>
      <c r="D24" s="41" t="s">
        <v>18</v>
      </c>
      <c r="E24" s="40">
        <v>150</v>
      </c>
      <c r="F24" s="40">
        <v>110</v>
      </c>
      <c r="G24" s="40">
        <v>70</v>
      </c>
      <c r="H24" s="40">
        <v>60</v>
      </c>
      <c r="I24" s="40">
        <v>260</v>
      </c>
      <c r="J24" s="40">
        <v>380</v>
      </c>
      <c r="K24" s="40">
        <v>660</v>
      </c>
      <c r="L24" s="40">
        <v>20</v>
      </c>
    </row>
    <row r="25" spans="2:12" ht="11.25">
      <c r="B25" s="651" t="s">
        <v>15</v>
      </c>
      <c r="C25" s="486">
        <v>381650</v>
      </c>
      <c r="D25" s="40">
        <v>6170</v>
      </c>
      <c r="E25" s="40">
        <v>347940</v>
      </c>
      <c r="F25" s="40">
        <v>14020</v>
      </c>
      <c r="G25" s="40">
        <v>4010</v>
      </c>
      <c r="H25" s="40">
        <v>1980</v>
      </c>
      <c r="I25" s="40">
        <v>3830</v>
      </c>
      <c r="J25" s="40">
        <v>1510</v>
      </c>
      <c r="K25" s="40">
        <v>1520</v>
      </c>
      <c r="L25" s="40">
        <v>680</v>
      </c>
    </row>
    <row r="26" spans="2:12" ht="11.25">
      <c r="B26" s="651" t="s">
        <v>16</v>
      </c>
      <c r="C26" s="486">
        <v>2740</v>
      </c>
      <c r="D26" s="40">
        <v>80</v>
      </c>
      <c r="E26" s="40">
        <v>2160</v>
      </c>
      <c r="F26" s="40">
        <v>130</v>
      </c>
      <c r="G26" s="40">
        <v>30</v>
      </c>
      <c r="H26" s="40">
        <v>30</v>
      </c>
      <c r="I26" s="40">
        <v>100</v>
      </c>
      <c r="J26" s="40">
        <v>100</v>
      </c>
      <c r="K26" s="40">
        <v>120</v>
      </c>
      <c r="L26" s="41" t="s">
        <v>18</v>
      </c>
    </row>
    <row r="27" spans="2:12" ht="11.25">
      <c r="B27" s="651" t="s">
        <v>501</v>
      </c>
      <c r="C27" s="486">
        <v>50440</v>
      </c>
      <c r="D27" s="40">
        <v>30</v>
      </c>
      <c r="E27" s="40">
        <v>6330</v>
      </c>
      <c r="F27" s="40">
        <v>5230</v>
      </c>
      <c r="G27" s="40">
        <v>2890</v>
      </c>
      <c r="H27" s="40">
        <v>1950</v>
      </c>
      <c r="I27" s="40">
        <v>6640</v>
      </c>
      <c r="J27" s="40">
        <v>9030</v>
      </c>
      <c r="K27" s="40">
        <v>15770</v>
      </c>
      <c r="L27" s="40">
        <v>2580</v>
      </c>
    </row>
    <row r="28" spans="2:12" ht="11.25">
      <c r="B28" s="651" t="s">
        <v>19</v>
      </c>
      <c r="C28" s="486">
        <v>106960</v>
      </c>
      <c r="D28" s="40">
        <v>1150</v>
      </c>
      <c r="E28" s="40">
        <v>29540</v>
      </c>
      <c r="F28" s="40">
        <v>16800</v>
      </c>
      <c r="G28" s="40">
        <v>12520</v>
      </c>
      <c r="H28" s="40">
        <v>9610</v>
      </c>
      <c r="I28" s="40">
        <v>25690</v>
      </c>
      <c r="J28" s="40">
        <v>7710</v>
      </c>
      <c r="K28" s="40">
        <v>3880</v>
      </c>
      <c r="L28" s="40">
        <v>60</v>
      </c>
    </row>
    <row r="29" spans="2:12" ht="11.25">
      <c r="B29" s="651" t="s">
        <v>434</v>
      </c>
      <c r="C29" s="682">
        <v>918870</v>
      </c>
      <c r="D29" s="144">
        <v>5830</v>
      </c>
      <c r="E29" s="144">
        <v>573650</v>
      </c>
      <c r="F29" s="144">
        <v>131350</v>
      </c>
      <c r="G29" s="144">
        <v>63120</v>
      </c>
      <c r="H29" s="144">
        <v>38590</v>
      </c>
      <c r="I29" s="144">
        <v>80110</v>
      </c>
      <c r="J29" s="144">
        <v>16920</v>
      </c>
      <c r="K29" s="144">
        <v>8080</v>
      </c>
      <c r="L29" s="144">
        <v>1210</v>
      </c>
    </row>
    <row r="30" spans="2:12" ht="11.25">
      <c r="B30" s="651" t="s">
        <v>21</v>
      </c>
      <c r="C30" s="486">
        <v>203780</v>
      </c>
      <c r="D30" s="40">
        <v>1260</v>
      </c>
      <c r="E30" s="40">
        <v>167080</v>
      </c>
      <c r="F30" s="40">
        <v>11530</v>
      </c>
      <c r="G30" s="40">
        <v>5160</v>
      </c>
      <c r="H30" s="40">
        <v>3000</v>
      </c>
      <c r="I30" s="40">
        <v>8070</v>
      </c>
      <c r="J30" s="40">
        <v>4010</v>
      </c>
      <c r="K30" s="40">
        <v>3220</v>
      </c>
      <c r="L30" s="40">
        <v>460</v>
      </c>
    </row>
    <row r="31" spans="2:12" ht="11.25">
      <c r="B31" s="651" t="s">
        <v>22</v>
      </c>
      <c r="C31" s="486">
        <v>2836640</v>
      </c>
      <c r="D31" s="40">
        <v>10010</v>
      </c>
      <c r="E31" s="40">
        <v>2688710</v>
      </c>
      <c r="F31" s="40">
        <v>88150</v>
      </c>
      <c r="G31" s="40">
        <v>19430</v>
      </c>
      <c r="H31" s="40">
        <v>9460</v>
      </c>
      <c r="I31" s="40">
        <v>15680</v>
      </c>
      <c r="J31" s="40">
        <v>3530</v>
      </c>
      <c r="K31" s="40">
        <v>1350</v>
      </c>
      <c r="L31" s="40">
        <v>310</v>
      </c>
    </row>
    <row r="32" spans="2:12" ht="11.25">
      <c r="B32" s="651" t="s">
        <v>23</v>
      </c>
      <c r="C32" s="486">
        <v>59220</v>
      </c>
      <c r="D32" s="40">
        <v>750</v>
      </c>
      <c r="E32" s="40">
        <v>35910</v>
      </c>
      <c r="F32" s="40">
        <v>10390</v>
      </c>
      <c r="G32" s="40">
        <v>4480</v>
      </c>
      <c r="H32" s="40">
        <v>2390</v>
      </c>
      <c r="I32" s="40">
        <v>4090</v>
      </c>
      <c r="J32" s="40">
        <v>890</v>
      </c>
      <c r="K32" s="40">
        <v>320</v>
      </c>
      <c r="L32" s="40">
        <v>20</v>
      </c>
    </row>
    <row r="33" spans="2:12" ht="11.25">
      <c r="B33" s="651" t="s">
        <v>502</v>
      </c>
      <c r="C33" s="682">
        <v>18390</v>
      </c>
      <c r="D33" s="144">
        <v>60</v>
      </c>
      <c r="E33" s="144">
        <v>14950</v>
      </c>
      <c r="F33" s="144">
        <v>1080</v>
      </c>
      <c r="G33" s="144">
        <v>340</v>
      </c>
      <c r="H33" s="144">
        <v>210</v>
      </c>
      <c r="I33" s="144">
        <v>510</v>
      </c>
      <c r="J33" s="144">
        <v>290</v>
      </c>
      <c r="K33" s="144">
        <v>640</v>
      </c>
      <c r="L33" s="144">
        <v>320</v>
      </c>
    </row>
    <row r="34" spans="2:12" ht="11.25">
      <c r="B34" s="651" t="s">
        <v>25</v>
      </c>
      <c r="C34" s="486">
        <v>23130</v>
      </c>
      <c r="D34" s="40">
        <v>0</v>
      </c>
      <c r="E34" s="40">
        <v>3860</v>
      </c>
      <c r="F34" s="40">
        <v>1690</v>
      </c>
      <c r="G34" s="40">
        <v>1670</v>
      </c>
      <c r="H34" s="40">
        <v>1840</v>
      </c>
      <c r="I34" s="40">
        <v>8030</v>
      </c>
      <c r="J34" s="40">
        <v>3730</v>
      </c>
      <c r="K34" s="40">
        <v>2160</v>
      </c>
      <c r="L34" s="40">
        <v>150</v>
      </c>
    </row>
    <row r="35" spans="2:12" ht="11.25">
      <c r="B35" s="677" t="s">
        <v>286</v>
      </c>
      <c r="C35" s="486">
        <v>40360</v>
      </c>
      <c r="D35" s="40">
        <v>0</v>
      </c>
      <c r="E35" s="40">
        <v>13340</v>
      </c>
      <c r="F35" s="40">
        <v>6430</v>
      </c>
      <c r="G35" s="40">
        <v>3380</v>
      </c>
      <c r="H35" s="41">
        <v>2370</v>
      </c>
      <c r="I35" s="41">
        <v>6640</v>
      </c>
      <c r="J35" s="41">
        <v>4050</v>
      </c>
      <c r="K35" s="40">
        <v>3760</v>
      </c>
      <c r="L35" s="41">
        <v>400</v>
      </c>
    </row>
    <row r="36" spans="2:12" ht="11.25">
      <c r="B36" s="188" t="s">
        <v>287</v>
      </c>
      <c r="C36" s="683">
        <v>139000</v>
      </c>
      <c r="D36" s="43">
        <v>190</v>
      </c>
      <c r="E36" s="43">
        <v>21120</v>
      </c>
      <c r="F36" s="43">
        <v>15320</v>
      </c>
      <c r="G36" s="43">
        <v>10880</v>
      </c>
      <c r="H36" s="43">
        <v>7920</v>
      </c>
      <c r="I36" s="43">
        <v>25620</v>
      </c>
      <c r="J36" s="43">
        <v>20020</v>
      </c>
      <c r="K36" s="43">
        <v>34400</v>
      </c>
      <c r="L36" s="43">
        <v>3530</v>
      </c>
    </row>
    <row r="37" spans="2:12" ht="11.25">
      <c r="B37" s="651" t="s">
        <v>330</v>
      </c>
      <c r="C37" s="492">
        <v>2490</v>
      </c>
      <c r="D37" s="101" t="s">
        <v>18</v>
      </c>
      <c r="E37" s="101">
        <v>90</v>
      </c>
      <c r="F37" s="101">
        <v>110</v>
      </c>
      <c r="G37" s="101">
        <v>120</v>
      </c>
      <c r="H37" s="101">
        <v>120</v>
      </c>
      <c r="I37" s="101">
        <v>820</v>
      </c>
      <c r="J37" s="101">
        <v>840</v>
      </c>
      <c r="K37" s="101">
        <v>390</v>
      </c>
      <c r="L37" s="101">
        <v>10</v>
      </c>
    </row>
    <row r="38" spans="2:12" ht="11.25">
      <c r="B38" s="677" t="s">
        <v>503</v>
      </c>
      <c r="C38" s="492">
        <v>32640</v>
      </c>
      <c r="D38" s="101">
        <v>420</v>
      </c>
      <c r="E38" s="101">
        <v>3420</v>
      </c>
      <c r="F38" s="101">
        <v>3950</v>
      </c>
      <c r="G38" s="101">
        <v>3610</v>
      </c>
      <c r="H38" s="101">
        <v>3240</v>
      </c>
      <c r="I38" s="101">
        <v>11230</v>
      </c>
      <c r="J38" s="101">
        <v>4190</v>
      </c>
      <c r="K38" s="101">
        <v>2510</v>
      </c>
      <c r="L38" s="101">
        <v>60</v>
      </c>
    </row>
    <row r="39" spans="2:12" ht="11.25">
      <c r="B39" s="678" t="s">
        <v>278</v>
      </c>
      <c r="C39" s="492">
        <v>50990</v>
      </c>
      <c r="D39" s="129">
        <v>310</v>
      </c>
      <c r="E39" s="101">
        <v>4770</v>
      </c>
      <c r="F39" s="101">
        <v>5460</v>
      </c>
      <c r="G39" s="101">
        <v>4970</v>
      </c>
      <c r="H39" s="101">
        <v>5170</v>
      </c>
      <c r="I39" s="101">
        <v>20670</v>
      </c>
      <c r="J39" s="101">
        <v>6910</v>
      </c>
      <c r="K39" s="101">
        <v>2700</v>
      </c>
      <c r="L39" s="101">
        <v>30</v>
      </c>
    </row>
    <row r="40" spans="2:12" ht="11.25">
      <c r="B40" s="115" t="s">
        <v>279</v>
      </c>
      <c r="C40" s="684">
        <v>33530</v>
      </c>
      <c r="D40" s="460">
        <v>680</v>
      </c>
      <c r="E40" s="460">
        <v>27250</v>
      </c>
      <c r="F40" s="460">
        <v>3540</v>
      </c>
      <c r="G40" s="460">
        <v>1040</v>
      </c>
      <c r="H40" s="460">
        <v>420</v>
      </c>
      <c r="I40" s="460">
        <v>530</v>
      </c>
      <c r="J40" s="460">
        <v>60</v>
      </c>
      <c r="K40" s="460">
        <v>10</v>
      </c>
      <c r="L40" s="460" t="s">
        <v>18</v>
      </c>
    </row>
    <row r="43" spans="2:11" ht="12.75" customHeight="1">
      <c r="B43" s="890" t="s">
        <v>343</v>
      </c>
      <c r="C43" s="890"/>
      <c r="D43" s="890"/>
      <c r="E43" s="890"/>
      <c r="F43" s="890"/>
      <c r="G43" s="890"/>
      <c r="H43" s="890"/>
      <c r="I43" s="890"/>
      <c r="J43" s="890"/>
      <c r="K43" s="890"/>
    </row>
    <row r="44" spans="2:14" ht="33.75" customHeight="1">
      <c r="B44" s="1004" t="s">
        <v>506</v>
      </c>
      <c r="C44" s="1004"/>
      <c r="D44" s="1004"/>
      <c r="E44" s="1004"/>
      <c r="F44" s="1004"/>
      <c r="G44" s="1004"/>
      <c r="H44" s="1004"/>
      <c r="I44" s="1004"/>
      <c r="J44" s="1004"/>
      <c r="K44" s="1004"/>
      <c r="L44" s="1004"/>
      <c r="M44" s="1004"/>
      <c r="N44" s="1004"/>
    </row>
    <row r="45" spans="2:8" ht="11.25">
      <c r="B45" s="299"/>
      <c r="C45" s="299"/>
      <c r="D45" s="299"/>
      <c r="E45" s="299"/>
      <c r="F45" s="299"/>
      <c r="G45" s="299"/>
      <c r="H45" s="299"/>
    </row>
    <row r="46" spans="2:19" ht="33.75">
      <c r="B46" s="116"/>
      <c r="C46" s="655" t="s">
        <v>333</v>
      </c>
      <c r="D46" s="110" t="s">
        <v>334</v>
      </c>
      <c r="E46" s="111" t="s">
        <v>507</v>
      </c>
      <c r="F46" s="111" t="s">
        <v>339</v>
      </c>
      <c r="G46" s="111" t="s">
        <v>340</v>
      </c>
      <c r="H46" s="111" t="s">
        <v>341</v>
      </c>
      <c r="J46" s="306"/>
      <c r="K46" s="306"/>
      <c r="L46" s="306" t="s">
        <v>333</v>
      </c>
      <c r="M46" s="306" t="s">
        <v>334</v>
      </c>
      <c r="N46" s="306" t="s">
        <v>507</v>
      </c>
      <c r="O46" s="306" t="s">
        <v>339</v>
      </c>
      <c r="P46" s="306" t="s">
        <v>340</v>
      </c>
      <c r="Q46" s="306" t="s">
        <v>341</v>
      </c>
      <c r="R46" s="306"/>
      <c r="S46" s="306"/>
    </row>
    <row r="47" spans="2:19" ht="11.25">
      <c r="B47" s="105" t="s">
        <v>432</v>
      </c>
      <c r="C47" s="688">
        <f aca="true" t="shared" si="1" ref="C47:D51">D8/$C8</f>
        <v>0.00963322051443682</v>
      </c>
      <c r="D47" s="689">
        <f t="shared" si="1"/>
        <v>0.7180804691261282</v>
      </c>
      <c r="E47" s="689">
        <f>(F8+G8+H8+I8)/$C8</f>
        <v>0.19390344225344783</v>
      </c>
      <c r="F47" s="689">
        <f aca="true" t="shared" si="2" ref="F47:F64">J8/$C8</f>
        <v>0.03648276849186533</v>
      </c>
      <c r="G47" s="689">
        <f aca="true" t="shared" si="3" ref="G47:G64">K8/$C8</f>
        <v>0.037237464741082804</v>
      </c>
      <c r="H47" s="689">
        <f aca="true" t="shared" si="4" ref="H47:H64">L8/$C8</f>
        <v>0.004671309542570218</v>
      </c>
      <c r="J47" s="306"/>
      <c r="K47" s="306" t="s">
        <v>22</v>
      </c>
      <c r="L47" s="306">
        <v>0.0035288228326470755</v>
      </c>
      <c r="M47" s="306">
        <v>0.9478502735630887</v>
      </c>
      <c r="N47" s="306">
        <v>0.04678774888600598</v>
      </c>
      <c r="O47" s="306">
        <v>0.0012444300298945232</v>
      </c>
      <c r="P47" s="306">
        <v>0.0004759151672401151</v>
      </c>
      <c r="Q47" s="306">
        <v>0.00010928422358847086</v>
      </c>
      <c r="R47" s="306"/>
      <c r="S47" s="306"/>
    </row>
    <row r="48" spans="2:19" ht="11.25">
      <c r="B48" s="651" t="s">
        <v>0</v>
      </c>
      <c r="C48" s="663">
        <f t="shared" si="1"/>
        <v>0.00502828409805154</v>
      </c>
      <c r="D48" s="551">
        <f t="shared" si="1"/>
        <v>0.1213073538654934</v>
      </c>
      <c r="E48" s="551">
        <f aca="true" t="shared" si="5" ref="E48:E79">(F9+G9+H9+I9)/$C9</f>
        <v>0.3133249528598366</v>
      </c>
      <c r="F48" s="551">
        <f t="shared" si="2"/>
        <v>0.19578881206788185</v>
      </c>
      <c r="G48" s="551">
        <f t="shared" si="3"/>
        <v>0.325267127592709</v>
      </c>
      <c r="H48" s="551">
        <f t="shared" si="4"/>
        <v>0.03928346951602765</v>
      </c>
      <c r="J48" s="306"/>
      <c r="K48" s="306" t="s">
        <v>15</v>
      </c>
      <c r="L48" s="306">
        <v>0.016166644831652036</v>
      </c>
      <c r="M48" s="306">
        <v>0.9116729988209092</v>
      </c>
      <c r="N48" s="306">
        <v>0.0624656098519586</v>
      </c>
      <c r="O48" s="306">
        <v>0.003956504650858116</v>
      </c>
      <c r="P48" s="306">
        <v>0.003982706668413468</v>
      </c>
      <c r="Q48" s="306">
        <v>0.0017817371937639199</v>
      </c>
      <c r="R48" s="306"/>
      <c r="S48" s="306"/>
    </row>
    <row r="49" spans="2:19" ht="11.25">
      <c r="B49" s="651" t="s">
        <v>1</v>
      </c>
      <c r="C49" s="664">
        <f t="shared" si="1"/>
        <v>0.029888098387615743</v>
      </c>
      <c r="D49" s="556">
        <f t="shared" si="1"/>
        <v>0.8754066711951665</v>
      </c>
      <c r="E49" s="556">
        <f t="shared" si="5"/>
        <v>0.08669693611240213</v>
      </c>
      <c r="F49" s="556">
        <f t="shared" si="2"/>
        <v>0.005005183940509814</v>
      </c>
      <c r="G49" s="556">
        <f t="shared" si="3"/>
        <v>0.0024668406563941223</v>
      </c>
      <c r="H49" s="556">
        <f t="shared" si="4"/>
        <v>0.0005362697079117658</v>
      </c>
      <c r="J49" s="306"/>
      <c r="K49" s="306" t="s">
        <v>1</v>
      </c>
      <c r="L49" s="306">
        <v>0.029888098387615743</v>
      </c>
      <c r="M49" s="306">
        <v>0.8754066711951665</v>
      </c>
      <c r="N49" s="306">
        <v>0.08669693611240213</v>
      </c>
      <c r="O49" s="306">
        <v>0.005005183940509814</v>
      </c>
      <c r="P49" s="306">
        <v>0.0024668406563941223</v>
      </c>
      <c r="Q49" s="306">
        <v>0.0005362697079117658</v>
      </c>
      <c r="R49" s="306"/>
      <c r="S49" s="306"/>
    </row>
    <row r="50" spans="2:19" ht="11.25">
      <c r="B50" s="651" t="s">
        <v>433</v>
      </c>
      <c r="C50" s="664">
        <f t="shared" si="1"/>
        <v>0.007537688442211055</v>
      </c>
      <c r="D50" s="556">
        <f t="shared" si="1"/>
        <v>0.3479899497487437</v>
      </c>
      <c r="E50" s="556">
        <f t="shared" si="5"/>
        <v>0.4547738693467337</v>
      </c>
      <c r="F50" s="556">
        <f t="shared" si="2"/>
        <v>0.05841708542713568</v>
      </c>
      <c r="G50" s="556">
        <f t="shared" si="3"/>
        <v>0.07788944723618091</v>
      </c>
      <c r="H50" s="556">
        <f t="shared" si="4"/>
        <v>0.05339195979899498</v>
      </c>
      <c r="J50" s="306"/>
      <c r="K50" s="306" t="s">
        <v>21</v>
      </c>
      <c r="L50" s="306">
        <v>0.006183138678967514</v>
      </c>
      <c r="M50" s="306">
        <v>0.8199038178427717</v>
      </c>
      <c r="N50" s="306">
        <v>0.13622534105407794</v>
      </c>
      <c r="O50" s="306">
        <v>0.019678084208460105</v>
      </c>
      <c r="P50" s="306">
        <v>0.01580135440180587</v>
      </c>
      <c r="Q50" s="306">
        <v>0.002257336343115124</v>
      </c>
      <c r="R50" s="306"/>
      <c r="S50" s="306"/>
    </row>
    <row r="51" spans="2:19" ht="11.25">
      <c r="B51" s="651" t="s">
        <v>497</v>
      </c>
      <c r="C51" s="664">
        <f t="shared" si="1"/>
        <v>0.0530157510564733</v>
      </c>
      <c r="D51" s="556">
        <f t="shared" si="1"/>
        <v>0.2120630042258932</v>
      </c>
      <c r="E51" s="556">
        <f t="shared" si="5"/>
        <v>0.36611601997694965</v>
      </c>
      <c r="F51" s="556">
        <f t="shared" si="2"/>
        <v>0.06415674222051479</v>
      </c>
      <c r="G51" s="556">
        <f t="shared" si="3"/>
        <v>0.19708029197080293</v>
      </c>
      <c r="H51" s="556">
        <f t="shared" si="4"/>
        <v>0.10756819054936612</v>
      </c>
      <c r="J51" s="306"/>
      <c r="K51" s="306" t="s">
        <v>502</v>
      </c>
      <c r="L51" s="306">
        <v>0.0032626427406199023</v>
      </c>
      <c r="M51" s="306">
        <v>0.8129418162044589</v>
      </c>
      <c r="N51" s="306">
        <v>0.11636759108210984</v>
      </c>
      <c r="O51" s="306">
        <v>0.015769439912996192</v>
      </c>
      <c r="P51" s="306">
        <v>0.034801522566612286</v>
      </c>
      <c r="Q51" s="306">
        <v>0.017400761283306143</v>
      </c>
      <c r="R51" s="306"/>
      <c r="S51" s="306"/>
    </row>
    <row r="52" spans="2:19" ht="11.25">
      <c r="B52" s="651" t="s">
        <v>285</v>
      </c>
      <c r="C52" s="699" t="s">
        <v>18</v>
      </c>
      <c r="D52" s="556">
        <f aca="true" t="shared" si="6" ref="D52:D79">E13/$C13</f>
        <v>0.15071726052753354</v>
      </c>
      <c r="E52" s="640">
        <f t="shared" si="5"/>
        <v>0.4603424340583063</v>
      </c>
      <c r="F52" s="556">
        <f t="shared" si="2"/>
        <v>0.17191115224433132</v>
      </c>
      <c r="G52" s="640">
        <f t="shared" si="3"/>
        <v>0.1975474317445627</v>
      </c>
      <c r="H52" s="640">
        <f t="shared" si="4"/>
        <v>0.01948172142526608</v>
      </c>
      <c r="J52" s="306"/>
      <c r="K52" s="306" t="s">
        <v>279</v>
      </c>
      <c r="L52" s="306">
        <v>0.020280345958842826</v>
      </c>
      <c r="M52" s="306">
        <v>0.8127050402624515</v>
      </c>
      <c r="N52" s="306">
        <v>0.1649269311064718</v>
      </c>
      <c r="O52" s="306">
        <v>0.001789442290486132</v>
      </c>
      <c r="P52" s="306">
        <v>0.00029824038174768865</v>
      </c>
      <c r="Q52" s="306" t="s">
        <v>18</v>
      </c>
      <c r="R52" s="306"/>
      <c r="S52" s="306"/>
    </row>
    <row r="53" spans="2:19" ht="11.25">
      <c r="B53" s="651" t="s">
        <v>5</v>
      </c>
      <c r="C53" s="664">
        <f aca="true" t="shared" si="7" ref="C53:C62">D14/$C14</f>
        <v>0.09710743801652892</v>
      </c>
      <c r="D53" s="556">
        <f t="shared" si="6"/>
        <v>0.6002066115702479</v>
      </c>
      <c r="E53" s="556">
        <f t="shared" si="5"/>
        <v>0.2334710743801653</v>
      </c>
      <c r="F53" s="556">
        <f t="shared" si="2"/>
        <v>0.027892561983471075</v>
      </c>
      <c r="G53" s="556">
        <f t="shared" si="3"/>
        <v>0.027892561983471075</v>
      </c>
      <c r="H53" s="556">
        <f t="shared" si="4"/>
        <v>0.013429752066115703</v>
      </c>
      <c r="J53" s="306"/>
      <c r="K53" s="306" t="s">
        <v>499</v>
      </c>
      <c r="L53" s="306">
        <v>0.00510072646710289</v>
      </c>
      <c r="M53" s="306">
        <v>0.8114276881858932</v>
      </c>
      <c r="N53" s="306">
        <v>0.17517646452676594</v>
      </c>
      <c r="O53" s="306">
        <v>0.005255293935802978</v>
      </c>
      <c r="P53" s="306">
        <v>0.002627646967901489</v>
      </c>
      <c r="Q53" s="306">
        <v>0.00046370240610026277</v>
      </c>
      <c r="R53" s="306"/>
      <c r="S53" s="306"/>
    </row>
    <row r="54" spans="2:19" ht="11.25">
      <c r="B54" s="651" t="s">
        <v>6</v>
      </c>
      <c r="C54" s="664">
        <f t="shared" si="7"/>
        <v>0.00023596035865974517</v>
      </c>
      <c r="D54" s="556">
        <f t="shared" si="6"/>
        <v>0.12545225735409785</v>
      </c>
      <c r="E54" s="556">
        <f t="shared" si="5"/>
        <v>0.6017775680352367</v>
      </c>
      <c r="F54" s="556">
        <f t="shared" si="2"/>
        <v>0.16446436998584238</v>
      </c>
      <c r="G54" s="556">
        <f t="shared" si="3"/>
        <v>0.10531697341513292</v>
      </c>
      <c r="H54" s="556">
        <f t="shared" si="4"/>
        <v>0.00275287085103036</v>
      </c>
      <c r="J54" s="306"/>
      <c r="K54" s="306" t="s">
        <v>13</v>
      </c>
      <c r="L54" s="306">
        <v>0.013499961428681633</v>
      </c>
      <c r="M54" s="306">
        <v>0.7951091568309805</v>
      </c>
      <c r="N54" s="306">
        <v>0.17843091876880351</v>
      </c>
      <c r="O54" s="306">
        <v>0.007791406310267685</v>
      </c>
      <c r="P54" s="306">
        <v>0.004242845020442799</v>
      </c>
      <c r="Q54" s="306">
        <v>0.001002854277559207</v>
      </c>
      <c r="R54" s="306"/>
      <c r="S54" s="306"/>
    </row>
    <row r="55" spans="2:19" ht="11.25">
      <c r="B55" s="651" t="s">
        <v>7</v>
      </c>
      <c r="C55" s="664">
        <f t="shared" si="7"/>
        <v>0.018084639039390834</v>
      </c>
      <c r="D55" s="556">
        <f t="shared" si="6"/>
        <v>0.7228730414409138</v>
      </c>
      <c r="E55" s="556">
        <f t="shared" si="5"/>
        <v>0.22583833650607701</v>
      </c>
      <c r="F55" s="556">
        <f t="shared" si="2"/>
        <v>0.024417923561282764</v>
      </c>
      <c r="G55" s="556">
        <f t="shared" si="3"/>
        <v>0.008090496412359057</v>
      </c>
      <c r="H55" s="556">
        <f t="shared" si="4"/>
        <v>0.0006589544589251721</v>
      </c>
      <c r="J55" s="306"/>
      <c r="K55" s="306" t="s">
        <v>16</v>
      </c>
      <c r="L55" s="306">
        <v>0.029197080291970802</v>
      </c>
      <c r="M55" s="306">
        <v>0.7883211678832117</v>
      </c>
      <c r="N55" s="306">
        <v>0.10583941605839416</v>
      </c>
      <c r="O55" s="306">
        <v>0.0364963503649635</v>
      </c>
      <c r="P55" s="306">
        <v>0.043795620437956206</v>
      </c>
      <c r="Q55" s="306" t="s">
        <v>18</v>
      </c>
      <c r="R55" s="306"/>
      <c r="S55" s="306"/>
    </row>
    <row r="56" spans="2:19" ht="11.25">
      <c r="B56" s="651" t="s">
        <v>498</v>
      </c>
      <c r="C56" s="664">
        <f t="shared" si="7"/>
        <v>0.010319791156795563</v>
      </c>
      <c r="D56" s="556">
        <f t="shared" si="6"/>
        <v>0.38195464186653616</v>
      </c>
      <c r="E56" s="556">
        <f t="shared" si="5"/>
        <v>0.3831375428291728</v>
      </c>
      <c r="F56" s="556">
        <f t="shared" si="2"/>
        <v>0.10405449502365802</v>
      </c>
      <c r="G56" s="556">
        <f t="shared" si="3"/>
        <v>0.0992005221080111</v>
      </c>
      <c r="H56" s="556">
        <f t="shared" si="4"/>
        <v>0.021292217327459617</v>
      </c>
      <c r="J56" s="306"/>
      <c r="K56" s="306" t="s">
        <v>11</v>
      </c>
      <c r="L56" s="306">
        <v>0.01507537688442211</v>
      </c>
      <c r="M56" s="306">
        <v>0.785929648241206</v>
      </c>
      <c r="N56" s="306">
        <v>0.13869346733668342</v>
      </c>
      <c r="O56" s="306">
        <v>0.027135678391959798</v>
      </c>
      <c r="P56" s="306">
        <v>0.02914572864321608</v>
      </c>
      <c r="Q56" s="306">
        <v>0.006030150753768844</v>
      </c>
      <c r="R56" s="306"/>
      <c r="S56" s="306"/>
    </row>
    <row r="57" spans="2:19" ht="11.25">
      <c r="B57" s="651" t="s">
        <v>9</v>
      </c>
      <c r="C57" s="690">
        <f t="shared" si="7"/>
        <v>0.027378220254064712</v>
      </c>
      <c r="D57" s="557">
        <f t="shared" si="6"/>
        <v>0.2219995474674338</v>
      </c>
      <c r="E57" s="557">
        <f t="shared" si="5"/>
        <v>0.32695477906713644</v>
      </c>
      <c r="F57" s="557">
        <f t="shared" si="2"/>
        <v>0.19727187510101174</v>
      </c>
      <c r="G57" s="557">
        <f t="shared" si="3"/>
        <v>0.21294889614377607</v>
      </c>
      <c r="H57" s="557">
        <f t="shared" si="4"/>
        <v>0.013479005721304586</v>
      </c>
      <c r="J57" s="306"/>
      <c r="K57" s="306" t="s">
        <v>12</v>
      </c>
      <c r="L57" s="306">
        <v>0.010882956878850103</v>
      </c>
      <c r="M57" s="306">
        <v>0.7457905544147844</v>
      </c>
      <c r="N57" s="306">
        <v>0.21991786447638603</v>
      </c>
      <c r="O57" s="306">
        <v>0.013552361396303902</v>
      </c>
      <c r="P57" s="306">
        <v>0.008008213552361396</v>
      </c>
      <c r="Q57" s="306">
        <v>0.0016427104722792608</v>
      </c>
      <c r="R57" s="306"/>
      <c r="S57" s="306"/>
    </row>
    <row r="58" spans="2:19" ht="11.25">
      <c r="B58" s="651" t="s">
        <v>499</v>
      </c>
      <c r="C58" s="691">
        <f t="shared" si="7"/>
        <v>0.00510072646710289</v>
      </c>
      <c r="D58" s="692">
        <f t="shared" si="6"/>
        <v>0.8114276881858932</v>
      </c>
      <c r="E58" s="692">
        <f t="shared" si="5"/>
        <v>0.17517646452676594</v>
      </c>
      <c r="F58" s="692">
        <f t="shared" si="2"/>
        <v>0.005255293935802978</v>
      </c>
      <c r="G58" s="692">
        <f t="shared" si="3"/>
        <v>0.002627646967901489</v>
      </c>
      <c r="H58" s="692">
        <f t="shared" si="4"/>
        <v>0.00046370240610026277</v>
      </c>
      <c r="J58" s="306"/>
      <c r="K58" s="306" t="s">
        <v>7</v>
      </c>
      <c r="L58" s="306">
        <v>0.018084639039390834</v>
      </c>
      <c r="M58" s="306">
        <v>0.7228730414409138</v>
      </c>
      <c r="N58" s="306">
        <v>0.22583833650607701</v>
      </c>
      <c r="O58" s="306">
        <v>0.024417923561282764</v>
      </c>
      <c r="P58" s="306">
        <v>0.008090496412359057</v>
      </c>
      <c r="Q58" s="306">
        <v>0.0006589544589251721</v>
      </c>
      <c r="R58" s="306"/>
      <c r="S58" s="306"/>
    </row>
    <row r="59" spans="2:19" ht="11.25">
      <c r="B59" s="651" t="s">
        <v>500</v>
      </c>
      <c r="C59" s="693">
        <f t="shared" si="7"/>
        <v>0.04946394883357107</v>
      </c>
      <c r="D59" s="556">
        <f t="shared" si="6"/>
        <v>0.38379422997285234</v>
      </c>
      <c r="E59" s="556">
        <f t="shared" si="5"/>
        <v>0.41894814337643216</v>
      </c>
      <c r="F59" s="556">
        <f t="shared" si="2"/>
        <v>0.07104403441770579</v>
      </c>
      <c r="G59" s="556">
        <f t="shared" si="3"/>
        <v>0.0633598674826301</v>
      </c>
      <c r="H59" s="556">
        <f t="shared" si="4"/>
        <v>0.013343762941149404</v>
      </c>
      <c r="J59" s="306"/>
      <c r="K59" s="306" t="s">
        <v>432</v>
      </c>
      <c r="L59" s="306">
        <v>0.00963322051443682</v>
      </c>
      <c r="M59" s="306">
        <v>0.7180804691261282</v>
      </c>
      <c r="N59" s="306">
        <v>0.19390344225344783</v>
      </c>
      <c r="O59" s="306">
        <v>0.03648276849186533</v>
      </c>
      <c r="P59" s="306">
        <v>0.037237464741082804</v>
      </c>
      <c r="Q59" s="306">
        <v>0.004671309542570218</v>
      </c>
      <c r="R59" s="306"/>
      <c r="S59" s="306"/>
    </row>
    <row r="60" spans="2:19" ht="11.25">
      <c r="B60" s="651" t="s">
        <v>11</v>
      </c>
      <c r="C60" s="663">
        <f t="shared" si="7"/>
        <v>0.01507537688442211</v>
      </c>
      <c r="D60" s="551">
        <f t="shared" si="6"/>
        <v>0.785929648241206</v>
      </c>
      <c r="E60" s="551">
        <f t="shared" si="5"/>
        <v>0.13869346733668342</v>
      </c>
      <c r="F60" s="551">
        <f t="shared" si="2"/>
        <v>0.027135678391959798</v>
      </c>
      <c r="G60" s="551">
        <f t="shared" si="3"/>
        <v>0.02914572864321608</v>
      </c>
      <c r="H60" s="551">
        <f t="shared" si="4"/>
        <v>0.006030150753768844</v>
      </c>
      <c r="J60" s="306"/>
      <c r="K60" s="306" t="s">
        <v>434</v>
      </c>
      <c r="L60" s="306">
        <v>0.006344749529313178</v>
      </c>
      <c r="M60" s="306">
        <v>0.6242994112333627</v>
      </c>
      <c r="N60" s="306">
        <v>0.34082079075386074</v>
      </c>
      <c r="O60" s="306">
        <v>0.018413921446994677</v>
      </c>
      <c r="P60" s="306">
        <v>0.008793409296200769</v>
      </c>
      <c r="Q60" s="306">
        <v>0.0013168348079706596</v>
      </c>
      <c r="R60" s="306"/>
      <c r="S60" s="306"/>
    </row>
    <row r="61" spans="2:19" ht="11.25">
      <c r="B61" s="651" t="s">
        <v>12</v>
      </c>
      <c r="C61" s="664">
        <f t="shared" si="7"/>
        <v>0.010882956878850103</v>
      </c>
      <c r="D61" s="556">
        <f t="shared" si="6"/>
        <v>0.7457905544147844</v>
      </c>
      <c r="E61" s="556">
        <f t="shared" si="5"/>
        <v>0.21991786447638603</v>
      </c>
      <c r="F61" s="556">
        <f t="shared" si="2"/>
        <v>0.013552361396303902</v>
      </c>
      <c r="G61" s="556">
        <f t="shared" si="3"/>
        <v>0.008008213552361396</v>
      </c>
      <c r="H61" s="556">
        <f t="shared" si="4"/>
        <v>0.0016427104722792608</v>
      </c>
      <c r="J61" s="306"/>
      <c r="K61" s="306" t="s">
        <v>23</v>
      </c>
      <c r="L61" s="306">
        <v>0.012664640324214792</v>
      </c>
      <c r="M61" s="306">
        <v>0.6063829787234043</v>
      </c>
      <c r="N61" s="306">
        <v>0.3605200945626478</v>
      </c>
      <c r="O61" s="306">
        <v>0.01502870651806822</v>
      </c>
      <c r="P61" s="306">
        <v>0.005403579871664978</v>
      </c>
      <c r="Q61" s="306">
        <v>0.00033772374197906115</v>
      </c>
      <c r="R61" s="306"/>
      <c r="S61" s="306"/>
    </row>
    <row r="62" spans="2:19" ht="11.25">
      <c r="B62" s="651" t="s">
        <v>13</v>
      </c>
      <c r="C62" s="664">
        <f t="shared" si="7"/>
        <v>0.013499961428681633</v>
      </c>
      <c r="D62" s="556">
        <f t="shared" si="6"/>
        <v>0.7951091568309805</v>
      </c>
      <c r="E62" s="556">
        <f t="shared" si="5"/>
        <v>0.17843091876880351</v>
      </c>
      <c r="F62" s="556">
        <f t="shared" si="2"/>
        <v>0.007791406310267685</v>
      </c>
      <c r="G62" s="556">
        <f t="shared" si="3"/>
        <v>0.004242845020442799</v>
      </c>
      <c r="H62" s="556">
        <f t="shared" si="4"/>
        <v>0.001002854277559207</v>
      </c>
      <c r="J62" s="306"/>
      <c r="K62" s="306" t="s">
        <v>5</v>
      </c>
      <c r="L62" s="306">
        <v>0.09710743801652892</v>
      </c>
      <c r="M62" s="306">
        <v>0.6002066115702479</v>
      </c>
      <c r="N62" s="306">
        <v>0.2334710743801653</v>
      </c>
      <c r="O62" s="306">
        <v>0.027892561983471075</v>
      </c>
      <c r="P62" s="306">
        <v>0.027892561983471075</v>
      </c>
      <c r="Q62" s="306">
        <v>0.013429752066115703</v>
      </c>
      <c r="R62" s="306"/>
      <c r="S62" s="306"/>
    </row>
    <row r="63" spans="2:19" ht="11.25">
      <c r="B63" s="651" t="s">
        <v>483</v>
      </c>
      <c r="C63" s="699" t="s">
        <v>18</v>
      </c>
      <c r="D63" s="556">
        <f t="shared" si="6"/>
        <v>0.0872093023255814</v>
      </c>
      <c r="E63" s="556">
        <f t="shared" si="5"/>
        <v>0.29069767441860467</v>
      </c>
      <c r="F63" s="556">
        <f t="shared" si="2"/>
        <v>0.22093023255813954</v>
      </c>
      <c r="G63" s="556">
        <f t="shared" si="3"/>
        <v>0.38372093023255816</v>
      </c>
      <c r="H63" s="556">
        <f t="shared" si="4"/>
        <v>0.011627906976744186</v>
      </c>
      <c r="J63" s="306"/>
      <c r="K63" s="306" t="s">
        <v>500</v>
      </c>
      <c r="L63" s="306">
        <v>0.04946394883357107</v>
      </c>
      <c r="M63" s="306">
        <v>0.38379422997285234</v>
      </c>
      <c r="N63" s="306">
        <v>0.41894814337643216</v>
      </c>
      <c r="O63" s="306">
        <v>0.07104403441770579</v>
      </c>
      <c r="P63" s="306">
        <v>0.0633598674826301</v>
      </c>
      <c r="Q63" s="306">
        <v>0.013343762941149404</v>
      </c>
      <c r="R63" s="306"/>
      <c r="S63" s="306"/>
    </row>
    <row r="64" spans="2:19" ht="11.25">
      <c r="B64" s="651" t="s">
        <v>15</v>
      </c>
      <c r="C64" s="664">
        <f aca="true" t="shared" si="8" ref="C64:C75">D25/$C25</f>
        <v>0.016166644831652036</v>
      </c>
      <c r="D64" s="556">
        <f t="shared" si="6"/>
        <v>0.9116729988209092</v>
      </c>
      <c r="E64" s="556">
        <f t="shared" si="5"/>
        <v>0.0624656098519586</v>
      </c>
      <c r="F64" s="556">
        <f t="shared" si="2"/>
        <v>0.003956504650858116</v>
      </c>
      <c r="G64" s="556">
        <f t="shared" si="3"/>
        <v>0.003982706668413468</v>
      </c>
      <c r="H64" s="556">
        <f t="shared" si="4"/>
        <v>0.0017817371937639199</v>
      </c>
      <c r="J64" s="306"/>
      <c r="K64" s="306" t="s">
        <v>498</v>
      </c>
      <c r="L64" s="306">
        <v>0.010319791156795563</v>
      </c>
      <c r="M64" s="306">
        <v>0.38195464186653616</v>
      </c>
      <c r="N64" s="306">
        <v>0.3831375428291728</v>
      </c>
      <c r="O64" s="306">
        <v>0.10405449502365802</v>
      </c>
      <c r="P64" s="306">
        <v>0.0992005221080111</v>
      </c>
      <c r="Q64" s="306">
        <v>0.021292217327459617</v>
      </c>
      <c r="R64" s="306"/>
      <c r="S64" s="306"/>
    </row>
    <row r="65" spans="2:19" ht="11.25">
      <c r="B65" s="651" t="s">
        <v>16</v>
      </c>
      <c r="C65" s="664">
        <f t="shared" si="8"/>
        <v>0.029197080291970802</v>
      </c>
      <c r="D65" s="556">
        <f t="shared" si="6"/>
        <v>0.7883211678832117</v>
      </c>
      <c r="E65" s="556">
        <f t="shared" si="5"/>
        <v>0.10583941605839416</v>
      </c>
      <c r="F65" s="556">
        <f aca="true" t="shared" si="9" ref="F65:F79">J26/$C26</f>
        <v>0.0364963503649635</v>
      </c>
      <c r="G65" s="556">
        <f aca="true" t="shared" si="10" ref="G65:G79">K26/$C26</f>
        <v>0.043795620437956206</v>
      </c>
      <c r="H65" s="640" t="s">
        <v>18</v>
      </c>
      <c r="J65" s="306"/>
      <c r="K65" s="306" t="s">
        <v>433</v>
      </c>
      <c r="L65" s="306">
        <v>0.007537688442211055</v>
      </c>
      <c r="M65" s="306">
        <v>0.3479899497487437</v>
      </c>
      <c r="N65" s="306">
        <v>0.4547738693467337</v>
      </c>
      <c r="O65" s="306">
        <v>0.05841708542713568</v>
      </c>
      <c r="P65" s="306">
        <v>0.07788944723618091</v>
      </c>
      <c r="Q65" s="306">
        <v>0.05339195979899498</v>
      </c>
      <c r="R65" s="306"/>
      <c r="S65" s="306"/>
    </row>
    <row r="66" spans="2:19" ht="11.25">
      <c r="B66" s="651" t="s">
        <v>501</v>
      </c>
      <c r="C66" s="664">
        <f t="shared" si="8"/>
        <v>0.0005947660586835844</v>
      </c>
      <c r="D66" s="556">
        <f t="shared" si="6"/>
        <v>0.12549563838223632</v>
      </c>
      <c r="E66" s="556">
        <f t="shared" si="5"/>
        <v>0.33128469468675653</v>
      </c>
      <c r="F66" s="556">
        <f t="shared" si="9"/>
        <v>0.17902458366375892</v>
      </c>
      <c r="G66" s="556">
        <f t="shared" si="10"/>
        <v>0.3126486915146709</v>
      </c>
      <c r="H66" s="556">
        <f aca="true" t="shared" si="11" ref="H66:H78">L27/$C27</f>
        <v>0.05114988104678826</v>
      </c>
      <c r="J66" s="306"/>
      <c r="K66" s="306" t="s">
        <v>286</v>
      </c>
      <c r="L66" s="306">
        <v>0</v>
      </c>
      <c r="M66" s="306">
        <v>0.3305252725470763</v>
      </c>
      <c r="N66" s="306">
        <v>0.4663032705649158</v>
      </c>
      <c r="O66" s="306">
        <v>0.10034687809712586</v>
      </c>
      <c r="P66" s="306">
        <v>0.0931615460852329</v>
      </c>
      <c r="Q66" s="306">
        <v>0.009910802775024777</v>
      </c>
      <c r="R66" s="306"/>
      <c r="S66" s="306"/>
    </row>
    <row r="67" spans="2:19" ht="11.25">
      <c r="B67" s="651" t="s">
        <v>19</v>
      </c>
      <c r="C67" s="664">
        <f t="shared" si="8"/>
        <v>0.010751682872101721</v>
      </c>
      <c r="D67" s="556">
        <f t="shared" si="6"/>
        <v>0.2761780104712042</v>
      </c>
      <c r="E67" s="556">
        <f t="shared" si="5"/>
        <v>0.6041510845175767</v>
      </c>
      <c r="F67" s="556">
        <f t="shared" si="9"/>
        <v>0.07208302169035154</v>
      </c>
      <c r="G67" s="556">
        <f t="shared" si="10"/>
        <v>0.036275243081525806</v>
      </c>
      <c r="H67" s="556">
        <f t="shared" si="11"/>
        <v>0.0005609573672400897</v>
      </c>
      <c r="J67" s="306"/>
      <c r="K67" s="306" t="s">
        <v>19</v>
      </c>
      <c r="L67" s="306">
        <v>0.010751682872101721</v>
      </c>
      <c r="M67" s="306">
        <v>0.2761780104712042</v>
      </c>
      <c r="N67" s="306">
        <v>0.6041510845175767</v>
      </c>
      <c r="O67" s="306">
        <v>0.07208302169035154</v>
      </c>
      <c r="P67" s="306">
        <v>0.036275243081525806</v>
      </c>
      <c r="Q67" s="306">
        <v>0.0005609573672400897</v>
      </c>
      <c r="R67" s="306"/>
      <c r="S67" s="306"/>
    </row>
    <row r="68" spans="2:19" ht="11.25">
      <c r="B68" s="651" t="s">
        <v>434</v>
      </c>
      <c r="C68" s="694">
        <f t="shared" si="8"/>
        <v>0.006344749529313178</v>
      </c>
      <c r="D68" s="695">
        <f t="shared" si="6"/>
        <v>0.6242994112333627</v>
      </c>
      <c r="E68" s="695">
        <f t="shared" si="5"/>
        <v>0.34082079075386074</v>
      </c>
      <c r="F68" s="695">
        <f t="shared" si="9"/>
        <v>0.018413921446994677</v>
      </c>
      <c r="G68" s="695">
        <f t="shared" si="10"/>
        <v>0.008793409296200769</v>
      </c>
      <c r="H68" s="695">
        <f t="shared" si="11"/>
        <v>0.0013168348079706596</v>
      </c>
      <c r="J68" s="306"/>
      <c r="K68" s="306" t="s">
        <v>9</v>
      </c>
      <c r="L68" s="306">
        <v>0.027378220254064712</v>
      </c>
      <c r="M68" s="306">
        <v>0.2219995474674338</v>
      </c>
      <c r="N68" s="306">
        <v>0.32695477906713644</v>
      </c>
      <c r="O68" s="306">
        <v>0.19727187510101174</v>
      </c>
      <c r="P68" s="306">
        <v>0.21294889614377607</v>
      </c>
      <c r="Q68" s="306">
        <v>0.013479005721304586</v>
      </c>
      <c r="R68" s="306"/>
      <c r="S68" s="306"/>
    </row>
    <row r="69" spans="2:19" ht="11.25">
      <c r="B69" s="651" t="s">
        <v>21</v>
      </c>
      <c r="C69" s="664">
        <f t="shared" si="8"/>
        <v>0.006183138678967514</v>
      </c>
      <c r="D69" s="556">
        <f t="shared" si="6"/>
        <v>0.8199038178427717</v>
      </c>
      <c r="E69" s="556">
        <f t="shared" si="5"/>
        <v>0.13622534105407794</v>
      </c>
      <c r="F69" s="556">
        <f t="shared" si="9"/>
        <v>0.019678084208460105</v>
      </c>
      <c r="G69" s="556">
        <f t="shared" si="10"/>
        <v>0.01580135440180587</v>
      </c>
      <c r="H69" s="556">
        <f t="shared" si="11"/>
        <v>0.002257336343115124</v>
      </c>
      <c r="J69" s="306"/>
      <c r="K69" s="306" t="s">
        <v>497</v>
      </c>
      <c r="L69" s="306">
        <v>0.0530157510564733</v>
      </c>
      <c r="M69" s="306">
        <v>0.2120630042258932</v>
      </c>
      <c r="N69" s="306">
        <v>0.36611601997694965</v>
      </c>
      <c r="O69" s="306">
        <v>0.06415674222051479</v>
      </c>
      <c r="P69" s="306">
        <v>0.19708029197080293</v>
      </c>
      <c r="Q69" s="306">
        <v>0.10756819054936612</v>
      </c>
      <c r="R69" s="306"/>
      <c r="S69" s="306"/>
    </row>
    <row r="70" spans="2:19" ht="11.25">
      <c r="B70" s="651" t="s">
        <v>22</v>
      </c>
      <c r="C70" s="664">
        <f t="shared" si="8"/>
        <v>0.0035288228326470755</v>
      </c>
      <c r="D70" s="556">
        <f t="shared" si="6"/>
        <v>0.9478502735630887</v>
      </c>
      <c r="E70" s="556">
        <f t="shared" si="5"/>
        <v>0.04678774888600598</v>
      </c>
      <c r="F70" s="556">
        <f t="shared" si="9"/>
        <v>0.0012444300298945232</v>
      </c>
      <c r="G70" s="556">
        <f t="shared" si="10"/>
        <v>0.0004759151672401151</v>
      </c>
      <c r="H70" s="556">
        <f t="shared" si="11"/>
        <v>0.00010928422358847086</v>
      </c>
      <c r="J70" s="306"/>
      <c r="K70" s="306" t="s">
        <v>25</v>
      </c>
      <c r="L70" s="306">
        <v>0</v>
      </c>
      <c r="M70" s="306">
        <v>0.16688283614353652</v>
      </c>
      <c r="N70" s="306">
        <v>0.5719844357976653</v>
      </c>
      <c r="O70" s="306">
        <v>0.16126242974492003</v>
      </c>
      <c r="P70" s="306">
        <v>0.0933852140077821</v>
      </c>
      <c r="Q70" s="306">
        <v>0.00648508430609598</v>
      </c>
      <c r="R70" s="306"/>
      <c r="S70" s="306"/>
    </row>
    <row r="71" spans="2:19" ht="11.25">
      <c r="B71" s="651" t="s">
        <v>23</v>
      </c>
      <c r="C71" s="664">
        <f t="shared" si="8"/>
        <v>0.012664640324214792</v>
      </c>
      <c r="D71" s="556">
        <f t="shared" si="6"/>
        <v>0.6063829787234043</v>
      </c>
      <c r="E71" s="556">
        <f t="shared" si="5"/>
        <v>0.3605200945626478</v>
      </c>
      <c r="F71" s="556">
        <f t="shared" si="9"/>
        <v>0.01502870651806822</v>
      </c>
      <c r="G71" s="556">
        <f t="shared" si="10"/>
        <v>0.005403579871664978</v>
      </c>
      <c r="H71" s="556">
        <f t="shared" si="11"/>
        <v>0.00033772374197906115</v>
      </c>
      <c r="J71" s="306"/>
      <c r="K71" s="306" t="s">
        <v>287</v>
      </c>
      <c r="L71" s="306">
        <v>0.001366906474820144</v>
      </c>
      <c r="M71" s="306">
        <v>0.15194244604316548</v>
      </c>
      <c r="N71" s="306">
        <v>0.4297841726618705</v>
      </c>
      <c r="O71" s="306">
        <v>0.14402877697841726</v>
      </c>
      <c r="P71" s="306">
        <v>0.2474820143884892</v>
      </c>
      <c r="Q71" s="306">
        <v>0.02539568345323741</v>
      </c>
      <c r="R71" s="306"/>
      <c r="S71" s="306"/>
    </row>
    <row r="72" spans="2:19" ht="11.25">
      <c r="B72" s="651" t="s">
        <v>502</v>
      </c>
      <c r="C72" s="694">
        <f t="shared" si="8"/>
        <v>0.0032626427406199023</v>
      </c>
      <c r="D72" s="695">
        <f t="shared" si="6"/>
        <v>0.8129418162044589</v>
      </c>
      <c r="E72" s="695">
        <f t="shared" si="5"/>
        <v>0.11636759108210984</v>
      </c>
      <c r="F72" s="695">
        <f t="shared" si="9"/>
        <v>0.015769439912996192</v>
      </c>
      <c r="G72" s="695">
        <f t="shared" si="10"/>
        <v>0.034801522566612286</v>
      </c>
      <c r="H72" s="695">
        <f t="shared" si="11"/>
        <v>0.017400761283306143</v>
      </c>
      <c r="J72" s="306"/>
      <c r="K72" s="306" t="s">
        <v>285</v>
      </c>
      <c r="L72" s="306" t="s">
        <v>18</v>
      </c>
      <c r="M72" s="306">
        <v>0.15071726052753354</v>
      </c>
      <c r="N72" s="306">
        <v>0.4603424340583063</v>
      </c>
      <c r="O72" s="306">
        <v>0.17191115224433132</v>
      </c>
      <c r="P72" s="306">
        <v>0.1975474317445627</v>
      </c>
      <c r="Q72" s="306">
        <v>0.01948172142526608</v>
      </c>
      <c r="R72" s="306"/>
      <c r="S72" s="306"/>
    </row>
    <row r="73" spans="2:19" ht="11.25">
      <c r="B73" s="651" t="s">
        <v>25</v>
      </c>
      <c r="C73" s="664">
        <f t="shared" si="8"/>
        <v>0</v>
      </c>
      <c r="D73" s="556">
        <f t="shared" si="6"/>
        <v>0.16688283614353652</v>
      </c>
      <c r="E73" s="556">
        <f t="shared" si="5"/>
        <v>0.5719844357976653</v>
      </c>
      <c r="F73" s="556">
        <f t="shared" si="9"/>
        <v>0.16126242974492003</v>
      </c>
      <c r="G73" s="556">
        <f t="shared" si="10"/>
        <v>0.0933852140077821</v>
      </c>
      <c r="H73" s="556">
        <f t="shared" si="11"/>
        <v>0.00648508430609598</v>
      </c>
      <c r="J73" s="306"/>
      <c r="K73" s="306" t="s">
        <v>501</v>
      </c>
      <c r="L73" s="306">
        <v>0.0005947660586835844</v>
      </c>
      <c r="M73" s="306">
        <v>0.12549563838223632</v>
      </c>
      <c r="N73" s="306">
        <v>0.33128469468675653</v>
      </c>
      <c r="O73" s="306">
        <v>0.17902458366375892</v>
      </c>
      <c r="P73" s="306">
        <v>0.3126486915146709</v>
      </c>
      <c r="Q73" s="306">
        <v>0.05114988104678826</v>
      </c>
      <c r="R73" s="306"/>
      <c r="S73" s="306"/>
    </row>
    <row r="74" spans="2:19" ht="11.25">
      <c r="B74" s="677" t="s">
        <v>286</v>
      </c>
      <c r="C74" s="664">
        <f t="shared" si="8"/>
        <v>0</v>
      </c>
      <c r="D74" s="556">
        <f t="shared" si="6"/>
        <v>0.3305252725470763</v>
      </c>
      <c r="E74" s="556">
        <f t="shared" si="5"/>
        <v>0.4663032705649158</v>
      </c>
      <c r="F74" s="640">
        <f t="shared" si="9"/>
        <v>0.10034687809712586</v>
      </c>
      <c r="G74" s="556">
        <f t="shared" si="10"/>
        <v>0.0931615460852329</v>
      </c>
      <c r="H74" s="640">
        <f t="shared" si="11"/>
        <v>0.009910802775024777</v>
      </c>
      <c r="J74" s="306"/>
      <c r="K74" s="306" t="s">
        <v>6</v>
      </c>
      <c r="L74" s="306">
        <v>0.00023596035865974517</v>
      </c>
      <c r="M74" s="306">
        <v>0.12545225735409785</v>
      </c>
      <c r="N74" s="306">
        <v>0.6017775680352367</v>
      </c>
      <c r="O74" s="306">
        <v>0.16446436998584238</v>
      </c>
      <c r="P74" s="306">
        <v>0.10531697341513292</v>
      </c>
      <c r="Q74" s="306">
        <v>0.00275287085103036</v>
      </c>
      <c r="R74" s="306"/>
      <c r="S74" s="306"/>
    </row>
    <row r="75" spans="2:19" ht="11.25">
      <c r="B75" s="188" t="s">
        <v>287</v>
      </c>
      <c r="C75" s="696">
        <f t="shared" si="8"/>
        <v>0.001366906474820144</v>
      </c>
      <c r="D75" s="697">
        <f t="shared" si="6"/>
        <v>0.15194244604316548</v>
      </c>
      <c r="E75" s="697">
        <f t="shared" si="5"/>
        <v>0.4297841726618705</v>
      </c>
      <c r="F75" s="697">
        <f t="shared" si="9"/>
        <v>0.14402877697841726</v>
      </c>
      <c r="G75" s="697">
        <f t="shared" si="10"/>
        <v>0.2474820143884892</v>
      </c>
      <c r="H75" s="697">
        <f t="shared" si="11"/>
        <v>0.02539568345323741</v>
      </c>
      <c r="J75" s="306"/>
      <c r="K75" s="306" t="s">
        <v>0</v>
      </c>
      <c r="L75" s="306">
        <v>0.00502828409805154</v>
      </c>
      <c r="M75" s="306">
        <v>0.1213073538654934</v>
      </c>
      <c r="N75" s="306">
        <v>0.3133249528598366</v>
      </c>
      <c r="O75" s="306">
        <v>0.19578881206788185</v>
      </c>
      <c r="P75" s="306">
        <v>0.325267127592709</v>
      </c>
      <c r="Q75" s="306">
        <v>0.03928346951602765</v>
      </c>
      <c r="R75" s="306"/>
      <c r="S75" s="306"/>
    </row>
    <row r="76" spans="2:19" ht="11.25">
      <c r="B76" s="651" t="s">
        <v>330</v>
      </c>
      <c r="C76" s="665" t="s">
        <v>18</v>
      </c>
      <c r="D76" s="287">
        <f t="shared" si="6"/>
        <v>0.03614457831325301</v>
      </c>
      <c r="E76" s="287">
        <f t="shared" si="5"/>
        <v>0.46987951807228917</v>
      </c>
      <c r="F76" s="287">
        <f t="shared" si="9"/>
        <v>0.3373493975903614</v>
      </c>
      <c r="G76" s="287">
        <f t="shared" si="10"/>
        <v>0.1566265060240964</v>
      </c>
      <c r="H76" s="287">
        <f t="shared" si="11"/>
        <v>0.004016064257028112</v>
      </c>
      <c r="J76" s="306"/>
      <c r="K76" s="306" t="s">
        <v>503</v>
      </c>
      <c r="L76" s="306">
        <v>0.012867647058823529</v>
      </c>
      <c r="M76" s="306">
        <v>0.10477941176470588</v>
      </c>
      <c r="N76" s="306">
        <v>0.6749387254901961</v>
      </c>
      <c r="O76" s="306">
        <v>0.12837009803921567</v>
      </c>
      <c r="P76" s="306">
        <v>0.07689950980392157</v>
      </c>
      <c r="Q76" s="306">
        <v>0.001838235294117647</v>
      </c>
      <c r="R76" s="306"/>
      <c r="S76" s="306"/>
    </row>
    <row r="77" spans="2:19" ht="11.25">
      <c r="B77" s="677" t="s">
        <v>503</v>
      </c>
      <c r="C77" s="665">
        <f>D38/$C38</f>
        <v>0.012867647058823529</v>
      </c>
      <c r="D77" s="287">
        <f t="shared" si="6"/>
        <v>0.10477941176470588</v>
      </c>
      <c r="E77" s="287">
        <f t="shared" si="5"/>
        <v>0.6749387254901961</v>
      </c>
      <c r="F77" s="287">
        <f t="shared" si="9"/>
        <v>0.12837009803921567</v>
      </c>
      <c r="G77" s="287">
        <f t="shared" si="10"/>
        <v>0.07689950980392157</v>
      </c>
      <c r="H77" s="287">
        <f t="shared" si="11"/>
        <v>0.001838235294117647</v>
      </c>
      <c r="J77" s="306"/>
      <c r="K77" s="306" t="s">
        <v>278</v>
      </c>
      <c r="L77" s="306">
        <v>0.006079623455579526</v>
      </c>
      <c r="M77" s="306">
        <v>0.09354775446165915</v>
      </c>
      <c r="N77" s="306">
        <v>0.7113159443028044</v>
      </c>
      <c r="O77" s="306">
        <v>0.13551676799372425</v>
      </c>
      <c r="P77" s="306">
        <v>0.05295155912924103</v>
      </c>
      <c r="Q77" s="306">
        <v>0.000588350656991567</v>
      </c>
      <c r="R77" s="306"/>
      <c r="S77" s="306"/>
    </row>
    <row r="78" spans="2:19" ht="11.25">
      <c r="B78" s="678" t="s">
        <v>278</v>
      </c>
      <c r="C78" s="665">
        <f>D39/$C39</f>
        <v>0.006079623455579526</v>
      </c>
      <c r="D78" s="287">
        <f t="shared" si="6"/>
        <v>0.09354775446165915</v>
      </c>
      <c r="E78" s="287">
        <f t="shared" si="5"/>
        <v>0.7113159443028044</v>
      </c>
      <c r="F78" s="287">
        <f t="shared" si="9"/>
        <v>0.13551676799372425</v>
      </c>
      <c r="G78" s="287">
        <f t="shared" si="10"/>
        <v>0.05295155912924103</v>
      </c>
      <c r="H78" s="287">
        <f t="shared" si="11"/>
        <v>0.000588350656991567</v>
      </c>
      <c r="J78" s="306"/>
      <c r="K78" s="306" t="s">
        <v>483</v>
      </c>
      <c r="L78" s="306" t="s">
        <v>18</v>
      </c>
      <c r="M78" s="306">
        <v>0.0872093023255814</v>
      </c>
      <c r="N78" s="306">
        <v>0.29069767441860467</v>
      </c>
      <c r="O78" s="306">
        <v>0.22093023255813954</v>
      </c>
      <c r="P78" s="306">
        <v>0.38372093023255816</v>
      </c>
      <c r="Q78" s="306">
        <v>0.011627906976744186</v>
      </c>
      <c r="R78" s="306"/>
      <c r="S78" s="306"/>
    </row>
    <row r="79" spans="2:19" ht="11.25">
      <c r="B79" s="115" t="s">
        <v>279</v>
      </c>
      <c r="C79" s="698">
        <f>D40/$C40</f>
        <v>0.020280345958842826</v>
      </c>
      <c r="D79" s="562">
        <f t="shared" si="6"/>
        <v>0.8127050402624515</v>
      </c>
      <c r="E79" s="562">
        <f t="shared" si="5"/>
        <v>0.1649269311064718</v>
      </c>
      <c r="F79" s="562">
        <f t="shared" si="9"/>
        <v>0.001789442290486132</v>
      </c>
      <c r="G79" s="562">
        <f t="shared" si="10"/>
        <v>0.00029824038174768865</v>
      </c>
      <c r="H79" s="562" t="s">
        <v>18</v>
      </c>
      <c r="J79" s="306"/>
      <c r="K79" s="306" t="s">
        <v>330</v>
      </c>
      <c r="L79" s="306" t="s">
        <v>18</v>
      </c>
      <c r="M79" s="306">
        <v>0.03614457831325301</v>
      </c>
      <c r="N79" s="306">
        <v>0.46987951807228917</v>
      </c>
      <c r="O79" s="306">
        <v>0.3373493975903614</v>
      </c>
      <c r="P79" s="306">
        <v>0.1566265060240964</v>
      </c>
      <c r="Q79" s="306">
        <v>0.004016064257028112</v>
      </c>
      <c r="R79" s="306"/>
      <c r="S79" s="306"/>
    </row>
    <row r="82" spans="2:4" ht="11.25">
      <c r="B82" s="7" t="s">
        <v>30</v>
      </c>
      <c r="C82" s="2"/>
      <c r="D82" s="2"/>
    </row>
    <row r="83" spans="2:4" ht="11.25">
      <c r="B83" s="6" t="s">
        <v>18</v>
      </c>
      <c r="C83" s="6" t="s">
        <v>29</v>
      </c>
      <c r="D83" s="50"/>
    </row>
    <row r="84" spans="2:4" ht="11.25">
      <c r="B84" s="50" t="s">
        <v>31</v>
      </c>
      <c r="C84" s="50" t="s">
        <v>32</v>
      </c>
      <c r="D84" s="50"/>
    </row>
  </sheetData>
  <sheetProtection/>
  <mergeCells count="3">
    <mergeCell ref="B43:K43"/>
    <mergeCell ref="B44:N44"/>
    <mergeCell ref="C6:L6"/>
  </mergeCells>
  <printOptions/>
  <pageMargins left="0.7" right="0.7" top="0.75" bottom="0.75" header="0.3" footer="0.3"/>
  <pageSetup orientation="portrait" paperSize="9"/>
  <ignoredErrors>
    <ignoredError sqref="C8:L8" formulaRange="1"/>
    <ignoredError sqref="B8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theme="0"/>
  </sheetPr>
  <dimension ref="B2:P75"/>
  <sheetViews>
    <sheetView zoomScale="150" zoomScaleNormal="15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0.8515625" style="114" bestFit="1" customWidth="1"/>
    <col min="4" max="4" width="9.28125" style="114" bestFit="1" customWidth="1"/>
    <col min="5" max="7" width="9.421875" style="114" bestFit="1" customWidth="1"/>
    <col min="8" max="8" width="10.28125" style="114" customWidth="1"/>
    <col min="9" max="12" width="10.28125" style="114" bestFit="1" customWidth="1"/>
    <col min="13" max="13" width="9.140625" style="114" customWidth="1"/>
    <col min="14" max="15" width="11.140625" style="114" bestFit="1" customWidth="1"/>
    <col min="16" max="16384" width="9.140625" style="114" customWidth="1"/>
  </cols>
  <sheetData>
    <row r="2" spans="2:12" ht="11.25">
      <c r="B2" s="100" t="s">
        <v>509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1" ht="38.25" customHeight="1">
      <c r="B4" s="116"/>
      <c r="C4" s="113" t="s">
        <v>331</v>
      </c>
      <c r="D4" s="111" t="s">
        <v>334</v>
      </c>
      <c r="E4" s="111" t="s">
        <v>335</v>
      </c>
      <c r="F4" s="111" t="s">
        <v>336</v>
      </c>
      <c r="G4" s="111" t="s">
        <v>337</v>
      </c>
      <c r="H4" s="111" t="s">
        <v>338</v>
      </c>
      <c r="I4" s="111" t="s">
        <v>339</v>
      </c>
      <c r="J4" s="111" t="s">
        <v>340</v>
      </c>
      <c r="K4" s="111" t="s">
        <v>341</v>
      </c>
    </row>
    <row r="5" spans="2:14" ht="11.25">
      <c r="B5" s="105" t="s">
        <v>432</v>
      </c>
      <c r="C5" s="300">
        <f>'Table 5 '!L8</f>
        <v>134192160</v>
      </c>
      <c r="D5" s="264">
        <f>'Table 5 '!M8</f>
        <v>5951200</v>
      </c>
      <c r="E5" s="264">
        <f>'Table 5 '!N8</f>
        <v>3350780</v>
      </c>
      <c r="F5" s="264">
        <f>'Table 5 '!O8</f>
        <v>2856020</v>
      </c>
      <c r="G5" s="264">
        <f>'Table 5 '!P8</f>
        <v>2705680</v>
      </c>
      <c r="H5" s="264">
        <f>'Table 5 '!Q8</f>
        <v>14144760</v>
      </c>
      <c r="I5" s="264">
        <f>'Table 5 '!R8</f>
        <v>17831890</v>
      </c>
      <c r="J5" s="264">
        <f>'Table 5 '!S8</f>
        <v>50231980</v>
      </c>
      <c r="K5" s="264">
        <f>'Table 5 '!T8</f>
        <v>37114670</v>
      </c>
      <c r="M5" s="262"/>
      <c r="N5" s="262"/>
    </row>
    <row r="6" spans="2:11" ht="11.25">
      <c r="B6" s="106" t="s">
        <v>0</v>
      </c>
      <c r="C6" s="265">
        <f>'Table 5 '!L9</f>
        <v>3798680</v>
      </c>
      <c r="D6" s="266">
        <f>'Table 5 '!M9</f>
        <v>9070</v>
      </c>
      <c r="E6" s="266">
        <f>'Table 5 '!N9</f>
        <v>17190</v>
      </c>
      <c r="F6" s="266">
        <f>'Table 5 '!O9</f>
        <v>18870</v>
      </c>
      <c r="G6" s="266">
        <f>'Table 5 '!P9</f>
        <v>20220</v>
      </c>
      <c r="H6" s="266">
        <f>'Table 5 '!Q9</f>
        <v>165280</v>
      </c>
      <c r="I6" s="266">
        <f>'Table 5 '!R9</f>
        <v>457600</v>
      </c>
      <c r="J6" s="266">
        <f>'Table 5 '!S9</f>
        <v>2179330</v>
      </c>
      <c r="K6" s="267">
        <f>'Table 5 '!T9</f>
        <v>931100</v>
      </c>
    </row>
    <row r="7" spans="2:11" ht="11.25">
      <c r="B7" s="107" t="s">
        <v>1</v>
      </c>
      <c r="C7" s="268">
        <f>'Table 5 '!L10</f>
        <v>1149470</v>
      </c>
      <c r="D7" s="271">
        <f>'Table 5 '!M10</f>
        <v>345310</v>
      </c>
      <c r="E7" s="271">
        <f>'Table 5 '!N10</f>
        <v>84060</v>
      </c>
      <c r="F7" s="271">
        <f>'Table 5 '!O10</f>
        <v>56190</v>
      </c>
      <c r="G7" s="271">
        <f>'Table 5 '!P10</f>
        <v>45110</v>
      </c>
      <c r="H7" s="271">
        <f>'Table 5 '!Q10</f>
        <v>141410</v>
      </c>
      <c r="I7" s="271">
        <f>'Table 5 '!R10</f>
        <v>94540</v>
      </c>
      <c r="J7" s="271">
        <f>'Table 5 '!S10</f>
        <v>128430</v>
      </c>
      <c r="K7" s="272">
        <f>'Table 5 '!T10</f>
        <v>254420</v>
      </c>
    </row>
    <row r="8" spans="2:11" ht="11.25">
      <c r="B8" s="107" t="s">
        <v>2</v>
      </c>
      <c r="C8" s="268">
        <f>'Table 5 '!L11</f>
        <v>1722460</v>
      </c>
      <c r="D8" s="269">
        <f>'Table 5 '!M11</f>
        <v>13200</v>
      </c>
      <c r="E8" s="269">
        <f>'Table 5 '!N11</f>
        <v>19760</v>
      </c>
      <c r="F8" s="269">
        <f>'Table 5 '!O11</f>
        <v>17130</v>
      </c>
      <c r="G8" s="269">
        <f>'Table 5 '!P11</f>
        <v>15390</v>
      </c>
      <c r="H8" s="269">
        <f>'Table 5 '!Q11</f>
        <v>68570</v>
      </c>
      <c r="I8" s="269">
        <f>'Table 5 '!R11</f>
        <v>65910</v>
      </c>
      <c r="J8" s="269">
        <f>'Table 5 '!S11</f>
        <v>296190</v>
      </c>
      <c r="K8" s="270">
        <f>'Table 5 '!T11</f>
        <v>1226310</v>
      </c>
    </row>
    <row r="9" spans="2:11" ht="11.25">
      <c r="B9" s="107" t="s">
        <v>3</v>
      </c>
      <c r="C9" s="268">
        <f>'Table 5 '!L12</f>
        <v>4919400</v>
      </c>
      <c r="D9" s="269">
        <f>'Table 5 '!M12</f>
        <v>12950</v>
      </c>
      <c r="E9" s="269">
        <f>'Table 5 '!N12</f>
        <v>22500</v>
      </c>
      <c r="F9" s="269">
        <f>'Table 5 '!O12</f>
        <v>24820</v>
      </c>
      <c r="G9" s="269">
        <f>'Table 5 '!P12</f>
        <v>24190</v>
      </c>
      <c r="H9" s="269">
        <f>'Table 5 '!Q12</f>
        <v>95950</v>
      </c>
      <c r="I9" s="269">
        <f>'Table 5 '!R12</f>
        <v>120540</v>
      </c>
      <c r="J9" s="269">
        <f>'Table 5 '!S12</f>
        <v>1267640</v>
      </c>
      <c r="K9" s="270">
        <f>'Table 5 '!T12</f>
        <v>3350810</v>
      </c>
    </row>
    <row r="10" spans="2:11" ht="11.25">
      <c r="B10" s="107" t="s">
        <v>4</v>
      </c>
      <c r="C10" s="268">
        <f>'Table 5 '!L13</f>
        <v>17792560</v>
      </c>
      <c r="D10" s="269">
        <f>'Table 5 '!M13</f>
        <v>69910</v>
      </c>
      <c r="E10" s="269">
        <f>'Table 5 '!N13</f>
        <v>162220</v>
      </c>
      <c r="F10" s="269">
        <f>'Table 5 '!O13</f>
        <v>202690</v>
      </c>
      <c r="G10" s="269">
        <f>'Table 5 '!P13</f>
        <v>221050</v>
      </c>
      <c r="H10" s="269">
        <f>'Table 5 '!Q13</f>
        <v>1612860</v>
      </c>
      <c r="I10" s="269">
        <f>'Table 5 '!R13</f>
        <v>2653900</v>
      </c>
      <c r="J10" s="269">
        <f>'Table 5 '!S13</f>
        <v>8444270</v>
      </c>
      <c r="K10" s="270">
        <f>'Table 5 '!T13</f>
        <v>4425660</v>
      </c>
    </row>
    <row r="11" spans="2:11" ht="11.25">
      <c r="B11" s="107" t="s">
        <v>5</v>
      </c>
      <c r="C11" s="268">
        <f>'Table 5 '!L14</f>
        <v>306280</v>
      </c>
      <c r="D11" s="269">
        <f>'Table 5 '!M14</f>
        <v>9270</v>
      </c>
      <c r="E11" s="269">
        <f>'Table 5 '!N14</f>
        <v>6600</v>
      </c>
      <c r="F11" s="269">
        <f>'Table 5 '!O14</f>
        <v>5020</v>
      </c>
      <c r="G11" s="269">
        <f>'Table 5 '!P14</f>
        <v>4780</v>
      </c>
      <c r="H11" s="269">
        <f>'Table 5 '!Q14</f>
        <v>20390</v>
      </c>
      <c r="I11" s="269">
        <f>'Table 5 '!R14</f>
        <v>18320</v>
      </c>
      <c r="J11" s="269">
        <f>'Table 5 '!S14</f>
        <v>62670</v>
      </c>
      <c r="K11" s="270">
        <f>'Table 5 '!T14</f>
        <v>179230</v>
      </c>
    </row>
    <row r="12" spans="2:11" ht="11.25">
      <c r="B12" s="107" t="s">
        <v>6</v>
      </c>
      <c r="C12" s="268">
        <f>'Table 5 '!L15</f>
        <v>5787400</v>
      </c>
      <c r="D12" s="269">
        <f>'Table 5 '!M15</f>
        <v>45420</v>
      </c>
      <c r="E12" s="269">
        <f>'Table 5 '!N15</f>
        <v>120920</v>
      </c>
      <c r="F12" s="269">
        <f>'Table 5 '!O15</f>
        <v>160920</v>
      </c>
      <c r="G12" s="269">
        <f>'Table 5 '!P15</f>
        <v>186930</v>
      </c>
      <c r="H12" s="269">
        <f>'Table 5 '!Q15</f>
        <v>1174750</v>
      </c>
      <c r="I12" s="269">
        <f>'Table 5 '!R15</f>
        <v>1474030</v>
      </c>
      <c r="J12" s="269">
        <f>'Table 5 '!S15</f>
        <v>2145280</v>
      </c>
      <c r="K12" s="270">
        <f>'Table 5 '!T15</f>
        <v>479140</v>
      </c>
    </row>
    <row r="13" spans="2:11" ht="11.25">
      <c r="B13" s="107" t="s">
        <v>7</v>
      </c>
      <c r="C13" s="268">
        <f>'Table 5 '!L16</f>
        <v>2406520</v>
      </c>
      <c r="D13" s="269">
        <f>'Table 5 '!M16</f>
        <v>172140</v>
      </c>
      <c r="E13" s="269">
        <f>'Table 5 '!N16</f>
        <v>129870</v>
      </c>
      <c r="F13" s="269">
        <f>'Table 5 '!O16</f>
        <v>141230</v>
      </c>
      <c r="G13" s="269">
        <f>'Table 5 '!P16</f>
        <v>146770</v>
      </c>
      <c r="H13" s="269">
        <f>'Table 5 '!Q16</f>
        <v>721630</v>
      </c>
      <c r="I13" s="269">
        <f>'Table 5 '!R16</f>
        <v>447010</v>
      </c>
      <c r="J13" s="269">
        <f>'Table 5 '!S16</f>
        <v>383240</v>
      </c>
      <c r="K13" s="270">
        <f>'Table 5 '!T16</f>
        <v>264630</v>
      </c>
    </row>
    <row r="14" spans="2:11" ht="11.25">
      <c r="B14" s="107" t="s">
        <v>8</v>
      </c>
      <c r="C14" s="268">
        <f>'Table 5 '!L17</f>
        <v>14830940</v>
      </c>
      <c r="D14" s="269">
        <f>'Table 5 '!M17</f>
        <v>158070</v>
      </c>
      <c r="E14" s="269">
        <f>'Table 5 '!N17</f>
        <v>173200</v>
      </c>
      <c r="F14" s="269">
        <f>'Table 5 '!O17</f>
        <v>192740</v>
      </c>
      <c r="G14" s="269">
        <f>'Table 5 '!P17</f>
        <v>204070</v>
      </c>
      <c r="H14" s="269">
        <f>'Table 5 '!Q17</f>
        <v>1388600</v>
      </c>
      <c r="I14" s="269">
        <f>'Table 5 '!R17</f>
        <v>1782790</v>
      </c>
      <c r="J14" s="269">
        <f>'Table 5 '!S17</f>
        <v>5076730</v>
      </c>
      <c r="K14" s="270">
        <f>'Table 5 '!T17</f>
        <v>5854750</v>
      </c>
    </row>
    <row r="15" spans="2:11" ht="11.25">
      <c r="B15" s="108" t="s">
        <v>9</v>
      </c>
      <c r="C15" s="268">
        <f>'Table 5 '!L18</f>
        <v>22674170</v>
      </c>
      <c r="D15" s="271">
        <f>'Table 5 '!M18</f>
        <v>126210</v>
      </c>
      <c r="E15" s="271">
        <f>'Table 5 '!N18</f>
        <v>174630</v>
      </c>
      <c r="F15" s="271">
        <f>'Table 5 '!O18</f>
        <v>184490</v>
      </c>
      <c r="G15" s="271">
        <f>'Table 5 '!P18</f>
        <v>197610</v>
      </c>
      <c r="H15" s="271">
        <f>'Table 5 '!Q18</f>
        <v>1725860</v>
      </c>
      <c r="I15" s="271">
        <f>'Table 5 '!R18</f>
        <v>4442860</v>
      </c>
      <c r="J15" s="271">
        <f>'Table 5 '!S18</f>
        <v>12040780</v>
      </c>
      <c r="K15" s="272">
        <f>'Table 5 '!T18</f>
        <v>3781730</v>
      </c>
    </row>
    <row r="16" spans="2:11" ht="11.25">
      <c r="B16" s="447" t="s">
        <v>280</v>
      </c>
      <c r="C16" s="448">
        <f>'Table 5 '!L19</f>
        <v>1020180</v>
      </c>
      <c r="D16" s="449">
        <f>'Table 5 '!M19</f>
        <v>250910</v>
      </c>
      <c r="E16" s="449">
        <f>'Table 5 '!N19</f>
        <v>135930</v>
      </c>
      <c r="F16" s="449">
        <f>'Table 5 '!O19</f>
        <v>77340</v>
      </c>
      <c r="G16" s="449">
        <f>'Table 5 '!P19</f>
        <v>54360</v>
      </c>
      <c r="H16" s="449">
        <f>'Table 5 '!Q19</f>
        <v>142860</v>
      </c>
      <c r="I16" s="449">
        <f>'Table 5 '!R19</f>
        <v>70370</v>
      </c>
      <c r="J16" s="449">
        <f>'Table 5 '!S19</f>
        <v>88720</v>
      </c>
      <c r="K16" s="450">
        <f>'Table 5 '!T19</f>
        <v>199680</v>
      </c>
    </row>
    <row r="17" spans="2:11" ht="11.25">
      <c r="B17" s="187" t="s">
        <v>10</v>
      </c>
      <c r="C17" s="571">
        <f>'Table 5 '!L20</f>
        <v>9911520</v>
      </c>
      <c r="D17" s="572">
        <f>'Table 5 '!M20</f>
        <v>163660</v>
      </c>
      <c r="E17" s="572">
        <f>'Table 5 '!N20</f>
        <v>193680</v>
      </c>
      <c r="F17" s="572">
        <f>'Table 5 '!O20</f>
        <v>206890</v>
      </c>
      <c r="G17" s="572">
        <f>'Table 5 '!P20</f>
        <v>209170</v>
      </c>
      <c r="H17" s="572">
        <f>'Table 5 '!Q20</f>
        <v>1093780</v>
      </c>
      <c r="I17" s="572">
        <f>'Table 5 '!R20</f>
        <v>1071810</v>
      </c>
      <c r="J17" s="572">
        <f>'Table 5 '!S20</f>
        <v>2786760</v>
      </c>
      <c r="K17" s="573">
        <f>'Table 5 '!T20</f>
        <v>4185770</v>
      </c>
    </row>
    <row r="18" spans="2:11" ht="11.25">
      <c r="B18" s="451" t="s">
        <v>11</v>
      </c>
      <c r="C18" s="452">
        <f>'Table 5 '!L21</f>
        <v>200750</v>
      </c>
      <c r="D18" s="453">
        <f>'Table 5 '!M21</f>
        <v>6340</v>
      </c>
      <c r="E18" s="453">
        <f>'Table 5 '!N21</f>
        <v>3580</v>
      </c>
      <c r="F18" s="453">
        <f>'Table 5 '!O21</f>
        <v>2920</v>
      </c>
      <c r="G18" s="453">
        <f>'Table 5 '!P21</f>
        <v>2830</v>
      </c>
      <c r="H18" s="453">
        <f>'Table 5 '!Q21</f>
        <v>14870</v>
      </c>
      <c r="I18" s="453">
        <f>'Table 5 '!R21</f>
        <v>18950</v>
      </c>
      <c r="J18" s="453">
        <f>'Table 5 '!S21</f>
        <v>55570</v>
      </c>
      <c r="K18" s="454">
        <f>'Table 5 '!T21</f>
        <v>95680</v>
      </c>
    </row>
    <row r="19" spans="2:11" ht="11.25">
      <c r="B19" s="106" t="s">
        <v>12</v>
      </c>
      <c r="C19" s="446">
        <f>'Table 5 '!L22</f>
        <v>474630</v>
      </c>
      <c r="D19" s="266">
        <f>'Table 5 '!M22</f>
        <v>63850</v>
      </c>
      <c r="E19" s="266">
        <f>'Table 5 '!N22</f>
        <v>38170</v>
      </c>
      <c r="F19" s="266">
        <f>'Table 5 '!O22</f>
        <v>24390</v>
      </c>
      <c r="G19" s="266">
        <f>'Table 5 '!P22</f>
        <v>19960</v>
      </c>
      <c r="H19" s="266">
        <f>'Table 5 '!Q22</f>
        <v>62420</v>
      </c>
      <c r="I19" s="266">
        <f>'Table 5 '!R22</f>
        <v>45220</v>
      </c>
      <c r="J19" s="266">
        <f>'Table 5 '!S22</f>
        <v>72820</v>
      </c>
      <c r="K19" s="267">
        <f>'Table 5 '!T22</f>
        <v>147790</v>
      </c>
    </row>
    <row r="20" spans="2:11" ht="11.25">
      <c r="B20" s="107" t="s">
        <v>13</v>
      </c>
      <c r="C20" s="268">
        <f>'Table 5 '!L23</f>
        <v>900080</v>
      </c>
      <c r="D20" s="269">
        <f>'Table 5 '!M23</f>
        <v>176870</v>
      </c>
      <c r="E20" s="269">
        <f>'Table 5 '!N23</f>
        <v>91560</v>
      </c>
      <c r="F20" s="269">
        <f>'Table 5 '!O23</f>
        <v>52650</v>
      </c>
      <c r="G20" s="269">
        <f>'Table 5 '!P23</f>
        <v>34100</v>
      </c>
      <c r="H20" s="269">
        <f>'Table 5 '!Q23</f>
        <v>106470</v>
      </c>
      <c r="I20" s="269">
        <f>'Table 5 '!R23</f>
        <v>68860</v>
      </c>
      <c r="J20" s="269">
        <f>'Table 5 '!S23</f>
        <v>104140</v>
      </c>
      <c r="K20" s="270">
        <f>'Table 5 '!T23</f>
        <v>265420</v>
      </c>
    </row>
    <row r="21" spans="2:11" ht="11.25">
      <c r="B21" s="107" t="s">
        <v>14</v>
      </c>
      <c r="C21" s="268">
        <f>'Table 5 '!L24</f>
        <v>167660</v>
      </c>
      <c r="D21" s="269">
        <f>'Table 5 '!M24</f>
        <v>380</v>
      </c>
      <c r="E21" s="269">
        <f>'Table 5 '!N24</f>
        <v>800</v>
      </c>
      <c r="F21" s="269">
        <f>'Table 5 '!O24</f>
        <v>920</v>
      </c>
      <c r="G21" s="269">
        <f>'Table 5 '!P24</f>
        <v>1130</v>
      </c>
      <c r="H21" s="269">
        <f>'Table 5 '!Q24</f>
        <v>8990</v>
      </c>
      <c r="I21" s="269">
        <f>'Table 5 '!R24</f>
        <v>28790</v>
      </c>
      <c r="J21" s="269">
        <f>'Table 5 '!S24</f>
        <v>113790</v>
      </c>
      <c r="K21" s="270">
        <f>'Table 5 '!T24</f>
        <v>12880</v>
      </c>
    </row>
    <row r="22" spans="2:11" ht="11.25">
      <c r="B22" s="107" t="s">
        <v>15</v>
      </c>
      <c r="C22" s="268">
        <f>'Table 5 '!L25</f>
        <v>2483790</v>
      </c>
      <c r="D22" s="269">
        <f>'Table 5 '!M25</f>
        <v>426390</v>
      </c>
      <c r="E22" s="269">
        <f>'Table 5 '!N25</f>
        <v>95610</v>
      </c>
      <c r="F22" s="269">
        <f>'Table 5 '!O25</f>
        <v>48390</v>
      </c>
      <c r="G22" s="269">
        <f>'Table 5 '!P25</f>
        <v>34100</v>
      </c>
      <c r="H22" s="269">
        <f>'Table 5 '!Q25</f>
        <v>118220</v>
      </c>
      <c r="I22" s="269">
        <f>'Table 5 '!R25</f>
        <v>105810</v>
      </c>
      <c r="J22" s="269">
        <f>'Table 5 '!S25</f>
        <v>336110</v>
      </c>
      <c r="K22" s="270">
        <f>'Table 5 '!T25</f>
        <v>1319160</v>
      </c>
    </row>
    <row r="23" spans="2:11" ht="11.25">
      <c r="B23" s="107" t="s">
        <v>16</v>
      </c>
      <c r="C23" s="268">
        <f>'Table 5 '!L26</f>
        <v>41650</v>
      </c>
      <c r="D23" s="269">
        <f>'Table 5 '!M26</f>
        <v>2140</v>
      </c>
      <c r="E23" s="269">
        <f>'Table 5 '!N26</f>
        <v>920</v>
      </c>
      <c r="F23" s="269">
        <f>'Table 5 '!O26</f>
        <v>360</v>
      </c>
      <c r="G23" s="269">
        <f>'Table 5 '!P26</f>
        <v>500</v>
      </c>
      <c r="H23" s="269">
        <f>'Table 5 '!Q26</f>
        <v>3380</v>
      </c>
      <c r="I23" s="269">
        <f>'Table 5 '!R26</f>
        <v>6910</v>
      </c>
      <c r="J23" s="269">
        <f>'Table 5 '!S26</f>
        <v>22290</v>
      </c>
      <c r="K23" s="270" t="str">
        <f>'Table 5 '!T26</f>
        <v>:</v>
      </c>
    </row>
    <row r="24" spans="2:11" ht="11.25">
      <c r="B24" s="107" t="s">
        <v>17</v>
      </c>
      <c r="C24" s="268">
        <f>'Table 5 '!L27</f>
        <v>6711500</v>
      </c>
      <c r="D24" s="269">
        <f>'Table 5 '!M27</f>
        <v>17660</v>
      </c>
      <c r="E24" s="269">
        <f>'Table 5 '!N27</f>
        <v>37750</v>
      </c>
      <c r="F24" s="269">
        <f>'Table 5 '!O27</f>
        <v>35370</v>
      </c>
      <c r="G24" s="269">
        <f>'Table 5 '!P27</f>
        <v>33730</v>
      </c>
      <c r="H24" s="269">
        <f>'Table 5 '!Q27</f>
        <v>219580</v>
      </c>
      <c r="I24" s="269">
        <f>'Table 5 '!R27</f>
        <v>682320</v>
      </c>
      <c r="J24" s="269">
        <f>'Table 5 '!S27</f>
        <v>3061110</v>
      </c>
      <c r="K24" s="270">
        <f>'Table 5 '!T27</f>
        <v>2623970</v>
      </c>
    </row>
    <row r="25" spans="2:11" ht="11.25">
      <c r="B25" s="107" t="s">
        <v>19</v>
      </c>
      <c r="C25" s="268">
        <f>'Table 5 '!L28</f>
        <v>2517170</v>
      </c>
      <c r="D25" s="269">
        <f>'Table 5 '!M28</f>
        <v>59880</v>
      </c>
      <c r="E25" s="269">
        <f>'Table 5 '!N28</f>
        <v>123330</v>
      </c>
      <c r="F25" s="269">
        <f>'Table 5 '!O28</f>
        <v>154880</v>
      </c>
      <c r="G25" s="269">
        <f>'Table 5 '!P28</f>
        <v>166590</v>
      </c>
      <c r="H25" s="269">
        <f>'Table 5 '!Q28</f>
        <v>798270</v>
      </c>
      <c r="I25" s="269">
        <f>'Table 5 '!R28</f>
        <v>523820</v>
      </c>
      <c r="J25" s="269">
        <f>'Table 5 '!S28</f>
        <v>638350</v>
      </c>
      <c r="K25" s="270">
        <f>'Table 5 '!T28</f>
        <v>52070</v>
      </c>
    </row>
    <row r="26" spans="2:11" ht="11.25">
      <c r="B26" s="107" t="s">
        <v>20</v>
      </c>
      <c r="C26" s="268">
        <f>'Table 5 '!L29</f>
        <v>10377220</v>
      </c>
      <c r="D26" s="269">
        <f>'Table 5 '!M29</f>
        <v>951340</v>
      </c>
      <c r="E26" s="269">
        <f>'Table 5 '!N29</f>
        <v>935880</v>
      </c>
      <c r="F26" s="269">
        <f>'Table 5 '!O29</f>
        <v>772400</v>
      </c>
      <c r="G26" s="269">
        <f>'Table 5 '!P29</f>
        <v>667670</v>
      </c>
      <c r="H26" s="269">
        <f>'Table 5 '!Q29</f>
        <v>2429780</v>
      </c>
      <c r="I26" s="269">
        <f>'Table 5 '!R29</f>
        <v>1132150</v>
      </c>
      <c r="J26" s="269">
        <f>'Table 5 '!S29</f>
        <v>1565850</v>
      </c>
      <c r="K26" s="270">
        <f>'Table 5 '!T29</f>
        <v>1922150</v>
      </c>
    </row>
    <row r="27" spans="2:11" ht="11.25">
      <c r="B27" s="107" t="s">
        <v>21</v>
      </c>
      <c r="C27" s="268">
        <f>'Table 5 '!L30</f>
        <v>2205950</v>
      </c>
      <c r="D27" s="269">
        <f>'Table 5 '!M30</f>
        <v>173800</v>
      </c>
      <c r="E27" s="269">
        <f>'Table 5 '!N30</f>
        <v>80630</v>
      </c>
      <c r="F27" s="269">
        <f>'Table 5 '!O30</f>
        <v>62760</v>
      </c>
      <c r="G27" s="269">
        <f>'Table 5 '!P30</f>
        <v>51820</v>
      </c>
      <c r="H27" s="269">
        <f>'Table 5 '!Q30</f>
        <v>256430</v>
      </c>
      <c r="I27" s="269">
        <f>'Table 5 '!R30</f>
        <v>279970</v>
      </c>
      <c r="J27" s="269">
        <f>'Table 5 '!S30</f>
        <v>616340</v>
      </c>
      <c r="K27" s="270">
        <f>'Table 5 '!T30</f>
        <v>684220</v>
      </c>
    </row>
    <row r="28" spans="2:11" ht="11.25">
      <c r="B28" s="107" t="s">
        <v>22</v>
      </c>
      <c r="C28" s="268">
        <f>'Table 5 '!L31</f>
        <v>5444180</v>
      </c>
      <c r="D28" s="269">
        <f>'Table 5 '!M31</f>
        <v>2758780</v>
      </c>
      <c r="E28" s="269">
        <f>'Table 5 '!N31</f>
        <v>585280</v>
      </c>
      <c r="F28" s="269">
        <f>'Table 5 '!O31</f>
        <v>235170</v>
      </c>
      <c r="G28" s="269">
        <f>'Table 5 '!P31</f>
        <v>162820</v>
      </c>
      <c r="H28" s="269">
        <f>'Table 5 '!Q31</f>
        <v>469700</v>
      </c>
      <c r="I28" s="269">
        <f>'Table 5 '!R31</f>
        <v>237630</v>
      </c>
      <c r="J28" s="269">
        <f>'Table 5 '!S31</f>
        <v>242330</v>
      </c>
      <c r="K28" s="270">
        <f>'Table 5 '!T31</f>
        <v>752480</v>
      </c>
    </row>
    <row r="29" spans="2:11" ht="11.25">
      <c r="B29" s="107" t="s">
        <v>23</v>
      </c>
      <c r="C29" s="268">
        <f>'Table 5 '!L32</f>
        <v>518480</v>
      </c>
      <c r="D29" s="269">
        <f>'Table 5 '!M32</f>
        <v>67620</v>
      </c>
      <c r="E29" s="269">
        <f>'Table 5 '!N32</f>
        <v>73530</v>
      </c>
      <c r="F29" s="269">
        <f>'Table 5 '!O32</f>
        <v>54810</v>
      </c>
      <c r="G29" s="269">
        <f>'Table 5 '!P32</f>
        <v>41260</v>
      </c>
      <c r="H29" s="269">
        <f>'Table 5 '!Q32</f>
        <v>122630</v>
      </c>
      <c r="I29" s="269">
        <f>'Table 5 '!R32</f>
        <v>59790</v>
      </c>
      <c r="J29" s="269">
        <f>'Table 5 '!S32</f>
        <v>49200</v>
      </c>
      <c r="K29" s="270">
        <f>'Table 5 '!T32</f>
        <v>49640</v>
      </c>
    </row>
    <row r="30" spans="2:11" ht="11.25">
      <c r="B30" s="107" t="s">
        <v>24</v>
      </c>
      <c r="C30" s="268">
        <f>'Table 5 '!L33</f>
        <v>668340</v>
      </c>
      <c r="D30" s="269">
        <f>'Table 5 '!M33</f>
        <v>23280</v>
      </c>
      <c r="E30" s="269">
        <f>'Table 5 '!N33</f>
        <v>7350</v>
      </c>
      <c r="F30" s="269">
        <f>'Table 5 '!O33</f>
        <v>4080</v>
      </c>
      <c r="G30" s="269">
        <f>'Table 5 '!P33</f>
        <v>3570</v>
      </c>
      <c r="H30" s="269">
        <f>'Table 5 '!Q33</f>
        <v>15920</v>
      </c>
      <c r="I30" s="269">
        <f>'Table 5 '!R33</f>
        <v>20160</v>
      </c>
      <c r="J30" s="269">
        <f>'Table 5 '!S33</f>
        <v>161160</v>
      </c>
      <c r="K30" s="270">
        <f>'Table 5 '!T33</f>
        <v>432810</v>
      </c>
    </row>
    <row r="31" spans="2:11" ht="11.25">
      <c r="B31" s="107" t="s">
        <v>25</v>
      </c>
      <c r="C31" s="268">
        <f>'Table 5 '!L34</f>
        <v>1121050</v>
      </c>
      <c r="D31" s="269">
        <f>'Table 5 '!M34</f>
        <v>9190</v>
      </c>
      <c r="E31" s="269">
        <f>'Table 5 '!N34</f>
        <v>12590</v>
      </c>
      <c r="F31" s="269">
        <f>'Table 5 '!O34</f>
        <v>20710</v>
      </c>
      <c r="G31" s="269">
        <f>'Table 5 '!P34</f>
        <v>32030</v>
      </c>
      <c r="H31" s="269">
        <f>'Table 5 '!Q34</f>
        <v>261880</v>
      </c>
      <c r="I31" s="269">
        <f>'Table 5 '!R34</f>
        <v>258600</v>
      </c>
      <c r="J31" s="269">
        <f>'Table 5 '!S34</f>
        <v>405270</v>
      </c>
      <c r="K31" s="270">
        <f>'Table 5 '!T34</f>
        <v>120770</v>
      </c>
    </row>
    <row r="32" spans="2:11" ht="11.25">
      <c r="B32" s="108" t="s">
        <v>26</v>
      </c>
      <c r="C32" s="268">
        <f>'Table 5 '!L35</f>
        <v>1751890</v>
      </c>
      <c r="D32" s="269">
        <f>'Table 5 '!M35</f>
        <v>35020</v>
      </c>
      <c r="E32" s="269">
        <f>'Table 5 '!N35</f>
        <v>46190</v>
      </c>
      <c r="F32" s="269">
        <f>'Table 5 '!O35</f>
        <v>41260</v>
      </c>
      <c r="G32" s="269">
        <f>'Table 5 '!P35</f>
        <v>40890</v>
      </c>
      <c r="H32" s="269">
        <f>'Table 5 '!Q35</f>
        <v>215060</v>
      </c>
      <c r="I32" s="269">
        <f>'Table 5 '!R35</f>
        <v>287850</v>
      </c>
      <c r="J32" s="269">
        <f>'Table 5 '!S35</f>
        <v>720920</v>
      </c>
      <c r="K32" s="270">
        <f>'Table 5 '!T35</f>
        <v>364690</v>
      </c>
    </row>
    <row r="33" spans="2:11" ht="11.25">
      <c r="B33" s="109" t="s">
        <v>27</v>
      </c>
      <c r="C33" s="273">
        <f>'Table 5 '!L36</f>
        <v>13308420</v>
      </c>
      <c r="D33" s="274">
        <f>'Table 5 '!M36</f>
        <v>53450</v>
      </c>
      <c r="E33" s="274">
        <f>'Table 5 '!N36</f>
        <v>112980</v>
      </c>
      <c r="F33" s="274">
        <f>'Table 5 '!O36</f>
        <v>133960</v>
      </c>
      <c r="G33" s="274">
        <f>'Table 5 '!P36</f>
        <v>137390</v>
      </c>
      <c r="H33" s="274">
        <f>'Table 5 '!Q36</f>
        <v>832080</v>
      </c>
      <c r="I33" s="274">
        <f>'Table 5 '!R36</f>
        <v>1445750</v>
      </c>
      <c r="J33" s="274">
        <f>'Table 5 '!S36</f>
        <v>7255410</v>
      </c>
      <c r="K33" s="275">
        <f>'Table 5 '!T36</f>
        <v>3337390</v>
      </c>
    </row>
    <row r="34" spans="2:11" ht="11.25">
      <c r="B34" s="106" t="s">
        <v>330</v>
      </c>
      <c r="C34" s="265">
        <f>'Table 5 '!L37</f>
        <v>160950</v>
      </c>
      <c r="D34" s="266">
        <f>'Table 5 '!M37</f>
        <v>250</v>
      </c>
      <c r="E34" s="266">
        <f>'Table 5 '!N37</f>
        <v>800</v>
      </c>
      <c r="F34" s="266">
        <f>'Table 5 '!O37</f>
        <v>1460</v>
      </c>
      <c r="G34" s="266">
        <f>'Table 5 '!P37</f>
        <v>2090</v>
      </c>
      <c r="H34" s="266">
        <f>'Table 5 '!Q37</f>
        <v>28450</v>
      </c>
      <c r="I34" s="266">
        <f>'Table 5 '!R37</f>
        <v>59300</v>
      </c>
      <c r="J34" s="266">
        <f>'Table 5 '!S37</f>
        <v>57230</v>
      </c>
      <c r="K34" s="267">
        <f>'Table 5 '!T37</f>
        <v>11370</v>
      </c>
    </row>
    <row r="35" spans="2:11" ht="11.25">
      <c r="B35" s="108" t="s">
        <v>28</v>
      </c>
      <c r="C35" s="268">
        <f>'Table 5 '!L38</f>
        <v>1229310</v>
      </c>
      <c r="D35" s="271">
        <f>'Table 5 '!M38</f>
        <v>9380</v>
      </c>
      <c r="E35" s="271">
        <f>'Table 5 '!N38</f>
        <v>29350</v>
      </c>
      <c r="F35" s="271">
        <f>'Table 5 '!O38</f>
        <v>44930</v>
      </c>
      <c r="G35" s="271">
        <f>'Table 5 '!P38</f>
        <v>56390</v>
      </c>
      <c r="H35" s="271">
        <f>'Table 5 '!Q38</f>
        <v>360660</v>
      </c>
      <c r="I35" s="271">
        <f>'Table 5 '!R38</f>
        <v>287240</v>
      </c>
      <c r="J35" s="271">
        <f>'Table 5 '!S38</f>
        <v>394420</v>
      </c>
      <c r="K35" s="272">
        <f>'Table 5 '!T38</f>
        <v>46950</v>
      </c>
    </row>
    <row r="36" spans="2:11" ht="11.25">
      <c r="B36" s="109" t="s">
        <v>278</v>
      </c>
      <c r="C36" s="273">
        <f>'Table 5 '!L39</f>
        <v>1793750</v>
      </c>
      <c r="D36" s="274">
        <f>'Table 5 '!M39</f>
        <v>12250</v>
      </c>
      <c r="E36" s="274">
        <f>'Table 5 '!N39</f>
        <v>40740</v>
      </c>
      <c r="F36" s="274">
        <f>'Table 5 '!O39</f>
        <v>61840</v>
      </c>
      <c r="G36" s="274">
        <f>'Table 5 '!P39</f>
        <v>90320</v>
      </c>
      <c r="H36" s="274">
        <f>'Table 5 '!Q39</f>
        <v>658920</v>
      </c>
      <c r="I36" s="274">
        <f>'Table 5 '!R39</f>
        <v>466980</v>
      </c>
      <c r="J36" s="274">
        <f>'Table 5 '!S39</f>
        <v>440040</v>
      </c>
      <c r="K36" s="275">
        <f>'Table 5 '!T39</f>
        <v>22670</v>
      </c>
    </row>
    <row r="37" spans="2:11" ht="11.25">
      <c r="B37" s="567" t="s">
        <v>279</v>
      </c>
      <c r="C37" s="568">
        <f>'Table 5 '!L40</f>
        <v>118410</v>
      </c>
      <c r="D37" s="569">
        <f>'Table 5 '!M40</f>
        <v>50340</v>
      </c>
      <c r="E37" s="569">
        <f>'Table 5 '!N40</f>
        <v>24200</v>
      </c>
      <c r="F37" s="569">
        <f>'Table 5 '!O40</f>
        <v>12580</v>
      </c>
      <c r="G37" s="569">
        <f>'Table 5 '!P40</f>
        <v>7290</v>
      </c>
      <c r="H37" s="569">
        <f>'Table 5 '!Q40</f>
        <v>14770</v>
      </c>
      <c r="I37" s="569">
        <f>'Table 5 '!R40</f>
        <v>3690</v>
      </c>
      <c r="J37" s="569">
        <f>'Table 5 '!S40</f>
        <v>1990</v>
      </c>
      <c r="K37" s="570" t="str">
        <f>'Table 5 '!T40</f>
        <v>:</v>
      </c>
    </row>
    <row r="39" spans="2:3" ht="12.75" customHeight="1">
      <c r="B39" s="184" t="s">
        <v>368</v>
      </c>
      <c r="C39" s="183"/>
    </row>
    <row r="40" ht="12.75" customHeight="1">
      <c r="B40" s="185" t="s">
        <v>505</v>
      </c>
    </row>
    <row r="41" spans="2:10" ht="11.25">
      <c r="B41" s="299"/>
      <c r="C41" s="299"/>
      <c r="D41" s="299"/>
      <c r="E41" s="299"/>
      <c r="F41" s="299"/>
      <c r="G41" s="299"/>
      <c r="H41" s="299"/>
      <c r="I41" s="299"/>
      <c r="J41" s="299"/>
    </row>
    <row r="42" spans="2:16" ht="33.75">
      <c r="B42" s="116"/>
      <c r="C42" s="111" t="s">
        <v>334</v>
      </c>
      <c r="D42" s="111" t="s">
        <v>507</v>
      </c>
      <c r="E42" s="111" t="s">
        <v>339</v>
      </c>
      <c r="F42" s="111" t="s">
        <v>340</v>
      </c>
      <c r="G42" s="111" t="s">
        <v>341</v>
      </c>
      <c r="I42" s="293"/>
      <c r="J42" s="293"/>
      <c r="K42" s="306"/>
      <c r="L42" s="306" t="s">
        <v>334</v>
      </c>
      <c r="M42" s="306" t="s">
        <v>507</v>
      </c>
      <c r="N42" s="306" t="s">
        <v>339</v>
      </c>
      <c r="O42" s="306" t="s">
        <v>340</v>
      </c>
      <c r="P42" s="306" t="s">
        <v>341</v>
      </c>
    </row>
    <row r="43" spans="2:16" ht="11.25">
      <c r="B43" s="105" t="s">
        <v>432</v>
      </c>
      <c r="C43" s="276">
        <f>D5/$C5</f>
        <v>0.044348343450168776</v>
      </c>
      <c r="D43" s="276">
        <f>(E5+F5+G5+H5)/$C5</f>
        <v>0.17182255654875814</v>
      </c>
      <c r="E43" s="276">
        <f aca="true" t="shared" si="0" ref="E43:E60">I5/$C5</f>
        <v>0.1328832474266753</v>
      </c>
      <c r="F43" s="276">
        <f aca="true" t="shared" si="1" ref="F43:F60">J5/$C5</f>
        <v>0.3743287238241042</v>
      </c>
      <c r="G43" s="276">
        <f aca="true" t="shared" si="2" ref="G43:G60">K5/$C5</f>
        <v>0.27657852738937955</v>
      </c>
      <c r="H43" s="293"/>
      <c r="I43" s="293"/>
      <c r="J43" s="293"/>
      <c r="K43" s="306" t="s">
        <v>22</v>
      </c>
      <c r="L43" s="306">
        <v>0.5067393069296019</v>
      </c>
      <c r="M43" s="306">
        <v>0.2668850038022255</v>
      </c>
      <c r="N43" s="306">
        <v>0.043648446598018434</v>
      </c>
      <c r="O43" s="306">
        <v>0.04451175383620674</v>
      </c>
      <c r="P43" s="306">
        <v>0.1382173256578585</v>
      </c>
    </row>
    <row r="44" spans="2:16" ht="11.25">
      <c r="B44" s="651" t="s">
        <v>0</v>
      </c>
      <c r="C44" s="654">
        <f aca="true" t="shared" si="3" ref="C44:C75">D6/$C6</f>
        <v>0.0023876715069445177</v>
      </c>
      <c r="D44" s="654">
        <f aca="true" t="shared" si="4" ref="D44:D75">(E6+F6+G6+H6)/$C6</f>
        <v>0.058325523602935754</v>
      </c>
      <c r="E44" s="654">
        <f t="shared" si="0"/>
        <v>0.12046289763812693</v>
      </c>
      <c r="F44" s="654">
        <f t="shared" si="1"/>
        <v>0.573707182494972</v>
      </c>
      <c r="G44" s="654">
        <f t="shared" si="2"/>
        <v>0.245111459770236</v>
      </c>
      <c r="H44" s="293"/>
      <c r="I44" s="293"/>
      <c r="K44" s="306" t="s">
        <v>279</v>
      </c>
      <c r="L44" s="306">
        <v>0.42513301241449203</v>
      </c>
      <c r="M44" s="306">
        <v>0.4969174900768516</v>
      </c>
      <c r="N44" s="306">
        <v>0.031162908538130224</v>
      </c>
      <c r="O44" s="306">
        <v>0.016806013005658305</v>
      </c>
      <c r="P44" s="306" t="s">
        <v>18</v>
      </c>
    </row>
    <row r="45" spans="2:16" ht="11.25">
      <c r="B45" s="187" t="s">
        <v>1</v>
      </c>
      <c r="C45" s="296">
        <f t="shared" si="3"/>
        <v>0.3004080141282504</v>
      </c>
      <c r="D45" s="296">
        <f t="shared" si="4"/>
        <v>0.2842788415530636</v>
      </c>
      <c r="E45" s="296">
        <f t="shared" si="0"/>
        <v>0.08224660060723638</v>
      </c>
      <c r="F45" s="296">
        <f t="shared" si="1"/>
        <v>0.11172975371258058</v>
      </c>
      <c r="G45" s="296">
        <f t="shared" si="2"/>
        <v>0.22133678999886905</v>
      </c>
      <c r="H45" s="293"/>
      <c r="I45" s="293"/>
      <c r="K45" s="306" t="s">
        <v>1</v>
      </c>
      <c r="L45" s="306">
        <v>0.3004080141282504</v>
      </c>
      <c r="M45" s="306">
        <v>0.2842788415530636</v>
      </c>
      <c r="N45" s="306">
        <v>0.08224660060723638</v>
      </c>
      <c r="O45" s="306">
        <v>0.11172975371258058</v>
      </c>
      <c r="P45" s="306">
        <v>0.22133678999886905</v>
      </c>
    </row>
    <row r="46" spans="2:16" ht="11.25">
      <c r="B46" s="187" t="s">
        <v>2</v>
      </c>
      <c r="C46" s="296">
        <f t="shared" si="3"/>
        <v>0.0076634580774009265</v>
      </c>
      <c r="D46" s="296">
        <f t="shared" si="4"/>
        <v>0.07016128095862893</v>
      </c>
      <c r="E46" s="296">
        <f t="shared" si="0"/>
        <v>0.0382650395364769</v>
      </c>
      <c r="F46" s="296">
        <f t="shared" si="1"/>
        <v>0.17195754908677124</v>
      </c>
      <c r="G46" s="296">
        <f t="shared" si="2"/>
        <v>0.711952672340722</v>
      </c>
      <c r="H46" s="293"/>
      <c r="I46" s="293"/>
      <c r="K46" s="306" t="s">
        <v>280</v>
      </c>
      <c r="L46" s="306">
        <v>0.24594679370307201</v>
      </c>
      <c r="M46" s="306">
        <v>0.4023701699700053</v>
      </c>
      <c r="N46" s="306">
        <v>0.06897802348605148</v>
      </c>
      <c r="O46" s="306">
        <v>0.0869650453841479</v>
      </c>
      <c r="P46" s="306">
        <v>0.19573016526495324</v>
      </c>
    </row>
    <row r="47" spans="2:16" ht="11.25">
      <c r="B47" s="187" t="s">
        <v>3</v>
      </c>
      <c r="C47" s="296">
        <f t="shared" si="3"/>
        <v>0.002632434849778428</v>
      </c>
      <c r="D47" s="296">
        <f t="shared" si="4"/>
        <v>0.03404073667520429</v>
      </c>
      <c r="E47" s="296">
        <f t="shared" si="0"/>
        <v>0.024502988169288937</v>
      </c>
      <c r="F47" s="296">
        <f t="shared" si="1"/>
        <v>0.25768183111761594</v>
      </c>
      <c r="G47" s="296">
        <f t="shared" si="2"/>
        <v>0.6811420091881124</v>
      </c>
      <c r="H47" s="293"/>
      <c r="I47" s="293"/>
      <c r="K47" s="306" t="s">
        <v>13</v>
      </c>
      <c r="L47" s="306">
        <v>0.19650475513287707</v>
      </c>
      <c r="M47" s="306">
        <v>0.31639409830237314</v>
      </c>
      <c r="N47" s="306">
        <v>0.0765043107279353</v>
      </c>
      <c r="O47" s="306">
        <v>0.11570082659319171</v>
      </c>
      <c r="P47" s="306">
        <v>0.2948848991200782</v>
      </c>
    </row>
    <row r="48" spans="2:16" ht="11.25">
      <c r="B48" s="187" t="s">
        <v>4</v>
      </c>
      <c r="C48" s="296">
        <f t="shared" si="3"/>
        <v>0.00392917039481671</v>
      </c>
      <c r="D48" s="296">
        <f t="shared" si="4"/>
        <v>0.12358086750866655</v>
      </c>
      <c r="E48" s="296">
        <f t="shared" si="0"/>
        <v>0.14915785024751918</v>
      </c>
      <c r="F48" s="296">
        <f t="shared" si="1"/>
        <v>0.4745955612907867</v>
      </c>
      <c r="G48" s="296">
        <f t="shared" si="2"/>
        <v>0.24873655055821084</v>
      </c>
      <c r="H48" s="293"/>
      <c r="I48" s="293"/>
      <c r="K48" s="306" t="s">
        <v>15</v>
      </c>
      <c r="L48" s="306">
        <v>0.17166910246035294</v>
      </c>
      <c r="M48" s="306">
        <v>0.1193015512583592</v>
      </c>
      <c r="N48" s="306">
        <v>0.042600219825347556</v>
      </c>
      <c r="O48" s="306">
        <v>0.1353214241139549</v>
      </c>
      <c r="P48" s="306">
        <v>0.5311077023419855</v>
      </c>
    </row>
    <row r="49" spans="2:16" ht="11.25">
      <c r="B49" s="187" t="s">
        <v>5</v>
      </c>
      <c r="C49" s="296">
        <f t="shared" si="3"/>
        <v>0.0302664228810239</v>
      </c>
      <c r="D49" s="296">
        <f t="shared" si="4"/>
        <v>0.12011884550084889</v>
      </c>
      <c r="E49" s="296">
        <f t="shared" si="0"/>
        <v>0.05981454877889513</v>
      </c>
      <c r="F49" s="296">
        <f t="shared" si="1"/>
        <v>0.20461669060989943</v>
      </c>
      <c r="G49" s="296">
        <f t="shared" si="2"/>
        <v>0.5851834922293326</v>
      </c>
      <c r="H49" s="293"/>
      <c r="I49" s="293"/>
      <c r="K49" s="306" t="s">
        <v>12</v>
      </c>
      <c r="L49" s="306">
        <v>0.13452584118155195</v>
      </c>
      <c r="M49" s="306">
        <v>0.30537471293428564</v>
      </c>
      <c r="N49" s="306">
        <v>0.09527421359796051</v>
      </c>
      <c r="O49" s="306">
        <v>0.15342477298105894</v>
      </c>
      <c r="P49" s="306">
        <v>0.3113793902618882</v>
      </c>
    </row>
    <row r="50" spans="2:16" ht="11.25">
      <c r="B50" s="187" t="s">
        <v>6</v>
      </c>
      <c r="C50" s="296">
        <f t="shared" si="3"/>
        <v>0.007848083768186059</v>
      </c>
      <c r="D50" s="296">
        <f t="shared" si="4"/>
        <v>0.28398244462107336</v>
      </c>
      <c r="E50" s="296">
        <f t="shared" si="0"/>
        <v>0.25469640944119987</v>
      </c>
      <c r="F50" s="296">
        <f t="shared" si="1"/>
        <v>0.3706811348792204</v>
      </c>
      <c r="G50" s="296">
        <f t="shared" si="2"/>
        <v>0.08279019939869371</v>
      </c>
      <c r="H50" s="293"/>
      <c r="I50" s="293"/>
      <c r="K50" s="306" t="s">
        <v>23</v>
      </c>
      <c r="L50" s="306">
        <v>0.13041968831970374</v>
      </c>
      <c r="M50" s="306">
        <v>0.5636282981021448</v>
      </c>
      <c r="N50" s="306">
        <v>0.11531785218330505</v>
      </c>
      <c r="O50" s="306">
        <v>0.09489276346242864</v>
      </c>
      <c r="P50" s="306">
        <v>0.09574139793241784</v>
      </c>
    </row>
    <row r="51" spans="2:16" ht="11.25">
      <c r="B51" s="187" t="s">
        <v>7</v>
      </c>
      <c r="C51" s="296">
        <f t="shared" si="3"/>
        <v>0.07153067499958446</v>
      </c>
      <c r="D51" s="296">
        <f t="shared" si="4"/>
        <v>0.4735053105729435</v>
      </c>
      <c r="E51" s="296">
        <f t="shared" si="0"/>
        <v>0.18574954706380997</v>
      </c>
      <c r="F51" s="296">
        <f t="shared" si="1"/>
        <v>0.15925070225886342</v>
      </c>
      <c r="G51" s="296">
        <f t="shared" si="2"/>
        <v>0.10996376510479863</v>
      </c>
      <c r="H51" s="293"/>
      <c r="I51" s="293"/>
      <c r="K51" s="306" t="s">
        <v>20</v>
      </c>
      <c r="L51" s="306">
        <v>0.091675805273474</v>
      </c>
      <c r="M51" s="306">
        <v>0.46310379851251104</v>
      </c>
      <c r="N51" s="306">
        <v>0.10909954689213489</v>
      </c>
      <c r="O51" s="306">
        <v>0.15089301373585604</v>
      </c>
      <c r="P51" s="306">
        <v>0.18522783558602401</v>
      </c>
    </row>
    <row r="52" spans="2:16" ht="11.25">
      <c r="B52" s="187" t="s">
        <v>8</v>
      </c>
      <c r="C52" s="296">
        <f t="shared" si="3"/>
        <v>0.010658124164752874</v>
      </c>
      <c r="D52" s="296">
        <f t="shared" si="4"/>
        <v>0.13206243164627463</v>
      </c>
      <c r="E52" s="296">
        <f t="shared" si="0"/>
        <v>0.12020748516277457</v>
      </c>
      <c r="F52" s="296">
        <f t="shared" si="1"/>
        <v>0.34230669128187424</v>
      </c>
      <c r="G52" s="296">
        <f t="shared" si="2"/>
        <v>0.39476594201041876</v>
      </c>
      <c r="H52" s="293"/>
      <c r="I52" s="293"/>
      <c r="K52" s="306" t="s">
        <v>21</v>
      </c>
      <c r="L52" s="306">
        <v>0.07878691720120583</v>
      </c>
      <c r="M52" s="306">
        <v>0.20473718805956617</v>
      </c>
      <c r="N52" s="306">
        <v>0.12691584124753508</v>
      </c>
      <c r="O52" s="306">
        <v>0.27939889843378135</v>
      </c>
      <c r="P52" s="306">
        <v>0.3101702214465423</v>
      </c>
    </row>
    <row r="53" spans="2:16" ht="11.25">
      <c r="B53" s="187" t="s">
        <v>9</v>
      </c>
      <c r="C53" s="296">
        <f t="shared" si="3"/>
        <v>0.005566245644272756</v>
      </c>
      <c r="D53" s="296">
        <f t="shared" si="4"/>
        <v>0.10066917554203748</v>
      </c>
      <c r="E53" s="296">
        <f t="shared" si="0"/>
        <v>0.195943666295172</v>
      </c>
      <c r="F53" s="296">
        <f t="shared" si="1"/>
        <v>0.5310350941181089</v>
      </c>
      <c r="G53" s="296">
        <f t="shared" si="2"/>
        <v>0.16678581840040893</v>
      </c>
      <c r="H53" s="293"/>
      <c r="I53" s="293"/>
      <c r="K53" s="306" t="s">
        <v>7</v>
      </c>
      <c r="L53" s="306">
        <v>0.07153067499958446</v>
      </c>
      <c r="M53" s="306">
        <v>0.4735053105729435</v>
      </c>
      <c r="N53" s="306">
        <v>0.18574954706380997</v>
      </c>
      <c r="O53" s="306">
        <v>0.15925070225886342</v>
      </c>
      <c r="P53" s="306">
        <v>0.10996376510479863</v>
      </c>
    </row>
    <row r="54" spans="2:16" ht="11.25">
      <c r="B54" s="187" t="s">
        <v>280</v>
      </c>
      <c r="C54" s="296">
        <f t="shared" si="3"/>
        <v>0.24594679370307201</v>
      </c>
      <c r="D54" s="296">
        <f t="shared" si="4"/>
        <v>0.4023701699700053</v>
      </c>
      <c r="E54" s="296">
        <f t="shared" si="0"/>
        <v>0.06897802348605148</v>
      </c>
      <c r="F54" s="296">
        <f t="shared" si="1"/>
        <v>0.0869650453841479</v>
      </c>
      <c r="G54" s="296">
        <f t="shared" si="2"/>
        <v>0.19573016526495324</v>
      </c>
      <c r="H54" s="293"/>
      <c r="I54" s="293"/>
      <c r="K54" s="306" t="s">
        <v>16</v>
      </c>
      <c r="L54" s="306">
        <v>0.05138055222088835</v>
      </c>
      <c r="M54" s="306">
        <v>0.12388955582232893</v>
      </c>
      <c r="N54" s="306">
        <v>0.165906362545018</v>
      </c>
      <c r="O54" s="306">
        <v>0.5351740696278512</v>
      </c>
      <c r="P54" s="306" t="s">
        <v>18</v>
      </c>
    </row>
    <row r="55" spans="2:16" ht="11.25">
      <c r="B55" s="187" t="s">
        <v>10</v>
      </c>
      <c r="C55" s="296">
        <f t="shared" si="3"/>
        <v>0.016512099052415775</v>
      </c>
      <c r="D55" s="296">
        <f t="shared" si="4"/>
        <v>0.17187272991428157</v>
      </c>
      <c r="E55" s="296">
        <f t="shared" si="0"/>
        <v>0.10813780328345199</v>
      </c>
      <c r="F55" s="296">
        <f t="shared" si="1"/>
        <v>0.2811637367426994</v>
      </c>
      <c r="G55" s="296">
        <f t="shared" si="2"/>
        <v>0.4223136310071513</v>
      </c>
      <c r="H55" s="293"/>
      <c r="I55" s="293"/>
      <c r="K55" s="306" t="s">
        <v>432</v>
      </c>
      <c r="L55" s="306">
        <v>0.044348343450168776</v>
      </c>
      <c r="M55" s="306">
        <v>0.17182255654875814</v>
      </c>
      <c r="N55" s="306">
        <v>0.1328832474266753</v>
      </c>
      <c r="O55" s="306">
        <v>0.3743287238241042</v>
      </c>
      <c r="P55" s="306">
        <v>0.27657852738937955</v>
      </c>
    </row>
    <row r="56" spans="2:16" ht="11.25">
      <c r="B56" s="187" t="s">
        <v>11</v>
      </c>
      <c r="C56" s="296">
        <f t="shared" si="3"/>
        <v>0.031581569115815694</v>
      </c>
      <c r="D56" s="296">
        <f t="shared" si="4"/>
        <v>0.12054794520547946</v>
      </c>
      <c r="E56" s="296">
        <f t="shared" si="0"/>
        <v>0.09439601494396015</v>
      </c>
      <c r="F56" s="296">
        <f t="shared" si="1"/>
        <v>0.2768119551681196</v>
      </c>
      <c r="G56" s="296">
        <f t="shared" si="2"/>
        <v>0.476612702366127</v>
      </c>
      <c r="H56" s="293"/>
      <c r="I56" s="293"/>
      <c r="K56" s="306" t="s">
        <v>24</v>
      </c>
      <c r="L56" s="306">
        <v>0.03483257024867582</v>
      </c>
      <c r="M56" s="306">
        <v>0.04626387766705569</v>
      </c>
      <c r="N56" s="306">
        <v>0.030164287638028548</v>
      </c>
      <c r="O56" s="306">
        <v>0.24113475177304963</v>
      </c>
      <c r="P56" s="306">
        <v>0.6475895502289254</v>
      </c>
    </row>
    <row r="57" spans="2:16" ht="11.25">
      <c r="B57" s="187" t="s">
        <v>12</v>
      </c>
      <c r="C57" s="296">
        <f t="shared" si="3"/>
        <v>0.13452584118155195</v>
      </c>
      <c r="D57" s="296">
        <f t="shared" si="4"/>
        <v>0.30537471293428564</v>
      </c>
      <c r="E57" s="296">
        <f t="shared" si="0"/>
        <v>0.09527421359796051</v>
      </c>
      <c r="F57" s="296">
        <f t="shared" si="1"/>
        <v>0.15342477298105894</v>
      </c>
      <c r="G57" s="296">
        <f t="shared" si="2"/>
        <v>0.3113793902618882</v>
      </c>
      <c r="H57" s="293"/>
      <c r="I57" s="293"/>
      <c r="K57" s="306" t="s">
        <v>11</v>
      </c>
      <c r="L57" s="306">
        <v>0.031581569115815694</v>
      </c>
      <c r="M57" s="306">
        <v>0.12054794520547946</v>
      </c>
      <c r="N57" s="306">
        <v>0.09439601494396015</v>
      </c>
      <c r="O57" s="306">
        <v>0.2768119551681196</v>
      </c>
      <c r="P57" s="306">
        <v>0.476612702366127</v>
      </c>
    </row>
    <row r="58" spans="2:16" ht="11.25">
      <c r="B58" s="187" t="s">
        <v>13</v>
      </c>
      <c r="C58" s="296">
        <f t="shared" si="3"/>
        <v>0.19650475513287707</v>
      </c>
      <c r="D58" s="296">
        <f t="shared" si="4"/>
        <v>0.31639409830237314</v>
      </c>
      <c r="E58" s="296">
        <f t="shared" si="0"/>
        <v>0.0765043107279353</v>
      </c>
      <c r="F58" s="296">
        <f t="shared" si="1"/>
        <v>0.11570082659319171</v>
      </c>
      <c r="G58" s="296">
        <f t="shared" si="2"/>
        <v>0.2948848991200782</v>
      </c>
      <c r="H58" s="293"/>
      <c r="I58" s="293"/>
      <c r="K58" s="306" t="s">
        <v>5</v>
      </c>
      <c r="L58" s="306">
        <v>0.0302664228810239</v>
      </c>
      <c r="M58" s="306">
        <v>0.12011884550084889</v>
      </c>
      <c r="N58" s="306">
        <v>0.05981454877889513</v>
      </c>
      <c r="O58" s="306">
        <v>0.20461669060989943</v>
      </c>
      <c r="P58" s="306">
        <v>0.5851834922293326</v>
      </c>
    </row>
    <row r="59" spans="2:16" ht="11.25">
      <c r="B59" s="187" t="s">
        <v>14</v>
      </c>
      <c r="C59" s="296">
        <f t="shared" si="3"/>
        <v>0.002266491709411905</v>
      </c>
      <c r="D59" s="296">
        <f t="shared" si="4"/>
        <v>0.07061911010378147</v>
      </c>
      <c r="E59" s="296">
        <f t="shared" si="0"/>
        <v>0.17171656924728618</v>
      </c>
      <c r="F59" s="296">
        <f t="shared" si="1"/>
        <v>0.6786949779315281</v>
      </c>
      <c r="G59" s="296">
        <f t="shared" si="2"/>
        <v>0.07682214004532983</v>
      </c>
      <c r="H59" s="293"/>
      <c r="I59" s="293"/>
      <c r="K59" s="306" t="s">
        <v>19</v>
      </c>
      <c r="L59" s="306">
        <v>0.02378861975949181</v>
      </c>
      <c r="M59" s="306">
        <v>0.4938363320713341</v>
      </c>
      <c r="N59" s="306">
        <v>0.2080987775954743</v>
      </c>
      <c r="O59" s="306">
        <v>0.25359828696512354</v>
      </c>
      <c r="P59" s="306">
        <v>0.020685929039357693</v>
      </c>
    </row>
    <row r="60" spans="2:16" ht="11.25">
      <c r="B60" s="187" t="s">
        <v>15</v>
      </c>
      <c r="C60" s="296">
        <f t="shared" si="3"/>
        <v>0.17166910246035294</v>
      </c>
      <c r="D60" s="296">
        <f t="shared" si="4"/>
        <v>0.1193015512583592</v>
      </c>
      <c r="E60" s="296">
        <f t="shared" si="0"/>
        <v>0.042600219825347556</v>
      </c>
      <c r="F60" s="296">
        <f t="shared" si="1"/>
        <v>0.1353214241139549</v>
      </c>
      <c r="G60" s="296">
        <f t="shared" si="2"/>
        <v>0.5311077023419855</v>
      </c>
      <c r="H60" s="293"/>
      <c r="I60" s="293"/>
      <c r="K60" s="306" t="s">
        <v>26</v>
      </c>
      <c r="L60" s="306">
        <v>0.019989839544720275</v>
      </c>
      <c r="M60" s="306">
        <v>0.19601687320550948</v>
      </c>
      <c r="N60" s="306">
        <v>0.16430826136344176</v>
      </c>
      <c r="O60" s="306">
        <v>0.4115098550708092</v>
      </c>
      <c r="P60" s="306">
        <v>0.20816946269457556</v>
      </c>
    </row>
    <row r="61" spans="2:16" ht="11.25">
      <c r="B61" s="187" t="s">
        <v>16</v>
      </c>
      <c r="C61" s="296">
        <f t="shared" si="3"/>
        <v>0.05138055222088835</v>
      </c>
      <c r="D61" s="296">
        <f t="shared" si="4"/>
        <v>0.12388955582232893</v>
      </c>
      <c r="E61" s="296">
        <f aca="true" t="shared" si="5" ref="E61:E75">I23/$C23</f>
        <v>0.165906362545018</v>
      </c>
      <c r="F61" s="296">
        <f aca="true" t="shared" si="6" ref="F61:F75">J23/$C23</f>
        <v>0.5351740696278512</v>
      </c>
      <c r="G61" s="296" t="s">
        <v>18</v>
      </c>
      <c r="H61" s="293"/>
      <c r="I61" s="293"/>
      <c r="K61" s="306" t="s">
        <v>10</v>
      </c>
      <c r="L61" s="306">
        <v>0.016512099052415775</v>
      </c>
      <c r="M61" s="306">
        <v>0.17187272991428157</v>
      </c>
      <c r="N61" s="306">
        <v>0.10813780328345199</v>
      </c>
      <c r="O61" s="306">
        <v>0.2811637367426994</v>
      </c>
      <c r="P61" s="306">
        <v>0.4223136310071513</v>
      </c>
    </row>
    <row r="62" spans="2:16" ht="11.25">
      <c r="B62" s="187" t="s">
        <v>17</v>
      </c>
      <c r="C62" s="296">
        <f t="shared" si="3"/>
        <v>0.002631304477389555</v>
      </c>
      <c r="D62" s="296">
        <f t="shared" si="4"/>
        <v>0.04863741339491917</v>
      </c>
      <c r="E62" s="296">
        <f t="shared" si="5"/>
        <v>0.10166430753184832</v>
      </c>
      <c r="F62" s="296">
        <f t="shared" si="6"/>
        <v>0.45609923266035907</v>
      </c>
      <c r="G62" s="296">
        <f aca="true" t="shared" si="7" ref="G62:G74">K24/$C24</f>
        <v>0.3909662519555986</v>
      </c>
      <c r="H62" s="293"/>
      <c r="I62" s="293"/>
      <c r="K62" s="306" t="s">
        <v>8</v>
      </c>
      <c r="L62" s="306">
        <v>0.010658124164752874</v>
      </c>
      <c r="M62" s="306">
        <v>0.13206243164627463</v>
      </c>
      <c r="N62" s="306">
        <v>0.12020748516277457</v>
      </c>
      <c r="O62" s="306">
        <v>0.34230669128187424</v>
      </c>
      <c r="P62" s="306">
        <v>0.39476594201041876</v>
      </c>
    </row>
    <row r="63" spans="2:16" ht="11.25">
      <c r="B63" s="187" t="s">
        <v>19</v>
      </c>
      <c r="C63" s="296">
        <f t="shared" si="3"/>
        <v>0.02378861975949181</v>
      </c>
      <c r="D63" s="296">
        <f t="shared" si="4"/>
        <v>0.4938363320713341</v>
      </c>
      <c r="E63" s="296">
        <f t="shared" si="5"/>
        <v>0.2080987775954743</v>
      </c>
      <c r="F63" s="296">
        <f t="shared" si="6"/>
        <v>0.25359828696512354</v>
      </c>
      <c r="G63" s="296">
        <f t="shared" si="7"/>
        <v>0.020685929039357693</v>
      </c>
      <c r="H63" s="293"/>
      <c r="I63" s="293"/>
      <c r="K63" s="306" t="s">
        <v>25</v>
      </c>
      <c r="L63" s="306">
        <v>0.008197671825520718</v>
      </c>
      <c r="M63" s="306">
        <v>0.2918781499487088</v>
      </c>
      <c r="N63" s="306">
        <v>0.23067659783238928</v>
      </c>
      <c r="O63" s="306">
        <v>0.361509299317604</v>
      </c>
      <c r="P63" s="306">
        <v>0.1077293608670443</v>
      </c>
    </row>
    <row r="64" spans="2:16" ht="11.25">
      <c r="B64" s="187" t="s">
        <v>20</v>
      </c>
      <c r="C64" s="296">
        <f t="shared" si="3"/>
        <v>0.091675805273474</v>
      </c>
      <c r="D64" s="296">
        <f t="shared" si="4"/>
        <v>0.46310379851251104</v>
      </c>
      <c r="E64" s="296">
        <f t="shared" si="5"/>
        <v>0.10909954689213489</v>
      </c>
      <c r="F64" s="296">
        <f t="shared" si="6"/>
        <v>0.15089301373585604</v>
      </c>
      <c r="G64" s="296">
        <f t="shared" si="7"/>
        <v>0.18522783558602401</v>
      </c>
      <c r="H64" s="293"/>
      <c r="I64" s="293"/>
      <c r="K64" s="306" t="s">
        <v>6</v>
      </c>
      <c r="L64" s="306">
        <v>0.007848083768186059</v>
      </c>
      <c r="M64" s="306">
        <v>0.28398244462107336</v>
      </c>
      <c r="N64" s="306">
        <v>0.25469640944119987</v>
      </c>
      <c r="O64" s="306">
        <v>0.3706811348792204</v>
      </c>
      <c r="P64" s="306">
        <v>0.08279019939869371</v>
      </c>
    </row>
    <row r="65" spans="2:16" ht="11.25">
      <c r="B65" s="187" t="s">
        <v>21</v>
      </c>
      <c r="C65" s="296">
        <f t="shared" si="3"/>
        <v>0.07878691720120583</v>
      </c>
      <c r="D65" s="296">
        <f t="shared" si="4"/>
        <v>0.20473718805956617</v>
      </c>
      <c r="E65" s="296">
        <f t="shared" si="5"/>
        <v>0.12691584124753508</v>
      </c>
      <c r="F65" s="296">
        <f t="shared" si="6"/>
        <v>0.27939889843378135</v>
      </c>
      <c r="G65" s="296">
        <f t="shared" si="7"/>
        <v>0.3101702214465423</v>
      </c>
      <c r="H65" s="293"/>
      <c r="I65" s="293"/>
      <c r="K65" s="306" t="s">
        <v>2</v>
      </c>
      <c r="L65" s="306">
        <v>0.0076634580774009265</v>
      </c>
      <c r="M65" s="306">
        <v>0.07016128095862893</v>
      </c>
      <c r="N65" s="306">
        <v>0.0382650395364769</v>
      </c>
      <c r="O65" s="306">
        <v>0.17195754908677124</v>
      </c>
      <c r="P65" s="306">
        <v>0.711952672340722</v>
      </c>
    </row>
    <row r="66" spans="2:16" ht="11.25">
      <c r="B66" s="187" t="s">
        <v>22</v>
      </c>
      <c r="C66" s="296">
        <f t="shared" si="3"/>
        <v>0.5067393069296019</v>
      </c>
      <c r="D66" s="296">
        <f t="shared" si="4"/>
        <v>0.2668850038022255</v>
      </c>
      <c r="E66" s="296">
        <f t="shared" si="5"/>
        <v>0.043648446598018434</v>
      </c>
      <c r="F66" s="296">
        <f t="shared" si="6"/>
        <v>0.04451175383620674</v>
      </c>
      <c r="G66" s="296">
        <f t="shared" si="7"/>
        <v>0.1382173256578585</v>
      </c>
      <c r="H66" s="293"/>
      <c r="I66" s="293"/>
      <c r="K66" s="306" t="s">
        <v>28</v>
      </c>
      <c r="L66" s="306">
        <v>0.00763029667048995</v>
      </c>
      <c r="M66" s="306">
        <v>0.3996794950012609</v>
      </c>
      <c r="N66" s="306">
        <v>0.2336595325833191</v>
      </c>
      <c r="O66" s="306">
        <v>0.32084665381392813</v>
      </c>
      <c r="P66" s="306">
        <v>0.03819215657563999</v>
      </c>
    </row>
    <row r="67" spans="2:16" ht="11.25">
      <c r="B67" s="187" t="s">
        <v>23</v>
      </c>
      <c r="C67" s="296">
        <f t="shared" si="3"/>
        <v>0.13041968831970374</v>
      </c>
      <c r="D67" s="296">
        <f t="shared" si="4"/>
        <v>0.5636282981021448</v>
      </c>
      <c r="E67" s="296">
        <f t="shared" si="5"/>
        <v>0.11531785218330505</v>
      </c>
      <c r="F67" s="296">
        <f t="shared" si="6"/>
        <v>0.09489276346242864</v>
      </c>
      <c r="G67" s="296">
        <f t="shared" si="7"/>
        <v>0.09574139793241784</v>
      </c>
      <c r="H67" s="293"/>
      <c r="I67" s="293"/>
      <c r="K67" s="306" t="s">
        <v>278</v>
      </c>
      <c r="L67" s="306">
        <v>0.006829268292682927</v>
      </c>
      <c r="M67" s="306">
        <v>0.4748822299651568</v>
      </c>
      <c r="N67" s="306">
        <v>0.26033728222996516</v>
      </c>
      <c r="O67" s="306">
        <v>0.2453184668989547</v>
      </c>
      <c r="P67" s="306">
        <v>0.012638327526132405</v>
      </c>
    </row>
    <row r="68" spans="2:16" ht="11.25">
      <c r="B68" s="187" t="s">
        <v>24</v>
      </c>
      <c r="C68" s="296">
        <f t="shared" si="3"/>
        <v>0.03483257024867582</v>
      </c>
      <c r="D68" s="296">
        <f t="shared" si="4"/>
        <v>0.04626387766705569</v>
      </c>
      <c r="E68" s="296">
        <f t="shared" si="5"/>
        <v>0.030164287638028548</v>
      </c>
      <c r="F68" s="296">
        <f t="shared" si="6"/>
        <v>0.24113475177304963</v>
      </c>
      <c r="G68" s="755">
        <f t="shared" si="7"/>
        <v>0.6475895502289254</v>
      </c>
      <c r="H68" s="293"/>
      <c r="I68" s="293"/>
      <c r="K68" s="306" t="s">
        <v>9</v>
      </c>
      <c r="L68" s="306">
        <v>0.005566245644272756</v>
      </c>
      <c r="M68" s="306">
        <v>0.10066917554203748</v>
      </c>
      <c r="N68" s="306">
        <v>0.195943666295172</v>
      </c>
      <c r="O68" s="306">
        <v>0.5310350941181089</v>
      </c>
      <c r="P68" s="306">
        <v>0.16678581840040893</v>
      </c>
    </row>
    <row r="69" spans="2:16" ht="11.25">
      <c r="B69" s="187" t="s">
        <v>25</v>
      </c>
      <c r="C69" s="296">
        <f t="shared" si="3"/>
        <v>0.008197671825520718</v>
      </c>
      <c r="D69" s="296">
        <f t="shared" si="4"/>
        <v>0.2918781499487088</v>
      </c>
      <c r="E69" s="296">
        <f t="shared" si="5"/>
        <v>0.23067659783238928</v>
      </c>
      <c r="F69" s="296">
        <f t="shared" si="6"/>
        <v>0.361509299317604</v>
      </c>
      <c r="G69" s="296">
        <f t="shared" si="7"/>
        <v>0.1077293608670443</v>
      </c>
      <c r="H69" s="293"/>
      <c r="I69" s="293"/>
      <c r="K69" s="306" t="s">
        <v>27</v>
      </c>
      <c r="L69" s="306">
        <v>0.004016254371292761</v>
      </c>
      <c r="M69" s="306">
        <v>0.09140153376584148</v>
      </c>
      <c r="N69" s="306">
        <v>0.10863423306448099</v>
      </c>
      <c r="O69" s="306">
        <v>0.5451744083820619</v>
      </c>
      <c r="P69" s="306">
        <v>0.2507728190123245</v>
      </c>
    </row>
    <row r="70" spans="2:16" ht="11.25">
      <c r="B70" s="187" t="s">
        <v>26</v>
      </c>
      <c r="C70" s="296">
        <f t="shared" si="3"/>
        <v>0.019989839544720275</v>
      </c>
      <c r="D70" s="296">
        <f t="shared" si="4"/>
        <v>0.19601687320550948</v>
      </c>
      <c r="E70" s="296">
        <f t="shared" si="5"/>
        <v>0.16430826136344176</v>
      </c>
      <c r="F70" s="296">
        <f t="shared" si="6"/>
        <v>0.4115098550708092</v>
      </c>
      <c r="G70" s="296">
        <f t="shared" si="7"/>
        <v>0.20816946269457556</v>
      </c>
      <c r="H70" s="293"/>
      <c r="I70" s="293"/>
      <c r="K70" s="306" t="s">
        <v>4</v>
      </c>
      <c r="L70" s="306">
        <v>0.00392917039481671</v>
      </c>
      <c r="M70" s="306">
        <v>0.12358086750866655</v>
      </c>
      <c r="N70" s="306">
        <v>0.14915785024751918</v>
      </c>
      <c r="O70" s="306">
        <v>0.4745955612907867</v>
      </c>
      <c r="P70" s="306">
        <v>0.24873655055821084</v>
      </c>
    </row>
    <row r="71" spans="2:16" ht="11.25">
      <c r="B71" s="187" t="s">
        <v>27</v>
      </c>
      <c r="C71" s="296">
        <f t="shared" si="3"/>
        <v>0.004016254371292761</v>
      </c>
      <c r="D71" s="296">
        <f t="shared" si="4"/>
        <v>0.09140153376584148</v>
      </c>
      <c r="E71" s="296">
        <f t="shared" si="5"/>
        <v>0.10863423306448099</v>
      </c>
      <c r="F71" s="296">
        <f t="shared" si="6"/>
        <v>0.5451744083820619</v>
      </c>
      <c r="G71" s="296">
        <f t="shared" si="7"/>
        <v>0.2507728190123245</v>
      </c>
      <c r="H71" s="293"/>
      <c r="I71" s="293"/>
      <c r="K71" s="306" t="s">
        <v>3</v>
      </c>
      <c r="L71" s="306">
        <v>0.002632434849778428</v>
      </c>
      <c r="M71" s="306">
        <v>0.03404073667520429</v>
      </c>
      <c r="N71" s="306">
        <v>0.024502988169288937</v>
      </c>
      <c r="O71" s="306">
        <v>0.25768183111761594</v>
      </c>
      <c r="P71" s="306">
        <v>0.6811420091881124</v>
      </c>
    </row>
    <row r="72" spans="2:16" ht="11.25">
      <c r="B72" s="187" t="s">
        <v>330</v>
      </c>
      <c r="C72" s="296">
        <f t="shared" si="3"/>
        <v>0.0015532774153463808</v>
      </c>
      <c r="D72" s="296">
        <f t="shared" si="4"/>
        <v>0.20378999689344518</v>
      </c>
      <c r="E72" s="296">
        <f t="shared" si="5"/>
        <v>0.3684374029201615</v>
      </c>
      <c r="F72" s="296">
        <f t="shared" si="6"/>
        <v>0.3555762659210935</v>
      </c>
      <c r="G72" s="296">
        <f t="shared" si="7"/>
        <v>0.0706430568499534</v>
      </c>
      <c r="H72" s="293"/>
      <c r="I72" s="293"/>
      <c r="K72" s="306" t="s">
        <v>17</v>
      </c>
      <c r="L72" s="306">
        <v>0.002631304477389555</v>
      </c>
      <c r="M72" s="306">
        <v>0.04863741339491917</v>
      </c>
      <c r="N72" s="306">
        <v>0.10166430753184832</v>
      </c>
      <c r="O72" s="306">
        <v>0.45609923266035907</v>
      </c>
      <c r="P72" s="306">
        <v>0.3909662519555986</v>
      </c>
    </row>
    <row r="73" spans="2:16" ht="11.25">
      <c r="B73" s="187" t="s">
        <v>28</v>
      </c>
      <c r="C73" s="296">
        <f t="shared" si="3"/>
        <v>0.00763029667048995</v>
      </c>
      <c r="D73" s="296">
        <f t="shared" si="4"/>
        <v>0.3996794950012609</v>
      </c>
      <c r="E73" s="296">
        <f t="shared" si="5"/>
        <v>0.2336595325833191</v>
      </c>
      <c r="F73" s="296">
        <f t="shared" si="6"/>
        <v>0.32084665381392813</v>
      </c>
      <c r="G73" s="296">
        <f t="shared" si="7"/>
        <v>0.03819215657563999</v>
      </c>
      <c r="H73" s="293"/>
      <c r="I73" s="293"/>
      <c r="K73" s="306" t="s">
        <v>0</v>
      </c>
      <c r="L73" s="306">
        <v>0.0023876715069445177</v>
      </c>
      <c r="M73" s="306">
        <v>0.058325523602935754</v>
      </c>
      <c r="N73" s="306">
        <v>0.12046289763812693</v>
      </c>
      <c r="O73" s="306">
        <v>0.573707182494972</v>
      </c>
      <c r="P73" s="306">
        <v>0.245111459770236</v>
      </c>
    </row>
    <row r="74" spans="2:16" ht="11.25">
      <c r="B74" s="187" t="s">
        <v>278</v>
      </c>
      <c r="C74" s="296">
        <f t="shared" si="3"/>
        <v>0.006829268292682927</v>
      </c>
      <c r="D74" s="296">
        <f t="shared" si="4"/>
        <v>0.4748822299651568</v>
      </c>
      <c r="E74" s="296">
        <f t="shared" si="5"/>
        <v>0.26033728222996516</v>
      </c>
      <c r="F74" s="296">
        <f t="shared" si="6"/>
        <v>0.2453184668989547</v>
      </c>
      <c r="G74" s="296">
        <f t="shared" si="7"/>
        <v>0.012638327526132405</v>
      </c>
      <c r="H74" s="293"/>
      <c r="I74" s="293"/>
      <c r="K74" s="306" t="s">
        <v>14</v>
      </c>
      <c r="L74" s="306">
        <v>0.002266491709411905</v>
      </c>
      <c r="M74" s="306">
        <v>0.07061911010378147</v>
      </c>
      <c r="N74" s="306">
        <v>0.17171656924728618</v>
      </c>
      <c r="O74" s="306">
        <v>0.6786949779315281</v>
      </c>
      <c r="P74" s="306">
        <v>0.07682214004532983</v>
      </c>
    </row>
    <row r="75" spans="2:16" ht="11.25">
      <c r="B75" s="188" t="s">
        <v>279</v>
      </c>
      <c r="C75" s="297">
        <f t="shared" si="3"/>
        <v>0.42513301241449203</v>
      </c>
      <c r="D75" s="297">
        <f t="shared" si="4"/>
        <v>0.4969174900768516</v>
      </c>
      <c r="E75" s="297">
        <f t="shared" si="5"/>
        <v>0.031162908538130224</v>
      </c>
      <c r="F75" s="297">
        <f t="shared" si="6"/>
        <v>0.016806013005658305</v>
      </c>
      <c r="G75" s="297" t="s">
        <v>18</v>
      </c>
      <c r="H75" s="293"/>
      <c r="I75" s="293"/>
      <c r="K75" s="306" t="s">
        <v>330</v>
      </c>
      <c r="L75" s="306">
        <v>0.0015532774153463808</v>
      </c>
      <c r="M75" s="306">
        <v>0.20378999689344518</v>
      </c>
      <c r="N75" s="306">
        <v>0.3684374029201615</v>
      </c>
      <c r="O75" s="306">
        <v>0.3555762659210935</v>
      </c>
      <c r="P75" s="306">
        <v>0.0706430568499534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theme="0"/>
  </sheetPr>
  <dimension ref="B2:N75"/>
  <sheetViews>
    <sheetView zoomScale="150" zoomScaleNormal="15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0.28125" style="114" bestFit="1" customWidth="1"/>
    <col min="4" max="4" width="9.28125" style="114" bestFit="1" customWidth="1"/>
    <col min="5" max="8" width="9.421875" style="114" bestFit="1" customWidth="1"/>
    <col min="9" max="11" width="10.28125" style="114" bestFit="1" customWidth="1"/>
    <col min="12" max="12" width="9.421875" style="114" bestFit="1" customWidth="1"/>
    <col min="13" max="13" width="9.28125" style="114" bestFit="1" customWidth="1"/>
    <col min="14" max="14" width="11.28125" style="114" bestFit="1" customWidth="1"/>
    <col min="15" max="15" width="11.140625" style="114" bestFit="1" customWidth="1"/>
    <col min="16" max="16384" width="9.140625" style="114" customWidth="1"/>
  </cols>
  <sheetData>
    <row r="2" spans="2:12" ht="11.25">
      <c r="B2" s="100" t="s">
        <v>510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1" ht="38.25" customHeight="1">
      <c r="B4" s="116"/>
      <c r="C4" s="113" t="s">
        <v>331</v>
      </c>
      <c r="D4" s="111" t="s">
        <v>334</v>
      </c>
      <c r="E4" s="111" t="s">
        <v>335</v>
      </c>
      <c r="F4" s="111" t="s">
        <v>336</v>
      </c>
      <c r="G4" s="111" t="s">
        <v>337</v>
      </c>
      <c r="H4" s="111" t="s">
        <v>338</v>
      </c>
      <c r="I4" s="111" t="s">
        <v>339</v>
      </c>
      <c r="J4" s="111" t="s">
        <v>340</v>
      </c>
      <c r="K4" s="111" t="s">
        <v>341</v>
      </c>
    </row>
    <row r="5" spans="2:14" ht="11.25">
      <c r="B5" s="105" t="s">
        <v>432</v>
      </c>
      <c r="C5" s="756">
        <f>SUM(C6:C33)</f>
        <v>77713410</v>
      </c>
      <c r="D5" s="757">
        <f>SUM(D6:D33)</f>
        <v>3441570</v>
      </c>
      <c r="E5" s="757">
        <f aca="true" t="shared" si="0" ref="E5:J5">SUM(E6:E33)</f>
        <v>2695470</v>
      </c>
      <c r="F5" s="757">
        <f t="shared" si="0"/>
        <v>2432540</v>
      </c>
      <c r="G5" s="757">
        <f t="shared" si="0"/>
        <v>2360160</v>
      </c>
      <c r="H5" s="757">
        <f t="shared" si="0"/>
        <v>12636880</v>
      </c>
      <c r="I5" s="757">
        <f t="shared" si="0"/>
        <v>15790010</v>
      </c>
      <c r="J5" s="757">
        <f t="shared" si="0"/>
        <v>32346600</v>
      </c>
      <c r="K5" s="757">
        <f>SUM(K6:K33)</f>
        <v>6007740</v>
      </c>
      <c r="L5" s="293"/>
      <c r="M5" s="262"/>
      <c r="N5" s="262"/>
    </row>
    <row r="6" spans="2:12" ht="11.25">
      <c r="B6" s="106" t="s">
        <v>0</v>
      </c>
      <c r="C6" s="758">
        <v>1876050</v>
      </c>
      <c r="D6" s="759">
        <v>8830</v>
      </c>
      <c r="E6" s="759">
        <v>16840</v>
      </c>
      <c r="F6" s="759">
        <v>18500</v>
      </c>
      <c r="G6" s="759">
        <v>19830</v>
      </c>
      <c r="H6" s="759">
        <v>159610</v>
      </c>
      <c r="I6" s="759">
        <v>429340</v>
      </c>
      <c r="J6" s="759">
        <v>1160190</v>
      </c>
      <c r="K6" s="760">
        <v>62920</v>
      </c>
      <c r="L6" s="293"/>
    </row>
    <row r="7" spans="2:12" ht="11.25">
      <c r="B7" s="107" t="s">
        <v>1</v>
      </c>
      <c r="C7" s="761">
        <v>744440</v>
      </c>
      <c r="D7" s="762">
        <v>259040</v>
      </c>
      <c r="E7" s="762">
        <v>73880</v>
      </c>
      <c r="F7" s="762">
        <v>52060</v>
      </c>
      <c r="G7" s="762">
        <v>41860</v>
      </c>
      <c r="H7" s="762">
        <v>132590</v>
      </c>
      <c r="I7" s="762">
        <v>83220</v>
      </c>
      <c r="J7" s="762">
        <v>75600</v>
      </c>
      <c r="K7" s="763">
        <v>25770</v>
      </c>
      <c r="L7" s="293"/>
    </row>
    <row r="8" spans="2:12" ht="11.25">
      <c r="B8" s="107" t="s">
        <v>2</v>
      </c>
      <c r="C8" s="761">
        <v>1001060</v>
      </c>
      <c r="D8" s="764">
        <v>11170</v>
      </c>
      <c r="E8" s="764">
        <v>17380</v>
      </c>
      <c r="F8" s="764">
        <v>15180</v>
      </c>
      <c r="G8" s="764">
        <v>13310</v>
      </c>
      <c r="H8" s="764">
        <v>60400</v>
      </c>
      <c r="I8" s="764">
        <v>57350</v>
      </c>
      <c r="J8" s="764">
        <v>245950</v>
      </c>
      <c r="K8" s="765">
        <v>580340</v>
      </c>
      <c r="L8" s="293"/>
    </row>
    <row r="9" spans="2:12" ht="11.25">
      <c r="B9" s="107" t="s">
        <v>3</v>
      </c>
      <c r="C9" s="761">
        <v>1199090</v>
      </c>
      <c r="D9" s="764">
        <v>12330</v>
      </c>
      <c r="E9" s="764">
        <v>21760</v>
      </c>
      <c r="F9" s="764">
        <v>24080</v>
      </c>
      <c r="G9" s="764">
        <v>23260</v>
      </c>
      <c r="H9" s="764">
        <v>89550</v>
      </c>
      <c r="I9" s="764">
        <v>102810</v>
      </c>
      <c r="J9" s="764">
        <v>767300</v>
      </c>
      <c r="K9" s="765">
        <v>158010</v>
      </c>
      <c r="L9" s="293"/>
    </row>
    <row r="10" spans="2:12" ht="11.25">
      <c r="B10" s="107" t="s">
        <v>4</v>
      </c>
      <c r="C10" s="761">
        <v>9653330</v>
      </c>
      <c r="D10" s="764">
        <v>56890</v>
      </c>
      <c r="E10" s="764">
        <v>143270</v>
      </c>
      <c r="F10" s="764">
        <v>179220</v>
      </c>
      <c r="G10" s="764">
        <v>193090</v>
      </c>
      <c r="H10" s="764">
        <v>1409500</v>
      </c>
      <c r="I10" s="764">
        <v>2223280</v>
      </c>
      <c r="J10" s="764">
        <v>4312690</v>
      </c>
      <c r="K10" s="765">
        <v>1135410</v>
      </c>
      <c r="L10" s="293"/>
    </row>
    <row r="11" spans="2:12" ht="11.25">
      <c r="B11" s="107" t="s">
        <v>5</v>
      </c>
      <c r="C11" s="761">
        <v>196580</v>
      </c>
      <c r="D11" s="764">
        <v>7380</v>
      </c>
      <c r="E11" s="764">
        <v>6020</v>
      </c>
      <c r="F11" s="764">
        <v>4720</v>
      </c>
      <c r="G11" s="764">
        <v>4560</v>
      </c>
      <c r="H11" s="764">
        <v>19630</v>
      </c>
      <c r="I11" s="764">
        <v>17520</v>
      </c>
      <c r="J11" s="764">
        <v>57510</v>
      </c>
      <c r="K11" s="765">
        <v>79200</v>
      </c>
      <c r="L11" s="293"/>
    </row>
    <row r="12" spans="2:12" ht="11.25">
      <c r="B12" s="107" t="s">
        <v>6</v>
      </c>
      <c r="C12" s="761">
        <v>5303690</v>
      </c>
      <c r="D12" s="764">
        <v>44940</v>
      </c>
      <c r="E12" s="764">
        <v>120440</v>
      </c>
      <c r="F12" s="764">
        <v>160510</v>
      </c>
      <c r="G12" s="764">
        <v>186540</v>
      </c>
      <c r="H12" s="764">
        <v>1172700</v>
      </c>
      <c r="I12" s="764">
        <v>1469050</v>
      </c>
      <c r="J12" s="764">
        <v>2067660</v>
      </c>
      <c r="K12" s="765">
        <v>81830</v>
      </c>
      <c r="L12" s="293"/>
    </row>
    <row r="13" spans="2:12" ht="11.25">
      <c r="B13" s="107" t="s">
        <v>7</v>
      </c>
      <c r="C13" s="761">
        <v>1826710</v>
      </c>
      <c r="D13" s="764">
        <v>104440</v>
      </c>
      <c r="E13" s="764">
        <v>118230</v>
      </c>
      <c r="F13" s="764">
        <v>132940</v>
      </c>
      <c r="G13" s="764">
        <v>140360</v>
      </c>
      <c r="H13" s="764">
        <v>690960</v>
      </c>
      <c r="I13" s="764">
        <v>406530</v>
      </c>
      <c r="J13" s="764">
        <v>221340</v>
      </c>
      <c r="K13" s="765">
        <v>11910</v>
      </c>
      <c r="L13" s="293"/>
    </row>
    <row r="14" spans="2:12" ht="11.25">
      <c r="B14" s="107" t="s">
        <v>8</v>
      </c>
      <c r="C14" s="761">
        <v>6312600</v>
      </c>
      <c r="D14" s="764">
        <v>123860</v>
      </c>
      <c r="E14" s="764">
        <v>154320</v>
      </c>
      <c r="F14" s="764">
        <v>174070</v>
      </c>
      <c r="G14" s="764">
        <v>186100</v>
      </c>
      <c r="H14" s="764">
        <v>1299020</v>
      </c>
      <c r="I14" s="764">
        <v>1588960</v>
      </c>
      <c r="J14" s="764">
        <v>2298200</v>
      </c>
      <c r="K14" s="765">
        <v>488060</v>
      </c>
      <c r="L14" s="293"/>
    </row>
    <row r="15" spans="2:12" ht="11.25">
      <c r="B15" s="108" t="s">
        <v>9</v>
      </c>
      <c r="C15" s="761">
        <v>15099090</v>
      </c>
      <c r="D15" s="762">
        <v>109640</v>
      </c>
      <c r="E15" s="762">
        <v>161750</v>
      </c>
      <c r="F15" s="762">
        <v>171840</v>
      </c>
      <c r="G15" s="762">
        <v>183660</v>
      </c>
      <c r="H15" s="762">
        <v>1617210</v>
      </c>
      <c r="I15" s="762">
        <v>4193520</v>
      </c>
      <c r="J15" s="762">
        <v>8395180</v>
      </c>
      <c r="K15" s="763">
        <v>266290</v>
      </c>
      <c r="L15" s="293"/>
    </row>
    <row r="16" spans="2:12" ht="11.25">
      <c r="B16" s="447" t="s">
        <v>280</v>
      </c>
      <c r="C16" s="766">
        <v>487170</v>
      </c>
      <c r="D16" s="767">
        <v>75900</v>
      </c>
      <c r="E16" s="767">
        <v>80740</v>
      </c>
      <c r="F16" s="767">
        <v>55850</v>
      </c>
      <c r="G16" s="767">
        <v>41290</v>
      </c>
      <c r="H16" s="767">
        <v>106000</v>
      </c>
      <c r="I16" s="767">
        <v>46640</v>
      </c>
      <c r="J16" s="767">
        <v>30640</v>
      </c>
      <c r="K16" s="768">
        <v>50120</v>
      </c>
      <c r="L16" s="293"/>
    </row>
    <row r="17" spans="2:12" ht="11.25">
      <c r="B17" s="187" t="s">
        <v>10</v>
      </c>
      <c r="C17" s="769">
        <v>5302870</v>
      </c>
      <c r="D17" s="770">
        <v>149120</v>
      </c>
      <c r="E17" s="770">
        <v>181400</v>
      </c>
      <c r="F17" s="770">
        <v>194680</v>
      </c>
      <c r="G17" s="770">
        <v>198550</v>
      </c>
      <c r="H17" s="770">
        <v>1037980</v>
      </c>
      <c r="I17" s="770">
        <v>998440</v>
      </c>
      <c r="J17" s="770">
        <v>1945740</v>
      </c>
      <c r="K17" s="771">
        <v>596970</v>
      </c>
      <c r="L17" s="293"/>
    </row>
    <row r="18" spans="2:12" ht="11.25">
      <c r="B18" s="451" t="s">
        <v>11</v>
      </c>
      <c r="C18" s="772">
        <v>91160</v>
      </c>
      <c r="D18" s="773">
        <v>2230</v>
      </c>
      <c r="E18" s="773">
        <v>2830</v>
      </c>
      <c r="F18" s="773">
        <v>2560</v>
      </c>
      <c r="G18" s="773">
        <v>2610</v>
      </c>
      <c r="H18" s="773">
        <v>14140</v>
      </c>
      <c r="I18" s="773">
        <v>17850</v>
      </c>
      <c r="J18" s="773">
        <v>43970</v>
      </c>
      <c r="K18" s="774">
        <v>4880</v>
      </c>
      <c r="L18" s="293"/>
    </row>
    <row r="19" spans="2:12" ht="11.25">
      <c r="B19" s="106" t="s">
        <v>12</v>
      </c>
      <c r="C19" s="775">
        <v>316100</v>
      </c>
      <c r="D19" s="759">
        <v>50780</v>
      </c>
      <c r="E19" s="759">
        <v>32810</v>
      </c>
      <c r="F19" s="759">
        <v>21770</v>
      </c>
      <c r="G19" s="759">
        <v>18040</v>
      </c>
      <c r="H19" s="759">
        <v>57380</v>
      </c>
      <c r="I19" s="759">
        <v>41950</v>
      </c>
      <c r="J19" s="759">
        <v>63980</v>
      </c>
      <c r="K19" s="760">
        <v>29260</v>
      </c>
      <c r="L19" s="293"/>
    </row>
    <row r="20" spans="2:12" ht="11.25">
      <c r="B20" s="107" t="s">
        <v>13</v>
      </c>
      <c r="C20" s="761">
        <v>607620</v>
      </c>
      <c r="D20" s="764">
        <v>129660</v>
      </c>
      <c r="E20" s="764">
        <v>77090</v>
      </c>
      <c r="F20" s="764">
        <v>47460</v>
      </c>
      <c r="G20" s="764">
        <v>31480</v>
      </c>
      <c r="H20" s="764">
        <v>101410</v>
      </c>
      <c r="I20" s="764">
        <v>66790</v>
      </c>
      <c r="J20" s="764">
        <v>93350</v>
      </c>
      <c r="K20" s="765">
        <v>60390</v>
      </c>
      <c r="L20" s="293"/>
    </row>
    <row r="21" spans="2:12" ht="11.25">
      <c r="B21" s="107" t="s">
        <v>14</v>
      </c>
      <c r="C21" s="761">
        <v>148330</v>
      </c>
      <c r="D21" s="764">
        <v>350</v>
      </c>
      <c r="E21" s="764">
        <v>770</v>
      </c>
      <c r="F21" s="764">
        <v>890</v>
      </c>
      <c r="G21" s="764">
        <v>1080</v>
      </c>
      <c r="H21" s="764">
        <v>8800</v>
      </c>
      <c r="I21" s="764">
        <v>27960</v>
      </c>
      <c r="J21" s="764">
        <v>103640</v>
      </c>
      <c r="K21" s="765">
        <v>4660</v>
      </c>
      <c r="L21" s="293"/>
    </row>
    <row r="22" spans="2:12" ht="11.25">
      <c r="B22" s="107" t="s">
        <v>15</v>
      </c>
      <c r="C22" s="761">
        <v>711890</v>
      </c>
      <c r="D22" s="764">
        <v>55680</v>
      </c>
      <c r="E22" s="764">
        <v>41270</v>
      </c>
      <c r="F22" s="764">
        <v>28200</v>
      </c>
      <c r="G22" s="764">
        <v>21890</v>
      </c>
      <c r="H22" s="764">
        <v>82970</v>
      </c>
      <c r="I22" s="764">
        <v>67350</v>
      </c>
      <c r="J22" s="764">
        <v>137990</v>
      </c>
      <c r="K22" s="765">
        <v>276520</v>
      </c>
      <c r="L22" s="293"/>
    </row>
    <row r="23" spans="2:13" ht="11.25">
      <c r="B23" s="107" t="s">
        <v>16</v>
      </c>
      <c r="C23" s="761">
        <v>14810</v>
      </c>
      <c r="D23" s="764">
        <v>1750</v>
      </c>
      <c r="E23" s="764">
        <v>780</v>
      </c>
      <c r="F23" s="764">
        <v>290</v>
      </c>
      <c r="G23" s="764">
        <v>240</v>
      </c>
      <c r="H23" s="764">
        <v>1590</v>
      </c>
      <c r="I23" s="764">
        <v>3520</v>
      </c>
      <c r="J23" s="764">
        <v>6550</v>
      </c>
      <c r="K23" s="765" t="s">
        <v>18</v>
      </c>
      <c r="L23" s="293"/>
      <c r="M23" s="293"/>
    </row>
    <row r="24" spans="2:12" ht="11.25">
      <c r="B24" s="107" t="s">
        <v>17</v>
      </c>
      <c r="C24" s="761">
        <v>3038850</v>
      </c>
      <c r="D24" s="764">
        <v>17460</v>
      </c>
      <c r="E24" s="764">
        <v>37530</v>
      </c>
      <c r="F24" s="764">
        <v>34970</v>
      </c>
      <c r="G24" s="764">
        <v>33160</v>
      </c>
      <c r="H24" s="764">
        <v>210130</v>
      </c>
      <c r="I24" s="764">
        <v>633670</v>
      </c>
      <c r="J24" s="764">
        <v>1902820</v>
      </c>
      <c r="K24" s="765">
        <v>169140</v>
      </c>
      <c r="L24" s="293"/>
    </row>
    <row r="25" spans="2:12" ht="11.25">
      <c r="B25" s="107" t="s">
        <v>19</v>
      </c>
      <c r="C25" s="761">
        <v>1546550</v>
      </c>
      <c r="D25" s="764">
        <v>49880</v>
      </c>
      <c r="E25" s="764">
        <v>112840</v>
      </c>
      <c r="F25" s="764">
        <v>143530</v>
      </c>
      <c r="G25" s="764">
        <v>153740</v>
      </c>
      <c r="H25" s="764">
        <v>697530</v>
      </c>
      <c r="I25" s="764">
        <v>311980</v>
      </c>
      <c r="J25" s="764">
        <v>75620</v>
      </c>
      <c r="K25" s="765">
        <v>20</v>
      </c>
      <c r="L25" s="293"/>
    </row>
    <row r="26" spans="2:12" ht="11.25">
      <c r="B26" s="107" t="s">
        <v>20</v>
      </c>
      <c r="C26" s="761">
        <v>4648360</v>
      </c>
      <c r="D26" s="764">
        <v>504140</v>
      </c>
      <c r="E26" s="764">
        <v>535840</v>
      </c>
      <c r="F26" s="764">
        <v>470360</v>
      </c>
      <c r="G26" s="764">
        <v>428690</v>
      </c>
      <c r="H26" s="764">
        <v>1619030</v>
      </c>
      <c r="I26" s="764">
        <v>588940</v>
      </c>
      <c r="J26" s="764">
        <v>312710</v>
      </c>
      <c r="K26" s="765">
        <v>188630</v>
      </c>
      <c r="L26" s="293"/>
    </row>
    <row r="27" spans="2:12" ht="11.25">
      <c r="B27" s="107" t="s">
        <v>21</v>
      </c>
      <c r="C27" s="761">
        <v>1338750</v>
      </c>
      <c r="D27" s="764">
        <v>118140</v>
      </c>
      <c r="E27" s="764">
        <v>71730</v>
      </c>
      <c r="F27" s="764">
        <v>58020</v>
      </c>
      <c r="G27" s="764">
        <v>48780</v>
      </c>
      <c r="H27" s="764">
        <v>237080</v>
      </c>
      <c r="I27" s="764">
        <v>248410</v>
      </c>
      <c r="J27" s="764">
        <v>451270</v>
      </c>
      <c r="K27" s="765">
        <v>105320</v>
      </c>
      <c r="L27" s="293"/>
    </row>
    <row r="28" spans="2:12" ht="11.25">
      <c r="B28" s="107" t="s">
        <v>22</v>
      </c>
      <c r="C28" s="761">
        <v>3106490</v>
      </c>
      <c r="D28" s="764">
        <v>1393010</v>
      </c>
      <c r="E28" s="764">
        <v>451540</v>
      </c>
      <c r="F28" s="764">
        <v>199020</v>
      </c>
      <c r="G28" s="764">
        <v>144570</v>
      </c>
      <c r="H28" s="764">
        <v>432070</v>
      </c>
      <c r="I28" s="764">
        <v>222640</v>
      </c>
      <c r="J28" s="764">
        <v>197600</v>
      </c>
      <c r="K28" s="765">
        <v>66020</v>
      </c>
      <c r="L28" s="293"/>
    </row>
    <row r="29" spans="2:12" ht="11.25">
      <c r="B29" s="107" t="s">
        <v>23</v>
      </c>
      <c r="C29" s="761">
        <v>367100</v>
      </c>
      <c r="D29" s="764">
        <v>48550</v>
      </c>
      <c r="E29" s="764">
        <v>62670</v>
      </c>
      <c r="F29" s="764">
        <v>48030</v>
      </c>
      <c r="G29" s="764">
        <v>36320</v>
      </c>
      <c r="H29" s="764">
        <v>105260</v>
      </c>
      <c r="I29" s="764">
        <v>42290</v>
      </c>
      <c r="J29" s="764">
        <v>17970</v>
      </c>
      <c r="K29" s="765">
        <v>5990</v>
      </c>
      <c r="L29" s="293"/>
    </row>
    <row r="30" spans="2:12" ht="11.25">
      <c r="B30" s="107" t="s">
        <v>24</v>
      </c>
      <c r="C30" s="761">
        <v>389490</v>
      </c>
      <c r="D30" s="764">
        <v>13240</v>
      </c>
      <c r="E30" s="764">
        <v>5360</v>
      </c>
      <c r="F30" s="764">
        <v>3250</v>
      </c>
      <c r="G30" s="764">
        <v>2970</v>
      </c>
      <c r="H30" s="764">
        <v>13370</v>
      </c>
      <c r="I30" s="764">
        <v>17300</v>
      </c>
      <c r="J30" s="764">
        <v>140000</v>
      </c>
      <c r="K30" s="765">
        <v>193970</v>
      </c>
      <c r="L30" s="293"/>
    </row>
    <row r="31" spans="2:12" ht="11.25">
      <c r="B31" s="107" t="s">
        <v>25</v>
      </c>
      <c r="C31" s="761">
        <v>694430</v>
      </c>
      <c r="D31" s="764">
        <v>8920</v>
      </c>
      <c r="E31" s="764">
        <v>12150</v>
      </c>
      <c r="F31" s="764">
        <v>20050</v>
      </c>
      <c r="G31" s="764">
        <v>30750</v>
      </c>
      <c r="H31" s="764">
        <v>244040</v>
      </c>
      <c r="I31" s="764">
        <v>213660</v>
      </c>
      <c r="J31" s="764">
        <v>158180</v>
      </c>
      <c r="K31" s="765">
        <v>6600</v>
      </c>
      <c r="L31" s="293"/>
    </row>
    <row r="32" spans="2:12" ht="11.25">
      <c r="B32" s="108" t="s">
        <v>26</v>
      </c>
      <c r="C32" s="761">
        <v>1224850</v>
      </c>
      <c r="D32" s="764">
        <v>34420</v>
      </c>
      <c r="E32" s="764">
        <v>45670</v>
      </c>
      <c r="F32" s="764">
        <v>40610</v>
      </c>
      <c r="G32" s="764">
        <v>40050</v>
      </c>
      <c r="H32" s="764">
        <v>209600</v>
      </c>
      <c r="I32" s="764">
        <v>274650</v>
      </c>
      <c r="J32" s="764">
        <v>522860</v>
      </c>
      <c r="K32" s="765">
        <v>57000</v>
      </c>
      <c r="L32" s="293"/>
    </row>
    <row r="33" spans="2:12" ht="11.25">
      <c r="B33" s="109" t="s">
        <v>27</v>
      </c>
      <c r="C33" s="776">
        <v>10465950</v>
      </c>
      <c r="D33" s="777">
        <v>49820</v>
      </c>
      <c r="E33" s="777">
        <v>108560</v>
      </c>
      <c r="F33" s="777">
        <v>129880</v>
      </c>
      <c r="G33" s="777">
        <v>133380</v>
      </c>
      <c r="H33" s="777">
        <v>807330</v>
      </c>
      <c r="I33" s="777">
        <v>1394390</v>
      </c>
      <c r="J33" s="777">
        <v>6540090</v>
      </c>
      <c r="K33" s="778">
        <v>1302510</v>
      </c>
      <c r="L33" s="293"/>
    </row>
    <row r="34" spans="2:12" ht="11.25">
      <c r="B34" s="106" t="s">
        <v>330</v>
      </c>
      <c r="C34" s="758">
        <v>145830</v>
      </c>
      <c r="D34" s="759">
        <v>240</v>
      </c>
      <c r="E34" s="759">
        <v>800</v>
      </c>
      <c r="F34" s="759">
        <v>1440</v>
      </c>
      <c r="G34" s="759">
        <v>2080</v>
      </c>
      <c r="H34" s="759">
        <v>28270</v>
      </c>
      <c r="I34" s="759">
        <v>59020</v>
      </c>
      <c r="J34" s="759">
        <v>53880</v>
      </c>
      <c r="K34" s="760" t="s">
        <v>18</v>
      </c>
      <c r="L34" s="293"/>
    </row>
    <row r="35" spans="2:12" ht="11.25">
      <c r="B35" s="108" t="s">
        <v>28</v>
      </c>
      <c r="C35" s="761">
        <v>869990</v>
      </c>
      <c r="D35" s="762">
        <v>9220</v>
      </c>
      <c r="E35" s="762">
        <v>29040</v>
      </c>
      <c r="F35" s="762">
        <v>44470</v>
      </c>
      <c r="G35" s="762">
        <v>55620</v>
      </c>
      <c r="H35" s="762">
        <v>346170</v>
      </c>
      <c r="I35" s="762">
        <v>234950</v>
      </c>
      <c r="J35" s="762">
        <v>149270</v>
      </c>
      <c r="K35" s="763">
        <v>1230</v>
      </c>
      <c r="L35" s="293"/>
    </row>
    <row r="36" spans="2:12" ht="11.25">
      <c r="B36" s="108" t="s">
        <v>278</v>
      </c>
      <c r="C36" s="761">
        <v>1282100</v>
      </c>
      <c r="D36" s="762">
        <v>11440</v>
      </c>
      <c r="E36" s="762">
        <v>39680</v>
      </c>
      <c r="F36" s="762">
        <v>60120</v>
      </c>
      <c r="G36" s="762">
        <v>87830</v>
      </c>
      <c r="H36" s="762">
        <v>609590</v>
      </c>
      <c r="I36" s="762">
        <v>340280</v>
      </c>
      <c r="J36" s="762">
        <v>131590</v>
      </c>
      <c r="K36" s="763">
        <v>1530</v>
      </c>
      <c r="L36" s="293"/>
    </row>
    <row r="37" spans="2:12" ht="11.25">
      <c r="B37" s="115" t="s">
        <v>279</v>
      </c>
      <c r="C37" s="779">
        <v>97770</v>
      </c>
      <c r="D37" s="780">
        <v>39750</v>
      </c>
      <c r="E37" s="780">
        <v>21940</v>
      </c>
      <c r="F37" s="780">
        <v>11630</v>
      </c>
      <c r="G37" s="780">
        <v>6810</v>
      </c>
      <c r="H37" s="780">
        <v>13650</v>
      </c>
      <c r="I37" s="780">
        <v>2520</v>
      </c>
      <c r="J37" s="780">
        <v>1410</v>
      </c>
      <c r="K37" s="781" t="s">
        <v>18</v>
      </c>
      <c r="L37" s="293"/>
    </row>
    <row r="39" spans="2:3" ht="12.75" customHeight="1">
      <c r="B39" s="184" t="s">
        <v>368</v>
      </c>
      <c r="C39" s="183"/>
    </row>
    <row r="40" ht="12.75" customHeight="1">
      <c r="B40" s="185" t="s">
        <v>505</v>
      </c>
    </row>
    <row r="41" spans="2:11" ht="11.25">
      <c r="B41" s="299"/>
      <c r="C41" s="299"/>
      <c r="D41" s="299"/>
      <c r="E41" s="299"/>
      <c r="F41" s="299"/>
      <c r="G41" s="299"/>
      <c r="H41" s="298"/>
      <c r="I41" s="298"/>
      <c r="J41" s="298"/>
      <c r="K41" s="298"/>
    </row>
    <row r="42" spans="2:14" ht="33.75">
      <c r="B42" s="116"/>
      <c r="C42" s="111" t="s">
        <v>334</v>
      </c>
      <c r="D42" s="111" t="s">
        <v>507</v>
      </c>
      <c r="E42" s="111" t="s">
        <v>339</v>
      </c>
      <c r="F42" s="111" t="s">
        <v>340</v>
      </c>
      <c r="G42" s="112" t="s">
        <v>341</v>
      </c>
      <c r="H42" s="736"/>
      <c r="I42" s="116"/>
      <c r="J42" s="111" t="s">
        <v>334</v>
      </c>
      <c r="K42" s="111" t="s">
        <v>507</v>
      </c>
      <c r="L42" s="111" t="s">
        <v>339</v>
      </c>
      <c r="M42" s="111" t="s">
        <v>340</v>
      </c>
      <c r="N42" s="112" t="s">
        <v>341</v>
      </c>
    </row>
    <row r="43" spans="2:14" ht="11.25">
      <c r="B43" s="105" t="s">
        <v>432</v>
      </c>
      <c r="C43" s="276">
        <f>D5/$C5</f>
        <v>0.0442854071131353</v>
      </c>
      <c r="D43" s="276">
        <f>(E5+F5+G5+H5)/$C5</f>
        <v>0.2589649585573455</v>
      </c>
      <c r="E43" s="276">
        <f aca="true" t="shared" si="1" ref="E43:E60">I5/$C5</f>
        <v>0.2031825652741271</v>
      </c>
      <c r="F43" s="276">
        <f aca="true" t="shared" si="2" ref="F43:F60">J5/$C5</f>
        <v>0.41622932258409456</v>
      </c>
      <c r="G43" s="276">
        <f aca="true" t="shared" si="3" ref="G43:G60">K5/$C5</f>
        <v>0.07730634905867598</v>
      </c>
      <c r="H43" s="293"/>
      <c r="I43" s="115" t="s">
        <v>22</v>
      </c>
      <c r="J43" s="301">
        <v>0.448419277061893</v>
      </c>
      <c r="K43" s="301">
        <v>0.3950439241716535</v>
      </c>
      <c r="L43" s="301">
        <v>0.07166931166686517</v>
      </c>
      <c r="M43" s="301">
        <v>0.06360876745136794</v>
      </c>
      <c r="N43" s="301">
        <v>0.021252281513862912</v>
      </c>
    </row>
    <row r="44" spans="2:14" ht="11.25">
      <c r="B44" s="106" t="s">
        <v>0</v>
      </c>
      <c r="C44" s="279">
        <f aca="true" t="shared" si="4" ref="C44:C75">D6/$C6</f>
        <v>0.004706697582687029</v>
      </c>
      <c r="D44" s="279">
        <f aca="true" t="shared" si="5" ref="D44:D75">(E6+F6+G6+H6)/$C6</f>
        <v>0.11448522160923216</v>
      </c>
      <c r="E44" s="279">
        <f t="shared" si="1"/>
        <v>0.22885317555502252</v>
      </c>
      <c r="F44" s="279">
        <f t="shared" si="2"/>
        <v>0.6184216838570401</v>
      </c>
      <c r="G44" s="279">
        <f t="shared" si="3"/>
        <v>0.03353855174435649</v>
      </c>
      <c r="I44" s="106" t="s">
        <v>279</v>
      </c>
      <c r="J44" s="279">
        <v>0.4065664314206812</v>
      </c>
      <c r="K44" s="279">
        <v>0.5526235041423749</v>
      </c>
      <c r="L44" s="279">
        <v>0.02577477753912243</v>
      </c>
      <c r="M44" s="279">
        <v>0.014421601718318503</v>
      </c>
      <c r="N44" s="279">
        <v>0</v>
      </c>
    </row>
    <row r="45" spans="2:14" ht="11.25">
      <c r="B45" s="107" t="s">
        <v>1</v>
      </c>
      <c r="C45" s="287">
        <f t="shared" si="4"/>
        <v>0.34796625651496427</v>
      </c>
      <c r="D45" s="287">
        <f t="shared" si="5"/>
        <v>0.4035113642469507</v>
      </c>
      <c r="E45" s="287">
        <f t="shared" si="1"/>
        <v>0.11178872709687819</v>
      </c>
      <c r="F45" s="287">
        <f t="shared" si="2"/>
        <v>0.10155284509161248</v>
      </c>
      <c r="G45" s="287">
        <f t="shared" si="3"/>
        <v>0.034616624576863146</v>
      </c>
      <c r="I45" s="107" t="s">
        <v>1</v>
      </c>
      <c r="J45" s="287">
        <v>0.34796625651496427</v>
      </c>
      <c r="K45" s="287">
        <v>0.4035113642469507</v>
      </c>
      <c r="L45" s="287">
        <v>0.11178872709687819</v>
      </c>
      <c r="M45" s="287">
        <v>0.10155284509161248</v>
      </c>
      <c r="N45" s="287">
        <v>0.034616624576863146</v>
      </c>
    </row>
    <row r="46" spans="2:14" ht="11.25">
      <c r="B46" s="107" t="s">
        <v>2</v>
      </c>
      <c r="C46" s="283">
        <f t="shared" si="4"/>
        <v>0.011158172337322438</v>
      </c>
      <c r="D46" s="283">
        <f t="shared" si="5"/>
        <v>0.10615747307853675</v>
      </c>
      <c r="E46" s="283">
        <f t="shared" si="1"/>
        <v>0.05728927337022756</v>
      </c>
      <c r="F46" s="283">
        <f t="shared" si="2"/>
        <v>0.24568956905679978</v>
      </c>
      <c r="G46" s="283">
        <f t="shared" si="3"/>
        <v>0.5797254909795617</v>
      </c>
      <c r="I46" s="107" t="s">
        <v>13</v>
      </c>
      <c r="J46" s="283">
        <v>0.21338994766465882</v>
      </c>
      <c r="K46" s="283">
        <v>0.4236858562917613</v>
      </c>
      <c r="L46" s="283">
        <v>0.10992067410552649</v>
      </c>
      <c r="M46" s="283">
        <v>0.1536322043382377</v>
      </c>
      <c r="N46" s="283">
        <v>0.09938777525427075</v>
      </c>
    </row>
    <row r="47" spans="2:14" ht="11.25">
      <c r="B47" s="107" t="s">
        <v>3</v>
      </c>
      <c r="C47" s="283">
        <f t="shared" si="4"/>
        <v>0.010282797788322811</v>
      </c>
      <c r="D47" s="283">
        <f t="shared" si="5"/>
        <v>0.1323086674061163</v>
      </c>
      <c r="E47" s="283">
        <f t="shared" si="1"/>
        <v>0.08574001951479872</v>
      </c>
      <c r="F47" s="283">
        <f t="shared" si="2"/>
        <v>0.6399019256269337</v>
      </c>
      <c r="G47" s="283">
        <f t="shared" si="3"/>
        <v>0.13177492932140206</v>
      </c>
      <c r="I47" s="107" t="s">
        <v>12</v>
      </c>
      <c r="J47" s="283">
        <v>0.16064536539069915</v>
      </c>
      <c r="K47" s="283">
        <v>0.41126225877886746</v>
      </c>
      <c r="L47" s="283">
        <v>0.13271116735210375</v>
      </c>
      <c r="M47" s="283">
        <v>0.202404302435938</v>
      </c>
      <c r="N47" s="283">
        <v>0.09256564378361277</v>
      </c>
    </row>
    <row r="48" spans="2:14" ht="11.25">
      <c r="B48" s="107" t="s">
        <v>4</v>
      </c>
      <c r="C48" s="283">
        <f t="shared" si="4"/>
        <v>0.005893303139952742</v>
      </c>
      <c r="D48" s="283">
        <f t="shared" si="5"/>
        <v>0.19942133957919184</v>
      </c>
      <c r="E48" s="283">
        <f t="shared" si="1"/>
        <v>0.2303122342238378</v>
      </c>
      <c r="F48" s="283">
        <f t="shared" si="2"/>
        <v>0.4467567150403022</v>
      </c>
      <c r="G48" s="283">
        <f t="shared" si="3"/>
        <v>0.11761847984063531</v>
      </c>
      <c r="I48" s="107" t="s">
        <v>280</v>
      </c>
      <c r="J48" s="283">
        <v>0.1557977707986945</v>
      </c>
      <c r="K48" s="283">
        <v>0.5827124001888457</v>
      </c>
      <c r="L48" s="283">
        <v>0.09573660118644416</v>
      </c>
      <c r="M48" s="283">
        <v>0.06289385635404479</v>
      </c>
      <c r="N48" s="283">
        <v>0.10287989818749102</v>
      </c>
    </row>
    <row r="49" spans="2:14" ht="11.25">
      <c r="B49" s="107" t="s">
        <v>5</v>
      </c>
      <c r="C49" s="283">
        <f t="shared" si="4"/>
        <v>0.037541967646759586</v>
      </c>
      <c r="D49" s="283">
        <f t="shared" si="5"/>
        <v>0.1776884728863567</v>
      </c>
      <c r="E49" s="283">
        <f t="shared" si="1"/>
        <v>0.08912402075490894</v>
      </c>
      <c r="F49" s="283">
        <f t="shared" si="2"/>
        <v>0.2925526503204802</v>
      </c>
      <c r="G49" s="283">
        <f t="shared" si="3"/>
        <v>0.4028894088920541</v>
      </c>
      <c r="I49" s="107" t="s">
        <v>23</v>
      </c>
      <c r="J49" s="283">
        <v>0.13225279215472624</v>
      </c>
      <c r="K49" s="283">
        <v>0.687224189594116</v>
      </c>
      <c r="L49" s="283">
        <v>0.11520021792427132</v>
      </c>
      <c r="M49" s="283">
        <v>0.04895123944429311</v>
      </c>
      <c r="N49" s="283">
        <v>0.01631707981476437</v>
      </c>
    </row>
    <row r="50" spans="2:14" ht="11.25">
      <c r="B50" s="107" t="s">
        <v>6</v>
      </c>
      <c r="C50" s="283">
        <f t="shared" si="4"/>
        <v>0.008473345915768078</v>
      </c>
      <c r="D50" s="283">
        <f t="shared" si="5"/>
        <v>0.30925450016875045</v>
      </c>
      <c r="E50" s="283">
        <f t="shared" si="1"/>
        <v>0.2769864000346928</v>
      </c>
      <c r="F50" s="283">
        <f t="shared" si="2"/>
        <v>0.3898531022740771</v>
      </c>
      <c r="G50" s="283">
        <f t="shared" si="3"/>
        <v>0.015428880647247482</v>
      </c>
      <c r="I50" s="107" t="s">
        <v>16</v>
      </c>
      <c r="J50" s="283">
        <v>0.11816340310600945</v>
      </c>
      <c r="K50" s="283">
        <v>0.19581363943281566</v>
      </c>
      <c r="L50" s="283">
        <v>0.237677245104659</v>
      </c>
      <c r="M50" s="283">
        <v>0.4422687373396354</v>
      </c>
      <c r="N50" s="283">
        <v>0</v>
      </c>
    </row>
    <row r="51" spans="2:14" ht="11.25">
      <c r="B51" s="107" t="s">
        <v>7</v>
      </c>
      <c r="C51" s="283">
        <f t="shared" si="4"/>
        <v>0.05717382616835732</v>
      </c>
      <c r="D51" s="283">
        <f t="shared" si="5"/>
        <v>0.592589956807594</v>
      </c>
      <c r="E51" s="283">
        <f t="shared" si="1"/>
        <v>0.22254764029320473</v>
      </c>
      <c r="F51" s="283">
        <f t="shared" si="2"/>
        <v>0.12116865840773851</v>
      </c>
      <c r="G51" s="283">
        <f t="shared" si="3"/>
        <v>0.006519918323105473</v>
      </c>
      <c r="I51" s="107" t="s">
        <v>20</v>
      </c>
      <c r="J51" s="283">
        <v>0.10845545525733807</v>
      </c>
      <c r="K51" s="283">
        <v>0.6569887013914585</v>
      </c>
      <c r="L51" s="283">
        <v>0.1266984484850571</v>
      </c>
      <c r="M51" s="283">
        <v>0.06727318882358509</v>
      </c>
      <c r="N51" s="283">
        <v>0.04057990344981886</v>
      </c>
    </row>
    <row r="52" spans="2:14" ht="11.25">
      <c r="B52" s="107" t="s">
        <v>8</v>
      </c>
      <c r="C52" s="283">
        <f t="shared" si="4"/>
        <v>0.019621075309698064</v>
      </c>
      <c r="D52" s="283">
        <f t="shared" si="5"/>
        <v>0.28728416183506006</v>
      </c>
      <c r="E52" s="283">
        <f t="shared" si="1"/>
        <v>0.2517124481196337</v>
      </c>
      <c r="F52" s="283">
        <f t="shared" si="2"/>
        <v>0.36406551975414253</v>
      </c>
      <c r="G52" s="283">
        <f t="shared" si="3"/>
        <v>0.07731521084814498</v>
      </c>
      <c r="I52" s="107" t="s">
        <v>21</v>
      </c>
      <c r="J52" s="283">
        <v>0.08824649859943978</v>
      </c>
      <c r="K52" s="283">
        <v>0.3104463118580766</v>
      </c>
      <c r="L52" s="283">
        <v>0.18555368814192344</v>
      </c>
      <c r="M52" s="283">
        <v>0.3370830999066293</v>
      </c>
      <c r="N52" s="283">
        <v>0.07867040149393091</v>
      </c>
    </row>
    <row r="53" spans="2:14" ht="11.25">
      <c r="B53" s="108" t="s">
        <v>9</v>
      </c>
      <c r="C53" s="287">
        <f t="shared" si="4"/>
        <v>0.007261364757743679</v>
      </c>
      <c r="D53" s="287">
        <f t="shared" si="5"/>
        <v>0.14136348614386696</v>
      </c>
      <c r="E53" s="287">
        <f t="shared" si="1"/>
        <v>0.27773329386075585</v>
      </c>
      <c r="F53" s="287">
        <f t="shared" si="2"/>
        <v>0.5560056930583234</v>
      </c>
      <c r="G53" s="287">
        <f t="shared" si="3"/>
        <v>0.017636162179310143</v>
      </c>
      <c r="I53" s="108" t="s">
        <v>15</v>
      </c>
      <c r="J53" s="287">
        <v>0.07821433086572363</v>
      </c>
      <c r="K53" s="287">
        <v>0.24488333871806037</v>
      </c>
      <c r="L53" s="287">
        <v>0.09460731292755903</v>
      </c>
      <c r="M53" s="287">
        <v>0.19383612636783773</v>
      </c>
      <c r="N53" s="287">
        <v>0.3884307968927784</v>
      </c>
    </row>
    <row r="54" spans="2:14" ht="11.25">
      <c r="B54" s="447" t="s">
        <v>280</v>
      </c>
      <c r="C54" s="636">
        <f t="shared" si="4"/>
        <v>0.1557977707986945</v>
      </c>
      <c r="D54" s="636">
        <f t="shared" si="5"/>
        <v>0.5827124001888457</v>
      </c>
      <c r="E54" s="636">
        <f t="shared" si="1"/>
        <v>0.09573660118644416</v>
      </c>
      <c r="F54" s="636">
        <f t="shared" si="2"/>
        <v>0.06289385635404479</v>
      </c>
      <c r="G54" s="636">
        <f t="shared" si="3"/>
        <v>0.10287989818749102</v>
      </c>
      <c r="I54" s="447" t="s">
        <v>7</v>
      </c>
      <c r="J54" s="636">
        <v>0.05717382616835732</v>
      </c>
      <c r="K54" s="636">
        <v>0.592589956807594</v>
      </c>
      <c r="L54" s="636">
        <v>0.22254764029320473</v>
      </c>
      <c r="M54" s="636">
        <v>0.12116865840773851</v>
      </c>
      <c r="N54" s="636">
        <v>0.006519918323105473</v>
      </c>
    </row>
    <row r="55" spans="2:14" ht="11.25">
      <c r="B55" s="187" t="s">
        <v>10</v>
      </c>
      <c r="C55" s="296">
        <f t="shared" si="4"/>
        <v>0.028120621474786296</v>
      </c>
      <c r="D55" s="296">
        <f t="shared" si="5"/>
        <v>0.30410136397837395</v>
      </c>
      <c r="E55" s="296">
        <f t="shared" si="1"/>
        <v>0.1882829486674197</v>
      </c>
      <c r="F55" s="296">
        <f t="shared" si="2"/>
        <v>0.3669220629583603</v>
      </c>
      <c r="G55" s="296">
        <f t="shared" si="3"/>
        <v>0.11257488869234962</v>
      </c>
      <c r="I55" s="782" t="s">
        <v>432</v>
      </c>
      <c r="J55" s="622">
        <v>0.0442854071131353</v>
      </c>
      <c r="K55" s="622">
        <v>0.2589649585573455</v>
      </c>
      <c r="L55" s="622">
        <v>0.2031825652741271</v>
      </c>
      <c r="M55" s="622">
        <v>0.41622932258409456</v>
      </c>
      <c r="N55" s="622">
        <v>0.07730634905867598</v>
      </c>
    </row>
    <row r="56" spans="2:14" ht="11.25">
      <c r="B56" s="451" t="s">
        <v>11</v>
      </c>
      <c r="C56" s="640">
        <f t="shared" si="4"/>
        <v>0.024462483545414655</v>
      </c>
      <c r="D56" s="640">
        <f t="shared" si="5"/>
        <v>0.24286967968407197</v>
      </c>
      <c r="E56" s="640">
        <f t="shared" si="1"/>
        <v>0.1958095655989469</v>
      </c>
      <c r="F56" s="640">
        <f t="shared" si="2"/>
        <v>0.4823387450636244</v>
      </c>
      <c r="G56" s="640">
        <f t="shared" si="3"/>
        <v>0.05353225098727512</v>
      </c>
      <c r="I56" s="451" t="s">
        <v>5</v>
      </c>
      <c r="J56" s="640">
        <v>0.037541967646759586</v>
      </c>
      <c r="K56" s="640">
        <v>0.1776884728863567</v>
      </c>
      <c r="L56" s="640">
        <v>0.08912402075490894</v>
      </c>
      <c r="M56" s="640">
        <v>0.2925526503204802</v>
      </c>
      <c r="N56" s="640">
        <v>0.4028894088920541</v>
      </c>
    </row>
    <row r="57" spans="2:14" ht="11.25">
      <c r="B57" s="106" t="s">
        <v>12</v>
      </c>
      <c r="C57" s="279">
        <f t="shared" si="4"/>
        <v>0.16064536539069915</v>
      </c>
      <c r="D57" s="279">
        <f t="shared" si="5"/>
        <v>0.41126225877886746</v>
      </c>
      <c r="E57" s="279">
        <f t="shared" si="1"/>
        <v>0.13271116735210375</v>
      </c>
      <c r="F57" s="279">
        <f t="shared" si="2"/>
        <v>0.202404302435938</v>
      </c>
      <c r="G57" s="279">
        <f t="shared" si="3"/>
        <v>0.09256564378361277</v>
      </c>
      <c r="I57" s="106" t="s">
        <v>24</v>
      </c>
      <c r="J57" s="279">
        <v>0.033993170556368586</v>
      </c>
      <c r="K57" s="279">
        <v>0.06405812729466738</v>
      </c>
      <c r="L57" s="279">
        <v>0.04441705820431847</v>
      </c>
      <c r="M57" s="279">
        <v>0.35944440165344427</v>
      </c>
      <c r="N57" s="279">
        <v>0.498010218490847</v>
      </c>
    </row>
    <row r="58" spans="2:14" ht="11.25">
      <c r="B58" s="107" t="s">
        <v>13</v>
      </c>
      <c r="C58" s="283">
        <f t="shared" si="4"/>
        <v>0.21338994766465882</v>
      </c>
      <c r="D58" s="283">
        <f t="shared" si="5"/>
        <v>0.4236858562917613</v>
      </c>
      <c r="E58" s="283">
        <f t="shared" si="1"/>
        <v>0.10992067410552649</v>
      </c>
      <c r="F58" s="283">
        <f t="shared" si="2"/>
        <v>0.1536322043382377</v>
      </c>
      <c r="G58" s="283">
        <f t="shared" si="3"/>
        <v>0.09938777525427075</v>
      </c>
      <c r="I58" s="107" t="s">
        <v>19</v>
      </c>
      <c r="J58" s="283">
        <v>0.03225243283437328</v>
      </c>
      <c r="K58" s="283">
        <v>0.7162005754744432</v>
      </c>
      <c r="L58" s="283">
        <v>0.20172642332934596</v>
      </c>
      <c r="M58" s="283">
        <v>0.04889592964986583</v>
      </c>
      <c r="N58" s="283">
        <v>1.2932009957647668E-05</v>
      </c>
    </row>
    <row r="59" spans="2:14" ht="11.25">
      <c r="B59" s="107" t="s">
        <v>14</v>
      </c>
      <c r="C59" s="283">
        <f t="shared" si="4"/>
        <v>0.0023596035865974517</v>
      </c>
      <c r="D59" s="283">
        <f t="shared" si="5"/>
        <v>0.07779950111238455</v>
      </c>
      <c r="E59" s="283">
        <f t="shared" si="1"/>
        <v>0.18849861794647071</v>
      </c>
      <c r="F59" s="283">
        <f t="shared" si="2"/>
        <v>0.6987123306141712</v>
      </c>
      <c r="G59" s="283">
        <f t="shared" si="3"/>
        <v>0.03141643632441178</v>
      </c>
      <c r="I59" s="107" t="s">
        <v>10</v>
      </c>
      <c r="J59" s="283">
        <v>0.028120621474786296</v>
      </c>
      <c r="K59" s="283">
        <v>0.30410136397837395</v>
      </c>
      <c r="L59" s="283">
        <v>0.1882829486674197</v>
      </c>
      <c r="M59" s="283">
        <v>0.3669220629583603</v>
      </c>
      <c r="N59" s="283">
        <v>0.11257488869234962</v>
      </c>
    </row>
    <row r="60" spans="2:14" ht="11.25">
      <c r="B60" s="107" t="s">
        <v>15</v>
      </c>
      <c r="C60" s="283">
        <f t="shared" si="4"/>
        <v>0.07821433086572363</v>
      </c>
      <c r="D60" s="283">
        <f t="shared" si="5"/>
        <v>0.24488333871806037</v>
      </c>
      <c r="E60" s="283">
        <f t="shared" si="1"/>
        <v>0.09460731292755903</v>
      </c>
      <c r="F60" s="283">
        <f t="shared" si="2"/>
        <v>0.19383612636783773</v>
      </c>
      <c r="G60" s="283">
        <f t="shared" si="3"/>
        <v>0.3884307968927784</v>
      </c>
      <c r="I60" s="107" t="s">
        <v>26</v>
      </c>
      <c r="J60" s="283">
        <v>0.028101400171449565</v>
      </c>
      <c r="K60" s="283">
        <v>0.2742621545495367</v>
      </c>
      <c r="L60" s="283">
        <v>0.22423153855574152</v>
      </c>
      <c r="M60" s="283">
        <v>0.42687676041964323</v>
      </c>
      <c r="N60" s="283">
        <v>0.046536310568641055</v>
      </c>
    </row>
    <row r="61" spans="2:14" ht="11.25">
      <c r="B61" s="107" t="s">
        <v>16</v>
      </c>
      <c r="C61" s="283">
        <f t="shared" si="4"/>
        <v>0.11816340310600945</v>
      </c>
      <c r="D61" s="283">
        <f t="shared" si="5"/>
        <v>0.19581363943281566</v>
      </c>
      <c r="E61" s="283">
        <f aca="true" t="shared" si="6" ref="E61:E75">I23/$C23</f>
        <v>0.237677245104659</v>
      </c>
      <c r="F61" s="283">
        <f aca="true" t="shared" si="7" ref="F61:F75">J23/$C23</f>
        <v>0.4422687373396354</v>
      </c>
      <c r="G61" s="283" t="s">
        <v>18</v>
      </c>
      <c r="I61" s="107" t="s">
        <v>11</v>
      </c>
      <c r="J61" s="283">
        <v>0.024462483545414655</v>
      </c>
      <c r="K61" s="283">
        <v>0.24286967968407197</v>
      </c>
      <c r="L61" s="283">
        <v>0.1958095655989469</v>
      </c>
      <c r="M61" s="283">
        <v>0.4823387450636244</v>
      </c>
      <c r="N61" s="283">
        <v>0.05353225098727512</v>
      </c>
    </row>
    <row r="62" spans="2:14" ht="11.25">
      <c r="B62" s="107" t="s">
        <v>17</v>
      </c>
      <c r="C62" s="283">
        <f t="shared" si="4"/>
        <v>0.005745594550570117</v>
      </c>
      <c r="D62" s="283">
        <f t="shared" si="5"/>
        <v>0.1039176004080491</v>
      </c>
      <c r="E62" s="283">
        <f t="shared" si="6"/>
        <v>0.20852296098853185</v>
      </c>
      <c r="F62" s="283">
        <f t="shared" si="7"/>
        <v>0.6261645030192342</v>
      </c>
      <c r="G62" s="283">
        <f aca="true" t="shared" si="8" ref="G62:G71">K24/$C24</f>
        <v>0.05565921318919986</v>
      </c>
      <c r="H62" s="293"/>
      <c r="I62" s="107" t="s">
        <v>8</v>
      </c>
      <c r="J62" s="283">
        <v>0.019621075309698064</v>
      </c>
      <c r="K62" s="283">
        <v>0.28728416183506006</v>
      </c>
      <c r="L62" s="283">
        <v>0.2517124481196337</v>
      </c>
      <c r="M62" s="283">
        <v>0.36406551975414253</v>
      </c>
      <c r="N62" s="283">
        <v>0.07731521084814498</v>
      </c>
    </row>
    <row r="63" spans="2:14" ht="11.25">
      <c r="B63" s="107" t="s">
        <v>19</v>
      </c>
      <c r="C63" s="283">
        <f t="shared" si="4"/>
        <v>0.03225243283437328</v>
      </c>
      <c r="D63" s="283">
        <f t="shared" si="5"/>
        <v>0.7162005754744432</v>
      </c>
      <c r="E63" s="283">
        <f t="shared" si="6"/>
        <v>0.20172642332934596</v>
      </c>
      <c r="F63" s="283">
        <f t="shared" si="7"/>
        <v>0.04889592964986583</v>
      </c>
      <c r="G63" s="283">
        <f t="shared" si="8"/>
        <v>1.2932009957647668E-05</v>
      </c>
      <c r="I63" s="107" t="s">
        <v>25</v>
      </c>
      <c r="J63" s="283">
        <v>0.01284506717739729</v>
      </c>
      <c r="K63" s="283">
        <v>0.4420747951557392</v>
      </c>
      <c r="L63" s="283">
        <v>0.3076767996774333</v>
      </c>
      <c r="M63" s="283">
        <v>0.22778393790590845</v>
      </c>
      <c r="N63" s="283">
        <v>0.009504197687311896</v>
      </c>
    </row>
    <row r="64" spans="2:14" ht="11.25">
      <c r="B64" s="107" t="s">
        <v>20</v>
      </c>
      <c r="C64" s="283">
        <f t="shared" si="4"/>
        <v>0.10845545525733807</v>
      </c>
      <c r="D64" s="283">
        <f t="shared" si="5"/>
        <v>0.6569887013914585</v>
      </c>
      <c r="E64" s="283">
        <f t="shared" si="6"/>
        <v>0.1266984484850571</v>
      </c>
      <c r="F64" s="283">
        <f t="shared" si="7"/>
        <v>0.06727318882358509</v>
      </c>
      <c r="G64" s="283">
        <f t="shared" si="8"/>
        <v>0.04057990344981886</v>
      </c>
      <c r="I64" s="107" t="s">
        <v>2</v>
      </c>
      <c r="J64" s="283">
        <v>0.011158172337322438</v>
      </c>
      <c r="K64" s="283">
        <v>0.10615747307853675</v>
      </c>
      <c r="L64" s="283">
        <v>0.05728927337022756</v>
      </c>
      <c r="M64" s="283">
        <v>0.24568956905679978</v>
      </c>
      <c r="N64" s="283">
        <v>0.5797254909795617</v>
      </c>
    </row>
    <row r="65" spans="2:14" ht="11.25">
      <c r="B65" s="107" t="s">
        <v>21</v>
      </c>
      <c r="C65" s="283">
        <f t="shared" si="4"/>
        <v>0.08824649859943978</v>
      </c>
      <c r="D65" s="283">
        <f t="shared" si="5"/>
        <v>0.3104463118580766</v>
      </c>
      <c r="E65" s="283">
        <f t="shared" si="6"/>
        <v>0.18555368814192344</v>
      </c>
      <c r="F65" s="283">
        <f t="shared" si="7"/>
        <v>0.3370830999066293</v>
      </c>
      <c r="G65" s="283">
        <f t="shared" si="8"/>
        <v>0.07867040149393091</v>
      </c>
      <c r="I65" s="107" t="s">
        <v>28</v>
      </c>
      <c r="J65" s="283">
        <v>0.010597822963482339</v>
      </c>
      <c r="K65" s="283">
        <v>0.5463281187140082</v>
      </c>
      <c r="L65" s="283">
        <v>0.27006057540891276</v>
      </c>
      <c r="M65" s="283">
        <v>0.17157668478948035</v>
      </c>
      <c r="N65" s="283">
        <v>0.0014138093541305073</v>
      </c>
    </row>
    <row r="66" spans="2:14" ht="11.25">
      <c r="B66" s="107" t="s">
        <v>22</v>
      </c>
      <c r="C66" s="283">
        <f t="shared" si="4"/>
        <v>0.448419277061893</v>
      </c>
      <c r="D66" s="283">
        <f t="shared" si="5"/>
        <v>0.3950439241716535</v>
      </c>
      <c r="E66" s="283">
        <f t="shared" si="6"/>
        <v>0.07166931166686517</v>
      </c>
      <c r="F66" s="283">
        <f t="shared" si="7"/>
        <v>0.06360876745136794</v>
      </c>
      <c r="G66" s="283">
        <f t="shared" si="8"/>
        <v>0.021252281513862912</v>
      </c>
      <c r="I66" s="107" t="s">
        <v>3</v>
      </c>
      <c r="J66" s="283">
        <v>0.010282797788322811</v>
      </c>
      <c r="K66" s="283">
        <v>0.1323086674061163</v>
      </c>
      <c r="L66" s="283">
        <v>0.08574001951479872</v>
      </c>
      <c r="M66" s="283">
        <v>0.6399019256269337</v>
      </c>
      <c r="N66" s="283">
        <v>0.13177492932140206</v>
      </c>
    </row>
    <row r="67" spans="2:14" ht="11.25">
      <c r="B67" s="107" t="s">
        <v>23</v>
      </c>
      <c r="C67" s="283">
        <f t="shared" si="4"/>
        <v>0.13225279215472624</v>
      </c>
      <c r="D67" s="283">
        <f t="shared" si="5"/>
        <v>0.687224189594116</v>
      </c>
      <c r="E67" s="283">
        <f t="shared" si="6"/>
        <v>0.11520021792427132</v>
      </c>
      <c r="F67" s="283">
        <f t="shared" si="7"/>
        <v>0.04895123944429311</v>
      </c>
      <c r="G67" s="283">
        <f t="shared" si="8"/>
        <v>0.01631707981476437</v>
      </c>
      <c r="I67" s="107" t="s">
        <v>278</v>
      </c>
      <c r="J67" s="283">
        <v>0.008922860931284611</v>
      </c>
      <c r="K67" s="283">
        <v>0.6218079712970908</v>
      </c>
      <c r="L67" s="283">
        <v>0.2654083144840496</v>
      </c>
      <c r="M67" s="283">
        <v>0.10263629982060682</v>
      </c>
      <c r="N67" s="283">
        <v>0.001193354652523204</v>
      </c>
    </row>
    <row r="68" spans="2:14" ht="11.25">
      <c r="B68" s="107" t="s">
        <v>24</v>
      </c>
      <c r="C68" s="283">
        <f t="shared" si="4"/>
        <v>0.033993170556368586</v>
      </c>
      <c r="D68" s="283">
        <f t="shared" si="5"/>
        <v>0.06405812729466738</v>
      </c>
      <c r="E68" s="283">
        <f t="shared" si="6"/>
        <v>0.04441705820431847</v>
      </c>
      <c r="F68" s="283">
        <f t="shared" si="7"/>
        <v>0.35944440165344427</v>
      </c>
      <c r="G68" s="783">
        <f t="shared" si="8"/>
        <v>0.498010218490847</v>
      </c>
      <c r="I68" s="107" t="s">
        <v>6</v>
      </c>
      <c r="J68" s="283">
        <v>0.008473345915768078</v>
      </c>
      <c r="K68" s="283">
        <v>0.30925450016875045</v>
      </c>
      <c r="L68" s="283">
        <v>0.2769864000346928</v>
      </c>
      <c r="M68" s="283">
        <v>0.3898531022740771</v>
      </c>
      <c r="N68" s="283">
        <v>0.015428880647247482</v>
      </c>
    </row>
    <row r="69" spans="2:14" ht="11.25">
      <c r="B69" s="107" t="s">
        <v>25</v>
      </c>
      <c r="C69" s="283">
        <f t="shared" si="4"/>
        <v>0.01284506717739729</v>
      </c>
      <c r="D69" s="283">
        <f t="shared" si="5"/>
        <v>0.4420747951557392</v>
      </c>
      <c r="E69" s="283">
        <f t="shared" si="6"/>
        <v>0.3076767996774333</v>
      </c>
      <c r="F69" s="283">
        <f t="shared" si="7"/>
        <v>0.22778393790590845</v>
      </c>
      <c r="G69" s="283">
        <f t="shared" si="8"/>
        <v>0.009504197687311896</v>
      </c>
      <c r="I69" s="107" t="s">
        <v>9</v>
      </c>
      <c r="J69" s="283">
        <v>0.007261364757743679</v>
      </c>
      <c r="K69" s="283">
        <v>0.14136348614386696</v>
      </c>
      <c r="L69" s="283">
        <v>0.27773329386075585</v>
      </c>
      <c r="M69" s="283">
        <v>0.5560056930583234</v>
      </c>
      <c r="N69" s="283">
        <v>0.017636162179310143</v>
      </c>
    </row>
    <row r="70" spans="2:14" ht="11.25">
      <c r="B70" s="108" t="s">
        <v>26</v>
      </c>
      <c r="C70" s="283">
        <f t="shared" si="4"/>
        <v>0.028101400171449565</v>
      </c>
      <c r="D70" s="283">
        <f t="shared" si="5"/>
        <v>0.2742621545495367</v>
      </c>
      <c r="E70" s="283">
        <f t="shared" si="6"/>
        <v>0.22423153855574152</v>
      </c>
      <c r="F70" s="283">
        <f t="shared" si="7"/>
        <v>0.42687676041964323</v>
      </c>
      <c r="G70" s="283">
        <f t="shared" si="8"/>
        <v>0.046536310568641055</v>
      </c>
      <c r="I70" s="108" t="s">
        <v>4</v>
      </c>
      <c r="J70" s="283">
        <v>0.005893303139952742</v>
      </c>
      <c r="K70" s="283">
        <v>0.19942133957919184</v>
      </c>
      <c r="L70" s="283">
        <v>0.2303122342238378</v>
      </c>
      <c r="M70" s="283">
        <v>0.4467567150403022</v>
      </c>
      <c r="N70" s="283">
        <v>0.11761847984063531</v>
      </c>
    </row>
    <row r="71" spans="2:14" ht="11.25">
      <c r="B71" s="109" t="s">
        <v>27</v>
      </c>
      <c r="C71" s="291">
        <f t="shared" si="4"/>
        <v>0.004760198548626737</v>
      </c>
      <c r="D71" s="291">
        <f t="shared" si="5"/>
        <v>0.11266535765983976</v>
      </c>
      <c r="E71" s="291">
        <f t="shared" si="6"/>
        <v>0.13323109703371408</v>
      </c>
      <c r="F71" s="291">
        <f t="shared" si="7"/>
        <v>0.624892150258696</v>
      </c>
      <c r="G71" s="291">
        <f t="shared" si="8"/>
        <v>0.12445215197855904</v>
      </c>
      <c r="I71" s="109" t="s">
        <v>17</v>
      </c>
      <c r="J71" s="291">
        <v>0.005745594550570117</v>
      </c>
      <c r="K71" s="291">
        <v>0.1039176004080491</v>
      </c>
      <c r="L71" s="291">
        <v>0.20852296098853185</v>
      </c>
      <c r="M71" s="291">
        <v>0.6261645030192342</v>
      </c>
      <c r="N71" s="291">
        <v>0.05565921318919986</v>
      </c>
    </row>
    <row r="72" spans="2:14" ht="11.25">
      <c r="B72" s="106" t="s">
        <v>330</v>
      </c>
      <c r="C72" s="279">
        <f t="shared" si="4"/>
        <v>0.0016457519029006377</v>
      </c>
      <c r="D72" s="279">
        <f t="shared" si="5"/>
        <v>0.22347939381471577</v>
      </c>
      <c r="E72" s="279">
        <f t="shared" si="6"/>
        <v>0.4047178221216485</v>
      </c>
      <c r="F72" s="279">
        <f t="shared" si="7"/>
        <v>0.3694713022011932</v>
      </c>
      <c r="G72" s="279" t="s">
        <v>18</v>
      </c>
      <c r="I72" s="106" t="s">
        <v>27</v>
      </c>
      <c r="J72" s="279">
        <v>0.004760198548626737</v>
      </c>
      <c r="K72" s="279">
        <v>0.11266535765983976</v>
      </c>
      <c r="L72" s="279">
        <v>0.13323109703371408</v>
      </c>
      <c r="M72" s="279">
        <v>0.624892150258696</v>
      </c>
      <c r="N72" s="279">
        <v>0.12445215197855904</v>
      </c>
    </row>
    <row r="73" spans="2:14" ht="11.25">
      <c r="B73" s="108" t="s">
        <v>28</v>
      </c>
      <c r="C73" s="287">
        <f t="shared" si="4"/>
        <v>0.010597822963482339</v>
      </c>
      <c r="D73" s="287">
        <f t="shared" si="5"/>
        <v>0.5463281187140082</v>
      </c>
      <c r="E73" s="287">
        <f t="shared" si="6"/>
        <v>0.27006057540891276</v>
      </c>
      <c r="F73" s="287">
        <f t="shared" si="7"/>
        <v>0.17157668478948035</v>
      </c>
      <c r="G73" s="287">
        <f>K35/$C35</f>
        <v>0.0014138093541305073</v>
      </c>
      <c r="I73" s="108" t="s">
        <v>0</v>
      </c>
      <c r="J73" s="287">
        <v>0.004706697582687029</v>
      </c>
      <c r="K73" s="287">
        <v>0.11448522160923216</v>
      </c>
      <c r="L73" s="287">
        <v>0.22885317555502252</v>
      </c>
      <c r="M73" s="287">
        <v>0.6184216838570401</v>
      </c>
      <c r="N73" s="287">
        <v>0.03353855174435649</v>
      </c>
    </row>
    <row r="74" spans="2:14" ht="11.25">
      <c r="B74" s="108" t="s">
        <v>278</v>
      </c>
      <c r="C74" s="287">
        <f t="shared" si="4"/>
        <v>0.008922860931284611</v>
      </c>
      <c r="D74" s="287">
        <f t="shared" si="5"/>
        <v>0.6218079712970908</v>
      </c>
      <c r="E74" s="287">
        <f t="shared" si="6"/>
        <v>0.2654083144840496</v>
      </c>
      <c r="F74" s="287">
        <f t="shared" si="7"/>
        <v>0.10263629982060682</v>
      </c>
      <c r="G74" s="287">
        <f>K36/$C36</f>
        <v>0.001193354652523204</v>
      </c>
      <c r="I74" s="108" t="s">
        <v>14</v>
      </c>
      <c r="J74" s="287">
        <v>0.0023596035865974517</v>
      </c>
      <c r="K74" s="287">
        <v>0.07779950111238455</v>
      </c>
      <c r="L74" s="287">
        <v>0.18849861794647071</v>
      </c>
      <c r="M74" s="287">
        <v>0.6987123306141712</v>
      </c>
      <c r="N74" s="287">
        <v>0.03141643632441178</v>
      </c>
    </row>
    <row r="75" spans="2:14" ht="11.25">
      <c r="B75" s="115" t="s">
        <v>279</v>
      </c>
      <c r="C75" s="301">
        <f t="shared" si="4"/>
        <v>0.4065664314206812</v>
      </c>
      <c r="D75" s="301">
        <f t="shared" si="5"/>
        <v>0.5526235041423749</v>
      </c>
      <c r="E75" s="301">
        <f t="shared" si="6"/>
        <v>0.02577477753912243</v>
      </c>
      <c r="F75" s="301">
        <f t="shared" si="7"/>
        <v>0.014421601718318503</v>
      </c>
      <c r="G75" s="301" t="s">
        <v>18</v>
      </c>
      <c r="I75" s="115" t="s">
        <v>330</v>
      </c>
      <c r="J75" s="301">
        <v>0.0016457519029006377</v>
      </c>
      <c r="K75" s="301">
        <v>0.22347939381471577</v>
      </c>
      <c r="L75" s="301">
        <v>0.4047178221216485</v>
      </c>
      <c r="M75" s="301">
        <v>0.3694713022011932</v>
      </c>
      <c r="N75" s="30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5 D5:K5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theme="0"/>
  </sheetPr>
  <dimension ref="B2:N75"/>
  <sheetViews>
    <sheetView zoomScale="150" zoomScaleNormal="150" zoomScalePageLayoutView="0" workbookViewId="0" topLeftCell="A43">
      <selection activeCell="D25" sqref="D25"/>
    </sheetView>
  </sheetViews>
  <sheetFormatPr defaultColWidth="9.140625" defaultRowHeight="12.75"/>
  <cols>
    <col min="1" max="2" width="9.140625" style="114" customWidth="1"/>
    <col min="3" max="3" width="10.421875" style="114" bestFit="1" customWidth="1"/>
    <col min="4" max="4" width="9.421875" style="114" bestFit="1" customWidth="1"/>
    <col min="5" max="8" width="9.57421875" style="114" bestFit="1" customWidth="1"/>
    <col min="9" max="11" width="10.421875" style="114" bestFit="1" customWidth="1"/>
    <col min="12" max="12" width="10.28125" style="114" bestFit="1" customWidth="1"/>
    <col min="13" max="13" width="9.28125" style="114" bestFit="1" customWidth="1"/>
    <col min="14" max="14" width="11.28125" style="114" bestFit="1" customWidth="1"/>
    <col min="15" max="15" width="11.140625" style="114" bestFit="1" customWidth="1"/>
    <col min="16" max="16384" width="9.140625" style="114" customWidth="1"/>
  </cols>
  <sheetData>
    <row r="2" spans="2:12" ht="11.25">
      <c r="B2" s="100" t="s">
        <v>543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1" ht="38.25" customHeight="1">
      <c r="B4" s="116"/>
      <c r="C4" s="113" t="s">
        <v>331</v>
      </c>
      <c r="D4" s="111" t="s">
        <v>334</v>
      </c>
      <c r="E4" s="111" t="s">
        <v>335</v>
      </c>
      <c r="F4" s="111" t="s">
        <v>336</v>
      </c>
      <c r="G4" s="111" t="s">
        <v>337</v>
      </c>
      <c r="H4" s="111" t="s">
        <v>338</v>
      </c>
      <c r="I4" s="111" t="s">
        <v>339</v>
      </c>
      <c r="J4" s="111" t="s">
        <v>340</v>
      </c>
      <c r="K4" s="111" t="s">
        <v>341</v>
      </c>
    </row>
    <row r="5" spans="2:14" ht="11.25">
      <c r="B5" s="105" t="s">
        <v>432</v>
      </c>
      <c r="C5" s="756">
        <f>'Figure 6'!C5-'Figure 7'!C5</f>
        <v>56478750</v>
      </c>
      <c r="D5" s="757">
        <f>'Figure 6'!D5-'Figure 7'!D5</f>
        <v>2509630</v>
      </c>
      <c r="E5" s="757">
        <f>'Figure 6'!E5-'Figure 7'!E5</f>
        <v>655310</v>
      </c>
      <c r="F5" s="757">
        <f>'Figure 6'!F5-'Figure 7'!F5</f>
        <v>423480</v>
      </c>
      <c r="G5" s="757">
        <f>'Figure 6'!G5-'Figure 7'!G5</f>
        <v>345520</v>
      </c>
      <c r="H5" s="757">
        <f>'Figure 6'!H5-'Figure 7'!H5</f>
        <v>1507880</v>
      </c>
      <c r="I5" s="757">
        <f>'Figure 6'!I5-'Figure 7'!I5</f>
        <v>2041880</v>
      </c>
      <c r="J5" s="757">
        <f>'Figure 6'!J5-'Figure 7'!J5</f>
        <v>17885380</v>
      </c>
      <c r="K5" s="757">
        <f>'Figure 6'!K5-'Figure 7'!K5</f>
        <v>31106930</v>
      </c>
      <c r="L5" s="293"/>
      <c r="M5" s="262"/>
      <c r="N5" s="262"/>
    </row>
    <row r="6" spans="2:12" ht="11.25">
      <c r="B6" s="106" t="s">
        <v>0</v>
      </c>
      <c r="C6" s="758">
        <f>'Figure 6'!C6-'Figure 7'!C6</f>
        <v>1922630</v>
      </c>
      <c r="D6" s="759">
        <f>'Figure 6'!D6-'Figure 7'!D6</f>
        <v>240</v>
      </c>
      <c r="E6" s="759">
        <f>'Figure 6'!E6-'Figure 7'!E6</f>
        <v>350</v>
      </c>
      <c r="F6" s="759">
        <f>'Figure 6'!F6-'Figure 7'!F6</f>
        <v>370</v>
      </c>
      <c r="G6" s="759">
        <f>'Figure 6'!G6-'Figure 7'!G6</f>
        <v>390</v>
      </c>
      <c r="H6" s="759">
        <f>'Figure 6'!H6-'Figure 7'!H6</f>
        <v>5670</v>
      </c>
      <c r="I6" s="759">
        <f>'Figure 6'!I6-'Figure 7'!I6</f>
        <v>28260</v>
      </c>
      <c r="J6" s="759">
        <f>'Figure 6'!J6-'Figure 7'!J6</f>
        <v>1019140</v>
      </c>
      <c r="K6" s="760">
        <f>'Figure 6'!K6-'Figure 7'!K6</f>
        <v>868180</v>
      </c>
      <c r="L6" s="293"/>
    </row>
    <row r="7" spans="2:12" ht="11.25">
      <c r="B7" s="107" t="s">
        <v>1</v>
      </c>
      <c r="C7" s="761">
        <f>'Figure 6'!C7-'Figure 7'!C7</f>
        <v>405030</v>
      </c>
      <c r="D7" s="762">
        <f>'Figure 6'!D7-'Figure 7'!D7</f>
        <v>86270</v>
      </c>
      <c r="E7" s="762">
        <f>'Figure 6'!E7-'Figure 7'!E7</f>
        <v>10180</v>
      </c>
      <c r="F7" s="762">
        <f>'Figure 6'!F7-'Figure 7'!F7</f>
        <v>4130</v>
      </c>
      <c r="G7" s="762">
        <f>'Figure 6'!G7-'Figure 7'!G7</f>
        <v>3250</v>
      </c>
      <c r="H7" s="762">
        <f>'Figure 6'!H7-'Figure 7'!H7</f>
        <v>8820</v>
      </c>
      <c r="I7" s="762">
        <f>'Figure 6'!I7-'Figure 7'!I7</f>
        <v>11320</v>
      </c>
      <c r="J7" s="762">
        <f>'Figure 6'!J7-'Figure 7'!J7</f>
        <v>52830</v>
      </c>
      <c r="K7" s="763">
        <f>'Figure 6'!K7-'Figure 7'!K7</f>
        <v>228650</v>
      </c>
      <c r="L7" s="293"/>
    </row>
    <row r="8" spans="2:12" ht="11.25">
      <c r="B8" s="107" t="s">
        <v>2</v>
      </c>
      <c r="C8" s="761">
        <f>'Figure 6'!C8-'Figure 7'!C8</f>
        <v>721400</v>
      </c>
      <c r="D8" s="764">
        <f>'Figure 6'!D8-'Figure 7'!D8</f>
        <v>2030</v>
      </c>
      <c r="E8" s="764">
        <f>'Figure 6'!E8-'Figure 7'!E8</f>
        <v>2380</v>
      </c>
      <c r="F8" s="764">
        <f>'Figure 6'!F8-'Figure 7'!F8</f>
        <v>1950</v>
      </c>
      <c r="G8" s="764">
        <f>'Figure 6'!G8-'Figure 7'!G8</f>
        <v>2080</v>
      </c>
      <c r="H8" s="764">
        <f>'Figure 6'!H8-'Figure 7'!H8</f>
        <v>8170</v>
      </c>
      <c r="I8" s="764">
        <f>'Figure 6'!I8-'Figure 7'!I8</f>
        <v>8560</v>
      </c>
      <c r="J8" s="764">
        <f>'Figure 6'!J8-'Figure 7'!J8</f>
        <v>50240</v>
      </c>
      <c r="K8" s="765">
        <f>'Figure 6'!K8-'Figure 7'!K8</f>
        <v>645970</v>
      </c>
      <c r="L8" s="293"/>
    </row>
    <row r="9" spans="2:12" ht="11.25">
      <c r="B9" s="108" t="s">
        <v>3</v>
      </c>
      <c r="C9" s="761">
        <f>'Figure 6'!C9-'Figure 7'!C9</f>
        <v>3720310</v>
      </c>
      <c r="D9" s="762">
        <f>'Figure 6'!D9-'Figure 7'!D9</f>
        <v>620</v>
      </c>
      <c r="E9" s="762">
        <f>'Figure 6'!E9-'Figure 7'!E9</f>
        <v>740</v>
      </c>
      <c r="F9" s="762">
        <f>'Figure 6'!F9-'Figure 7'!F9</f>
        <v>740</v>
      </c>
      <c r="G9" s="762">
        <f>'Figure 6'!G9-'Figure 7'!G9</f>
        <v>930</v>
      </c>
      <c r="H9" s="762">
        <f>'Figure 6'!H9-'Figure 7'!H9</f>
        <v>6400</v>
      </c>
      <c r="I9" s="762">
        <f>'Figure 6'!I9-'Figure 7'!I9</f>
        <v>17730</v>
      </c>
      <c r="J9" s="762">
        <f>'Figure 6'!J9-'Figure 7'!J9</f>
        <v>500340</v>
      </c>
      <c r="K9" s="763">
        <f>'Figure 6'!K9-'Figure 7'!K9</f>
        <v>3192800</v>
      </c>
      <c r="L9" s="293"/>
    </row>
    <row r="10" spans="2:12" ht="11.25">
      <c r="B10" s="447" t="s">
        <v>4</v>
      </c>
      <c r="C10" s="766">
        <f>'Figure 6'!C10-'Figure 7'!C10</f>
        <v>8139230</v>
      </c>
      <c r="D10" s="767">
        <f>'Figure 6'!D10-'Figure 7'!D10</f>
        <v>13020</v>
      </c>
      <c r="E10" s="767">
        <f>'Figure 6'!E10-'Figure 7'!E10</f>
        <v>18950</v>
      </c>
      <c r="F10" s="767">
        <f>'Figure 6'!F10-'Figure 7'!F10</f>
        <v>23470</v>
      </c>
      <c r="G10" s="767">
        <f>'Figure 6'!G10-'Figure 7'!G10</f>
        <v>27960</v>
      </c>
      <c r="H10" s="767">
        <f>'Figure 6'!H10-'Figure 7'!H10</f>
        <v>203360</v>
      </c>
      <c r="I10" s="767">
        <f>'Figure 6'!I10-'Figure 7'!I10</f>
        <v>430620</v>
      </c>
      <c r="J10" s="767">
        <f>'Figure 6'!J10-'Figure 7'!J10</f>
        <v>4131580</v>
      </c>
      <c r="K10" s="768">
        <f>'Figure 6'!K10-'Figure 7'!K10</f>
        <v>3290250</v>
      </c>
      <c r="L10" s="293"/>
    </row>
    <row r="11" spans="2:12" ht="11.25">
      <c r="B11" s="187" t="s">
        <v>5</v>
      </c>
      <c r="C11" s="769">
        <f>'Figure 6'!C11-'Figure 7'!C11</f>
        <v>109700</v>
      </c>
      <c r="D11" s="770">
        <f>'Figure 6'!D11-'Figure 7'!D11</f>
        <v>1890</v>
      </c>
      <c r="E11" s="770">
        <f>'Figure 6'!E11-'Figure 7'!E11</f>
        <v>580</v>
      </c>
      <c r="F11" s="770">
        <f>'Figure 6'!F11-'Figure 7'!F11</f>
        <v>300</v>
      </c>
      <c r="G11" s="770">
        <f>'Figure 6'!G11-'Figure 7'!G11</f>
        <v>220</v>
      </c>
      <c r="H11" s="770">
        <f>'Figure 6'!H11-'Figure 7'!H11</f>
        <v>760</v>
      </c>
      <c r="I11" s="770">
        <f>'Figure 6'!I11-'Figure 7'!I11</f>
        <v>800</v>
      </c>
      <c r="J11" s="770">
        <f>'Figure 6'!J11-'Figure 7'!J11</f>
        <v>5160</v>
      </c>
      <c r="K11" s="771">
        <f>'Figure 6'!K11-'Figure 7'!K11</f>
        <v>100030</v>
      </c>
      <c r="L11" s="293"/>
    </row>
    <row r="12" spans="2:12" ht="11.25">
      <c r="B12" s="187" t="s">
        <v>6</v>
      </c>
      <c r="C12" s="769">
        <f>'Figure 6'!C12-'Figure 7'!C12</f>
        <v>483710</v>
      </c>
      <c r="D12" s="770">
        <f>'Figure 6'!D12-'Figure 7'!D12</f>
        <v>480</v>
      </c>
      <c r="E12" s="770">
        <f>'Figure 6'!E12-'Figure 7'!E12</f>
        <v>480</v>
      </c>
      <c r="F12" s="770">
        <f>'Figure 6'!F12-'Figure 7'!F12</f>
        <v>410</v>
      </c>
      <c r="G12" s="770">
        <f>'Figure 6'!G12-'Figure 7'!G12</f>
        <v>390</v>
      </c>
      <c r="H12" s="770">
        <f>'Figure 6'!H12-'Figure 7'!H12</f>
        <v>2050</v>
      </c>
      <c r="I12" s="770">
        <f>'Figure 6'!I12-'Figure 7'!I12</f>
        <v>4980</v>
      </c>
      <c r="J12" s="770">
        <f>'Figure 6'!J12-'Figure 7'!J12</f>
        <v>77620</v>
      </c>
      <c r="K12" s="771">
        <f>'Figure 6'!K12-'Figure 7'!K12</f>
        <v>397310</v>
      </c>
      <c r="L12" s="293"/>
    </row>
    <row r="13" spans="2:12" ht="11.25">
      <c r="B13" s="187" t="s">
        <v>7</v>
      </c>
      <c r="C13" s="769">
        <f>'Figure 6'!C13-'Figure 7'!C13</f>
        <v>579810</v>
      </c>
      <c r="D13" s="770">
        <f>'Figure 6'!D13-'Figure 7'!D13</f>
        <v>67700</v>
      </c>
      <c r="E13" s="770">
        <f>'Figure 6'!E13-'Figure 7'!E13</f>
        <v>11640</v>
      </c>
      <c r="F13" s="770">
        <f>'Figure 6'!F13-'Figure 7'!F13</f>
        <v>8290</v>
      </c>
      <c r="G13" s="770">
        <f>'Figure 6'!G13-'Figure 7'!G13</f>
        <v>6410</v>
      </c>
      <c r="H13" s="770">
        <f>'Figure 6'!H13-'Figure 7'!H13</f>
        <v>30670</v>
      </c>
      <c r="I13" s="770">
        <f>'Figure 6'!I13-'Figure 7'!I13</f>
        <v>40480</v>
      </c>
      <c r="J13" s="770">
        <f>'Figure 6'!J13-'Figure 7'!J13</f>
        <v>161900</v>
      </c>
      <c r="K13" s="771">
        <f>'Figure 6'!K13-'Figure 7'!K13</f>
        <v>252720</v>
      </c>
      <c r="L13" s="293"/>
    </row>
    <row r="14" spans="2:12" ht="11.25">
      <c r="B14" s="187" t="s">
        <v>8</v>
      </c>
      <c r="C14" s="769">
        <f>'Figure 6'!C14-'Figure 7'!C14</f>
        <v>8518340</v>
      </c>
      <c r="D14" s="770">
        <f>'Figure 6'!D14-'Figure 7'!D14</f>
        <v>34210</v>
      </c>
      <c r="E14" s="770">
        <f>'Figure 6'!E14-'Figure 7'!E14</f>
        <v>18880</v>
      </c>
      <c r="F14" s="770">
        <f>'Figure 6'!F14-'Figure 7'!F14</f>
        <v>18670</v>
      </c>
      <c r="G14" s="770">
        <f>'Figure 6'!G14-'Figure 7'!G14</f>
        <v>17970</v>
      </c>
      <c r="H14" s="770">
        <f>'Figure 6'!H14-'Figure 7'!H14</f>
        <v>89580</v>
      </c>
      <c r="I14" s="770">
        <f>'Figure 6'!I14-'Figure 7'!I14</f>
        <v>193830</v>
      </c>
      <c r="J14" s="770">
        <f>'Figure 6'!J14-'Figure 7'!J14</f>
        <v>2778530</v>
      </c>
      <c r="K14" s="771">
        <f>'Figure 6'!K14-'Figure 7'!K14</f>
        <v>5366690</v>
      </c>
      <c r="L14" s="293"/>
    </row>
    <row r="15" spans="2:12" ht="11.25">
      <c r="B15" s="187" t="s">
        <v>9</v>
      </c>
      <c r="C15" s="769">
        <f>'Figure 6'!C15-'Figure 7'!C15</f>
        <v>7575080</v>
      </c>
      <c r="D15" s="770">
        <f>'Figure 6'!D15-'Figure 7'!D15</f>
        <v>16570</v>
      </c>
      <c r="E15" s="770">
        <f>'Figure 6'!E15-'Figure 7'!E15</f>
        <v>12880</v>
      </c>
      <c r="F15" s="770">
        <f>'Figure 6'!F15-'Figure 7'!F15</f>
        <v>12650</v>
      </c>
      <c r="G15" s="770">
        <f>'Figure 6'!G15-'Figure 7'!G15</f>
        <v>13950</v>
      </c>
      <c r="H15" s="770">
        <f>'Figure 6'!H15-'Figure 7'!H15</f>
        <v>108650</v>
      </c>
      <c r="I15" s="770">
        <f>'Figure 6'!I15-'Figure 7'!I15</f>
        <v>249340</v>
      </c>
      <c r="J15" s="770">
        <f>'Figure 6'!J15-'Figure 7'!J15</f>
        <v>3645600</v>
      </c>
      <c r="K15" s="771">
        <f>'Figure 6'!K15-'Figure 7'!K15</f>
        <v>3515440</v>
      </c>
      <c r="L15" s="293"/>
    </row>
    <row r="16" spans="2:12" ht="11.25">
      <c r="B16" s="187" t="s">
        <v>280</v>
      </c>
      <c r="C16" s="769">
        <f>'Figure 6'!C16-'Figure 7'!C16</f>
        <v>533010</v>
      </c>
      <c r="D16" s="770">
        <f>'Figure 6'!D16-'Figure 7'!D16</f>
        <v>175010</v>
      </c>
      <c r="E16" s="770">
        <f>'Figure 6'!E16-'Figure 7'!E16</f>
        <v>55190</v>
      </c>
      <c r="F16" s="770">
        <f>'Figure 6'!F16-'Figure 7'!F16</f>
        <v>21490</v>
      </c>
      <c r="G16" s="770">
        <f>'Figure 6'!G16-'Figure 7'!G16</f>
        <v>13070</v>
      </c>
      <c r="H16" s="770">
        <f>'Figure 6'!H16-'Figure 7'!H16</f>
        <v>36860</v>
      </c>
      <c r="I16" s="770">
        <f>'Figure 6'!I16-'Figure 7'!I16</f>
        <v>23730</v>
      </c>
      <c r="J16" s="770">
        <f>'Figure 6'!J16-'Figure 7'!J16</f>
        <v>58080</v>
      </c>
      <c r="K16" s="771">
        <f>'Figure 6'!K16-'Figure 7'!K16</f>
        <v>149560</v>
      </c>
      <c r="L16" s="293"/>
    </row>
    <row r="17" spans="2:12" ht="11.25">
      <c r="B17" s="187" t="s">
        <v>10</v>
      </c>
      <c r="C17" s="769">
        <f>'Figure 6'!C17-'Figure 7'!C17</f>
        <v>4608650</v>
      </c>
      <c r="D17" s="770">
        <f>'Figure 6'!D17-'Figure 7'!D17</f>
        <v>14540</v>
      </c>
      <c r="E17" s="770">
        <f>'Figure 6'!E17-'Figure 7'!E17</f>
        <v>12280</v>
      </c>
      <c r="F17" s="770">
        <f>'Figure 6'!F17-'Figure 7'!F17</f>
        <v>12210</v>
      </c>
      <c r="G17" s="770">
        <f>'Figure 6'!G17-'Figure 7'!G17</f>
        <v>10620</v>
      </c>
      <c r="H17" s="770">
        <f>'Figure 6'!H17-'Figure 7'!H17</f>
        <v>55800</v>
      </c>
      <c r="I17" s="770">
        <f>'Figure 6'!I17-'Figure 7'!I17</f>
        <v>73370</v>
      </c>
      <c r="J17" s="770">
        <f>'Figure 6'!J17-'Figure 7'!J17</f>
        <v>841020</v>
      </c>
      <c r="K17" s="771">
        <f>'Figure 6'!K17-'Figure 7'!K17</f>
        <v>3588800</v>
      </c>
      <c r="L17" s="293"/>
    </row>
    <row r="18" spans="2:12" ht="11.25">
      <c r="B18" s="187" t="s">
        <v>11</v>
      </c>
      <c r="C18" s="769">
        <f>'Figure 6'!C18-'Figure 7'!C18</f>
        <v>109590</v>
      </c>
      <c r="D18" s="770">
        <f>'Figure 6'!D18-'Figure 7'!D18</f>
        <v>4110</v>
      </c>
      <c r="E18" s="770">
        <f>'Figure 6'!E18-'Figure 7'!E18</f>
        <v>750</v>
      </c>
      <c r="F18" s="770">
        <f>'Figure 6'!F18-'Figure 7'!F18</f>
        <v>360</v>
      </c>
      <c r="G18" s="770">
        <f>'Figure 6'!G18-'Figure 7'!G18</f>
        <v>220</v>
      </c>
      <c r="H18" s="770">
        <f>'Figure 6'!H18-'Figure 7'!H18</f>
        <v>730</v>
      </c>
      <c r="I18" s="770">
        <f>'Figure 6'!I18-'Figure 7'!I18</f>
        <v>1100</v>
      </c>
      <c r="J18" s="770">
        <f>'Figure 6'!J18-'Figure 7'!J18</f>
        <v>11600</v>
      </c>
      <c r="K18" s="771">
        <f>'Figure 6'!K18-'Figure 7'!K18</f>
        <v>90800</v>
      </c>
      <c r="L18" s="293"/>
    </row>
    <row r="19" spans="2:12" ht="11.25">
      <c r="B19" s="187" t="s">
        <v>12</v>
      </c>
      <c r="C19" s="769">
        <f>'Figure 6'!C19-'Figure 7'!C19</f>
        <v>158530</v>
      </c>
      <c r="D19" s="770">
        <f>'Figure 6'!D19-'Figure 7'!D19</f>
        <v>13070</v>
      </c>
      <c r="E19" s="770">
        <f>'Figure 6'!E19-'Figure 7'!E19</f>
        <v>5360</v>
      </c>
      <c r="F19" s="770">
        <f>'Figure 6'!F19-'Figure 7'!F19</f>
        <v>2620</v>
      </c>
      <c r="G19" s="770">
        <f>'Figure 6'!G19-'Figure 7'!G19</f>
        <v>1920</v>
      </c>
      <c r="H19" s="770">
        <f>'Figure 6'!H19-'Figure 7'!H19</f>
        <v>5040</v>
      </c>
      <c r="I19" s="770">
        <f>'Figure 6'!I19-'Figure 7'!I19</f>
        <v>3270</v>
      </c>
      <c r="J19" s="770">
        <f>'Figure 6'!J19-'Figure 7'!J19</f>
        <v>8840</v>
      </c>
      <c r="K19" s="771">
        <f>'Figure 6'!K19-'Figure 7'!K19</f>
        <v>118530</v>
      </c>
      <c r="L19" s="293"/>
    </row>
    <row r="20" spans="2:12" ht="11.25">
      <c r="B20" s="187" t="s">
        <v>13</v>
      </c>
      <c r="C20" s="769">
        <f>'Figure 6'!C20-'Figure 7'!C20</f>
        <v>292460</v>
      </c>
      <c r="D20" s="770">
        <f>'Figure 6'!D20-'Figure 7'!D20</f>
        <v>47210</v>
      </c>
      <c r="E20" s="770">
        <f>'Figure 6'!E20-'Figure 7'!E20</f>
        <v>14470</v>
      </c>
      <c r="F20" s="770">
        <f>'Figure 6'!F20-'Figure 7'!F20</f>
        <v>5190</v>
      </c>
      <c r="G20" s="770">
        <f>'Figure 6'!G20-'Figure 7'!G20</f>
        <v>2620</v>
      </c>
      <c r="H20" s="770">
        <f>'Figure 6'!H20-'Figure 7'!H20</f>
        <v>5060</v>
      </c>
      <c r="I20" s="770">
        <f>'Figure 6'!I20-'Figure 7'!I20</f>
        <v>2070</v>
      </c>
      <c r="J20" s="770">
        <f>'Figure 6'!J20-'Figure 7'!J20</f>
        <v>10790</v>
      </c>
      <c r="K20" s="771">
        <f>'Figure 6'!K20-'Figure 7'!K20</f>
        <v>205030</v>
      </c>
      <c r="L20" s="293"/>
    </row>
    <row r="21" spans="2:12" ht="11.25">
      <c r="B21" s="451" t="s">
        <v>14</v>
      </c>
      <c r="C21" s="772">
        <f>'Figure 6'!C21-'Figure 7'!C21</f>
        <v>19330</v>
      </c>
      <c r="D21" s="773">
        <f>'Figure 6'!D21-'Figure 7'!D21</f>
        <v>30</v>
      </c>
      <c r="E21" s="773">
        <f>'Figure 6'!E21-'Figure 7'!E21</f>
        <v>30</v>
      </c>
      <c r="F21" s="773">
        <f>'Figure 6'!F21-'Figure 7'!F21</f>
        <v>30</v>
      </c>
      <c r="G21" s="773">
        <f>'Figure 6'!G21-'Figure 7'!G21</f>
        <v>50</v>
      </c>
      <c r="H21" s="773">
        <f>'Figure 6'!H21-'Figure 7'!H21</f>
        <v>190</v>
      </c>
      <c r="I21" s="773">
        <f>'Figure 6'!I21-'Figure 7'!I21</f>
        <v>830</v>
      </c>
      <c r="J21" s="773">
        <f>'Figure 6'!J21-'Figure 7'!J21</f>
        <v>10150</v>
      </c>
      <c r="K21" s="774">
        <f>'Figure 6'!K21-'Figure 7'!K21</f>
        <v>8220</v>
      </c>
      <c r="L21" s="293"/>
    </row>
    <row r="22" spans="2:12" ht="11.25">
      <c r="B22" s="106" t="s">
        <v>15</v>
      </c>
      <c r="C22" s="775">
        <f>'Figure 6'!C22-'Figure 7'!C22</f>
        <v>1771900</v>
      </c>
      <c r="D22" s="759">
        <f>'Figure 6'!D22-'Figure 7'!D22</f>
        <v>370710</v>
      </c>
      <c r="E22" s="759">
        <f>'Figure 6'!E22-'Figure 7'!E22</f>
        <v>54340</v>
      </c>
      <c r="F22" s="759">
        <f>'Figure 6'!F22-'Figure 7'!F22</f>
        <v>20190</v>
      </c>
      <c r="G22" s="759">
        <f>'Figure 6'!G22-'Figure 7'!G22</f>
        <v>12210</v>
      </c>
      <c r="H22" s="759">
        <f>'Figure 6'!H22-'Figure 7'!H22</f>
        <v>35250</v>
      </c>
      <c r="I22" s="759">
        <f>'Figure 6'!I22-'Figure 7'!I22</f>
        <v>38460</v>
      </c>
      <c r="J22" s="759">
        <f>'Figure 6'!J22-'Figure 7'!J22</f>
        <v>198120</v>
      </c>
      <c r="K22" s="760">
        <f>'Figure 6'!K22-'Figure 7'!K22</f>
        <v>1042640</v>
      </c>
      <c r="L22" s="293"/>
    </row>
    <row r="23" spans="2:13" ht="11.25">
      <c r="B23" s="107" t="s">
        <v>16</v>
      </c>
      <c r="C23" s="761">
        <f>'Figure 6'!C23-'Figure 7'!C23</f>
        <v>26840</v>
      </c>
      <c r="D23" s="764">
        <f>'Figure 6'!D23-'Figure 7'!D23</f>
        <v>390</v>
      </c>
      <c r="E23" s="764">
        <f>'Figure 6'!E23-'Figure 7'!E23</f>
        <v>140</v>
      </c>
      <c r="F23" s="764">
        <f>'Figure 6'!F23-'Figure 7'!F23</f>
        <v>70</v>
      </c>
      <c r="G23" s="764">
        <f>'Figure 6'!G23-'Figure 7'!G23</f>
        <v>260</v>
      </c>
      <c r="H23" s="764">
        <f>'Figure 6'!H23-'Figure 7'!H23</f>
        <v>1790</v>
      </c>
      <c r="I23" s="764">
        <f>'Figure 6'!I23-'Figure 7'!I23</f>
        <v>3390</v>
      </c>
      <c r="J23" s="764">
        <f>'Figure 6'!J23-'Figure 7'!J23</f>
        <v>15740</v>
      </c>
      <c r="K23" s="765" t="s">
        <v>18</v>
      </c>
      <c r="L23" s="293"/>
      <c r="M23" s="293"/>
    </row>
    <row r="24" spans="2:12" ht="11.25">
      <c r="B24" s="107" t="s">
        <v>17</v>
      </c>
      <c r="C24" s="761">
        <f>'Figure 6'!C24-'Figure 7'!C24</f>
        <v>3672650</v>
      </c>
      <c r="D24" s="764">
        <f>'Figure 6'!D24-'Figure 7'!D24</f>
        <v>200</v>
      </c>
      <c r="E24" s="764">
        <f>'Figure 6'!E24-'Figure 7'!E24</f>
        <v>220</v>
      </c>
      <c r="F24" s="764">
        <f>'Figure 6'!F24-'Figure 7'!F24</f>
        <v>400</v>
      </c>
      <c r="G24" s="764">
        <f>'Figure 6'!G24-'Figure 7'!G24</f>
        <v>570</v>
      </c>
      <c r="H24" s="764">
        <f>'Figure 6'!H24-'Figure 7'!H24</f>
        <v>9450</v>
      </c>
      <c r="I24" s="764">
        <f>'Figure 6'!I24-'Figure 7'!I24</f>
        <v>48650</v>
      </c>
      <c r="J24" s="764">
        <f>'Figure 6'!J24-'Figure 7'!J24</f>
        <v>1158290</v>
      </c>
      <c r="K24" s="765">
        <f>'Figure 6'!K24-'Figure 7'!K24</f>
        <v>2454830</v>
      </c>
      <c r="L24" s="293"/>
    </row>
    <row r="25" spans="2:12" ht="11.25">
      <c r="B25" s="107" t="s">
        <v>19</v>
      </c>
      <c r="C25" s="761">
        <f>'Figure 6'!C25-'Figure 7'!C25</f>
        <v>970620</v>
      </c>
      <c r="D25" s="764">
        <f>'Figure 6'!D25-'Figure 7'!D25</f>
        <v>10000</v>
      </c>
      <c r="E25" s="764">
        <f>'Figure 6'!E25-'Figure 7'!E25</f>
        <v>10490</v>
      </c>
      <c r="F25" s="764">
        <f>'Figure 6'!F25-'Figure 7'!F25</f>
        <v>11350</v>
      </c>
      <c r="G25" s="764">
        <f>'Figure 6'!G25-'Figure 7'!G25</f>
        <v>12850</v>
      </c>
      <c r="H25" s="764">
        <f>'Figure 6'!H25-'Figure 7'!H25</f>
        <v>100740</v>
      </c>
      <c r="I25" s="764">
        <f>'Figure 6'!I25-'Figure 7'!I25</f>
        <v>211840</v>
      </c>
      <c r="J25" s="764">
        <f>'Figure 6'!J25-'Figure 7'!J25</f>
        <v>562730</v>
      </c>
      <c r="K25" s="765">
        <f>'Figure 6'!K25-'Figure 7'!K25</f>
        <v>52050</v>
      </c>
      <c r="L25" s="293"/>
    </row>
    <row r="26" spans="2:12" ht="11.25">
      <c r="B26" s="107" t="s">
        <v>20</v>
      </c>
      <c r="C26" s="761">
        <f>'Figure 6'!C26-'Figure 7'!C26</f>
        <v>5728860</v>
      </c>
      <c r="D26" s="764">
        <f>'Figure 6'!D26-'Figure 7'!D26</f>
        <v>447200</v>
      </c>
      <c r="E26" s="764">
        <f>'Figure 6'!E26-'Figure 7'!E26</f>
        <v>400040</v>
      </c>
      <c r="F26" s="764">
        <f>'Figure 6'!F26-'Figure 7'!F26</f>
        <v>302040</v>
      </c>
      <c r="G26" s="764">
        <f>'Figure 6'!G26-'Figure 7'!G26</f>
        <v>238980</v>
      </c>
      <c r="H26" s="764">
        <f>'Figure 6'!H26-'Figure 7'!H26</f>
        <v>810750</v>
      </c>
      <c r="I26" s="764">
        <f>'Figure 6'!I26-'Figure 7'!I26</f>
        <v>543210</v>
      </c>
      <c r="J26" s="764">
        <f>'Figure 6'!J26-'Figure 7'!J26</f>
        <v>1253140</v>
      </c>
      <c r="K26" s="765">
        <f>'Figure 6'!K26-'Figure 7'!K26</f>
        <v>1733520</v>
      </c>
      <c r="L26" s="293"/>
    </row>
    <row r="27" spans="2:12" ht="11.25">
      <c r="B27" s="107" t="s">
        <v>21</v>
      </c>
      <c r="C27" s="761">
        <f>'Figure 6'!C27-'Figure 7'!C27</f>
        <v>867200</v>
      </c>
      <c r="D27" s="764">
        <f>'Figure 6'!D27-'Figure 7'!D27</f>
        <v>55660</v>
      </c>
      <c r="E27" s="764">
        <f>'Figure 6'!E27-'Figure 7'!E27</f>
        <v>8900</v>
      </c>
      <c r="F27" s="764">
        <f>'Figure 6'!F27-'Figure 7'!F27</f>
        <v>4740</v>
      </c>
      <c r="G27" s="764">
        <f>'Figure 6'!G27-'Figure 7'!G27</f>
        <v>3040</v>
      </c>
      <c r="H27" s="764">
        <f>'Figure 6'!H27-'Figure 7'!H27</f>
        <v>19350</v>
      </c>
      <c r="I27" s="764">
        <f>'Figure 6'!I27-'Figure 7'!I27</f>
        <v>31560</v>
      </c>
      <c r="J27" s="764">
        <f>'Figure 6'!J27-'Figure 7'!J27</f>
        <v>165070</v>
      </c>
      <c r="K27" s="765">
        <f>'Figure 6'!K27-'Figure 7'!K27</f>
        <v>578900</v>
      </c>
      <c r="L27" s="293"/>
    </row>
    <row r="28" spans="2:12" ht="11.25">
      <c r="B28" s="107" t="s">
        <v>22</v>
      </c>
      <c r="C28" s="761">
        <f>'Figure 6'!C28-'Figure 7'!C28</f>
        <v>2337690</v>
      </c>
      <c r="D28" s="764">
        <f>'Figure 6'!D28-'Figure 7'!D28</f>
        <v>1365770</v>
      </c>
      <c r="E28" s="764">
        <f>'Figure 6'!E28-'Figure 7'!E28</f>
        <v>133740</v>
      </c>
      <c r="F28" s="764">
        <f>'Figure 6'!F28-'Figure 7'!F28</f>
        <v>36150</v>
      </c>
      <c r="G28" s="764">
        <f>'Figure 6'!G28-'Figure 7'!G28</f>
        <v>18250</v>
      </c>
      <c r="H28" s="764">
        <f>'Figure 6'!H28-'Figure 7'!H28</f>
        <v>37630</v>
      </c>
      <c r="I28" s="764">
        <f>'Figure 6'!I28-'Figure 7'!I28</f>
        <v>14990</v>
      </c>
      <c r="J28" s="764">
        <f>'Figure 6'!J28-'Figure 7'!J28</f>
        <v>44730</v>
      </c>
      <c r="K28" s="765">
        <f>'Figure 6'!K28-'Figure 7'!K28</f>
        <v>686460</v>
      </c>
      <c r="L28" s="293"/>
    </row>
    <row r="29" spans="2:12" ht="11.25">
      <c r="B29" s="107" t="s">
        <v>23</v>
      </c>
      <c r="C29" s="761">
        <f>'Figure 6'!C29-'Figure 7'!C29</f>
        <v>151380</v>
      </c>
      <c r="D29" s="764">
        <f>'Figure 6'!D29-'Figure 7'!D29</f>
        <v>19070</v>
      </c>
      <c r="E29" s="764">
        <f>'Figure 6'!E29-'Figure 7'!E29</f>
        <v>10860</v>
      </c>
      <c r="F29" s="764">
        <f>'Figure 6'!F29-'Figure 7'!F29</f>
        <v>6780</v>
      </c>
      <c r="G29" s="764">
        <f>'Figure 6'!G29-'Figure 7'!G29</f>
        <v>4940</v>
      </c>
      <c r="H29" s="764">
        <f>'Figure 6'!H29-'Figure 7'!H29</f>
        <v>17370</v>
      </c>
      <c r="I29" s="764">
        <f>'Figure 6'!I29-'Figure 7'!I29</f>
        <v>17500</v>
      </c>
      <c r="J29" s="764">
        <f>'Figure 6'!J29-'Figure 7'!J29</f>
        <v>31230</v>
      </c>
      <c r="K29" s="765">
        <f>'Figure 6'!K29-'Figure 7'!K29</f>
        <v>43650</v>
      </c>
      <c r="L29" s="293"/>
    </row>
    <row r="30" spans="2:12" ht="11.25">
      <c r="B30" s="107" t="s">
        <v>24</v>
      </c>
      <c r="C30" s="761">
        <f>'Figure 6'!C30-'Figure 7'!C30</f>
        <v>278850</v>
      </c>
      <c r="D30" s="764">
        <f>'Figure 6'!D30-'Figure 7'!D30</f>
        <v>10040</v>
      </c>
      <c r="E30" s="764">
        <f>'Figure 6'!E30-'Figure 7'!E30</f>
        <v>1990</v>
      </c>
      <c r="F30" s="764">
        <f>'Figure 6'!F30-'Figure 7'!F30</f>
        <v>830</v>
      </c>
      <c r="G30" s="764">
        <f>'Figure 6'!G30-'Figure 7'!G30</f>
        <v>600</v>
      </c>
      <c r="H30" s="764">
        <f>'Figure 6'!H30-'Figure 7'!H30</f>
        <v>2550</v>
      </c>
      <c r="I30" s="764">
        <f>'Figure 6'!I30-'Figure 7'!I30</f>
        <v>2860</v>
      </c>
      <c r="J30" s="764">
        <f>'Figure 6'!J30-'Figure 7'!J30</f>
        <v>21160</v>
      </c>
      <c r="K30" s="765">
        <f>'Figure 6'!K30-'Figure 7'!K30</f>
        <v>238840</v>
      </c>
      <c r="L30" s="293"/>
    </row>
    <row r="31" spans="2:12" ht="11.25">
      <c r="B31" s="107" t="s">
        <v>25</v>
      </c>
      <c r="C31" s="761">
        <f>'Figure 6'!C31-'Figure 7'!C31</f>
        <v>426620</v>
      </c>
      <c r="D31" s="764">
        <f>'Figure 6'!D31-'Figure 7'!D31</f>
        <v>270</v>
      </c>
      <c r="E31" s="764">
        <f>'Figure 6'!E31-'Figure 7'!E31</f>
        <v>440</v>
      </c>
      <c r="F31" s="764">
        <f>'Figure 6'!F31-'Figure 7'!F31</f>
        <v>660</v>
      </c>
      <c r="G31" s="764">
        <f>'Figure 6'!G31-'Figure 7'!G31</f>
        <v>1280</v>
      </c>
      <c r="H31" s="764">
        <f>'Figure 6'!H31-'Figure 7'!H31</f>
        <v>17840</v>
      </c>
      <c r="I31" s="764">
        <f>'Figure 6'!I31-'Figure 7'!I31</f>
        <v>44940</v>
      </c>
      <c r="J31" s="764">
        <f>'Figure 6'!J31-'Figure 7'!J31</f>
        <v>247090</v>
      </c>
      <c r="K31" s="765">
        <f>'Figure 6'!K31-'Figure 7'!K31</f>
        <v>114170</v>
      </c>
      <c r="L31" s="293"/>
    </row>
    <row r="32" spans="2:12" ht="11.25">
      <c r="B32" s="108" t="s">
        <v>26</v>
      </c>
      <c r="C32" s="761">
        <f>'Figure 6'!C32-'Figure 7'!C32</f>
        <v>527040</v>
      </c>
      <c r="D32" s="764">
        <f>'Figure 6'!D32-'Figure 7'!D32</f>
        <v>600</v>
      </c>
      <c r="E32" s="764">
        <f>'Figure 6'!E32-'Figure 7'!E32</f>
        <v>520</v>
      </c>
      <c r="F32" s="764">
        <f>'Figure 6'!F32-'Figure 7'!F32</f>
        <v>650</v>
      </c>
      <c r="G32" s="764">
        <f>'Figure 6'!G32-'Figure 7'!G32</f>
        <v>840</v>
      </c>
      <c r="H32" s="764">
        <f>'Figure 6'!H32-'Figure 7'!H32</f>
        <v>5460</v>
      </c>
      <c r="I32" s="764">
        <f>'Figure 6'!I32-'Figure 7'!I32</f>
        <v>13200</v>
      </c>
      <c r="J32" s="764">
        <f>'Figure 6'!J32-'Figure 7'!J32</f>
        <v>198060</v>
      </c>
      <c r="K32" s="765">
        <f>'Figure 6'!K32-'Figure 7'!K32</f>
        <v>307690</v>
      </c>
      <c r="L32" s="293"/>
    </row>
    <row r="33" spans="2:12" ht="11.25">
      <c r="B33" s="109" t="s">
        <v>27</v>
      </c>
      <c r="C33" s="776">
        <f>'Figure 6'!C33-'Figure 7'!C33</f>
        <v>2842470</v>
      </c>
      <c r="D33" s="777">
        <f>'Figure 6'!D33-'Figure 7'!D33</f>
        <v>3630</v>
      </c>
      <c r="E33" s="777">
        <f>'Figure 6'!E33-'Figure 7'!E33</f>
        <v>4420</v>
      </c>
      <c r="F33" s="777">
        <f>'Figure 6'!F33-'Figure 7'!F33</f>
        <v>4080</v>
      </c>
      <c r="G33" s="777">
        <f>'Figure 6'!G33-'Figure 7'!G33</f>
        <v>4010</v>
      </c>
      <c r="H33" s="777">
        <f>'Figure 6'!H33-'Figure 7'!H33</f>
        <v>24750</v>
      </c>
      <c r="I33" s="777">
        <f>'Figure 6'!I33-'Figure 7'!I33</f>
        <v>51360</v>
      </c>
      <c r="J33" s="777">
        <f>'Figure 6'!J33-'Figure 7'!J33</f>
        <v>715320</v>
      </c>
      <c r="K33" s="778">
        <f>'Figure 6'!K33-'Figure 7'!K33</f>
        <v>2034880</v>
      </c>
      <c r="L33" s="293"/>
    </row>
    <row r="34" spans="2:12" ht="11.25">
      <c r="B34" s="106" t="s">
        <v>330</v>
      </c>
      <c r="C34" s="758">
        <f>'Figure 6'!C34-'Figure 7'!C34</f>
        <v>15120</v>
      </c>
      <c r="D34" s="759">
        <f>'Figure 6'!D34-'Figure 7'!D34</f>
        <v>10</v>
      </c>
      <c r="E34" s="759">
        <f>'Figure 6'!E34-'Figure 7'!E34</f>
        <v>0</v>
      </c>
      <c r="F34" s="759">
        <f>'Figure 6'!F34-'Figure 7'!F34</f>
        <v>20</v>
      </c>
      <c r="G34" s="759">
        <f>'Figure 6'!G34-'Figure 7'!G34</f>
        <v>10</v>
      </c>
      <c r="H34" s="759">
        <f>'Figure 6'!H34-'Figure 7'!H34</f>
        <v>180</v>
      </c>
      <c r="I34" s="759">
        <f>'Figure 6'!I34-'Figure 7'!I34</f>
        <v>280</v>
      </c>
      <c r="J34" s="759">
        <f>'Figure 6'!J34-'Figure 7'!J34</f>
        <v>3350</v>
      </c>
      <c r="K34" s="760">
        <f>'Figure 6'!K34</f>
        <v>11370</v>
      </c>
      <c r="L34" s="293"/>
    </row>
    <row r="35" spans="2:12" ht="11.25">
      <c r="B35" s="108" t="s">
        <v>28</v>
      </c>
      <c r="C35" s="761">
        <f>'Figure 6'!C35-'Figure 7'!C35</f>
        <v>359320</v>
      </c>
      <c r="D35" s="762">
        <f>'Figure 6'!D35-'Figure 7'!D35</f>
        <v>160</v>
      </c>
      <c r="E35" s="762">
        <f>'Figure 6'!E35-'Figure 7'!E35</f>
        <v>310</v>
      </c>
      <c r="F35" s="762">
        <f>'Figure 6'!F35-'Figure 7'!F35</f>
        <v>460</v>
      </c>
      <c r="G35" s="762">
        <f>'Figure 6'!G35-'Figure 7'!G35</f>
        <v>770</v>
      </c>
      <c r="H35" s="762">
        <f>'Figure 6'!H35-'Figure 7'!H35</f>
        <v>14490</v>
      </c>
      <c r="I35" s="762">
        <f>'Figure 6'!I35-'Figure 7'!I35</f>
        <v>52290</v>
      </c>
      <c r="J35" s="762">
        <f>'Figure 6'!J35-'Figure 7'!J35</f>
        <v>245150</v>
      </c>
      <c r="K35" s="763">
        <f>'Figure 6'!K35-'Figure 7'!K35</f>
        <v>45720</v>
      </c>
      <c r="L35" s="293"/>
    </row>
    <row r="36" spans="2:12" ht="11.25">
      <c r="B36" s="108" t="s">
        <v>278</v>
      </c>
      <c r="C36" s="761">
        <f>'Figure 6'!C36-'Figure 7'!C36</f>
        <v>511650</v>
      </c>
      <c r="D36" s="762">
        <f>'Figure 6'!D36-'Figure 7'!D36</f>
        <v>810</v>
      </c>
      <c r="E36" s="762">
        <f>'Figure 6'!E36-'Figure 7'!E36</f>
        <v>1060</v>
      </c>
      <c r="F36" s="762">
        <f>'Figure 6'!F36-'Figure 7'!F36</f>
        <v>1720</v>
      </c>
      <c r="G36" s="762">
        <f>'Figure 6'!G36-'Figure 7'!G36</f>
        <v>2490</v>
      </c>
      <c r="H36" s="762">
        <f>'Figure 6'!H36-'Figure 7'!H36</f>
        <v>49330</v>
      </c>
      <c r="I36" s="762">
        <f>'Figure 6'!I36-'Figure 7'!I36</f>
        <v>126700</v>
      </c>
      <c r="J36" s="762">
        <f>'Figure 6'!J36-'Figure 7'!J36</f>
        <v>308450</v>
      </c>
      <c r="K36" s="763">
        <f>'Figure 6'!K36-'Figure 7'!K36</f>
        <v>21140</v>
      </c>
      <c r="L36" s="293"/>
    </row>
    <row r="37" spans="2:12" ht="11.25">
      <c r="B37" s="115" t="s">
        <v>279</v>
      </c>
      <c r="C37" s="779">
        <f>'Figure 6'!C37-'Figure 7'!C37</f>
        <v>20640</v>
      </c>
      <c r="D37" s="780">
        <f>'Figure 6'!D37-'Figure 7'!D37</f>
        <v>10590</v>
      </c>
      <c r="E37" s="780">
        <f>'Figure 6'!E37-'Figure 7'!E37</f>
        <v>2260</v>
      </c>
      <c r="F37" s="780">
        <f>'Figure 6'!F37-'Figure 7'!F37</f>
        <v>950</v>
      </c>
      <c r="G37" s="780">
        <f>'Figure 6'!G37-'Figure 7'!G37</f>
        <v>480</v>
      </c>
      <c r="H37" s="780">
        <f>'Figure 6'!H37-'Figure 7'!H37</f>
        <v>1120</v>
      </c>
      <c r="I37" s="780">
        <f>'Figure 6'!I37-'Figure 7'!I37</f>
        <v>1170</v>
      </c>
      <c r="J37" s="780">
        <f>'Figure 6'!J37-'Figure 7'!J37</f>
        <v>580</v>
      </c>
      <c r="K37" s="781" t="s">
        <v>18</v>
      </c>
      <c r="L37" s="293"/>
    </row>
    <row r="39" spans="2:3" ht="12.75" customHeight="1">
      <c r="B39" s="184" t="s">
        <v>368</v>
      </c>
      <c r="C39" s="183"/>
    </row>
    <row r="40" ht="12.75" customHeight="1">
      <c r="B40" s="185" t="s">
        <v>505</v>
      </c>
    </row>
    <row r="41" spans="2:10" ht="11.25">
      <c r="B41" s="299"/>
      <c r="C41" s="299"/>
      <c r="D41" s="299"/>
      <c r="E41" s="299"/>
      <c r="F41" s="299"/>
      <c r="G41" s="299"/>
      <c r="H41" s="299"/>
      <c r="I41" s="299"/>
      <c r="J41" s="299"/>
    </row>
    <row r="42" spans="2:14" ht="33.75">
      <c r="B42" s="116"/>
      <c r="C42" s="111" t="s">
        <v>334</v>
      </c>
      <c r="D42" s="111" t="s">
        <v>507</v>
      </c>
      <c r="E42" s="111" t="s">
        <v>339</v>
      </c>
      <c r="F42" s="111" t="s">
        <v>340</v>
      </c>
      <c r="G42" s="111" t="s">
        <v>341</v>
      </c>
      <c r="I42" s="306"/>
      <c r="J42" s="306" t="s">
        <v>334</v>
      </c>
      <c r="K42" s="306" t="s">
        <v>507</v>
      </c>
      <c r="L42" s="306" t="s">
        <v>339</v>
      </c>
      <c r="M42" s="306" t="s">
        <v>340</v>
      </c>
      <c r="N42" s="306" t="s">
        <v>341</v>
      </c>
    </row>
    <row r="43" spans="2:14" ht="11.25">
      <c r="B43" s="105" t="s">
        <v>432</v>
      </c>
      <c r="C43" s="276">
        <f>D5/$C5</f>
        <v>0.04443494234557245</v>
      </c>
      <c r="D43" s="276">
        <f>(E5+F5+G5+H5)/$C5</f>
        <v>0.051916694331939</v>
      </c>
      <c r="E43" s="276">
        <f>I5/$C5</f>
        <v>0.03615306641878583</v>
      </c>
      <c r="F43" s="276">
        <f>J5/$C5</f>
        <v>0.3166745014717925</v>
      </c>
      <c r="G43" s="276">
        <f>K5/$C5</f>
        <v>0.5507722816103402</v>
      </c>
      <c r="H43" s="293"/>
      <c r="I43" s="306" t="s">
        <v>22</v>
      </c>
      <c r="J43" s="306">
        <v>0.5842391420590411</v>
      </c>
      <c r="K43" s="306">
        <v>0.09657824604631067</v>
      </c>
      <c r="L43" s="306">
        <v>0.006412313009851606</v>
      </c>
      <c r="M43" s="306">
        <v>0.019134273577762664</v>
      </c>
      <c r="N43" s="306">
        <v>0.2936488584885079</v>
      </c>
    </row>
    <row r="44" spans="2:14" ht="11.25">
      <c r="B44" s="651" t="s">
        <v>0</v>
      </c>
      <c r="C44" s="654">
        <f aca="true" t="shared" si="0" ref="C44:C75">D6/$C6</f>
        <v>0.00012482901026198489</v>
      </c>
      <c r="D44" s="654">
        <f aca="true" t="shared" si="1" ref="D44:D75">(E6+F6+G6+H6)/$C6</f>
        <v>0.003526419539901073</v>
      </c>
      <c r="E44" s="654">
        <f aca="true" t="shared" si="2" ref="E44:G59">I6/$C6</f>
        <v>0.01469861595834872</v>
      </c>
      <c r="F44" s="654">
        <f t="shared" si="2"/>
        <v>0.530075989659997</v>
      </c>
      <c r="G44" s="654">
        <f t="shared" si="2"/>
        <v>0.45155854220520847</v>
      </c>
      <c r="H44" s="293"/>
      <c r="I44" s="306" t="s">
        <v>279</v>
      </c>
      <c r="J44" s="306">
        <v>0.5130813953488372</v>
      </c>
      <c r="K44" s="306">
        <v>0.23304263565891473</v>
      </c>
      <c r="L44" s="306">
        <v>0.056686046511627904</v>
      </c>
      <c r="M44" s="306">
        <v>0.02810077519379845</v>
      </c>
      <c r="N44" s="306" t="s">
        <v>18</v>
      </c>
    </row>
    <row r="45" spans="2:14" ht="11.25">
      <c r="B45" s="187" t="s">
        <v>1</v>
      </c>
      <c r="C45" s="296">
        <f t="shared" si="0"/>
        <v>0.21299656815544527</v>
      </c>
      <c r="D45" s="296">
        <f t="shared" si="1"/>
        <v>0.06513097795225045</v>
      </c>
      <c r="E45" s="296">
        <f t="shared" si="2"/>
        <v>0.027948547021208307</v>
      </c>
      <c r="F45" s="296">
        <f t="shared" si="2"/>
        <v>0.13043478260869565</v>
      </c>
      <c r="G45" s="296">
        <f t="shared" si="2"/>
        <v>0.5645260844875688</v>
      </c>
      <c r="H45" s="293"/>
      <c r="I45" s="306" t="s">
        <v>280</v>
      </c>
      <c r="J45" s="306">
        <v>0.3283428078272453</v>
      </c>
      <c r="K45" s="306">
        <v>0.23753775726534213</v>
      </c>
      <c r="L45" s="306">
        <v>0.0445207406990488</v>
      </c>
      <c r="M45" s="306">
        <v>0.10896606067428379</v>
      </c>
      <c r="N45" s="306">
        <v>0.280595110785914</v>
      </c>
    </row>
    <row r="46" spans="2:14" ht="11.25">
      <c r="B46" s="187" t="s">
        <v>2</v>
      </c>
      <c r="C46" s="296">
        <f t="shared" si="0"/>
        <v>0.0028139728306071526</v>
      </c>
      <c r="D46" s="296">
        <f t="shared" si="1"/>
        <v>0.020210701413917384</v>
      </c>
      <c r="E46" s="296">
        <f t="shared" si="2"/>
        <v>0.01186581646797893</v>
      </c>
      <c r="F46" s="296">
        <f t="shared" si="2"/>
        <v>0.0696423620737455</v>
      </c>
      <c r="G46" s="296">
        <f t="shared" si="2"/>
        <v>0.8954394233434988</v>
      </c>
      <c r="H46" s="293"/>
      <c r="I46" s="306" t="s">
        <v>1</v>
      </c>
      <c r="J46" s="306">
        <v>0.21299656815544527</v>
      </c>
      <c r="K46" s="306">
        <v>0.06513097795225045</v>
      </c>
      <c r="L46" s="306">
        <v>0.027948547021208307</v>
      </c>
      <c r="M46" s="306">
        <v>0.13043478260869565</v>
      </c>
      <c r="N46" s="306">
        <v>0.5645260844875688</v>
      </c>
    </row>
    <row r="47" spans="2:14" ht="11.25">
      <c r="B47" s="187" t="s">
        <v>3</v>
      </c>
      <c r="C47" s="296">
        <f t="shared" si="0"/>
        <v>0.00016665277893508876</v>
      </c>
      <c r="D47" s="296">
        <f t="shared" si="1"/>
        <v>0.0023680822297066644</v>
      </c>
      <c r="E47" s="296">
        <f t="shared" si="2"/>
        <v>0.00476573188793407</v>
      </c>
      <c r="F47" s="296">
        <f t="shared" si="2"/>
        <v>0.1344887926006166</v>
      </c>
      <c r="G47" s="296">
        <f t="shared" si="2"/>
        <v>0.8582080525547602</v>
      </c>
      <c r="H47" s="293"/>
      <c r="I47" s="306" t="s">
        <v>15</v>
      </c>
      <c r="J47" s="306">
        <v>0.20921609571646255</v>
      </c>
      <c r="K47" s="306">
        <v>0.06884700039505616</v>
      </c>
      <c r="L47" s="306">
        <v>0.0217055138551837</v>
      </c>
      <c r="M47" s="306">
        <v>0.11181217901687454</v>
      </c>
      <c r="N47" s="306">
        <v>0.5884304983351205</v>
      </c>
    </row>
    <row r="48" spans="2:14" ht="11.25">
      <c r="B48" s="187" t="s">
        <v>4</v>
      </c>
      <c r="C48" s="296">
        <f t="shared" si="0"/>
        <v>0.0015996599186900973</v>
      </c>
      <c r="D48" s="296">
        <f t="shared" si="1"/>
        <v>0.03363217405086231</v>
      </c>
      <c r="E48" s="296">
        <f t="shared" si="2"/>
        <v>0.052906724591883995</v>
      </c>
      <c r="F48" s="296">
        <f t="shared" si="2"/>
        <v>0.5076131280231668</v>
      </c>
      <c r="G48" s="296">
        <f t="shared" si="2"/>
        <v>0.40424585618049863</v>
      </c>
      <c r="H48" s="293"/>
      <c r="I48" s="306" t="s">
        <v>13</v>
      </c>
      <c r="J48" s="306">
        <v>0.16142378444915545</v>
      </c>
      <c r="K48" s="306">
        <v>0.09348286945223279</v>
      </c>
      <c r="L48" s="306">
        <v>0.007077890993640156</v>
      </c>
      <c r="M48" s="306">
        <v>0.03689393421322574</v>
      </c>
      <c r="N48" s="306">
        <v>0.7010531354715175</v>
      </c>
    </row>
    <row r="49" spans="2:14" ht="11.25">
      <c r="B49" s="187" t="s">
        <v>5</v>
      </c>
      <c r="C49" s="296">
        <f t="shared" si="0"/>
        <v>0.017228805834092982</v>
      </c>
      <c r="D49" s="296">
        <f t="shared" si="1"/>
        <v>0.016955332725615314</v>
      </c>
      <c r="E49" s="296">
        <f t="shared" si="2"/>
        <v>0.007292616226071103</v>
      </c>
      <c r="F49" s="296">
        <f t="shared" si="2"/>
        <v>0.04703737465815862</v>
      </c>
      <c r="G49" s="296">
        <f t="shared" si="2"/>
        <v>0.9118505013673656</v>
      </c>
      <c r="H49" s="293"/>
      <c r="I49" s="306" t="s">
        <v>23</v>
      </c>
      <c r="J49" s="306">
        <v>0.12597436913727045</v>
      </c>
      <c r="K49" s="306">
        <v>0.26390540362002907</v>
      </c>
      <c r="L49" s="306">
        <v>0.11560311798123926</v>
      </c>
      <c r="M49" s="306">
        <v>0.20630202140309156</v>
      </c>
      <c r="N49" s="306">
        <v>0.28834720570749106</v>
      </c>
    </row>
    <row r="50" spans="2:14" ht="11.25">
      <c r="B50" s="187" t="s">
        <v>6</v>
      </c>
      <c r="C50" s="296">
        <f t="shared" si="0"/>
        <v>0.0009923301151516404</v>
      </c>
      <c r="D50" s="296">
        <f t="shared" si="1"/>
        <v>0.006884290173864506</v>
      </c>
      <c r="E50" s="296">
        <f t="shared" si="2"/>
        <v>0.01029542494469827</v>
      </c>
      <c r="F50" s="296">
        <f t="shared" si="2"/>
        <v>0.16046804903764653</v>
      </c>
      <c r="G50" s="296">
        <f t="shared" si="2"/>
        <v>0.8213805792727047</v>
      </c>
      <c r="H50" s="293"/>
      <c r="I50" s="306" t="s">
        <v>7</v>
      </c>
      <c r="J50" s="306">
        <v>0.11676238767872234</v>
      </c>
      <c r="K50" s="306">
        <v>0.09832531346475569</v>
      </c>
      <c r="L50" s="306">
        <v>0.06981597419844432</v>
      </c>
      <c r="M50" s="306">
        <v>0.27922940273537883</v>
      </c>
      <c r="N50" s="306">
        <v>0.4358669219226988</v>
      </c>
    </row>
    <row r="51" spans="2:14" ht="11.25">
      <c r="B51" s="187" t="s">
        <v>7</v>
      </c>
      <c r="C51" s="296">
        <f t="shared" si="0"/>
        <v>0.11676238767872234</v>
      </c>
      <c r="D51" s="296">
        <f t="shared" si="1"/>
        <v>0.09832531346475569</v>
      </c>
      <c r="E51" s="296">
        <f t="shared" si="2"/>
        <v>0.06981597419844432</v>
      </c>
      <c r="F51" s="296">
        <f t="shared" si="2"/>
        <v>0.27922940273537883</v>
      </c>
      <c r="G51" s="296">
        <f t="shared" si="2"/>
        <v>0.4358669219226988</v>
      </c>
      <c r="H51" s="293"/>
      <c r="I51" s="306" t="s">
        <v>12</v>
      </c>
      <c r="J51" s="306">
        <v>0.08244496309846716</v>
      </c>
      <c r="K51" s="306">
        <v>0.09424083769633508</v>
      </c>
      <c r="L51" s="306">
        <v>0.02062701066044282</v>
      </c>
      <c r="M51" s="306">
        <v>0.05576231628083013</v>
      </c>
      <c r="N51" s="306">
        <v>0.7476818267835741</v>
      </c>
    </row>
    <row r="52" spans="2:14" ht="11.25">
      <c r="B52" s="187" t="s">
        <v>8</v>
      </c>
      <c r="C52" s="296">
        <f t="shared" si="0"/>
        <v>0.004016040683983029</v>
      </c>
      <c r="D52" s="296">
        <f t="shared" si="1"/>
        <v>0.01703383523080788</v>
      </c>
      <c r="E52" s="296">
        <f t="shared" si="2"/>
        <v>0.022754433375516827</v>
      </c>
      <c r="F52" s="296">
        <f t="shared" si="2"/>
        <v>0.32618209651176167</v>
      </c>
      <c r="G52" s="296">
        <f t="shared" si="2"/>
        <v>0.6300159420732209</v>
      </c>
      <c r="H52" s="293"/>
      <c r="I52" s="306" t="s">
        <v>20</v>
      </c>
      <c r="J52" s="306">
        <v>0.07806090566011388</v>
      </c>
      <c r="K52" s="306">
        <v>0.3057868406628893</v>
      </c>
      <c r="L52" s="306">
        <v>0.09481991181491606</v>
      </c>
      <c r="M52" s="306">
        <v>0.21874159955034683</v>
      </c>
      <c r="N52" s="306">
        <v>0.3025942334076937</v>
      </c>
    </row>
    <row r="53" spans="2:14" ht="11.25">
      <c r="B53" s="187" t="s">
        <v>9</v>
      </c>
      <c r="C53" s="296">
        <f t="shared" si="0"/>
        <v>0.002187435644244021</v>
      </c>
      <c r="D53" s="296">
        <f t="shared" si="1"/>
        <v>0.01955490899106016</v>
      </c>
      <c r="E53" s="296">
        <f t="shared" si="2"/>
        <v>0.032915823991297784</v>
      </c>
      <c r="F53" s="296">
        <f t="shared" si="2"/>
        <v>0.48126224409511187</v>
      </c>
      <c r="G53" s="296">
        <f t="shared" si="2"/>
        <v>0.4640795872782862</v>
      </c>
      <c r="H53" s="293"/>
      <c r="I53" s="306" t="s">
        <v>21</v>
      </c>
      <c r="J53" s="306">
        <v>0.06418357933579336</v>
      </c>
      <c r="K53" s="306">
        <v>0.041547509225092254</v>
      </c>
      <c r="L53" s="306">
        <v>0.0363929889298893</v>
      </c>
      <c r="M53" s="306">
        <v>0.19034824723247232</v>
      </c>
      <c r="N53" s="306">
        <v>0.6675507380073801</v>
      </c>
    </row>
    <row r="54" spans="2:14" ht="11.25">
      <c r="B54" s="187" t="s">
        <v>280</v>
      </c>
      <c r="C54" s="296">
        <f t="shared" si="0"/>
        <v>0.3283428078272453</v>
      </c>
      <c r="D54" s="296">
        <f t="shared" si="1"/>
        <v>0.23753775726534213</v>
      </c>
      <c r="E54" s="296">
        <f t="shared" si="2"/>
        <v>0.0445207406990488</v>
      </c>
      <c r="F54" s="296">
        <f t="shared" si="2"/>
        <v>0.10896606067428379</v>
      </c>
      <c r="G54" s="296">
        <f t="shared" si="2"/>
        <v>0.280595110785914</v>
      </c>
      <c r="H54" s="293"/>
      <c r="I54" s="306" t="s">
        <v>432</v>
      </c>
      <c r="J54" s="306">
        <v>0.04443494234557245</v>
      </c>
      <c r="K54" s="306">
        <v>0.051916694331939</v>
      </c>
      <c r="L54" s="306">
        <v>0.03615306641878583</v>
      </c>
      <c r="M54" s="306">
        <v>0.3166745014717925</v>
      </c>
      <c r="N54" s="306">
        <v>0.5507722816103402</v>
      </c>
    </row>
    <row r="55" spans="2:14" ht="11.25">
      <c r="B55" s="187" t="s">
        <v>10</v>
      </c>
      <c r="C55" s="296">
        <f t="shared" si="0"/>
        <v>0.003154936912110922</v>
      </c>
      <c r="D55" s="296">
        <f t="shared" si="1"/>
        <v>0.019725950115543598</v>
      </c>
      <c r="E55" s="296">
        <f t="shared" si="2"/>
        <v>0.01592006335911818</v>
      </c>
      <c r="F55" s="296">
        <f t="shared" si="2"/>
        <v>0.18248727935512568</v>
      </c>
      <c r="G55" s="296">
        <f t="shared" si="2"/>
        <v>0.7787096004252873</v>
      </c>
      <c r="H55" s="293"/>
      <c r="I55" s="306" t="s">
        <v>11</v>
      </c>
      <c r="J55" s="306">
        <v>0.03750342184505886</v>
      </c>
      <c r="K55" s="306">
        <v>0.01879733552331417</v>
      </c>
      <c r="L55" s="306">
        <v>0.010037412172643489</v>
      </c>
      <c r="M55" s="306">
        <v>0.10584907382060407</v>
      </c>
      <c r="N55" s="306">
        <v>0.8285427502509353</v>
      </c>
    </row>
    <row r="56" spans="2:14" ht="11.25">
      <c r="B56" s="187" t="s">
        <v>11</v>
      </c>
      <c r="C56" s="296">
        <f t="shared" si="0"/>
        <v>0.03750342184505886</v>
      </c>
      <c r="D56" s="296">
        <f t="shared" si="1"/>
        <v>0.01879733552331417</v>
      </c>
      <c r="E56" s="296">
        <f t="shared" si="2"/>
        <v>0.010037412172643489</v>
      </c>
      <c r="F56" s="296">
        <f t="shared" si="2"/>
        <v>0.10584907382060407</v>
      </c>
      <c r="G56" s="296">
        <f t="shared" si="2"/>
        <v>0.8285427502509353</v>
      </c>
      <c r="H56" s="293"/>
      <c r="I56" s="306" t="s">
        <v>24</v>
      </c>
      <c r="J56" s="306">
        <v>0.03600502062040523</v>
      </c>
      <c r="K56" s="306">
        <v>0.021409359870898332</v>
      </c>
      <c r="L56" s="306">
        <v>0.010256410256410256</v>
      </c>
      <c r="M56" s="306">
        <v>0.07588309126770665</v>
      </c>
      <c r="N56" s="306">
        <v>0.8565178411332257</v>
      </c>
    </row>
    <row r="57" spans="2:14" ht="11.25">
      <c r="B57" s="187" t="s">
        <v>12</v>
      </c>
      <c r="C57" s="296">
        <f t="shared" si="0"/>
        <v>0.08244496309846716</v>
      </c>
      <c r="D57" s="296">
        <f t="shared" si="1"/>
        <v>0.09424083769633508</v>
      </c>
      <c r="E57" s="296">
        <f t="shared" si="2"/>
        <v>0.02062701066044282</v>
      </c>
      <c r="F57" s="296">
        <f t="shared" si="2"/>
        <v>0.05576231628083013</v>
      </c>
      <c r="G57" s="296">
        <f t="shared" si="2"/>
        <v>0.7476818267835741</v>
      </c>
      <c r="H57" s="293"/>
      <c r="I57" s="306" t="s">
        <v>5</v>
      </c>
      <c r="J57" s="306">
        <v>0.017228805834092982</v>
      </c>
      <c r="K57" s="306">
        <v>0.016955332725615314</v>
      </c>
      <c r="L57" s="306">
        <v>0.007292616226071103</v>
      </c>
      <c r="M57" s="306">
        <v>0.04703737465815862</v>
      </c>
      <c r="N57" s="306">
        <v>0.9118505013673656</v>
      </c>
    </row>
    <row r="58" spans="2:14" ht="11.25">
      <c r="B58" s="187" t="s">
        <v>13</v>
      </c>
      <c r="C58" s="296">
        <f t="shared" si="0"/>
        <v>0.16142378444915545</v>
      </c>
      <c r="D58" s="296">
        <f t="shared" si="1"/>
        <v>0.09348286945223279</v>
      </c>
      <c r="E58" s="296">
        <f t="shared" si="2"/>
        <v>0.007077890993640156</v>
      </c>
      <c r="F58" s="296">
        <f t="shared" si="2"/>
        <v>0.03689393421322574</v>
      </c>
      <c r="G58" s="296">
        <f t="shared" si="2"/>
        <v>0.7010531354715175</v>
      </c>
      <c r="H58" s="293"/>
      <c r="I58" s="306" t="s">
        <v>16</v>
      </c>
      <c r="J58" s="306">
        <v>0.014530551415797318</v>
      </c>
      <c r="K58" s="306">
        <v>0.08420268256333831</v>
      </c>
      <c r="L58" s="306">
        <v>0.12630402384500744</v>
      </c>
      <c r="M58" s="306">
        <v>0.5864381520119225</v>
      </c>
      <c r="N58" s="306" t="s">
        <v>18</v>
      </c>
    </row>
    <row r="59" spans="2:14" ht="11.25">
      <c r="B59" s="187" t="s">
        <v>14</v>
      </c>
      <c r="C59" s="296">
        <f t="shared" si="0"/>
        <v>0.0015519917227108122</v>
      </c>
      <c r="D59" s="296">
        <f t="shared" si="1"/>
        <v>0.015519917227108122</v>
      </c>
      <c r="E59" s="296">
        <f t="shared" si="2"/>
        <v>0.0429384376616658</v>
      </c>
      <c r="F59" s="296">
        <f t="shared" si="2"/>
        <v>0.5250905328504915</v>
      </c>
      <c r="G59" s="296">
        <f t="shared" si="2"/>
        <v>0.42524573202276256</v>
      </c>
      <c r="H59" s="293"/>
      <c r="I59" s="306" t="s">
        <v>19</v>
      </c>
      <c r="J59" s="306">
        <v>0.010302693123982609</v>
      </c>
      <c r="K59" s="306">
        <v>0.13952937297809648</v>
      </c>
      <c r="L59" s="306">
        <v>0.2182522511384476</v>
      </c>
      <c r="M59" s="306">
        <v>0.5797634501658734</v>
      </c>
      <c r="N59" s="306">
        <v>0.05362551771032948</v>
      </c>
    </row>
    <row r="60" spans="2:14" ht="11.25">
      <c r="B60" s="187" t="s">
        <v>15</v>
      </c>
      <c r="C60" s="296">
        <f t="shared" si="0"/>
        <v>0.20921609571646255</v>
      </c>
      <c r="D60" s="296">
        <f t="shared" si="1"/>
        <v>0.06884700039505616</v>
      </c>
      <c r="E60" s="296">
        <f aca="true" t="shared" si="3" ref="E60:G75">I22/$C22</f>
        <v>0.0217055138551837</v>
      </c>
      <c r="F60" s="296">
        <f t="shared" si="3"/>
        <v>0.11181217901687454</v>
      </c>
      <c r="G60" s="296">
        <f t="shared" si="3"/>
        <v>0.5884304983351205</v>
      </c>
      <c r="H60" s="293"/>
      <c r="I60" s="306" t="s">
        <v>8</v>
      </c>
      <c r="J60" s="306">
        <v>0.004016040683983029</v>
      </c>
      <c r="K60" s="306">
        <v>0.01703383523080788</v>
      </c>
      <c r="L60" s="306">
        <v>0.022754433375516827</v>
      </c>
      <c r="M60" s="306">
        <v>0.32618209651176167</v>
      </c>
      <c r="N60" s="306">
        <v>0.6300159420732209</v>
      </c>
    </row>
    <row r="61" spans="2:14" ht="11.25">
      <c r="B61" s="187" t="s">
        <v>16</v>
      </c>
      <c r="C61" s="296">
        <f t="shared" si="0"/>
        <v>0.014530551415797318</v>
      </c>
      <c r="D61" s="296">
        <f t="shared" si="1"/>
        <v>0.08420268256333831</v>
      </c>
      <c r="E61" s="296">
        <f t="shared" si="3"/>
        <v>0.12630402384500744</v>
      </c>
      <c r="F61" s="296">
        <f t="shared" si="3"/>
        <v>0.5864381520119225</v>
      </c>
      <c r="G61" s="296" t="s">
        <v>18</v>
      </c>
      <c r="H61" s="293"/>
      <c r="I61" s="306" t="s">
        <v>10</v>
      </c>
      <c r="J61" s="306">
        <v>0.003154936912110922</v>
      </c>
      <c r="K61" s="306">
        <v>0.019725950115543598</v>
      </c>
      <c r="L61" s="306">
        <v>0.01592006335911818</v>
      </c>
      <c r="M61" s="306">
        <v>0.18248727935512568</v>
      </c>
      <c r="N61" s="306">
        <v>0.7787096004252873</v>
      </c>
    </row>
    <row r="62" spans="2:14" ht="11.25">
      <c r="B62" s="187" t="s">
        <v>17</v>
      </c>
      <c r="C62" s="296">
        <f t="shared" si="0"/>
        <v>5.4456591289668224E-05</v>
      </c>
      <c r="D62" s="296">
        <f t="shared" si="1"/>
        <v>0.0028970906566103496</v>
      </c>
      <c r="E62" s="296">
        <f t="shared" si="3"/>
        <v>0.013246565831211796</v>
      </c>
      <c r="F62" s="296">
        <f t="shared" si="3"/>
        <v>0.31538262562454905</v>
      </c>
      <c r="G62" s="296">
        <f t="shared" si="3"/>
        <v>0.6684083699780812</v>
      </c>
      <c r="H62" s="293"/>
      <c r="I62" s="306" t="s">
        <v>2</v>
      </c>
      <c r="J62" s="306">
        <v>0.0028139728306071526</v>
      </c>
      <c r="K62" s="306">
        <v>0.020210701413917384</v>
      </c>
      <c r="L62" s="306">
        <v>0.01186581646797893</v>
      </c>
      <c r="M62" s="306">
        <v>0.0696423620737455</v>
      </c>
      <c r="N62" s="306">
        <v>0.8954394233434988</v>
      </c>
    </row>
    <row r="63" spans="2:14" ht="11.25">
      <c r="B63" s="187" t="s">
        <v>19</v>
      </c>
      <c r="C63" s="296">
        <f t="shared" si="0"/>
        <v>0.010302693123982609</v>
      </c>
      <c r="D63" s="296">
        <f t="shared" si="1"/>
        <v>0.13952937297809648</v>
      </c>
      <c r="E63" s="296">
        <f t="shared" si="3"/>
        <v>0.2182522511384476</v>
      </c>
      <c r="F63" s="296">
        <f t="shared" si="3"/>
        <v>0.5797634501658734</v>
      </c>
      <c r="G63" s="296">
        <f t="shared" si="3"/>
        <v>0.05362551771032948</v>
      </c>
      <c r="H63" s="293"/>
      <c r="I63" s="306" t="s">
        <v>9</v>
      </c>
      <c r="J63" s="306">
        <v>0.002187435644244021</v>
      </c>
      <c r="K63" s="306">
        <v>0.01955490899106016</v>
      </c>
      <c r="L63" s="306">
        <v>0.032915823991297784</v>
      </c>
      <c r="M63" s="306">
        <v>0.48126224409511187</v>
      </c>
      <c r="N63" s="306">
        <v>0.4640795872782862</v>
      </c>
    </row>
    <row r="64" spans="2:14" ht="11.25">
      <c r="B64" s="187" t="s">
        <v>20</v>
      </c>
      <c r="C64" s="296">
        <f t="shared" si="0"/>
        <v>0.07806090566011388</v>
      </c>
      <c r="D64" s="296">
        <f t="shared" si="1"/>
        <v>0.3057868406628893</v>
      </c>
      <c r="E64" s="296">
        <f t="shared" si="3"/>
        <v>0.09481991181491606</v>
      </c>
      <c r="F64" s="296">
        <f t="shared" si="3"/>
        <v>0.21874159955034683</v>
      </c>
      <c r="G64" s="296">
        <f t="shared" si="3"/>
        <v>0.3025942334076937</v>
      </c>
      <c r="H64" s="293"/>
      <c r="I64" s="306" t="s">
        <v>4</v>
      </c>
      <c r="J64" s="306">
        <v>0.0015996599186900973</v>
      </c>
      <c r="K64" s="306">
        <v>0.03363217405086231</v>
      </c>
      <c r="L64" s="306">
        <v>0.052906724591883995</v>
      </c>
      <c r="M64" s="306">
        <v>0.5076131280231668</v>
      </c>
      <c r="N64" s="306">
        <v>0.40424585618049863</v>
      </c>
    </row>
    <row r="65" spans="2:14" ht="11.25">
      <c r="B65" s="187" t="s">
        <v>21</v>
      </c>
      <c r="C65" s="296">
        <f t="shared" si="0"/>
        <v>0.06418357933579336</v>
      </c>
      <c r="D65" s="296">
        <f t="shared" si="1"/>
        <v>0.041547509225092254</v>
      </c>
      <c r="E65" s="296">
        <f t="shared" si="3"/>
        <v>0.0363929889298893</v>
      </c>
      <c r="F65" s="296">
        <f t="shared" si="3"/>
        <v>0.19034824723247232</v>
      </c>
      <c r="G65" s="296">
        <f t="shared" si="3"/>
        <v>0.6675507380073801</v>
      </c>
      <c r="H65" s="293"/>
      <c r="I65" s="306" t="s">
        <v>278</v>
      </c>
      <c r="J65" s="306">
        <v>0.0015831134564643799</v>
      </c>
      <c r="K65" s="306">
        <v>0.10671357373204339</v>
      </c>
      <c r="L65" s="306">
        <v>0.24763021596794685</v>
      </c>
      <c r="M65" s="306">
        <v>0.6028535131437506</v>
      </c>
      <c r="N65" s="306">
        <v>0.04131730675266295</v>
      </c>
    </row>
    <row r="66" spans="2:14" ht="11.25">
      <c r="B66" s="187" t="s">
        <v>22</v>
      </c>
      <c r="C66" s="296">
        <f t="shared" si="0"/>
        <v>0.5842391420590411</v>
      </c>
      <c r="D66" s="296">
        <f t="shared" si="1"/>
        <v>0.09657824604631067</v>
      </c>
      <c r="E66" s="296">
        <f t="shared" si="3"/>
        <v>0.006412313009851606</v>
      </c>
      <c r="F66" s="296">
        <f t="shared" si="3"/>
        <v>0.019134273577762664</v>
      </c>
      <c r="G66" s="296">
        <f t="shared" si="3"/>
        <v>0.2936488584885079</v>
      </c>
      <c r="H66" s="293"/>
      <c r="I66" s="306" t="s">
        <v>14</v>
      </c>
      <c r="J66" s="306">
        <v>0.0015519917227108122</v>
      </c>
      <c r="K66" s="306">
        <v>0.015519917227108122</v>
      </c>
      <c r="L66" s="306">
        <v>0.0429384376616658</v>
      </c>
      <c r="M66" s="306">
        <v>0.5250905328504915</v>
      </c>
      <c r="N66" s="306">
        <v>0.42524573202276256</v>
      </c>
    </row>
    <row r="67" spans="2:14" ht="11.25">
      <c r="B67" s="187" t="s">
        <v>23</v>
      </c>
      <c r="C67" s="296">
        <f t="shared" si="0"/>
        <v>0.12597436913727045</v>
      </c>
      <c r="D67" s="296">
        <f t="shared" si="1"/>
        <v>0.26390540362002907</v>
      </c>
      <c r="E67" s="296">
        <f t="shared" si="3"/>
        <v>0.11560311798123926</v>
      </c>
      <c r="F67" s="296">
        <f t="shared" si="3"/>
        <v>0.20630202140309156</v>
      </c>
      <c r="G67" s="296">
        <f t="shared" si="3"/>
        <v>0.28834720570749106</v>
      </c>
      <c r="H67" s="293"/>
      <c r="I67" s="306" t="s">
        <v>27</v>
      </c>
      <c r="J67" s="306">
        <v>0.0012770583330694782</v>
      </c>
      <c r="K67" s="306">
        <v>0.013108317765886711</v>
      </c>
      <c r="L67" s="306">
        <v>0.018068792282768156</v>
      </c>
      <c r="M67" s="306">
        <v>0.25165437102238547</v>
      </c>
      <c r="N67" s="306">
        <v>0.7158844244618237</v>
      </c>
    </row>
    <row r="68" spans="2:14" ht="11.25">
      <c r="B68" s="187" t="s">
        <v>24</v>
      </c>
      <c r="C68" s="296">
        <f t="shared" si="0"/>
        <v>0.03600502062040523</v>
      </c>
      <c r="D68" s="296">
        <f t="shared" si="1"/>
        <v>0.021409359870898332</v>
      </c>
      <c r="E68" s="296">
        <f t="shared" si="3"/>
        <v>0.010256410256410256</v>
      </c>
      <c r="F68" s="296">
        <f t="shared" si="3"/>
        <v>0.07588309126770665</v>
      </c>
      <c r="G68" s="755">
        <f t="shared" si="3"/>
        <v>0.8565178411332257</v>
      </c>
      <c r="H68" s="293"/>
      <c r="I68" s="306" t="s">
        <v>26</v>
      </c>
      <c r="J68" s="306">
        <v>0.001138433515482696</v>
      </c>
      <c r="K68" s="306">
        <v>0.014173497267759563</v>
      </c>
      <c r="L68" s="306">
        <v>0.025045537340619307</v>
      </c>
      <c r="M68" s="306">
        <v>0.3757969034608379</v>
      </c>
      <c r="N68" s="306">
        <v>0.5838076806314512</v>
      </c>
    </row>
    <row r="69" spans="2:14" ht="11.25">
      <c r="B69" s="187" t="s">
        <v>25</v>
      </c>
      <c r="C69" s="296">
        <f t="shared" si="0"/>
        <v>0.0006328817214382823</v>
      </c>
      <c r="D69" s="296">
        <f t="shared" si="1"/>
        <v>0.04739580891660025</v>
      </c>
      <c r="E69" s="296">
        <f t="shared" si="3"/>
        <v>0.10533964652383855</v>
      </c>
      <c r="F69" s="296">
        <f t="shared" si="3"/>
        <v>0.5791805353710562</v>
      </c>
      <c r="G69" s="296">
        <f t="shared" si="3"/>
        <v>0.2676152079133655</v>
      </c>
      <c r="H69" s="293"/>
      <c r="I69" s="306" t="s">
        <v>6</v>
      </c>
      <c r="J69" s="306">
        <v>0.0009923301151516404</v>
      </c>
      <c r="K69" s="306">
        <v>0.006884290173864506</v>
      </c>
      <c r="L69" s="306">
        <v>0.01029542494469827</v>
      </c>
      <c r="M69" s="306">
        <v>0.16046804903764653</v>
      </c>
      <c r="N69" s="306">
        <v>0.8213805792727047</v>
      </c>
    </row>
    <row r="70" spans="2:14" ht="11.25">
      <c r="B70" s="187" t="s">
        <v>26</v>
      </c>
      <c r="C70" s="296">
        <f t="shared" si="0"/>
        <v>0.001138433515482696</v>
      </c>
      <c r="D70" s="296">
        <f t="shared" si="1"/>
        <v>0.014173497267759563</v>
      </c>
      <c r="E70" s="296">
        <f t="shared" si="3"/>
        <v>0.025045537340619307</v>
      </c>
      <c r="F70" s="296">
        <f t="shared" si="3"/>
        <v>0.3757969034608379</v>
      </c>
      <c r="G70" s="296">
        <f t="shared" si="3"/>
        <v>0.5838076806314512</v>
      </c>
      <c r="H70" s="293"/>
      <c r="I70" s="306" t="s">
        <v>330</v>
      </c>
      <c r="J70" s="306">
        <v>0.0006613756613756613</v>
      </c>
      <c r="K70" s="306">
        <v>0.013888888888888888</v>
      </c>
      <c r="L70" s="306">
        <v>0.018518518518518517</v>
      </c>
      <c r="M70" s="306">
        <v>0.22156084656084657</v>
      </c>
      <c r="N70" s="306">
        <v>0.751984126984127</v>
      </c>
    </row>
    <row r="71" spans="2:14" ht="11.25">
      <c r="B71" s="187" t="s">
        <v>27</v>
      </c>
      <c r="C71" s="296">
        <f t="shared" si="0"/>
        <v>0.0012770583330694782</v>
      </c>
      <c r="D71" s="296">
        <f t="shared" si="1"/>
        <v>0.013108317765886711</v>
      </c>
      <c r="E71" s="296">
        <f t="shared" si="3"/>
        <v>0.018068792282768156</v>
      </c>
      <c r="F71" s="296">
        <f t="shared" si="3"/>
        <v>0.25165437102238547</v>
      </c>
      <c r="G71" s="296">
        <f t="shared" si="3"/>
        <v>0.7158844244618237</v>
      </c>
      <c r="H71" s="293"/>
      <c r="I71" s="306" t="s">
        <v>25</v>
      </c>
      <c r="J71" s="306">
        <v>0.0006328817214382823</v>
      </c>
      <c r="K71" s="306">
        <v>0.04739580891660025</v>
      </c>
      <c r="L71" s="306">
        <v>0.10533964652383855</v>
      </c>
      <c r="M71" s="306">
        <v>0.5791805353710562</v>
      </c>
      <c r="N71" s="306">
        <v>0.2676152079133655</v>
      </c>
    </row>
    <row r="72" spans="2:14" ht="11.25">
      <c r="B72" s="187" t="s">
        <v>330</v>
      </c>
      <c r="C72" s="296">
        <f t="shared" si="0"/>
        <v>0.0006613756613756613</v>
      </c>
      <c r="D72" s="296">
        <f t="shared" si="1"/>
        <v>0.013888888888888888</v>
      </c>
      <c r="E72" s="296">
        <f t="shared" si="3"/>
        <v>0.018518518518518517</v>
      </c>
      <c r="F72" s="296">
        <f t="shared" si="3"/>
        <v>0.22156084656084657</v>
      </c>
      <c r="G72" s="296">
        <f t="shared" si="3"/>
        <v>0.751984126984127</v>
      </c>
      <c r="H72" s="293"/>
      <c r="I72" s="306" t="s">
        <v>28</v>
      </c>
      <c r="J72" s="306">
        <v>0.00044528553935210954</v>
      </c>
      <c r="K72" s="306">
        <v>0.04461204497383948</v>
      </c>
      <c r="L72" s="306">
        <v>0.1455248803295113</v>
      </c>
      <c r="M72" s="306">
        <v>0.6822609373260603</v>
      </c>
      <c r="N72" s="306">
        <v>0.1272403428698653</v>
      </c>
    </row>
    <row r="73" spans="2:14" ht="11.25">
      <c r="B73" s="187" t="s">
        <v>28</v>
      </c>
      <c r="C73" s="296">
        <f t="shared" si="0"/>
        <v>0.00044528553935210954</v>
      </c>
      <c r="D73" s="296">
        <f t="shared" si="1"/>
        <v>0.04461204497383948</v>
      </c>
      <c r="E73" s="296">
        <f t="shared" si="3"/>
        <v>0.1455248803295113</v>
      </c>
      <c r="F73" s="296">
        <f t="shared" si="3"/>
        <v>0.6822609373260603</v>
      </c>
      <c r="G73" s="296">
        <f t="shared" si="3"/>
        <v>0.1272403428698653</v>
      </c>
      <c r="H73" s="293"/>
      <c r="I73" s="306" t="s">
        <v>3</v>
      </c>
      <c r="J73" s="306">
        <v>0.00016665277893508876</v>
      </c>
      <c r="K73" s="306">
        <v>0.0023680822297066644</v>
      </c>
      <c r="L73" s="306">
        <v>0.00476573188793407</v>
      </c>
      <c r="M73" s="306">
        <v>0.1344887926006166</v>
      </c>
      <c r="N73" s="306">
        <v>0.8582080525547602</v>
      </c>
    </row>
    <row r="74" spans="2:14" ht="11.25">
      <c r="B74" s="187" t="s">
        <v>278</v>
      </c>
      <c r="C74" s="296">
        <f t="shared" si="0"/>
        <v>0.0015831134564643799</v>
      </c>
      <c r="D74" s="296">
        <f t="shared" si="1"/>
        <v>0.10671357373204339</v>
      </c>
      <c r="E74" s="296">
        <f t="shared" si="3"/>
        <v>0.24763021596794685</v>
      </c>
      <c r="F74" s="296">
        <f t="shared" si="3"/>
        <v>0.6028535131437506</v>
      </c>
      <c r="G74" s="296">
        <f t="shared" si="3"/>
        <v>0.04131730675266295</v>
      </c>
      <c r="H74" s="293"/>
      <c r="I74" s="306" t="s">
        <v>0</v>
      </c>
      <c r="J74" s="306">
        <v>0.00012482901026198489</v>
      </c>
      <c r="K74" s="306">
        <v>0.003526419539901073</v>
      </c>
      <c r="L74" s="306">
        <v>0.01469861595834872</v>
      </c>
      <c r="M74" s="306">
        <v>0.530075989659997</v>
      </c>
      <c r="N74" s="306">
        <v>0.45155854220520847</v>
      </c>
    </row>
    <row r="75" spans="2:14" ht="11.25">
      <c r="B75" s="188" t="s">
        <v>279</v>
      </c>
      <c r="C75" s="297">
        <f t="shared" si="0"/>
        <v>0.5130813953488372</v>
      </c>
      <c r="D75" s="297">
        <f t="shared" si="1"/>
        <v>0.23304263565891473</v>
      </c>
      <c r="E75" s="297">
        <f t="shared" si="3"/>
        <v>0.056686046511627904</v>
      </c>
      <c r="F75" s="297">
        <f t="shared" si="3"/>
        <v>0.02810077519379845</v>
      </c>
      <c r="G75" s="297" t="s">
        <v>18</v>
      </c>
      <c r="H75" s="293"/>
      <c r="I75" s="306" t="s">
        <v>17</v>
      </c>
      <c r="J75" s="306">
        <v>5.4456591289668224E-05</v>
      </c>
      <c r="K75" s="306">
        <v>0.0028970906566103496</v>
      </c>
      <c r="L75" s="306">
        <v>0.013246565831211796</v>
      </c>
      <c r="M75" s="306">
        <v>0.31538262562454905</v>
      </c>
      <c r="N75" s="306">
        <v>0.6684083699780812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theme="0"/>
  </sheetPr>
  <dimension ref="B2:Y115"/>
  <sheetViews>
    <sheetView zoomScale="200" zoomScaleNormal="20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1.421875" style="114" customWidth="1"/>
    <col min="4" max="4" width="10.421875" style="114" bestFit="1" customWidth="1"/>
    <col min="5" max="7" width="9.421875" style="114" bestFit="1" customWidth="1"/>
    <col min="8" max="8" width="10.421875" style="114" bestFit="1" customWidth="1"/>
    <col min="9" max="9" width="9.421875" style="114" bestFit="1" customWidth="1"/>
    <col min="10" max="12" width="10.421875" style="114" bestFit="1" customWidth="1"/>
    <col min="13" max="13" width="9.28125" style="114" bestFit="1" customWidth="1"/>
    <col min="14" max="15" width="11.140625" style="114" bestFit="1" customWidth="1"/>
    <col min="16" max="16384" width="9.140625" style="114" customWidth="1"/>
  </cols>
  <sheetData>
    <row r="2" spans="2:12" ht="11.25">
      <c r="B2" s="100" t="s">
        <v>545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2" ht="38.25" customHeight="1">
      <c r="B4" s="116"/>
      <c r="C4" s="113" t="s">
        <v>331</v>
      </c>
      <c r="D4" s="111" t="s">
        <v>369</v>
      </c>
      <c r="E4" s="111" t="s">
        <v>370</v>
      </c>
      <c r="F4" s="111" t="s">
        <v>371</v>
      </c>
      <c r="G4" s="111" t="s">
        <v>372</v>
      </c>
      <c r="H4" s="111" t="s">
        <v>373</v>
      </c>
      <c r="I4" s="111" t="s">
        <v>374</v>
      </c>
      <c r="J4" s="111" t="s">
        <v>375</v>
      </c>
      <c r="K4" s="111" t="s">
        <v>376</v>
      </c>
      <c r="L4" s="111" t="s">
        <v>377</v>
      </c>
    </row>
    <row r="5" spans="2:25" ht="11.25">
      <c r="B5" s="105" t="s">
        <v>432</v>
      </c>
      <c r="C5" s="784">
        <f aca="true" t="shared" si="0" ref="C5:L5">SUM(C6:C33)</f>
        <v>135212340</v>
      </c>
      <c r="D5" s="785">
        <f t="shared" si="0"/>
        <v>12313670</v>
      </c>
      <c r="E5" s="786">
        <f t="shared" si="0"/>
        <v>6296380</v>
      </c>
      <c r="F5" s="786">
        <f t="shared" si="0"/>
        <v>6345230</v>
      </c>
      <c r="G5" s="786">
        <f t="shared" si="0"/>
        <v>7500780</v>
      </c>
      <c r="H5" s="786">
        <f t="shared" si="0"/>
        <v>11799620</v>
      </c>
      <c r="I5" s="786">
        <f t="shared" si="0"/>
        <v>9197580</v>
      </c>
      <c r="J5" s="786">
        <f t="shared" si="0"/>
        <v>15763190</v>
      </c>
      <c r="K5" s="786">
        <f t="shared" si="0"/>
        <v>26387240</v>
      </c>
      <c r="L5" s="786">
        <f t="shared" si="0"/>
        <v>39608360</v>
      </c>
      <c r="N5" s="306">
        <f>D5/$C5</f>
        <v>0.09106912874963927</v>
      </c>
      <c r="O5" s="306">
        <f aca="true" t="shared" si="1" ref="O5:V5">E5/$C5</f>
        <v>0.0465666077519256</v>
      </c>
      <c r="P5" s="306">
        <f t="shared" si="1"/>
        <v>0.046927891344828436</v>
      </c>
      <c r="Q5" s="306">
        <f t="shared" si="1"/>
        <v>0.05547407877121274</v>
      </c>
      <c r="R5" s="306">
        <f t="shared" si="1"/>
        <v>0.08726733077764944</v>
      </c>
      <c r="S5" s="306">
        <f t="shared" si="1"/>
        <v>0.06802322924076308</v>
      </c>
      <c r="T5" s="306">
        <f t="shared" si="1"/>
        <v>0.11658100140859924</v>
      </c>
      <c r="U5" s="306">
        <f t="shared" si="1"/>
        <v>0.19515408135085896</v>
      </c>
      <c r="V5" s="306">
        <f t="shared" si="1"/>
        <v>0.2929345058298673</v>
      </c>
      <c r="X5" s="293"/>
      <c r="Y5" s="293"/>
    </row>
    <row r="6" spans="2:25" ht="11.25">
      <c r="B6" s="106" t="s">
        <v>529</v>
      </c>
      <c r="C6" s="704">
        <v>3798680</v>
      </c>
      <c r="D6" s="705">
        <v>241330</v>
      </c>
      <c r="E6" s="705">
        <v>154560</v>
      </c>
      <c r="F6" s="705">
        <v>151340</v>
      </c>
      <c r="G6" s="705">
        <v>191740</v>
      </c>
      <c r="H6" s="705">
        <v>446780</v>
      </c>
      <c r="I6" s="705">
        <v>487170</v>
      </c>
      <c r="J6" s="705">
        <v>801020</v>
      </c>
      <c r="K6" s="705">
        <v>931610</v>
      </c>
      <c r="L6" s="706">
        <v>393130</v>
      </c>
      <c r="N6" s="306">
        <f aca="true" t="shared" si="2" ref="N6:N37">D6/$C6</f>
        <v>0.06352996303979278</v>
      </c>
      <c r="O6" s="306">
        <f aca="true" t="shared" si="3" ref="O6:O37">E6/$C6</f>
        <v>0.040687817873577135</v>
      </c>
      <c r="P6" s="306">
        <f aca="true" t="shared" si="4" ref="P6:P37">F6/$C6</f>
        <v>0.03984015500121095</v>
      </c>
      <c r="Q6" s="306">
        <f aca="true" t="shared" si="5" ref="Q6:Q37">G6/$C6</f>
        <v>0.05047542830667495</v>
      </c>
      <c r="R6" s="306">
        <f aca="true" t="shared" si="6" ref="R6:R37">H6/$C6</f>
        <v>0.11761453978750513</v>
      </c>
      <c r="S6" s="306">
        <f aca="true" t="shared" si="7" ref="S6:S37">I6/$C6</f>
        <v>0.12824718059957668</v>
      </c>
      <c r="T6" s="306">
        <f aca="true" t="shared" si="8" ref="T6:T37">J6/$C6</f>
        <v>0.21086798572135584</v>
      </c>
      <c r="U6" s="306">
        <f aca="true" t="shared" si="9" ref="U6:U37">K6/$C6</f>
        <v>0.2452457169332505</v>
      </c>
      <c r="V6" s="306">
        <f aca="true" t="shared" si="10" ref="V6:V37">L6/$C6</f>
        <v>0.10349121273705603</v>
      </c>
      <c r="X6" s="293"/>
      <c r="Y6" s="293"/>
    </row>
    <row r="7" spans="2:25" ht="11.25">
      <c r="B7" s="107" t="s">
        <v>513</v>
      </c>
      <c r="C7" s="707">
        <v>1149470</v>
      </c>
      <c r="D7" s="708">
        <v>230910</v>
      </c>
      <c r="E7" s="708">
        <v>421970</v>
      </c>
      <c r="F7" s="708">
        <v>106190</v>
      </c>
      <c r="G7" s="708">
        <v>57540</v>
      </c>
      <c r="H7" s="708">
        <v>58470</v>
      </c>
      <c r="I7" s="708">
        <v>32830</v>
      </c>
      <c r="J7" s="708">
        <v>37360</v>
      </c>
      <c r="K7" s="708">
        <v>48680</v>
      </c>
      <c r="L7" s="709">
        <v>155510</v>
      </c>
      <c r="N7" s="306">
        <f t="shared" si="2"/>
        <v>0.2008838856168495</v>
      </c>
      <c r="O7" s="306">
        <f t="shared" si="3"/>
        <v>0.36709961982478884</v>
      </c>
      <c r="P7" s="306">
        <f t="shared" si="4"/>
        <v>0.09238170635162292</v>
      </c>
      <c r="Q7" s="306">
        <f t="shared" si="5"/>
        <v>0.050057852749528044</v>
      </c>
      <c r="R7" s="306">
        <f t="shared" si="6"/>
        <v>0.05086692127676233</v>
      </c>
      <c r="S7" s="306">
        <f t="shared" si="7"/>
        <v>0.028560988977528776</v>
      </c>
      <c r="T7" s="306">
        <f t="shared" si="8"/>
        <v>0.032501935674702255</v>
      </c>
      <c r="U7" s="306">
        <f t="shared" si="9"/>
        <v>0.042349952586844375</v>
      </c>
      <c r="V7" s="306">
        <f t="shared" si="10"/>
        <v>0.1352884372797898</v>
      </c>
      <c r="X7" s="293"/>
      <c r="Y7" s="293"/>
    </row>
    <row r="8" spans="2:25" ht="11.25">
      <c r="B8" s="107" t="s">
        <v>2</v>
      </c>
      <c r="C8" s="707">
        <v>1722460</v>
      </c>
      <c r="D8" s="711">
        <v>327130</v>
      </c>
      <c r="E8" s="711">
        <v>12870</v>
      </c>
      <c r="F8" s="711">
        <v>12680</v>
      </c>
      <c r="G8" s="711">
        <v>21340</v>
      </c>
      <c r="H8" s="711">
        <v>26410</v>
      </c>
      <c r="I8" s="711">
        <v>20020</v>
      </c>
      <c r="J8" s="711">
        <v>32200</v>
      </c>
      <c r="K8" s="711">
        <v>66120</v>
      </c>
      <c r="L8" s="712">
        <v>1203690</v>
      </c>
      <c r="N8" s="306">
        <f t="shared" si="2"/>
        <v>0.18992023036819433</v>
      </c>
      <c r="O8" s="306">
        <f t="shared" si="3"/>
        <v>0.007471871625465904</v>
      </c>
      <c r="P8" s="306">
        <f t="shared" si="4"/>
        <v>0.007361564274351799</v>
      </c>
      <c r="Q8" s="306">
        <f t="shared" si="5"/>
        <v>0.012389257225131498</v>
      </c>
      <c r="R8" s="306">
        <f t="shared" si="6"/>
        <v>0.01533272180486049</v>
      </c>
      <c r="S8" s="306">
        <f t="shared" si="7"/>
        <v>0.011622911417391406</v>
      </c>
      <c r="T8" s="306">
        <f t="shared" si="8"/>
        <v>0.01869419318881135</v>
      </c>
      <c r="U8" s="306">
        <f t="shared" si="9"/>
        <v>0.03838695818770828</v>
      </c>
      <c r="V8" s="306">
        <f t="shared" si="10"/>
        <v>0.6988202919080849</v>
      </c>
      <c r="X8" s="293"/>
      <c r="Y8" s="293"/>
    </row>
    <row r="9" spans="2:25" ht="11.25">
      <c r="B9" s="107" t="s">
        <v>497</v>
      </c>
      <c r="C9" s="707">
        <v>4919400</v>
      </c>
      <c r="D9" s="711">
        <v>564300</v>
      </c>
      <c r="E9" s="711">
        <v>7540</v>
      </c>
      <c r="F9" s="711">
        <v>30100</v>
      </c>
      <c r="G9" s="711">
        <v>55550</v>
      </c>
      <c r="H9" s="711">
        <v>84220</v>
      </c>
      <c r="I9" s="711">
        <v>67760</v>
      </c>
      <c r="J9" s="711">
        <v>154340</v>
      </c>
      <c r="K9" s="711">
        <v>581690</v>
      </c>
      <c r="L9" s="712">
        <v>3373910</v>
      </c>
      <c r="N9" s="306">
        <f t="shared" si="2"/>
        <v>0.11470911086717893</v>
      </c>
      <c r="O9" s="306">
        <f t="shared" si="3"/>
        <v>0.0015327072407204131</v>
      </c>
      <c r="P9" s="306">
        <f t="shared" si="4"/>
        <v>0.006118632353539049</v>
      </c>
      <c r="Q9" s="306">
        <f t="shared" si="5"/>
        <v>0.011292027483026386</v>
      </c>
      <c r="R9" s="306">
        <f t="shared" si="6"/>
        <v>0.017119973980566736</v>
      </c>
      <c r="S9" s="306">
        <f t="shared" si="7"/>
        <v>0.013774037484246045</v>
      </c>
      <c r="T9" s="306">
        <f t="shared" si="8"/>
        <v>0.031373744765621825</v>
      </c>
      <c r="U9" s="306">
        <f t="shared" si="9"/>
        <v>0.11824409480830995</v>
      </c>
      <c r="V9" s="306">
        <f t="shared" si="10"/>
        <v>0.6858377037850144</v>
      </c>
      <c r="X9" s="293"/>
      <c r="Y9" s="293"/>
    </row>
    <row r="10" spans="2:25" ht="11.25">
      <c r="B10" s="107" t="s">
        <v>514</v>
      </c>
      <c r="C10" s="707">
        <v>17792560</v>
      </c>
      <c r="D10" s="711">
        <v>1012380</v>
      </c>
      <c r="E10" s="711">
        <v>30450</v>
      </c>
      <c r="F10" s="711">
        <v>92400</v>
      </c>
      <c r="G10" s="711">
        <v>309210</v>
      </c>
      <c r="H10" s="711">
        <v>963260</v>
      </c>
      <c r="I10" s="711">
        <v>953570</v>
      </c>
      <c r="J10" s="711">
        <v>2586140</v>
      </c>
      <c r="K10" s="711">
        <v>5546100</v>
      </c>
      <c r="L10" s="712">
        <v>6299060</v>
      </c>
      <c r="N10" s="306">
        <f t="shared" si="2"/>
        <v>0.056899063428758986</v>
      </c>
      <c r="O10" s="306">
        <f t="shared" si="3"/>
        <v>0.001711389479647673</v>
      </c>
      <c r="P10" s="306">
        <f t="shared" si="4"/>
        <v>0.005193181869275697</v>
      </c>
      <c r="Q10" s="306">
        <f t="shared" si="5"/>
        <v>0.01737861218396903</v>
      </c>
      <c r="R10" s="306">
        <f t="shared" si="6"/>
        <v>0.05413835895452931</v>
      </c>
      <c r="S10" s="306">
        <f t="shared" si="7"/>
        <v>0.053593749297459164</v>
      </c>
      <c r="T10" s="306">
        <f t="shared" si="8"/>
        <v>0.14534951687671702</v>
      </c>
      <c r="U10" s="306">
        <f t="shared" si="9"/>
        <v>0.3117089390172072</v>
      </c>
      <c r="V10" s="306">
        <f t="shared" si="10"/>
        <v>0.3540277509251058</v>
      </c>
      <c r="X10" s="293"/>
      <c r="Y10" s="293"/>
    </row>
    <row r="11" spans="2:25" ht="11.25">
      <c r="B11" s="107" t="s">
        <v>5</v>
      </c>
      <c r="C11" s="707">
        <v>306280</v>
      </c>
      <c r="D11" s="711">
        <v>70540</v>
      </c>
      <c r="E11" s="711">
        <v>780</v>
      </c>
      <c r="F11" s="711">
        <v>2530</v>
      </c>
      <c r="G11" s="711">
        <v>4940</v>
      </c>
      <c r="H11" s="711">
        <v>6490</v>
      </c>
      <c r="I11" s="711">
        <v>5420</v>
      </c>
      <c r="J11" s="711">
        <v>8580</v>
      </c>
      <c r="K11" s="711">
        <v>23800</v>
      </c>
      <c r="L11" s="712">
        <v>183200</v>
      </c>
      <c r="N11" s="306">
        <f t="shared" si="2"/>
        <v>0.23031213268904271</v>
      </c>
      <c r="O11" s="306">
        <f t="shared" si="3"/>
        <v>0.0025466893039049238</v>
      </c>
      <c r="P11" s="306">
        <f t="shared" si="4"/>
        <v>0.008260415306255714</v>
      </c>
      <c r="Q11" s="306">
        <f t="shared" si="5"/>
        <v>0.016129032258064516</v>
      </c>
      <c r="R11" s="306">
        <f t="shared" si="6"/>
        <v>0.021189761003003786</v>
      </c>
      <c r="S11" s="306">
        <f t="shared" si="7"/>
        <v>0.017696225675852162</v>
      </c>
      <c r="T11" s="306">
        <f t="shared" si="8"/>
        <v>0.02801358234295416</v>
      </c>
      <c r="U11" s="306">
        <f t="shared" si="9"/>
        <v>0.07770667363197074</v>
      </c>
      <c r="V11" s="306">
        <f t="shared" si="10"/>
        <v>0.5981454877889513</v>
      </c>
      <c r="X11" s="293"/>
      <c r="Y11" s="293"/>
    </row>
    <row r="12" spans="2:25" ht="11.25">
      <c r="B12" s="107" t="s">
        <v>515</v>
      </c>
      <c r="C12" s="707">
        <v>5787400</v>
      </c>
      <c r="D12" s="711">
        <v>18600</v>
      </c>
      <c r="E12" s="711">
        <v>138870</v>
      </c>
      <c r="F12" s="711">
        <v>56250</v>
      </c>
      <c r="G12" s="711">
        <v>136140</v>
      </c>
      <c r="H12" s="711">
        <v>509690</v>
      </c>
      <c r="I12" s="711">
        <v>669860</v>
      </c>
      <c r="J12" s="711">
        <v>1504880</v>
      </c>
      <c r="K12" s="711">
        <v>1977940</v>
      </c>
      <c r="L12" s="712">
        <v>775170</v>
      </c>
      <c r="N12" s="306">
        <f t="shared" si="2"/>
        <v>0.0032138784255451498</v>
      </c>
      <c r="O12" s="306">
        <f t="shared" si="3"/>
        <v>0.023995231019110483</v>
      </c>
      <c r="P12" s="306">
        <f t="shared" si="4"/>
        <v>0.009719390399834122</v>
      </c>
      <c r="Q12" s="306">
        <f t="shared" si="5"/>
        <v>0.02352351660503853</v>
      </c>
      <c r="R12" s="306">
        <f t="shared" si="6"/>
        <v>0.0880689083180703</v>
      </c>
      <c r="S12" s="306">
        <f t="shared" si="7"/>
        <v>0.11574454850191795</v>
      </c>
      <c r="T12" s="306">
        <f t="shared" si="8"/>
        <v>0.2600269551093755</v>
      </c>
      <c r="U12" s="306">
        <f t="shared" si="9"/>
        <v>0.34176659639907386</v>
      </c>
      <c r="V12" s="306">
        <f t="shared" si="10"/>
        <v>0.13394097522203408</v>
      </c>
      <c r="X12" s="293"/>
      <c r="Y12" s="293"/>
    </row>
    <row r="13" spans="2:25" ht="11.25">
      <c r="B13" s="107" t="s">
        <v>516</v>
      </c>
      <c r="C13" s="707">
        <v>2406520</v>
      </c>
      <c r="D13" s="711">
        <v>321440</v>
      </c>
      <c r="E13" s="711">
        <v>358680</v>
      </c>
      <c r="F13" s="711">
        <v>393200</v>
      </c>
      <c r="G13" s="711">
        <v>362400</v>
      </c>
      <c r="H13" s="711">
        <v>353310</v>
      </c>
      <c r="I13" s="711">
        <v>166730</v>
      </c>
      <c r="J13" s="711">
        <v>187350</v>
      </c>
      <c r="K13" s="711">
        <v>177000</v>
      </c>
      <c r="L13" s="712">
        <v>86400</v>
      </c>
      <c r="N13" s="306">
        <f t="shared" si="2"/>
        <v>0.13357046689825972</v>
      </c>
      <c r="O13" s="306">
        <f t="shared" si="3"/>
        <v>0.14904509416086298</v>
      </c>
      <c r="P13" s="306">
        <f t="shared" si="4"/>
        <v>0.16338945863736848</v>
      </c>
      <c r="Q13" s="306">
        <f t="shared" si="5"/>
        <v>0.1505908947359673</v>
      </c>
      <c r="R13" s="306">
        <f t="shared" si="6"/>
        <v>0.14681365623389792</v>
      </c>
      <c r="S13" s="306">
        <f t="shared" si="7"/>
        <v>0.06928261556105912</v>
      </c>
      <c r="T13" s="306">
        <f t="shared" si="8"/>
        <v>0.07785100477037382</v>
      </c>
      <c r="U13" s="306">
        <f t="shared" si="9"/>
        <v>0.0735501886541562</v>
      </c>
      <c r="V13" s="306">
        <f t="shared" si="10"/>
        <v>0.03590246497016439</v>
      </c>
      <c r="X13" s="293"/>
      <c r="Y13" s="293"/>
    </row>
    <row r="14" spans="2:25" ht="11.25">
      <c r="B14" s="107" t="s">
        <v>517</v>
      </c>
      <c r="C14" s="707">
        <v>14830940</v>
      </c>
      <c r="D14" s="711">
        <v>3564270</v>
      </c>
      <c r="E14" s="711">
        <v>856960</v>
      </c>
      <c r="F14" s="711">
        <v>805890</v>
      </c>
      <c r="G14" s="711">
        <v>996090</v>
      </c>
      <c r="H14" s="711">
        <v>1496790</v>
      </c>
      <c r="I14" s="711">
        <v>1091000</v>
      </c>
      <c r="J14" s="711">
        <v>1373820</v>
      </c>
      <c r="K14" s="711">
        <v>1661160</v>
      </c>
      <c r="L14" s="712">
        <v>2984950</v>
      </c>
      <c r="N14" s="306">
        <f t="shared" si="2"/>
        <v>0.24032664146709515</v>
      </c>
      <c r="O14" s="306">
        <f t="shared" si="3"/>
        <v>0.0577819072830178</v>
      </c>
      <c r="P14" s="306">
        <f t="shared" si="4"/>
        <v>0.05433843033550132</v>
      </c>
      <c r="Q14" s="306">
        <f t="shared" si="5"/>
        <v>0.06716297146371032</v>
      </c>
      <c r="R14" s="306">
        <f t="shared" si="6"/>
        <v>0.10092347484380626</v>
      </c>
      <c r="S14" s="306">
        <f t="shared" si="7"/>
        <v>0.07356243097200851</v>
      </c>
      <c r="T14" s="306">
        <f t="shared" si="8"/>
        <v>0.09263202467274495</v>
      </c>
      <c r="U14" s="306">
        <f t="shared" si="9"/>
        <v>0.11200638664845249</v>
      </c>
      <c r="V14" s="306">
        <f t="shared" si="10"/>
        <v>0.2012650580475681</v>
      </c>
      <c r="X14" s="293"/>
      <c r="Y14" s="293"/>
    </row>
    <row r="15" spans="2:25" ht="11.25">
      <c r="B15" s="108" t="s">
        <v>530</v>
      </c>
      <c r="C15" s="707">
        <v>22674170</v>
      </c>
      <c r="D15" s="708">
        <v>1543530</v>
      </c>
      <c r="E15" s="708">
        <v>189770</v>
      </c>
      <c r="F15" s="708">
        <v>335460</v>
      </c>
      <c r="G15" s="708">
        <v>361510</v>
      </c>
      <c r="H15" s="708">
        <v>629030</v>
      </c>
      <c r="I15" s="708">
        <v>795750</v>
      </c>
      <c r="J15" s="708">
        <v>2392140</v>
      </c>
      <c r="K15" s="708">
        <v>7048840</v>
      </c>
      <c r="L15" s="709">
        <v>9378140</v>
      </c>
      <c r="N15" s="306">
        <f t="shared" si="2"/>
        <v>0.06807437714368376</v>
      </c>
      <c r="O15" s="306">
        <f t="shared" si="3"/>
        <v>0.008369435353091205</v>
      </c>
      <c r="P15" s="306">
        <f t="shared" si="4"/>
        <v>0.014794808365642492</v>
      </c>
      <c r="Q15" s="306">
        <f t="shared" si="5"/>
        <v>0.015943692757000586</v>
      </c>
      <c r="R15" s="306">
        <f t="shared" si="6"/>
        <v>0.02774214006510492</v>
      </c>
      <c r="S15" s="306">
        <f t="shared" si="7"/>
        <v>0.03509500016979673</v>
      </c>
      <c r="T15" s="306">
        <f t="shared" si="8"/>
        <v>0.10550066441241289</v>
      </c>
      <c r="U15" s="306">
        <f t="shared" si="9"/>
        <v>0.31087532641768145</v>
      </c>
      <c r="V15" s="306">
        <f t="shared" si="10"/>
        <v>0.413604555315586</v>
      </c>
      <c r="X15" s="293"/>
      <c r="Y15" s="293"/>
    </row>
    <row r="16" spans="2:25" ht="11.25">
      <c r="B16" s="447" t="s">
        <v>531</v>
      </c>
      <c r="C16" s="725">
        <v>1020180</v>
      </c>
      <c r="D16" s="726">
        <v>79250</v>
      </c>
      <c r="E16" s="726">
        <v>132330</v>
      </c>
      <c r="F16" s="726">
        <v>143710</v>
      </c>
      <c r="G16" s="726">
        <v>170450</v>
      </c>
      <c r="H16" s="726">
        <v>146490</v>
      </c>
      <c r="I16" s="726">
        <v>98960</v>
      </c>
      <c r="J16" s="726">
        <v>81150</v>
      </c>
      <c r="K16" s="726">
        <v>75880</v>
      </c>
      <c r="L16" s="727">
        <v>91960</v>
      </c>
      <c r="N16" s="306">
        <f t="shared" si="2"/>
        <v>0.07768236977788233</v>
      </c>
      <c r="O16" s="306">
        <f t="shared" si="3"/>
        <v>0.12971240369346587</v>
      </c>
      <c r="P16" s="306">
        <f t="shared" si="4"/>
        <v>0.14086729792781666</v>
      </c>
      <c r="Q16" s="306">
        <f t="shared" si="5"/>
        <v>0.16707835872101</v>
      </c>
      <c r="R16" s="306">
        <f t="shared" si="6"/>
        <v>0.14359230723989885</v>
      </c>
      <c r="S16" s="306">
        <f t="shared" si="7"/>
        <v>0.0970024897567096</v>
      </c>
      <c r="T16" s="306">
        <f t="shared" si="8"/>
        <v>0.0795447862141975</v>
      </c>
      <c r="U16" s="306">
        <f t="shared" si="9"/>
        <v>0.07437903115136545</v>
      </c>
      <c r="V16" s="306">
        <f t="shared" si="10"/>
        <v>0.09014095551765375</v>
      </c>
      <c r="X16" s="293"/>
      <c r="Y16" s="293"/>
    </row>
    <row r="17" spans="2:25" ht="11.25">
      <c r="B17" s="451" t="s">
        <v>532</v>
      </c>
      <c r="C17" s="731">
        <v>9911520</v>
      </c>
      <c r="D17" s="732">
        <v>617260</v>
      </c>
      <c r="E17" s="732">
        <v>366550</v>
      </c>
      <c r="F17" s="732">
        <v>656260</v>
      </c>
      <c r="G17" s="732">
        <v>906810</v>
      </c>
      <c r="H17" s="732">
        <v>1348580</v>
      </c>
      <c r="I17" s="732">
        <v>1046760</v>
      </c>
      <c r="J17" s="732">
        <v>1391570</v>
      </c>
      <c r="K17" s="732">
        <v>1648470</v>
      </c>
      <c r="L17" s="733">
        <v>1929240</v>
      </c>
      <c r="N17" s="306">
        <f t="shared" si="2"/>
        <v>0.06227702713610021</v>
      </c>
      <c r="O17" s="306">
        <f t="shared" si="3"/>
        <v>0.03698221867079923</v>
      </c>
      <c r="P17" s="306">
        <f t="shared" si="4"/>
        <v>0.06621184238139054</v>
      </c>
      <c r="Q17" s="306">
        <f t="shared" si="5"/>
        <v>0.09149050801491598</v>
      </c>
      <c r="R17" s="306">
        <f t="shared" si="6"/>
        <v>0.13606187547419568</v>
      </c>
      <c r="S17" s="306">
        <f t="shared" si="7"/>
        <v>0.10561044118359243</v>
      </c>
      <c r="T17" s="306">
        <f t="shared" si="8"/>
        <v>0.1403992525868888</v>
      </c>
      <c r="U17" s="306">
        <f t="shared" si="9"/>
        <v>0.16631858685650636</v>
      </c>
      <c r="V17" s="306">
        <f t="shared" si="10"/>
        <v>0.19464622984163882</v>
      </c>
      <c r="X17" s="293"/>
      <c r="Y17" s="293"/>
    </row>
    <row r="18" spans="2:25" ht="11.25">
      <c r="B18" s="106" t="s">
        <v>518</v>
      </c>
      <c r="C18" s="724">
        <v>200750</v>
      </c>
      <c r="D18" s="705">
        <v>64610</v>
      </c>
      <c r="E18" s="705">
        <v>39070</v>
      </c>
      <c r="F18" s="705">
        <v>19850</v>
      </c>
      <c r="G18" s="705">
        <v>13260</v>
      </c>
      <c r="H18" s="705">
        <v>14000</v>
      </c>
      <c r="I18" s="705">
        <v>11250</v>
      </c>
      <c r="J18" s="705">
        <v>11780</v>
      </c>
      <c r="K18" s="705">
        <v>16340</v>
      </c>
      <c r="L18" s="706">
        <v>10580</v>
      </c>
      <c r="N18" s="306">
        <f t="shared" si="2"/>
        <v>0.3218430884184309</v>
      </c>
      <c r="O18" s="306">
        <f t="shared" si="3"/>
        <v>0.19462017434620174</v>
      </c>
      <c r="P18" s="306">
        <f t="shared" si="4"/>
        <v>0.09887920298879203</v>
      </c>
      <c r="Q18" s="306">
        <f t="shared" si="5"/>
        <v>0.06605230386052303</v>
      </c>
      <c r="R18" s="306">
        <f t="shared" si="6"/>
        <v>0.06973848069738481</v>
      </c>
      <c r="S18" s="306">
        <f t="shared" si="7"/>
        <v>0.05603985056039851</v>
      </c>
      <c r="T18" s="306">
        <f t="shared" si="8"/>
        <v>0.0586799501867995</v>
      </c>
      <c r="U18" s="306">
        <f t="shared" si="9"/>
        <v>0.08139476961394769</v>
      </c>
      <c r="V18" s="306">
        <f t="shared" si="10"/>
        <v>0.05270236612702366</v>
      </c>
      <c r="X18" s="293"/>
      <c r="Y18" s="293"/>
    </row>
    <row r="19" spans="2:25" ht="11.25">
      <c r="B19" s="107" t="s">
        <v>533</v>
      </c>
      <c r="C19" s="707">
        <v>474630</v>
      </c>
      <c r="D19" s="711">
        <v>29560</v>
      </c>
      <c r="E19" s="711">
        <v>4430</v>
      </c>
      <c r="F19" s="711">
        <v>17380</v>
      </c>
      <c r="G19" s="711">
        <v>39500</v>
      </c>
      <c r="H19" s="711">
        <v>58080</v>
      </c>
      <c r="I19" s="711">
        <v>34150</v>
      </c>
      <c r="J19" s="711">
        <v>71870</v>
      </c>
      <c r="K19" s="711">
        <v>51180</v>
      </c>
      <c r="L19" s="712">
        <v>168490</v>
      </c>
      <c r="N19" s="306">
        <f t="shared" si="2"/>
        <v>0.06228009186102859</v>
      </c>
      <c r="O19" s="306">
        <f t="shared" si="3"/>
        <v>0.00933358616185239</v>
      </c>
      <c r="P19" s="306">
        <f t="shared" si="4"/>
        <v>0.036617997176748206</v>
      </c>
      <c r="Q19" s="306">
        <f t="shared" si="5"/>
        <v>0.08322272085624592</v>
      </c>
      <c r="R19" s="306">
        <f t="shared" si="6"/>
        <v>0.12236900322356362</v>
      </c>
      <c r="S19" s="306">
        <f t="shared" si="7"/>
        <v>0.07195078271495692</v>
      </c>
      <c r="T19" s="306">
        <f t="shared" si="8"/>
        <v>0.1514232138718581</v>
      </c>
      <c r="U19" s="306">
        <f t="shared" si="9"/>
        <v>0.10783136337778901</v>
      </c>
      <c r="V19" s="306">
        <f t="shared" si="10"/>
        <v>0.35499230979921204</v>
      </c>
      <c r="X19" s="293"/>
      <c r="Y19" s="293"/>
    </row>
    <row r="20" spans="2:25" ht="11.25">
      <c r="B20" s="107" t="s">
        <v>13</v>
      </c>
      <c r="C20" s="707">
        <v>900080</v>
      </c>
      <c r="D20" s="711">
        <v>113230</v>
      </c>
      <c r="E20" s="711">
        <v>17520</v>
      </c>
      <c r="F20" s="711">
        <v>89980</v>
      </c>
      <c r="G20" s="711">
        <v>90690</v>
      </c>
      <c r="H20" s="711">
        <v>96270</v>
      </c>
      <c r="I20" s="711">
        <v>57790</v>
      </c>
      <c r="J20" s="711">
        <v>78610</v>
      </c>
      <c r="K20" s="711">
        <v>96390</v>
      </c>
      <c r="L20" s="712">
        <v>259590</v>
      </c>
      <c r="N20" s="306">
        <f t="shared" si="2"/>
        <v>0.1257999288952093</v>
      </c>
      <c r="O20" s="306">
        <f t="shared" si="3"/>
        <v>0.019464936450093326</v>
      </c>
      <c r="P20" s="306">
        <f t="shared" si="4"/>
        <v>0.09996889165407519</v>
      </c>
      <c r="Q20" s="306">
        <f t="shared" si="5"/>
        <v>0.10075771042573993</v>
      </c>
      <c r="R20" s="306">
        <f t="shared" si="6"/>
        <v>0.10695715936361212</v>
      </c>
      <c r="S20" s="306">
        <f t="shared" si="7"/>
        <v>0.06420540396409208</v>
      </c>
      <c r="T20" s="306">
        <f t="shared" si="8"/>
        <v>0.08733668118389476</v>
      </c>
      <c r="U20" s="306">
        <f t="shared" si="9"/>
        <v>0.10709048084614702</v>
      </c>
      <c r="V20" s="306">
        <f t="shared" si="10"/>
        <v>0.2884076970935917</v>
      </c>
      <c r="X20" s="293"/>
      <c r="Y20" s="293"/>
    </row>
    <row r="21" spans="2:25" ht="11.25">
      <c r="B21" s="107" t="s">
        <v>14</v>
      </c>
      <c r="C21" s="707">
        <v>167660</v>
      </c>
      <c r="D21" s="711">
        <v>320</v>
      </c>
      <c r="E21" s="711">
        <v>20</v>
      </c>
      <c r="F21" s="711">
        <v>350</v>
      </c>
      <c r="G21" s="711">
        <v>1390</v>
      </c>
      <c r="H21" s="711">
        <v>2160</v>
      </c>
      <c r="I21" s="711">
        <v>2400</v>
      </c>
      <c r="J21" s="711">
        <v>11070</v>
      </c>
      <c r="K21" s="711">
        <v>63660</v>
      </c>
      <c r="L21" s="712">
        <v>86280</v>
      </c>
      <c r="N21" s="306">
        <f t="shared" si="2"/>
        <v>0.001908624597399499</v>
      </c>
      <c r="O21" s="306">
        <f t="shared" si="3"/>
        <v>0.00011928903733746869</v>
      </c>
      <c r="P21" s="306">
        <f t="shared" si="4"/>
        <v>0.002087558153405702</v>
      </c>
      <c r="Q21" s="306">
        <f t="shared" si="5"/>
        <v>0.008290588094954074</v>
      </c>
      <c r="R21" s="306">
        <f t="shared" si="6"/>
        <v>0.012883216032446618</v>
      </c>
      <c r="S21" s="306">
        <f t="shared" si="7"/>
        <v>0.014314684480496243</v>
      </c>
      <c r="T21" s="306">
        <f t="shared" si="8"/>
        <v>0.06602648216628892</v>
      </c>
      <c r="U21" s="306">
        <f t="shared" si="9"/>
        <v>0.3796970058451628</v>
      </c>
      <c r="V21" s="306">
        <f t="shared" si="10"/>
        <v>0.5146129070738399</v>
      </c>
      <c r="X21" s="293"/>
      <c r="Y21" s="293"/>
    </row>
    <row r="22" spans="2:25" ht="11.25">
      <c r="B22" s="107" t="s">
        <v>519</v>
      </c>
      <c r="C22" s="707">
        <v>2483790</v>
      </c>
      <c r="D22" s="711">
        <v>585160</v>
      </c>
      <c r="E22" s="711">
        <v>372760</v>
      </c>
      <c r="F22" s="711">
        <v>116600</v>
      </c>
      <c r="G22" s="711">
        <v>110330</v>
      </c>
      <c r="H22" s="711">
        <v>123900</v>
      </c>
      <c r="I22" s="711">
        <v>65820</v>
      </c>
      <c r="J22" s="711">
        <v>75780</v>
      </c>
      <c r="K22" s="711">
        <v>120460</v>
      </c>
      <c r="L22" s="712">
        <v>912960</v>
      </c>
      <c r="N22" s="306">
        <f t="shared" si="2"/>
        <v>0.23559157577734027</v>
      </c>
      <c r="O22" s="306">
        <f t="shared" si="3"/>
        <v>0.1500770999158544</v>
      </c>
      <c r="P22" s="306">
        <f t="shared" si="4"/>
        <v>0.04694438740795317</v>
      </c>
      <c r="Q22" s="306">
        <f t="shared" si="5"/>
        <v>0.044420019405827384</v>
      </c>
      <c r="R22" s="306">
        <f t="shared" si="6"/>
        <v>0.049883444252533424</v>
      </c>
      <c r="S22" s="306">
        <f t="shared" si="7"/>
        <v>0.026499824864420905</v>
      </c>
      <c r="T22" s="306">
        <f t="shared" si="8"/>
        <v>0.030509825709903012</v>
      </c>
      <c r="U22" s="306">
        <f t="shared" si="9"/>
        <v>0.048498464040840815</v>
      </c>
      <c r="V22" s="306">
        <f t="shared" si="10"/>
        <v>0.3675673064147935</v>
      </c>
      <c r="X22" s="293"/>
      <c r="Y22" s="293"/>
    </row>
    <row r="23" spans="2:25" ht="11.25">
      <c r="B23" s="107" t="s">
        <v>16</v>
      </c>
      <c r="C23" s="707">
        <v>41650</v>
      </c>
      <c r="D23" s="711">
        <v>14890</v>
      </c>
      <c r="E23" s="711">
        <v>15600</v>
      </c>
      <c r="F23" s="711">
        <v>5070</v>
      </c>
      <c r="G23" s="711">
        <v>2890</v>
      </c>
      <c r="H23" s="711">
        <v>2960</v>
      </c>
      <c r="I23" s="711">
        <v>0</v>
      </c>
      <c r="J23" s="711">
        <v>0</v>
      </c>
      <c r="K23" s="711" t="s">
        <v>18</v>
      </c>
      <c r="L23" s="712" t="s">
        <v>18</v>
      </c>
      <c r="N23" s="306">
        <f t="shared" si="2"/>
        <v>0.3575030012004802</v>
      </c>
      <c r="O23" s="306">
        <f t="shared" si="3"/>
        <v>0.3745498199279712</v>
      </c>
      <c r="P23" s="306">
        <f t="shared" si="4"/>
        <v>0.12172869147659064</v>
      </c>
      <c r="Q23" s="306">
        <f t="shared" si="5"/>
        <v>0.06938775510204082</v>
      </c>
      <c r="R23" s="306">
        <f t="shared" si="6"/>
        <v>0.07106842737094837</v>
      </c>
      <c r="S23" s="306">
        <f t="shared" si="7"/>
        <v>0</v>
      </c>
      <c r="T23" s="306">
        <f t="shared" si="8"/>
        <v>0</v>
      </c>
      <c r="U23" s="306" t="e">
        <f t="shared" si="9"/>
        <v>#VALUE!</v>
      </c>
      <c r="V23" s="306" t="e">
        <f t="shared" si="10"/>
        <v>#VALUE!</v>
      </c>
      <c r="X23" s="293"/>
      <c r="Y23" s="293"/>
    </row>
    <row r="24" spans="2:25" ht="11.25">
      <c r="B24" s="107" t="s">
        <v>17</v>
      </c>
      <c r="C24" s="707">
        <v>6711500</v>
      </c>
      <c r="D24" s="711">
        <v>594360</v>
      </c>
      <c r="E24" s="711">
        <v>533040</v>
      </c>
      <c r="F24" s="711">
        <v>565160</v>
      </c>
      <c r="G24" s="711">
        <v>634080</v>
      </c>
      <c r="H24" s="711">
        <v>849920</v>
      </c>
      <c r="I24" s="711">
        <v>684040</v>
      </c>
      <c r="J24" s="711">
        <v>1260350</v>
      </c>
      <c r="K24" s="711">
        <v>1216260</v>
      </c>
      <c r="L24" s="712">
        <v>374290</v>
      </c>
      <c r="N24" s="306">
        <f t="shared" si="2"/>
        <v>0.08855844446099978</v>
      </c>
      <c r="O24" s="306">
        <f t="shared" si="3"/>
        <v>0.07942188780451465</v>
      </c>
      <c r="P24" s="306">
        <f t="shared" si="4"/>
        <v>0.08420770319600686</v>
      </c>
      <c r="Q24" s="306">
        <f t="shared" si="5"/>
        <v>0.09447664456529836</v>
      </c>
      <c r="R24" s="306">
        <f t="shared" si="6"/>
        <v>0.12663637040899947</v>
      </c>
      <c r="S24" s="306">
        <f t="shared" si="7"/>
        <v>0.10192058407211503</v>
      </c>
      <c r="T24" s="306">
        <f t="shared" si="8"/>
        <v>0.18778961484019965</v>
      </c>
      <c r="U24" s="306">
        <f t="shared" si="9"/>
        <v>0.18122029352603738</v>
      </c>
      <c r="V24" s="306">
        <f t="shared" si="10"/>
        <v>0.0557684571258288</v>
      </c>
      <c r="X24" s="293"/>
      <c r="Y24" s="293"/>
    </row>
    <row r="25" spans="2:25" ht="11.25">
      <c r="B25" s="107" t="s">
        <v>534</v>
      </c>
      <c r="C25" s="707">
        <v>2517170</v>
      </c>
      <c r="D25" s="711">
        <v>43180</v>
      </c>
      <c r="E25" s="711">
        <v>13290</v>
      </c>
      <c r="F25" s="711">
        <v>76790</v>
      </c>
      <c r="G25" s="711">
        <v>199270</v>
      </c>
      <c r="H25" s="711">
        <v>559490</v>
      </c>
      <c r="I25" s="711">
        <v>528380</v>
      </c>
      <c r="J25" s="711">
        <v>691120</v>
      </c>
      <c r="K25" s="711">
        <v>336050</v>
      </c>
      <c r="L25" s="712">
        <v>69610</v>
      </c>
      <c r="N25" s="306">
        <f t="shared" si="2"/>
        <v>0.01715418505702833</v>
      </c>
      <c r="O25" s="306">
        <f t="shared" si="3"/>
        <v>0.005279738754235908</v>
      </c>
      <c r="P25" s="306">
        <f t="shared" si="4"/>
        <v>0.03050648148515992</v>
      </c>
      <c r="Q25" s="306">
        <f t="shared" si="5"/>
        <v>0.07916429959041305</v>
      </c>
      <c r="R25" s="306">
        <f t="shared" si="6"/>
        <v>0.2222694533940894</v>
      </c>
      <c r="S25" s="306">
        <f t="shared" si="7"/>
        <v>0.20991033581363197</v>
      </c>
      <c r="T25" s="306">
        <f t="shared" si="8"/>
        <v>0.27456230608182997</v>
      </c>
      <c r="U25" s="306">
        <f t="shared" si="9"/>
        <v>0.13350310070436244</v>
      </c>
      <c r="V25" s="306">
        <f t="shared" si="10"/>
        <v>0.027654071834639693</v>
      </c>
      <c r="X25" s="293"/>
      <c r="Y25" s="293"/>
    </row>
    <row r="26" spans="2:25" ht="11.25">
      <c r="B26" s="107" t="s">
        <v>434</v>
      </c>
      <c r="C26" s="707">
        <v>10377220</v>
      </c>
      <c r="D26" s="711">
        <v>435950</v>
      </c>
      <c r="E26" s="711">
        <v>290590</v>
      </c>
      <c r="F26" s="711">
        <v>754770</v>
      </c>
      <c r="G26" s="711">
        <v>1497480</v>
      </c>
      <c r="H26" s="711">
        <v>2606820</v>
      </c>
      <c r="I26" s="711">
        <v>1384300</v>
      </c>
      <c r="J26" s="711">
        <v>1194590</v>
      </c>
      <c r="K26" s="711">
        <v>822570</v>
      </c>
      <c r="L26" s="712">
        <v>1390150</v>
      </c>
      <c r="N26" s="306">
        <f t="shared" si="2"/>
        <v>0.04201028791911514</v>
      </c>
      <c r="O26" s="306">
        <f t="shared" si="3"/>
        <v>0.028002682799439543</v>
      </c>
      <c r="P26" s="306">
        <f t="shared" si="4"/>
        <v>0.07273335247783125</v>
      </c>
      <c r="Q26" s="306">
        <f t="shared" si="5"/>
        <v>0.1443045439915507</v>
      </c>
      <c r="R26" s="306">
        <f t="shared" si="6"/>
        <v>0.2512060070038026</v>
      </c>
      <c r="S26" s="306">
        <f t="shared" si="7"/>
        <v>0.13339796207462115</v>
      </c>
      <c r="T26" s="306">
        <f t="shared" si="8"/>
        <v>0.11511657264662405</v>
      </c>
      <c r="U26" s="306">
        <f t="shared" si="9"/>
        <v>0.07926689421637009</v>
      </c>
      <c r="V26" s="306">
        <f t="shared" si="10"/>
        <v>0.13396169687064552</v>
      </c>
      <c r="X26" s="293"/>
      <c r="Y26" s="293"/>
    </row>
    <row r="27" spans="2:25" ht="11.25">
      <c r="B27" s="107" t="s">
        <v>535</v>
      </c>
      <c r="C27" s="707">
        <v>2205950</v>
      </c>
      <c r="D27" s="711">
        <v>313080</v>
      </c>
      <c r="E27" s="711">
        <v>222800</v>
      </c>
      <c r="F27" s="711">
        <v>199220</v>
      </c>
      <c r="G27" s="711">
        <v>169580</v>
      </c>
      <c r="H27" s="711">
        <v>258790</v>
      </c>
      <c r="I27" s="711">
        <v>118590</v>
      </c>
      <c r="J27" s="711">
        <v>136760</v>
      </c>
      <c r="K27" s="711">
        <v>160790</v>
      </c>
      <c r="L27" s="712">
        <v>626350</v>
      </c>
      <c r="N27" s="306">
        <f t="shared" si="2"/>
        <v>0.14192524762573946</v>
      </c>
      <c r="O27" s="306">
        <f t="shared" si="3"/>
        <v>0.10099956934654004</v>
      </c>
      <c r="P27" s="306">
        <f t="shared" si="4"/>
        <v>0.09031029715088737</v>
      </c>
      <c r="Q27" s="306">
        <f t="shared" si="5"/>
        <v>0.07687390920011786</v>
      </c>
      <c r="R27" s="306">
        <f t="shared" si="6"/>
        <v>0.11731453568757225</v>
      </c>
      <c r="S27" s="306">
        <f t="shared" si="7"/>
        <v>0.05375915138602416</v>
      </c>
      <c r="T27" s="306">
        <f t="shared" si="8"/>
        <v>0.061995965457059314</v>
      </c>
      <c r="U27" s="306">
        <f t="shared" si="9"/>
        <v>0.07288923139690383</v>
      </c>
      <c r="V27" s="306">
        <f t="shared" si="10"/>
        <v>0.2839366259434711</v>
      </c>
      <c r="X27" s="293"/>
      <c r="Y27" s="293"/>
    </row>
    <row r="28" spans="2:25" ht="11.25">
      <c r="B28" s="107" t="s">
        <v>536</v>
      </c>
      <c r="C28" s="707">
        <v>5444180</v>
      </c>
      <c r="D28" s="711">
        <v>372490</v>
      </c>
      <c r="E28" s="711">
        <v>1882100</v>
      </c>
      <c r="F28" s="711">
        <v>1338640</v>
      </c>
      <c r="G28" s="711">
        <v>629280</v>
      </c>
      <c r="H28" s="711">
        <v>317450</v>
      </c>
      <c r="I28" s="711">
        <v>115850</v>
      </c>
      <c r="J28" s="711">
        <v>124160</v>
      </c>
      <c r="K28" s="711">
        <v>155000</v>
      </c>
      <c r="L28" s="712">
        <v>509200</v>
      </c>
      <c r="N28" s="306">
        <f t="shared" si="2"/>
        <v>0.06841985386228963</v>
      </c>
      <c r="O28" s="306">
        <f t="shared" si="3"/>
        <v>0.34570862829663973</v>
      </c>
      <c r="P28" s="306">
        <f t="shared" si="4"/>
        <v>0.24588459602731724</v>
      </c>
      <c r="Q28" s="306">
        <f t="shared" si="5"/>
        <v>0.1155876550738587</v>
      </c>
      <c r="R28" s="306">
        <f t="shared" si="6"/>
        <v>0.05830997505593129</v>
      </c>
      <c r="S28" s="306">
        <f t="shared" si="7"/>
        <v>0.02127960500938617</v>
      </c>
      <c r="T28" s="306">
        <f t="shared" si="8"/>
        <v>0.022806005679459534</v>
      </c>
      <c r="U28" s="306">
        <f t="shared" si="9"/>
        <v>0.028470770621103637</v>
      </c>
      <c r="V28" s="306">
        <f t="shared" si="10"/>
        <v>0.09353107355010305</v>
      </c>
      <c r="X28" s="293"/>
      <c r="Y28" s="293"/>
    </row>
    <row r="29" spans="2:25" ht="11.25">
      <c r="B29" s="107" t="s">
        <v>364</v>
      </c>
      <c r="C29" s="707">
        <v>518480</v>
      </c>
      <c r="D29" s="711">
        <v>14670</v>
      </c>
      <c r="E29" s="711">
        <v>17730</v>
      </c>
      <c r="F29" s="711">
        <v>62660</v>
      </c>
      <c r="G29" s="711">
        <v>116950</v>
      </c>
      <c r="H29" s="711">
        <v>138850</v>
      </c>
      <c r="I29" s="711">
        <v>62770</v>
      </c>
      <c r="J29" s="711">
        <v>45180</v>
      </c>
      <c r="K29" s="711">
        <v>27710</v>
      </c>
      <c r="L29" s="712">
        <v>31970</v>
      </c>
      <c r="N29" s="306">
        <f t="shared" si="2"/>
        <v>0.02829424471532171</v>
      </c>
      <c r="O29" s="306">
        <f t="shared" si="3"/>
        <v>0.034196111711155684</v>
      </c>
      <c r="P29" s="306">
        <f t="shared" si="4"/>
        <v>0.12085326338528005</v>
      </c>
      <c r="Q29" s="306">
        <f t="shared" si="5"/>
        <v>0.2255631846937201</v>
      </c>
      <c r="R29" s="306">
        <f t="shared" si="6"/>
        <v>0.26780203672272795</v>
      </c>
      <c r="S29" s="306">
        <f t="shared" si="7"/>
        <v>0.12106542200277735</v>
      </c>
      <c r="T29" s="306">
        <f t="shared" si="8"/>
        <v>0.08713933035025459</v>
      </c>
      <c r="U29" s="306">
        <f t="shared" si="9"/>
        <v>0.05344468446227434</v>
      </c>
      <c r="V29" s="306">
        <f t="shared" si="10"/>
        <v>0.06166100910353341</v>
      </c>
      <c r="X29" s="293"/>
      <c r="Y29" s="293"/>
    </row>
    <row r="30" spans="2:25" ht="11.25">
      <c r="B30" s="107" t="s">
        <v>24</v>
      </c>
      <c r="C30" s="707">
        <v>668340</v>
      </c>
      <c r="D30" s="711">
        <v>90220</v>
      </c>
      <c r="E30" s="711">
        <v>12750</v>
      </c>
      <c r="F30" s="711">
        <v>27950</v>
      </c>
      <c r="G30" s="711">
        <v>12320</v>
      </c>
      <c r="H30" s="711">
        <v>17310</v>
      </c>
      <c r="I30" s="711">
        <v>10960</v>
      </c>
      <c r="J30" s="711">
        <v>6260</v>
      </c>
      <c r="K30" s="711">
        <v>15630</v>
      </c>
      <c r="L30" s="712">
        <v>474940</v>
      </c>
      <c r="N30" s="306">
        <f t="shared" si="2"/>
        <v>0.1349911721578837</v>
      </c>
      <c r="O30" s="306">
        <f t="shared" si="3"/>
        <v>0.01907711643774127</v>
      </c>
      <c r="P30" s="306">
        <f t="shared" si="4"/>
        <v>0.041820031720381845</v>
      </c>
      <c r="Q30" s="306">
        <f t="shared" si="5"/>
        <v>0.018433731334350778</v>
      </c>
      <c r="R30" s="306">
        <f t="shared" si="6"/>
        <v>0.02589999102253344</v>
      </c>
      <c r="S30" s="306">
        <f t="shared" si="7"/>
        <v>0.016398838914325045</v>
      </c>
      <c r="T30" s="306">
        <f t="shared" si="8"/>
        <v>0.00936649010982434</v>
      </c>
      <c r="U30" s="306">
        <f t="shared" si="9"/>
        <v>0.023386300386031064</v>
      </c>
      <c r="V30" s="306">
        <f t="shared" si="10"/>
        <v>0.7106263279169285</v>
      </c>
      <c r="X30" s="293"/>
      <c r="Y30" s="293"/>
    </row>
    <row r="31" spans="2:25" ht="11.25">
      <c r="B31" s="107" t="s">
        <v>25</v>
      </c>
      <c r="C31" s="707">
        <v>1121050</v>
      </c>
      <c r="D31" s="711">
        <v>37500</v>
      </c>
      <c r="E31" s="711">
        <v>290</v>
      </c>
      <c r="F31" s="711">
        <v>22020</v>
      </c>
      <c r="G31" s="711">
        <v>21880</v>
      </c>
      <c r="H31" s="711">
        <v>45360</v>
      </c>
      <c r="I31" s="711">
        <v>83350</v>
      </c>
      <c r="J31" s="711">
        <v>207470</v>
      </c>
      <c r="K31" s="711">
        <v>394300</v>
      </c>
      <c r="L31" s="712">
        <v>308880</v>
      </c>
      <c r="N31" s="306">
        <f t="shared" si="2"/>
        <v>0.03345078274831631</v>
      </c>
      <c r="O31" s="306">
        <f t="shared" si="3"/>
        <v>0.0002586860532536461</v>
      </c>
      <c r="P31" s="306">
        <f t="shared" si="4"/>
        <v>0.019642299629811337</v>
      </c>
      <c r="Q31" s="306">
        <f t="shared" si="5"/>
        <v>0.019517416707550958</v>
      </c>
      <c r="R31" s="306">
        <f t="shared" si="6"/>
        <v>0.04046206681236341</v>
      </c>
      <c r="S31" s="306">
        <f t="shared" si="7"/>
        <v>0.07434993978859106</v>
      </c>
      <c r="T31" s="306">
        <f t="shared" si="8"/>
        <v>0.18506757058115159</v>
      </c>
      <c r="U31" s="306">
        <f t="shared" si="9"/>
        <v>0.3517238303376299</v>
      </c>
      <c r="V31" s="306">
        <f t="shared" si="10"/>
        <v>0.2755274073413318</v>
      </c>
      <c r="X31" s="293"/>
      <c r="Y31" s="293"/>
    </row>
    <row r="32" spans="2:25" ht="11.25">
      <c r="B32" s="108" t="s">
        <v>286</v>
      </c>
      <c r="C32" s="707">
        <v>1751890</v>
      </c>
      <c r="D32" s="711">
        <v>128730</v>
      </c>
      <c r="E32" s="711">
        <v>4880</v>
      </c>
      <c r="F32" s="711">
        <v>12950</v>
      </c>
      <c r="G32" s="711">
        <v>43410</v>
      </c>
      <c r="H32" s="711">
        <v>74770</v>
      </c>
      <c r="I32" s="711">
        <v>68120</v>
      </c>
      <c r="J32" s="711">
        <v>148910</v>
      </c>
      <c r="K32" s="711">
        <v>368190</v>
      </c>
      <c r="L32" s="712">
        <v>901920</v>
      </c>
      <c r="N32" s="306">
        <f t="shared" si="2"/>
        <v>0.07348064090781956</v>
      </c>
      <c r="O32" s="306">
        <f t="shared" si="3"/>
        <v>0.0027855630205092788</v>
      </c>
      <c r="P32" s="306">
        <f t="shared" si="4"/>
        <v>0.007392016622048188</v>
      </c>
      <c r="Q32" s="306">
        <f t="shared" si="5"/>
        <v>0.024778953016456513</v>
      </c>
      <c r="R32" s="306">
        <f t="shared" si="6"/>
        <v>0.04267962029579483</v>
      </c>
      <c r="S32" s="306">
        <f t="shared" si="7"/>
        <v>0.03888371986825657</v>
      </c>
      <c r="T32" s="306">
        <f t="shared" si="8"/>
        <v>0.08499962897213865</v>
      </c>
      <c r="U32" s="306">
        <f t="shared" si="9"/>
        <v>0.21016730502485886</v>
      </c>
      <c r="V32" s="306">
        <f t="shared" si="10"/>
        <v>0.5148268441511739</v>
      </c>
      <c r="X32" s="293"/>
      <c r="Y32" s="293"/>
    </row>
    <row r="33" spans="2:25" ht="11.25">
      <c r="B33" s="109" t="s">
        <v>520</v>
      </c>
      <c r="C33" s="713">
        <v>13308420</v>
      </c>
      <c r="D33" s="714">
        <v>884780</v>
      </c>
      <c r="E33" s="714">
        <v>198180</v>
      </c>
      <c r="F33" s="714">
        <v>249830</v>
      </c>
      <c r="G33" s="714">
        <v>344750</v>
      </c>
      <c r="H33" s="714">
        <v>563970</v>
      </c>
      <c r="I33" s="714">
        <v>533980</v>
      </c>
      <c r="J33" s="714">
        <v>1148730</v>
      </c>
      <c r="K33" s="714">
        <v>2755420</v>
      </c>
      <c r="L33" s="715">
        <v>6628790</v>
      </c>
      <c r="N33" s="306">
        <f t="shared" si="2"/>
        <v>0.06648272296786546</v>
      </c>
      <c r="O33" s="306">
        <f t="shared" si="3"/>
        <v>0.014891324439715609</v>
      </c>
      <c r="P33" s="306">
        <f t="shared" si="4"/>
        <v>0.018772326091301597</v>
      </c>
      <c r="Q33" s="306">
        <f t="shared" si="5"/>
        <v>0.02590465284383871</v>
      </c>
      <c r="R33" s="306">
        <f t="shared" si="6"/>
        <v>0.04237693129612681</v>
      </c>
      <c r="S33" s="306">
        <f t="shared" si="7"/>
        <v>0.040123470705012314</v>
      </c>
      <c r="T33" s="306">
        <f t="shared" si="8"/>
        <v>0.08631603150486684</v>
      </c>
      <c r="U33" s="306">
        <f t="shared" si="9"/>
        <v>0.20704336051913</v>
      </c>
      <c r="V33" s="306">
        <f t="shared" si="10"/>
        <v>0.498089931036141</v>
      </c>
      <c r="X33" s="293"/>
      <c r="Y33" s="293"/>
    </row>
    <row r="34" spans="2:25" ht="11.25">
      <c r="B34" s="106" t="s">
        <v>538</v>
      </c>
      <c r="C34" s="704">
        <v>160950</v>
      </c>
      <c r="D34" s="705">
        <v>5260</v>
      </c>
      <c r="E34" s="705">
        <v>0</v>
      </c>
      <c r="F34" s="705">
        <v>80</v>
      </c>
      <c r="G34" s="705">
        <v>150</v>
      </c>
      <c r="H34" s="705">
        <v>370</v>
      </c>
      <c r="I34" s="705">
        <v>980</v>
      </c>
      <c r="J34" s="705">
        <v>2990</v>
      </c>
      <c r="K34" s="705">
        <v>9440</v>
      </c>
      <c r="L34" s="706">
        <v>141600</v>
      </c>
      <c r="N34" s="306">
        <f t="shared" si="2"/>
        <v>0.03268095681888785</v>
      </c>
      <c r="O34" s="306">
        <f t="shared" si="3"/>
        <v>0</v>
      </c>
      <c r="P34" s="306">
        <f t="shared" si="4"/>
        <v>0.0004970487729108419</v>
      </c>
      <c r="Q34" s="306">
        <f t="shared" si="5"/>
        <v>0.0009319664492078285</v>
      </c>
      <c r="R34" s="306">
        <f t="shared" si="6"/>
        <v>0.0022988505747126436</v>
      </c>
      <c r="S34" s="306">
        <f t="shared" si="7"/>
        <v>0.006088847468157813</v>
      </c>
      <c r="T34" s="306">
        <f t="shared" si="8"/>
        <v>0.018577197887542717</v>
      </c>
      <c r="U34" s="306">
        <f t="shared" si="9"/>
        <v>0.058651755203479344</v>
      </c>
      <c r="V34" s="306">
        <f t="shared" si="10"/>
        <v>0.8797763280521901</v>
      </c>
      <c r="X34" s="293"/>
      <c r="Y34" s="293"/>
    </row>
    <row r="35" spans="2:25" ht="11.25">
      <c r="B35" s="108" t="s">
        <v>521</v>
      </c>
      <c r="C35" s="707">
        <v>1229310</v>
      </c>
      <c r="D35" s="708">
        <v>138300</v>
      </c>
      <c r="E35" s="708">
        <v>9890</v>
      </c>
      <c r="F35" s="708">
        <v>21050</v>
      </c>
      <c r="G35" s="708">
        <v>69170</v>
      </c>
      <c r="H35" s="708">
        <v>226430</v>
      </c>
      <c r="I35" s="708">
        <v>243340</v>
      </c>
      <c r="J35" s="708">
        <v>291810</v>
      </c>
      <c r="K35" s="708">
        <v>187690</v>
      </c>
      <c r="L35" s="709">
        <v>41640</v>
      </c>
      <c r="N35" s="306">
        <f t="shared" si="2"/>
        <v>0.11250213534421749</v>
      </c>
      <c r="O35" s="306">
        <f t="shared" si="3"/>
        <v>0.008045163547030448</v>
      </c>
      <c r="P35" s="306">
        <f t="shared" si="4"/>
        <v>0.017123426963093116</v>
      </c>
      <c r="Q35" s="306">
        <f t="shared" si="5"/>
        <v>0.05626733696138484</v>
      </c>
      <c r="R35" s="306">
        <f t="shared" si="6"/>
        <v>0.18419275853934322</v>
      </c>
      <c r="S35" s="306">
        <f t="shared" si="7"/>
        <v>0.19794844262228403</v>
      </c>
      <c r="T35" s="306">
        <f t="shared" si="8"/>
        <v>0.2373770651829075</v>
      </c>
      <c r="U35" s="306">
        <f t="shared" si="9"/>
        <v>0.15267914521154144</v>
      </c>
      <c r="V35" s="306">
        <f t="shared" si="10"/>
        <v>0.03387266027283598</v>
      </c>
      <c r="X35" s="293"/>
      <c r="Y35" s="293"/>
    </row>
    <row r="36" spans="2:25" ht="11.25">
      <c r="B36" s="108" t="s">
        <v>522</v>
      </c>
      <c r="C36" s="707">
        <v>1793750</v>
      </c>
      <c r="D36" s="708">
        <v>112580</v>
      </c>
      <c r="E36" s="708">
        <v>18960</v>
      </c>
      <c r="F36" s="708">
        <v>31820</v>
      </c>
      <c r="G36" s="708">
        <v>119790</v>
      </c>
      <c r="H36" s="708">
        <v>518610</v>
      </c>
      <c r="I36" s="708">
        <v>460650</v>
      </c>
      <c r="J36" s="708">
        <v>366600</v>
      </c>
      <c r="K36" s="708">
        <v>145930</v>
      </c>
      <c r="L36" s="709">
        <v>18810</v>
      </c>
      <c r="N36" s="306">
        <f t="shared" si="2"/>
        <v>0.06276236933797909</v>
      </c>
      <c r="O36" s="306">
        <f t="shared" si="3"/>
        <v>0.010570034843205576</v>
      </c>
      <c r="P36" s="306">
        <f t="shared" si="4"/>
        <v>0.017739372822299652</v>
      </c>
      <c r="Q36" s="306">
        <f t="shared" si="5"/>
        <v>0.06678188153310105</v>
      </c>
      <c r="R36" s="306">
        <f t="shared" si="6"/>
        <v>0.2891205574912892</v>
      </c>
      <c r="S36" s="306">
        <f t="shared" si="7"/>
        <v>0.25680836236933796</v>
      </c>
      <c r="T36" s="306">
        <f t="shared" si="8"/>
        <v>0.20437630662020906</v>
      </c>
      <c r="U36" s="306">
        <f t="shared" si="9"/>
        <v>0.08135470383275262</v>
      </c>
      <c r="V36" s="306">
        <f t="shared" si="10"/>
        <v>0.010486411149825785</v>
      </c>
      <c r="X36" s="293"/>
      <c r="Y36" s="293"/>
    </row>
    <row r="37" spans="2:25" ht="11.25">
      <c r="B37" s="115" t="s">
        <v>537</v>
      </c>
      <c r="C37" s="787">
        <v>118410</v>
      </c>
      <c r="D37" s="788">
        <v>5230</v>
      </c>
      <c r="E37" s="788">
        <v>46900</v>
      </c>
      <c r="F37" s="788">
        <v>22590</v>
      </c>
      <c r="G37" s="788">
        <v>13460</v>
      </c>
      <c r="H37" s="788">
        <v>8330</v>
      </c>
      <c r="I37" s="788">
        <v>3310</v>
      </c>
      <c r="J37" s="788">
        <v>2690</v>
      </c>
      <c r="K37" s="788">
        <v>5390</v>
      </c>
      <c r="L37" s="789">
        <v>10500</v>
      </c>
      <c r="N37" s="306">
        <f t="shared" si="2"/>
        <v>0.04416856684401655</v>
      </c>
      <c r="O37" s="306">
        <f t="shared" si="3"/>
        <v>0.39608141204290176</v>
      </c>
      <c r="P37" s="306">
        <f t="shared" si="4"/>
        <v>0.19077780592855334</v>
      </c>
      <c r="Q37" s="306">
        <f t="shared" si="5"/>
        <v>0.11367283168651296</v>
      </c>
      <c r="R37" s="306">
        <f t="shared" si="6"/>
        <v>0.07034878810911241</v>
      </c>
      <c r="S37" s="306">
        <f t="shared" si="7"/>
        <v>0.027953720124989444</v>
      </c>
      <c r="T37" s="306">
        <f t="shared" si="8"/>
        <v>0.022717675871970273</v>
      </c>
      <c r="U37" s="306">
        <f t="shared" si="9"/>
        <v>0.045519804070602146</v>
      </c>
      <c r="V37" s="306">
        <f t="shared" si="10"/>
        <v>0.0886749429946795</v>
      </c>
      <c r="X37" s="293"/>
      <c r="Y37" s="293"/>
    </row>
    <row r="39" spans="2:3" ht="12.75" customHeight="1">
      <c r="B39" s="184" t="s">
        <v>378</v>
      </c>
      <c r="C39" s="183"/>
    </row>
    <row r="40" ht="12.75" customHeight="1">
      <c r="B40" s="185" t="s">
        <v>379</v>
      </c>
    </row>
    <row r="41" spans="2:11" ht="11.25">
      <c r="B41" s="299"/>
      <c r="C41" s="299"/>
      <c r="D41" s="299"/>
      <c r="E41" s="299"/>
      <c r="F41" s="299"/>
      <c r="G41" s="299"/>
      <c r="H41" s="299"/>
      <c r="I41" s="299"/>
      <c r="J41" s="299"/>
      <c r="K41" s="299"/>
    </row>
    <row r="42" spans="2:10" ht="22.5">
      <c r="B42" s="116"/>
      <c r="C42" s="111" t="s">
        <v>369</v>
      </c>
      <c r="D42" s="111" t="s">
        <v>524</v>
      </c>
      <c r="E42" s="111" t="s">
        <v>523</v>
      </c>
      <c r="F42" s="111" t="s">
        <v>375</v>
      </c>
      <c r="G42" s="111" t="s">
        <v>376</v>
      </c>
      <c r="H42" s="111" t="s">
        <v>377</v>
      </c>
      <c r="I42" s="293"/>
      <c r="J42" s="293"/>
    </row>
    <row r="43" spans="2:9" ht="11.25">
      <c r="B43" s="186" t="s">
        <v>432</v>
      </c>
      <c r="C43" s="294">
        <f aca="true" t="shared" si="11" ref="C43:C75">D5/$C5</f>
        <v>0.09106912874963927</v>
      </c>
      <c r="D43" s="294">
        <f>(E5+F5+G5)/$C5</f>
        <v>0.14896857786796677</v>
      </c>
      <c r="E43" s="294">
        <f aca="true" t="shared" si="12" ref="E43:E75">(H5+I5)/$C5</f>
        <v>0.15529056001841252</v>
      </c>
      <c r="F43" s="294">
        <f aca="true" t="shared" si="13" ref="F43:F60">J5/$C5</f>
        <v>0.11658100140859924</v>
      </c>
      <c r="G43" s="294">
        <f aca="true" t="shared" si="14" ref="G43:G60">K5/$C5</f>
        <v>0.19515408135085896</v>
      </c>
      <c r="H43" s="294">
        <f aca="true" t="shared" si="15" ref="H43:H60">L5/$C5</f>
        <v>0.2929345058298673</v>
      </c>
      <c r="I43" s="293"/>
    </row>
    <row r="44" spans="2:9" ht="11.25">
      <c r="B44" s="187" t="s">
        <v>529</v>
      </c>
      <c r="C44" s="296">
        <f t="shared" si="11"/>
        <v>0.06352996303979278</v>
      </c>
      <c r="D44" s="296">
        <f aca="true" t="shared" si="16" ref="D44:D75">(E6+F6+G6)/$C6</f>
        <v>0.13100340118146303</v>
      </c>
      <c r="E44" s="296">
        <f t="shared" si="12"/>
        <v>0.24586172038708182</v>
      </c>
      <c r="F44" s="296">
        <f t="shared" si="13"/>
        <v>0.21086798572135584</v>
      </c>
      <c r="G44" s="296">
        <f t="shared" si="14"/>
        <v>0.2452457169332505</v>
      </c>
      <c r="H44" s="296">
        <f t="shared" si="15"/>
        <v>0.10349121273705603</v>
      </c>
      <c r="I44" s="293"/>
    </row>
    <row r="45" spans="2:9" ht="11.25">
      <c r="B45" s="187" t="s">
        <v>513</v>
      </c>
      <c r="C45" s="296">
        <f t="shared" si="11"/>
        <v>0.2008838856168495</v>
      </c>
      <c r="D45" s="296">
        <f t="shared" si="16"/>
        <v>0.5095391789259398</v>
      </c>
      <c r="E45" s="296">
        <f t="shared" si="12"/>
        <v>0.0794279102542911</v>
      </c>
      <c r="F45" s="296">
        <f t="shared" si="13"/>
        <v>0.032501935674702255</v>
      </c>
      <c r="G45" s="296">
        <f t="shared" si="14"/>
        <v>0.042349952586844375</v>
      </c>
      <c r="H45" s="296">
        <f t="shared" si="15"/>
        <v>0.1352884372797898</v>
      </c>
      <c r="I45" s="293"/>
    </row>
    <row r="46" spans="2:9" ht="11.25">
      <c r="B46" s="187" t="s">
        <v>2</v>
      </c>
      <c r="C46" s="296">
        <f t="shared" si="11"/>
        <v>0.18992023036819433</v>
      </c>
      <c r="D46" s="296">
        <f t="shared" si="16"/>
        <v>0.0272226931249492</v>
      </c>
      <c r="E46" s="296">
        <f t="shared" si="12"/>
        <v>0.026955633222251897</v>
      </c>
      <c r="F46" s="296">
        <f t="shared" si="13"/>
        <v>0.01869419318881135</v>
      </c>
      <c r="G46" s="296">
        <f t="shared" si="14"/>
        <v>0.03838695818770828</v>
      </c>
      <c r="H46" s="296">
        <f t="shared" si="15"/>
        <v>0.6988202919080849</v>
      </c>
      <c r="I46" s="293"/>
    </row>
    <row r="47" spans="2:9" ht="11.25">
      <c r="B47" s="187" t="s">
        <v>497</v>
      </c>
      <c r="C47" s="296">
        <f t="shared" si="11"/>
        <v>0.11470911086717893</v>
      </c>
      <c r="D47" s="296">
        <f t="shared" si="16"/>
        <v>0.018943367077285847</v>
      </c>
      <c r="E47" s="296">
        <f t="shared" si="12"/>
        <v>0.03089401146481278</v>
      </c>
      <c r="F47" s="296">
        <f t="shared" si="13"/>
        <v>0.031373744765621825</v>
      </c>
      <c r="G47" s="296">
        <f t="shared" si="14"/>
        <v>0.11824409480830995</v>
      </c>
      <c r="H47" s="296">
        <f t="shared" si="15"/>
        <v>0.6858377037850144</v>
      </c>
      <c r="I47" s="293"/>
    </row>
    <row r="48" spans="2:9" ht="11.25">
      <c r="B48" s="187" t="s">
        <v>514</v>
      </c>
      <c r="C48" s="296">
        <f t="shared" si="11"/>
        <v>0.056899063428758986</v>
      </c>
      <c r="D48" s="296">
        <f t="shared" si="16"/>
        <v>0.0242831835328924</v>
      </c>
      <c r="E48" s="296">
        <f t="shared" si="12"/>
        <v>0.10773210825198846</v>
      </c>
      <c r="F48" s="296">
        <f t="shared" si="13"/>
        <v>0.14534951687671702</v>
      </c>
      <c r="G48" s="296">
        <f t="shared" si="14"/>
        <v>0.3117089390172072</v>
      </c>
      <c r="H48" s="296">
        <f t="shared" si="15"/>
        <v>0.3540277509251058</v>
      </c>
      <c r="I48" s="293"/>
    </row>
    <row r="49" spans="2:9" ht="11.25">
      <c r="B49" s="187" t="s">
        <v>5</v>
      </c>
      <c r="C49" s="296">
        <f t="shared" si="11"/>
        <v>0.23031213268904271</v>
      </c>
      <c r="D49" s="296">
        <f t="shared" si="16"/>
        <v>0.026936136868225154</v>
      </c>
      <c r="E49" s="296">
        <f t="shared" si="12"/>
        <v>0.03888598667885595</v>
      </c>
      <c r="F49" s="296">
        <f t="shared" si="13"/>
        <v>0.02801358234295416</v>
      </c>
      <c r="G49" s="296">
        <f t="shared" si="14"/>
        <v>0.07770667363197074</v>
      </c>
      <c r="H49" s="296">
        <f t="shared" si="15"/>
        <v>0.5981454877889513</v>
      </c>
      <c r="I49" s="293"/>
    </row>
    <row r="50" spans="2:9" ht="11.25">
      <c r="B50" s="187" t="s">
        <v>515</v>
      </c>
      <c r="C50" s="296">
        <f t="shared" si="11"/>
        <v>0.0032138784255451498</v>
      </c>
      <c r="D50" s="296">
        <f t="shared" si="16"/>
        <v>0.057238138023983136</v>
      </c>
      <c r="E50" s="296">
        <f t="shared" si="12"/>
        <v>0.20381345681998825</v>
      </c>
      <c r="F50" s="296">
        <f t="shared" si="13"/>
        <v>0.2600269551093755</v>
      </c>
      <c r="G50" s="296">
        <f t="shared" si="14"/>
        <v>0.34176659639907386</v>
      </c>
      <c r="H50" s="296">
        <f t="shared" si="15"/>
        <v>0.13394097522203408</v>
      </c>
      <c r="I50" s="293"/>
    </row>
    <row r="51" spans="2:9" ht="11.25">
      <c r="B51" s="187" t="s">
        <v>516</v>
      </c>
      <c r="C51" s="296">
        <f t="shared" si="11"/>
        <v>0.13357046689825972</v>
      </c>
      <c r="D51" s="296">
        <f t="shared" si="16"/>
        <v>0.4630254475341988</v>
      </c>
      <c r="E51" s="296">
        <f t="shared" si="12"/>
        <v>0.21609627179495702</v>
      </c>
      <c r="F51" s="296">
        <f t="shared" si="13"/>
        <v>0.07785100477037382</v>
      </c>
      <c r="G51" s="296">
        <f t="shared" si="14"/>
        <v>0.0735501886541562</v>
      </c>
      <c r="H51" s="296">
        <f t="shared" si="15"/>
        <v>0.03590246497016439</v>
      </c>
      <c r="I51" s="293"/>
    </row>
    <row r="52" spans="2:9" ht="11.25">
      <c r="B52" s="187" t="s">
        <v>517</v>
      </c>
      <c r="C52" s="296">
        <f t="shared" si="11"/>
        <v>0.24032664146709515</v>
      </c>
      <c r="D52" s="296">
        <f t="shared" si="16"/>
        <v>0.17928330908222945</v>
      </c>
      <c r="E52" s="296">
        <f t="shared" si="12"/>
        <v>0.17448590581581477</v>
      </c>
      <c r="F52" s="296">
        <f t="shared" si="13"/>
        <v>0.09263202467274495</v>
      </c>
      <c r="G52" s="296">
        <f t="shared" si="14"/>
        <v>0.11200638664845249</v>
      </c>
      <c r="H52" s="296">
        <f t="shared" si="15"/>
        <v>0.2012650580475681</v>
      </c>
      <c r="I52" s="293"/>
    </row>
    <row r="53" spans="2:9" ht="11.25">
      <c r="B53" s="187" t="s">
        <v>530</v>
      </c>
      <c r="C53" s="296">
        <f t="shared" si="11"/>
        <v>0.06807437714368376</v>
      </c>
      <c r="D53" s="296">
        <f t="shared" si="16"/>
        <v>0.03910793647573428</v>
      </c>
      <c r="E53" s="296">
        <f t="shared" si="12"/>
        <v>0.06283714023490165</v>
      </c>
      <c r="F53" s="296">
        <f t="shared" si="13"/>
        <v>0.10550066441241289</v>
      </c>
      <c r="G53" s="296">
        <f t="shared" si="14"/>
        <v>0.31087532641768145</v>
      </c>
      <c r="H53" s="296">
        <f t="shared" si="15"/>
        <v>0.413604555315586</v>
      </c>
      <c r="I53" s="293"/>
    </row>
    <row r="54" spans="2:9" ht="11.25">
      <c r="B54" s="187" t="s">
        <v>531</v>
      </c>
      <c r="C54" s="296">
        <f t="shared" si="11"/>
        <v>0.07768236977788233</v>
      </c>
      <c r="D54" s="296">
        <f t="shared" si="16"/>
        <v>0.43765806034229254</v>
      </c>
      <c r="E54" s="296">
        <f t="shared" si="12"/>
        <v>0.24059479699660843</v>
      </c>
      <c r="F54" s="296">
        <f t="shared" si="13"/>
        <v>0.0795447862141975</v>
      </c>
      <c r="G54" s="296">
        <f t="shared" si="14"/>
        <v>0.07437903115136545</v>
      </c>
      <c r="H54" s="296">
        <f t="shared" si="15"/>
        <v>0.09014095551765375</v>
      </c>
      <c r="I54" s="293"/>
    </row>
    <row r="55" spans="2:9" ht="11.25">
      <c r="B55" s="187" t="s">
        <v>532</v>
      </c>
      <c r="C55" s="296">
        <f t="shared" si="11"/>
        <v>0.06227702713610021</v>
      </c>
      <c r="D55" s="296">
        <f t="shared" si="16"/>
        <v>0.19468456906710574</v>
      </c>
      <c r="E55" s="296">
        <f t="shared" si="12"/>
        <v>0.2416723166577881</v>
      </c>
      <c r="F55" s="296">
        <f t="shared" si="13"/>
        <v>0.1403992525868888</v>
      </c>
      <c r="G55" s="296">
        <f t="shared" si="14"/>
        <v>0.16631858685650636</v>
      </c>
      <c r="H55" s="296">
        <f t="shared" si="15"/>
        <v>0.19464622984163882</v>
      </c>
      <c r="I55" s="293"/>
    </row>
    <row r="56" spans="2:9" ht="11.25">
      <c r="B56" s="187" t="s">
        <v>518</v>
      </c>
      <c r="C56" s="296">
        <f t="shared" si="11"/>
        <v>0.3218430884184309</v>
      </c>
      <c r="D56" s="296">
        <f t="shared" si="16"/>
        <v>0.35955168119551684</v>
      </c>
      <c r="E56" s="296">
        <f t="shared" si="12"/>
        <v>0.12577833125778332</v>
      </c>
      <c r="F56" s="296">
        <f t="shared" si="13"/>
        <v>0.0586799501867995</v>
      </c>
      <c r="G56" s="296">
        <f t="shared" si="14"/>
        <v>0.08139476961394769</v>
      </c>
      <c r="H56" s="296">
        <f t="shared" si="15"/>
        <v>0.05270236612702366</v>
      </c>
      <c r="I56" s="293"/>
    </row>
    <row r="57" spans="2:9" ht="11.25">
      <c r="B57" s="187" t="s">
        <v>533</v>
      </c>
      <c r="C57" s="296">
        <f t="shared" si="11"/>
        <v>0.06228009186102859</v>
      </c>
      <c r="D57" s="296">
        <f t="shared" si="16"/>
        <v>0.12917430419484652</v>
      </c>
      <c r="E57" s="296">
        <f t="shared" si="12"/>
        <v>0.19431978593852053</v>
      </c>
      <c r="F57" s="296">
        <f t="shared" si="13"/>
        <v>0.1514232138718581</v>
      </c>
      <c r="G57" s="296">
        <f t="shared" si="14"/>
        <v>0.10783136337778901</v>
      </c>
      <c r="H57" s="296">
        <f t="shared" si="15"/>
        <v>0.35499230979921204</v>
      </c>
      <c r="I57" s="293"/>
    </row>
    <row r="58" spans="2:9" ht="11.25">
      <c r="B58" s="187" t="s">
        <v>13</v>
      </c>
      <c r="C58" s="296">
        <f t="shared" si="11"/>
        <v>0.1257999288952093</v>
      </c>
      <c r="D58" s="296">
        <f t="shared" si="16"/>
        <v>0.22019153852990844</v>
      </c>
      <c r="E58" s="296">
        <f t="shared" si="12"/>
        <v>0.17116256332770421</v>
      </c>
      <c r="F58" s="296">
        <f t="shared" si="13"/>
        <v>0.08733668118389476</v>
      </c>
      <c r="G58" s="296">
        <f t="shared" si="14"/>
        <v>0.10709048084614702</v>
      </c>
      <c r="H58" s="296">
        <f t="shared" si="15"/>
        <v>0.2884076970935917</v>
      </c>
      <c r="I58" s="293"/>
    </row>
    <row r="59" spans="2:9" ht="11.25">
      <c r="B59" s="187" t="s">
        <v>14</v>
      </c>
      <c r="C59" s="296">
        <f t="shared" si="11"/>
        <v>0.001908624597399499</v>
      </c>
      <c r="D59" s="296">
        <f t="shared" si="16"/>
        <v>0.010497435285697245</v>
      </c>
      <c r="E59" s="296">
        <f t="shared" si="12"/>
        <v>0.02719790051294286</v>
      </c>
      <c r="F59" s="296">
        <f t="shared" si="13"/>
        <v>0.06602648216628892</v>
      </c>
      <c r="G59" s="296">
        <f t="shared" si="14"/>
        <v>0.3796970058451628</v>
      </c>
      <c r="H59" s="296">
        <f t="shared" si="15"/>
        <v>0.5146129070738399</v>
      </c>
      <c r="I59" s="293"/>
    </row>
    <row r="60" spans="2:9" ht="11.25">
      <c r="B60" s="187" t="s">
        <v>519</v>
      </c>
      <c r="C60" s="296">
        <f t="shared" si="11"/>
        <v>0.23559157577734027</v>
      </c>
      <c r="D60" s="296">
        <f t="shared" si="16"/>
        <v>0.24144150672963496</v>
      </c>
      <c r="E60" s="296">
        <f t="shared" si="12"/>
        <v>0.07638326911695434</v>
      </c>
      <c r="F60" s="296">
        <f t="shared" si="13"/>
        <v>0.030509825709903012</v>
      </c>
      <c r="G60" s="296">
        <f t="shared" si="14"/>
        <v>0.048498464040840815</v>
      </c>
      <c r="H60" s="296">
        <f t="shared" si="15"/>
        <v>0.3675673064147935</v>
      </c>
      <c r="I60" s="293"/>
    </row>
    <row r="61" spans="2:10" ht="11.25">
      <c r="B61" s="187" t="s">
        <v>16</v>
      </c>
      <c r="C61" s="296">
        <f t="shared" si="11"/>
        <v>0.3575030012004802</v>
      </c>
      <c r="D61" s="296">
        <f t="shared" si="16"/>
        <v>0.5656662665066027</v>
      </c>
      <c r="E61" s="296">
        <f t="shared" si="12"/>
        <v>0.07106842737094837</v>
      </c>
      <c r="F61" s="296">
        <f aca="true" t="shared" si="17" ref="F61:F75">J23/$C23</f>
        <v>0</v>
      </c>
      <c r="G61" s="296" t="s">
        <v>18</v>
      </c>
      <c r="H61" s="296" t="s">
        <v>18</v>
      </c>
      <c r="I61" s="293"/>
      <c r="J61" s="293"/>
    </row>
    <row r="62" spans="2:10" ht="11.25">
      <c r="B62" s="187" t="s">
        <v>17</v>
      </c>
      <c r="C62" s="296">
        <f t="shared" si="11"/>
        <v>0.08855844446099978</v>
      </c>
      <c r="D62" s="296">
        <f t="shared" si="16"/>
        <v>0.25810623556581985</v>
      </c>
      <c r="E62" s="296">
        <f t="shared" si="12"/>
        <v>0.22855695448111452</v>
      </c>
      <c r="F62" s="296">
        <f t="shared" si="17"/>
        <v>0.18778961484019965</v>
      </c>
      <c r="G62" s="296">
        <f aca="true" t="shared" si="18" ref="G62:G75">K24/$C24</f>
        <v>0.18122029352603738</v>
      </c>
      <c r="H62" s="296">
        <f aca="true" t="shared" si="19" ref="H62:H75">L24/$C24</f>
        <v>0.0557684571258288</v>
      </c>
      <c r="I62" s="293"/>
      <c r="J62" s="293"/>
    </row>
    <row r="63" spans="2:10" ht="11.25">
      <c r="B63" s="187" t="s">
        <v>534</v>
      </c>
      <c r="C63" s="296">
        <f t="shared" si="11"/>
        <v>0.01715418505702833</v>
      </c>
      <c r="D63" s="296">
        <f t="shared" si="16"/>
        <v>0.11495051982980888</v>
      </c>
      <c r="E63" s="296">
        <f t="shared" si="12"/>
        <v>0.4321797892077214</v>
      </c>
      <c r="F63" s="296">
        <f t="shared" si="17"/>
        <v>0.27456230608182997</v>
      </c>
      <c r="G63" s="296">
        <f t="shared" si="18"/>
        <v>0.13350310070436244</v>
      </c>
      <c r="H63" s="296">
        <f t="shared" si="19"/>
        <v>0.027654071834639693</v>
      </c>
      <c r="I63" s="293"/>
      <c r="J63" s="293"/>
    </row>
    <row r="64" spans="2:10" ht="11.25">
      <c r="B64" s="187" t="s">
        <v>434</v>
      </c>
      <c r="C64" s="296">
        <f t="shared" si="11"/>
        <v>0.04201028791911514</v>
      </c>
      <c r="D64" s="296">
        <f t="shared" si="16"/>
        <v>0.2450405792688215</v>
      </c>
      <c r="E64" s="296">
        <f t="shared" si="12"/>
        <v>0.3846039690784237</v>
      </c>
      <c r="F64" s="296">
        <f t="shared" si="17"/>
        <v>0.11511657264662405</v>
      </c>
      <c r="G64" s="296">
        <f t="shared" si="18"/>
        <v>0.07926689421637009</v>
      </c>
      <c r="H64" s="296">
        <f t="shared" si="19"/>
        <v>0.13396169687064552</v>
      </c>
      <c r="I64" s="293"/>
      <c r="J64" s="293"/>
    </row>
    <row r="65" spans="2:10" ht="11.25">
      <c r="B65" s="187" t="s">
        <v>535</v>
      </c>
      <c r="C65" s="296">
        <f t="shared" si="11"/>
        <v>0.14192524762573946</v>
      </c>
      <c r="D65" s="296">
        <f t="shared" si="16"/>
        <v>0.26818377569754526</v>
      </c>
      <c r="E65" s="296">
        <f t="shared" si="12"/>
        <v>0.1710736870735964</v>
      </c>
      <c r="F65" s="296">
        <f t="shared" si="17"/>
        <v>0.061995965457059314</v>
      </c>
      <c r="G65" s="296">
        <f t="shared" si="18"/>
        <v>0.07288923139690383</v>
      </c>
      <c r="H65" s="296">
        <f t="shared" si="19"/>
        <v>0.2839366259434711</v>
      </c>
      <c r="I65" s="293"/>
      <c r="J65" s="293"/>
    </row>
    <row r="66" spans="2:10" ht="11.25">
      <c r="B66" s="187" t="s">
        <v>536</v>
      </c>
      <c r="C66" s="296">
        <f t="shared" si="11"/>
        <v>0.06841985386228963</v>
      </c>
      <c r="D66" s="296">
        <f t="shared" si="16"/>
        <v>0.7071808793978156</v>
      </c>
      <c r="E66" s="296">
        <f t="shared" si="12"/>
        <v>0.07958958006531745</v>
      </c>
      <c r="F66" s="296">
        <f t="shared" si="17"/>
        <v>0.022806005679459534</v>
      </c>
      <c r="G66" s="296">
        <f t="shared" si="18"/>
        <v>0.028470770621103637</v>
      </c>
      <c r="H66" s="296">
        <f t="shared" si="19"/>
        <v>0.09353107355010305</v>
      </c>
      <c r="I66" s="293"/>
      <c r="J66" s="293"/>
    </row>
    <row r="67" spans="2:10" ht="11.25">
      <c r="B67" s="187" t="s">
        <v>364</v>
      </c>
      <c r="C67" s="296">
        <f t="shared" si="11"/>
        <v>0.02829424471532171</v>
      </c>
      <c r="D67" s="296">
        <f t="shared" si="16"/>
        <v>0.38061255979015585</v>
      </c>
      <c r="E67" s="296">
        <f t="shared" si="12"/>
        <v>0.3888674587255053</v>
      </c>
      <c r="F67" s="296">
        <f t="shared" si="17"/>
        <v>0.08713933035025459</v>
      </c>
      <c r="G67" s="296">
        <f t="shared" si="18"/>
        <v>0.05344468446227434</v>
      </c>
      <c r="H67" s="296">
        <f t="shared" si="19"/>
        <v>0.06166100910353341</v>
      </c>
      <c r="I67" s="293"/>
      <c r="J67" s="293"/>
    </row>
    <row r="68" spans="2:10" ht="11.25">
      <c r="B68" s="187" t="s">
        <v>24</v>
      </c>
      <c r="C68" s="296">
        <f t="shared" si="11"/>
        <v>0.1349911721578837</v>
      </c>
      <c r="D68" s="296">
        <f t="shared" si="16"/>
        <v>0.07933087949247389</v>
      </c>
      <c r="E68" s="296">
        <f t="shared" si="12"/>
        <v>0.04229882993685848</v>
      </c>
      <c r="F68" s="296">
        <f t="shared" si="17"/>
        <v>0.00936649010982434</v>
      </c>
      <c r="G68" s="296">
        <f t="shared" si="18"/>
        <v>0.023386300386031064</v>
      </c>
      <c r="H68" s="296">
        <f t="shared" si="19"/>
        <v>0.7106263279169285</v>
      </c>
      <c r="I68" s="293"/>
      <c r="J68" s="293"/>
    </row>
    <row r="69" spans="2:10" ht="11.25">
      <c r="B69" s="187" t="s">
        <v>25</v>
      </c>
      <c r="C69" s="296">
        <f t="shared" si="11"/>
        <v>0.03345078274831631</v>
      </c>
      <c r="D69" s="296">
        <f t="shared" si="16"/>
        <v>0.03941840239061594</v>
      </c>
      <c r="E69" s="296">
        <f t="shared" si="12"/>
        <v>0.11481200660095446</v>
      </c>
      <c r="F69" s="296">
        <f t="shared" si="17"/>
        <v>0.18506757058115159</v>
      </c>
      <c r="G69" s="296">
        <f t="shared" si="18"/>
        <v>0.3517238303376299</v>
      </c>
      <c r="H69" s="296">
        <f t="shared" si="19"/>
        <v>0.2755274073413318</v>
      </c>
      <c r="I69" s="293"/>
      <c r="J69" s="293"/>
    </row>
    <row r="70" spans="2:10" ht="11.25">
      <c r="B70" s="187" t="s">
        <v>286</v>
      </c>
      <c r="C70" s="296">
        <f t="shared" si="11"/>
        <v>0.07348064090781956</v>
      </c>
      <c r="D70" s="296">
        <f t="shared" si="16"/>
        <v>0.03495653265901398</v>
      </c>
      <c r="E70" s="296">
        <f t="shared" si="12"/>
        <v>0.0815633401640514</v>
      </c>
      <c r="F70" s="296">
        <f t="shared" si="17"/>
        <v>0.08499962897213865</v>
      </c>
      <c r="G70" s="296">
        <f t="shared" si="18"/>
        <v>0.21016730502485886</v>
      </c>
      <c r="H70" s="296">
        <f t="shared" si="19"/>
        <v>0.5148268441511739</v>
      </c>
      <c r="I70" s="293"/>
      <c r="J70" s="293"/>
    </row>
    <row r="71" spans="2:10" ht="11.25">
      <c r="B71" s="187" t="s">
        <v>520</v>
      </c>
      <c r="C71" s="296">
        <f t="shared" si="11"/>
        <v>0.06648272296786546</v>
      </c>
      <c r="D71" s="296">
        <f t="shared" si="16"/>
        <v>0.05956830337485592</v>
      </c>
      <c r="E71" s="296">
        <f t="shared" si="12"/>
        <v>0.08250040200113913</v>
      </c>
      <c r="F71" s="296">
        <f t="shared" si="17"/>
        <v>0.08631603150486684</v>
      </c>
      <c r="G71" s="296">
        <f t="shared" si="18"/>
        <v>0.20704336051913</v>
      </c>
      <c r="H71" s="296">
        <f t="shared" si="19"/>
        <v>0.498089931036141</v>
      </c>
      <c r="I71" s="293"/>
      <c r="J71" s="293"/>
    </row>
    <row r="72" spans="2:10" ht="11.25">
      <c r="B72" s="187" t="s">
        <v>538</v>
      </c>
      <c r="C72" s="296">
        <f t="shared" si="11"/>
        <v>0.03268095681888785</v>
      </c>
      <c r="D72" s="296">
        <f t="shared" si="16"/>
        <v>0.0014290152221186703</v>
      </c>
      <c r="E72" s="296">
        <f t="shared" si="12"/>
        <v>0.008387698042870456</v>
      </c>
      <c r="F72" s="296">
        <f t="shared" si="17"/>
        <v>0.018577197887542717</v>
      </c>
      <c r="G72" s="296">
        <f t="shared" si="18"/>
        <v>0.058651755203479344</v>
      </c>
      <c r="H72" s="296">
        <f t="shared" si="19"/>
        <v>0.8797763280521901</v>
      </c>
      <c r="I72" s="293"/>
      <c r="J72" s="293"/>
    </row>
    <row r="73" spans="2:10" ht="11.25">
      <c r="B73" s="187" t="s">
        <v>521</v>
      </c>
      <c r="C73" s="296">
        <f t="shared" si="11"/>
        <v>0.11250213534421749</v>
      </c>
      <c r="D73" s="296">
        <f t="shared" si="16"/>
        <v>0.0814359274715084</v>
      </c>
      <c r="E73" s="296">
        <f t="shared" si="12"/>
        <v>0.38214120116162725</v>
      </c>
      <c r="F73" s="296">
        <f t="shared" si="17"/>
        <v>0.2373770651829075</v>
      </c>
      <c r="G73" s="296">
        <f t="shared" si="18"/>
        <v>0.15267914521154144</v>
      </c>
      <c r="H73" s="296">
        <f t="shared" si="19"/>
        <v>0.03387266027283598</v>
      </c>
      <c r="I73" s="293"/>
      <c r="J73" s="293"/>
    </row>
    <row r="74" spans="2:10" ht="11.25">
      <c r="B74" s="187" t="s">
        <v>522</v>
      </c>
      <c r="C74" s="296">
        <f t="shared" si="11"/>
        <v>0.06276236933797909</v>
      </c>
      <c r="D74" s="296">
        <f t="shared" si="16"/>
        <v>0.09509128919860627</v>
      </c>
      <c r="E74" s="296">
        <f t="shared" si="12"/>
        <v>0.5459289198606272</v>
      </c>
      <c r="F74" s="296">
        <f t="shared" si="17"/>
        <v>0.20437630662020906</v>
      </c>
      <c r="G74" s="296">
        <f t="shared" si="18"/>
        <v>0.08135470383275262</v>
      </c>
      <c r="H74" s="296">
        <f t="shared" si="19"/>
        <v>0.010486411149825785</v>
      </c>
      <c r="I74" s="293"/>
      <c r="J74" s="293"/>
    </row>
    <row r="75" spans="2:10" ht="11.25">
      <c r="B75" s="188" t="s">
        <v>537</v>
      </c>
      <c r="C75" s="297">
        <f t="shared" si="11"/>
        <v>0.04416856684401655</v>
      </c>
      <c r="D75" s="297">
        <f t="shared" si="16"/>
        <v>0.7005320496579681</v>
      </c>
      <c r="E75" s="297">
        <f t="shared" si="12"/>
        <v>0.09830250823410185</v>
      </c>
      <c r="F75" s="297">
        <f t="shared" si="17"/>
        <v>0.022717675871970273</v>
      </c>
      <c r="G75" s="297">
        <f t="shared" si="18"/>
        <v>0.045519804070602146</v>
      </c>
      <c r="H75" s="297">
        <f t="shared" si="19"/>
        <v>0.0886749429946795</v>
      </c>
      <c r="I75" s="293"/>
      <c r="J75" s="293"/>
    </row>
    <row r="78" spans="2:8" ht="11.25">
      <c r="B78" s="306"/>
      <c r="C78" s="306" t="s">
        <v>369</v>
      </c>
      <c r="D78" s="306" t="s">
        <v>524</v>
      </c>
      <c r="E78" s="306" t="s">
        <v>523</v>
      </c>
      <c r="F78" s="306" t="s">
        <v>375</v>
      </c>
      <c r="G78" s="306" t="s">
        <v>376</v>
      </c>
      <c r="H78" s="306" t="s">
        <v>377</v>
      </c>
    </row>
    <row r="79" spans="2:8" ht="11.25">
      <c r="B79" s="306" t="s">
        <v>538</v>
      </c>
      <c r="C79" s="306">
        <v>0.03268095681888785</v>
      </c>
      <c r="D79" s="306">
        <v>0.0014290152221186703</v>
      </c>
      <c r="E79" s="306">
        <v>0.008387698042870456</v>
      </c>
      <c r="F79" s="306">
        <v>0.018577197887542717</v>
      </c>
      <c r="G79" s="306">
        <v>0.058651755203479344</v>
      </c>
      <c r="H79" s="306">
        <v>0.8797763280521901</v>
      </c>
    </row>
    <row r="80" spans="2:25" ht="11.25" customHeight="1">
      <c r="B80" s="306" t="s">
        <v>24</v>
      </c>
      <c r="C80" s="306">
        <v>0.1349911721578837</v>
      </c>
      <c r="D80" s="306">
        <v>0.07933087949247389</v>
      </c>
      <c r="E80" s="306">
        <v>0.04229882993685848</v>
      </c>
      <c r="F80" s="306">
        <v>0.00936649010982434</v>
      </c>
      <c r="G80" s="306">
        <v>0.023386300386031064</v>
      </c>
      <c r="H80" s="306">
        <v>0.7106263279169285</v>
      </c>
      <c r="W80" s="118"/>
      <c r="X80" s="118"/>
      <c r="Y80" s="118"/>
    </row>
    <row r="81" spans="2:25" ht="11.25">
      <c r="B81" s="306" t="s">
        <v>2</v>
      </c>
      <c r="C81" s="306">
        <v>0.18992023036819433</v>
      </c>
      <c r="D81" s="306">
        <v>0.0272226931249492</v>
      </c>
      <c r="E81" s="306">
        <v>0.026955633222251897</v>
      </c>
      <c r="F81" s="306">
        <v>0.01869419318881135</v>
      </c>
      <c r="G81" s="306">
        <v>0.03838695818770828</v>
      </c>
      <c r="H81" s="306">
        <v>0.6988202919080849</v>
      </c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2:25" ht="11.25">
      <c r="B82" s="306" t="s">
        <v>497</v>
      </c>
      <c r="C82" s="306">
        <v>0.11470911086717893</v>
      </c>
      <c r="D82" s="306">
        <v>0.018943367077285847</v>
      </c>
      <c r="E82" s="306">
        <v>0.03089401146481278</v>
      </c>
      <c r="F82" s="306">
        <v>0.031373744765621825</v>
      </c>
      <c r="G82" s="306">
        <v>0.11824409480830995</v>
      </c>
      <c r="H82" s="306">
        <v>0.6858377037850144</v>
      </c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2:25" ht="11.25">
      <c r="B83" s="306" t="s">
        <v>5</v>
      </c>
      <c r="C83" s="306">
        <v>0.23031213268904271</v>
      </c>
      <c r="D83" s="306">
        <v>0.026936136868225154</v>
      </c>
      <c r="E83" s="306">
        <v>0.03888598667885595</v>
      </c>
      <c r="F83" s="306">
        <v>0.02801358234295416</v>
      </c>
      <c r="G83" s="306">
        <v>0.07770667363197074</v>
      </c>
      <c r="H83" s="306">
        <v>0.5981454877889513</v>
      </c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2:25" ht="11.25">
      <c r="B84" s="306" t="s">
        <v>286</v>
      </c>
      <c r="C84" s="306">
        <v>0.07348064090781956</v>
      </c>
      <c r="D84" s="306">
        <v>0.03495653265901398</v>
      </c>
      <c r="E84" s="306">
        <v>0.0815633401640514</v>
      </c>
      <c r="F84" s="306">
        <v>0.08499962897213865</v>
      </c>
      <c r="G84" s="306">
        <v>0.21016730502485886</v>
      </c>
      <c r="H84" s="306">
        <v>0.5148268441511739</v>
      </c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2:8" ht="11.25">
      <c r="B85" s="306" t="s">
        <v>14</v>
      </c>
      <c r="C85" s="306">
        <v>0.001908624597399499</v>
      </c>
      <c r="D85" s="306">
        <v>0.010497435285697245</v>
      </c>
      <c r="E85" s="306">
        <v>0.02719790051294286</v>
      </c>
      <c r="F85" s="306">
        <v>0.06602648216628892</v>
      </c>
      <c r="G85" s="306">
        <v>0.3796970058451628</v>
      </c>
      <c r="H85" s="306">
        <v>0.5146129070738399</v>
      </c>
    </row>
    <row r="86" spans="2:8" ht="11.25">
      <c r="B86" s="306" t="s">
        <v>520</v>
      </c>
      <c r="C86" s="306">
        <v>0.06648272296786546</v>
      </c>
      <c r="D86" s="306">
        <v>0.05956830337485592</v>
      </c>
      <c r="E86" s="306">
        <v>0.08250040200113913</v>
      </c>
      <c r="F86" s="306">
        <v>0.08631603150486684</v>
      </c>
      <c r="G86" s="306">
        <v>0.20704336051913</v>
      </c>
      <c r="H86" s="306">
        <v>0.498089931036141</v>
      </c>
    </row>
    <row r="87" spans="2:8" ht="11.25">
      <c r="B87" s="306" t="s">
        <v>530</v>
      </c>
      <c r="C87" s="306">
        <v>0.06807437714368376</v>
      </c>
      <c r="D87" s="306">
        <v>0.03910793647573428</v>
      </c>
      <c r="E87" s="306">
        <v>0.06283714023490165</v>
      </c>
      <c r="F87" s="306">
        <v>0.10550066441241289</v>
      </c>
      <c r="G87" s="306">
        <v>0.31087532641768145</v>
      </c>
      <c r="H87" s="306">
        <v>0.413604555315586</v>
      </c>
    </row>
    <row r="88" spans="2:8" ht="11.25">
      <c r="B88" s="306" t="s">
        <v>519</v>
      </c>
      <c r="C88" s="306">
        <v>0.23559157577734027</v>
      </c>
      <c r="D88" s="306">
        <v>0.24144150672963496</v>
      </c>
      <c r="E88" s="306">
        <v>0.07638326911695434</v>
      </c>
      <c r="F88" s="306">
        <v>0.030509825709903012</v>
      </c>
      <c r="G88" s="306">
        <v>0.048498464040840815</v>
      </c>
      <c r="H88" s="306">
        <v>0.3675673064147935</v>
      </c>
    </row>
    <row r="89" spans="2:8" ht="11.25">
      <c r="B89" s="306" t="s">
        <v>533</v>
      </c>
      <c r="C89" s="306">
        <v>0.06228009186102859</v>
      </c>
      <c r="D89" s="306">
        <v>0.12917430419484652</v>
      </c>
      <c r="E89" s="306">
        <v>0.19431978593852053</v>
      </c>
      <c r="F89" s="306">
        <v>0.1514232138718581</v>
      </c>
      <c r="G89" s="306">
        <v>0.10783136337778901</v>
      </c>
      <c r="H89" s="306">
        <v>0.35499230979921204</v>
      </c>
    </row>
    <row r="90" spans="2:8" ht="11.25">
      <c r="B90" s="306" t="s">
        <v>514</v>
      </c>
      <c r="C90" s="306">
        <v>0.056899063428758986</v>
      </c>
      <c r="D90" s="306">
        <v>0.0242831835328924</v>
      </c>
      <c r="E90" s="306">
        <v>0.10773210825198846</v>
      </c>
      <c r="F90" s="306">
        <v>0.14534951687671702</v>
      </c>
      <c r="G90" s="306">
        <v>0.3117089390172072</v>
      </c>
      <c r="H90" s="306">
        <v>0.3540277509251058</v>
      </c>
    </row>
    <row r="91" spans="2:8" ht="11.25">
      <c r="B91" s="306" t="s">
        <v>432</v>
      </c>
      <c r="C91" s="306">
        <v>0.09106912874963927</v>
      </c>
      <c r="D91" s="306">
        <v>0.14896857786796677</v>
      </c>
      <c r="E91" s="306">
        <v>0.15529056001841252</v>
      </c>
      <c r="F91" s="306">
        <v>0.11658100140859924</v>
      </c>
      <c r="G91" s="306">
        <v>0.19515408135085896</v>
      </c>
      <c r="H91" s="306">
        <v>0.2929345058298673</v>
      </c>
    </row>
    <row r="92" spans="2:8" ht="11.25">
      <c r="B92" s="306" t="s">
        <v>13</v>
      </c>
      <c r="C92" s="306">
        <v>0.1257999288952093</v>
      </c>
      <c r="D92" s="306">
        <v>0.22019153852990844</v>
      </c>
      <c r="E92" s="306">
        <v>0.17116256332770421</v>
      </c>
      <c r="F92" s="306">
        <v>0.08733668118389476</v>
      </c>
      <c r="G92" s="306">
        <v>0.10709048084614702</v>
      </c>
      <c r="H92" s="306">
        <v>0.2884076970935917</v>
      </c>
    </row>
    <row r="93" spans="2:8" ht="11.25">
      <c r="B93" s="306" t="s">
        <v>535</v>
      </c>
      <c r="C93" s="306">
        <v>0.14192524762573946</v>
      </c>
      <c r="D93" s="306">
        <v>0.26818377569754526</v>
      </c>
      <c r="E93" s="306">
        <v>0.1710736870735964</v>
      </c>
      <c r="F93" s="306">
        <v>0.061995965457059314</v>
      </c>
      <c r="G93" s="306">
        <v>0.07288923139690383</v>
      </c>
      <c r="H93" s="306">
        <v>0.2839366259434711</v>
      </c>
    </row>
    <row r="94" spans="2:8" ht="11.25">
      <c r="B94" s="306" t="s">
        <v>539</v>
      </c>
      <c r="C94" s="306">
        <v>0.03345078274831631</v>
      </c>
      <c r="D94" s="306">
        <v>0.03941840239061594</v>
      </c>
      <c r="E94" s="306">
        <v>0.11481200660095446</v>
      </c>
      <c r="F94" s="306">
        <v>0.18506757058115159</v>
      </c>
      <c r="G94" s="306">
        <v>0.3517238303376299</v>
      </c>
      <c r="H94" s="306">
        <v>0.2755274073413318</v>
      </c>
    </row>
    <row r="95" spans="2:8" ht="11.25">
      <c r="B95" s="306" t="s">
        <v>517</v>
      </c>
      <c r="C95" s="306">
        <v>0.24032664146709515</v>
      </c>
      <c r="D95" s="306">
        <v>0.17928330908222945</v>
      </c>
      <c r="E95" s="306">
        <v>0.17448590581581477</v>
      </c>
      <c r="F95" s="306">
        <v>0.09263202467274495</v>
      </c>
      <c r="G95" s="306">
        <v>0.11200638664845249</v>
      </c>
      <c r="H95" s="306">
        <v>0.2012650580475681</v>
      </c>
    </row>
    <row r="96" spans="2:8" ht="11.25">
      <c r="B96" s="306" t="s">
        <v>532</v>
      </c>
      <c r="C96" s="306">
        <v>0.06227702713610021</v>
      </c>
      <c r="D96" s="306">
        <v>0.19468456906710574</v>
      </c>
      <c r="E96" s="306">
        <v>0.2416723166577881</v>
      </c>
      <c r="F96" s="306">
        <v>0.1403992525868888</v>
      </c>
      <c r="G96" s="306">
        <v>0.16631858685650636</v>
      </c>
      <c r="H96" s="306">
        <v>0.19464622984163882</v>
      </c>
    </row>
    <row r="97" spans="2:8" ht="11.25">
      <c r="B97" s="306" t="s">
        <v>513</v>
      </c>
      <c r="C97" s="306">
        <v>0.2008838856168495</v>
      </c>
      <c r="D97" s="306">
        <v>0.5095391789259398</v>
      </c>
      <c r="E97" s="306">
        <v>0.0794279102542911</v>
      </c>
      <c r="F97" s="306">
        <v>0.032501935674702255</v>
      </c>
      <c r="G97" s="306">
        <v>0.042349952586844375</v>
      </c>
      <c r="H97" s="306">
        <v>0.1352884372797898</v>
      </c>
    </row>
    <row r="98" spans="2:8" ht="11.25">
      <c r="B98" s="306" t="s">
        <v>434</v>
      </c>
      <c r="C98" s="306">
        <v>0.04201028791911514</v>
      </c>
      <c r="D98" s="306">
        <v>0.2450405792688215</v>
      </c>
      <c r="E98" s="306">
        <v>0.3846039690784237</v>
      </c>
      <c r="F98" s="306">
        <v>0.11511657264662405</v>
      </c>
      <c r="G98" s="306">
        <v>0.07926689421637009</v>
      </c>
      <c r="H98" s="306">
        <v>0.13396169687064552</v>
      </c>
    </row>
    <row r="99" spans="2:8" ht="11.25">
      <c r="B99" s="306" t="s">
        <v>515</v>
      </c>
      <c r="C99" s="306">
        <v>0.0032138784255451498</v>
      </c>
      <c r="D99" s="306">
        <v>0.057238138023983136</v>
      </c>
      <c r="E99" s="306">
        <v>0.20381345681998825</v>
      </c>
      <c r="F99" s="306">
        <v>0.2600269551093755</v>
      </c>
      <c r="G99" s="306">
        <v>0.34176659639907386</v>
      </c>
      <c r="H99" s="306">
        <v>0.13394097522203408</v>
      </c>
    </row>
    <row r="100" spans="2:18" ht="11.25">
      <c r="B100" s="306" t="s">
        <v>529</v>
      </c>
      <c r="C100" s="306">
        <v>0.06352996303979278</v>
      </c>
      <c r="D100" s="306">
        <v>0.13100340118146303</v>
      </c>
      <c r="E100" s="306">
        <v>0.24586172038708182</v>
      </c>
      <c r="F100" s="306">
        <v>0.21086798572135584</v>
      </c>
      <c r="G100" s="306">
        <v>0.2452457169332505</v>
      </c>
      <c r="H100" s="306">
        <v>0.10349121273705603</v>
      </c>
      <c r="K100" s="883" t="s">
        <v>463</v>
      </c>
      <c r="L100" s="883"/>
      <c r="M100" s="883"/>
      <c r="N100" s="883"/>
      <c r="O100" s="883"/>
      <c r="P100" s="883"/>
      <c r="Q100" s="883"/>
      <c r="R100" s="883"/>
    </row>
    <row r="101" spans="2:8" ht="11.25">
      <c r="B101" s="306" t="s">
        <v>536</v>
      </c>
      <c r="C101" s="306">
        <v>0.06841985386228963</v>
      </c>
      <c r="D101" s="306">
        <v>0.7071808793978156</v>
      </c>
      <c r="E101" s="306">
        <v>0.07958958006531745</v>
      </c>
      <c r="F101" s="306">
        <v>0.022806005679459534</v>
      </c>
      <c r="G101" s="306">
        <v>0.028470770621103637</v>
      </c>
      <c r="H101" s="306">
        <v>0.09353107355010305</v>
      </c>
    </row>
    <row r="102" spans="2:8" ht="11.25">
      <c r="B102" s="306" t="s">
        <v>531</v>
      </c>
      <c r="C102" s="306">
        <v>0.07768236977788233</v>
      </c>
      <c r="D102" s="306">
        <v>0.43765806034229254</v>
      </c>
      <c r="E102" s="306">
        <v>0.24059479699660843</v>
      </c>
      <c r="F102" s="306">
        <v>0.0795447862141975</v>
      </c>
      <c r="G102" s="306">
        <v>0.07437903115136545</v>
      </c>
      <c r="H102" s="306">
        <v>0.09014095551765375</v>
      </c>
    </row>
    <row r="103" spans="2:8" ht="11.25">
      <c r="B103" s="306" t="s">
        <v>537</v>
      </c>
      <c r="C103" s="306">
        <v>0.04416856684401655</v>
      </c>
      <c r="D103" s="306">
        <v>0.7005320496579681</v>
      </c>
      <c r="E103" s="306">
        <v>0.09830250823410185</v>
      </c>
      <c r="F103" s="306">
        <v>0.022717675871970273</v>
      </c>
      <c r="G103" s="306">
        <v>0.045519804070602146</v>
      </c>
      <c r="H103" s="306">
        <v>0.0886749429946795</v>
      </c>
    </row>
    <row r="104" spans="2:8" ht="11.25">
      <c r="B104" s="306" t="s">
        <v>364</v>
      </c>
      <c r="C104" s="306">
        <v>0.02829424471532171</v>
      </c>
      <c r="D104" s="306">
        <v>0.38061255979015585</v>
      </c>
      <c r="E104" s="306">
        <v>0.3888674587255053</v>
      </c>
      <c r="F104" s="306">
        <v>0.08713933035025459</v>
      </c>
      <c r="G104" s="306">
        <v>0.05344468446227434</v>
      </c>
      <c r="H104" s="306">
        <v>0.06166100910353341</v>
      </c>
    </row>
    <row r="105" spans="2:8" ht="11.25">
      <c r="B105" s="306" t="s">
        <v>17</v>
      </c>
      <c r="C105" s="306">
        <v>0.08855844446099978</v>
      </c>
      <c r="D105" s="306">
        <v>0.25810623556581985</v>
      </c>
      <c r="E105" s="306">
        <v>0.22855695448111452</v>
      </c>
      <c r="F105" s="306">
        <v>0.18778961484019965</v>
      </c>
      <c r="G105" s="306">
        <v>0.18122029352603738</v>
      </c>
      <c r="H105" s="306">
        <v>0.0557684571258288</v>
      </c>
    </row>
    <row r="106" spans="2:8" ht="11.25">
      <c r="B106" s="306" t="s">
        <v>518</v>
      </c>
      <c r="C106" s="306">
        <v>0.3218430884184309</v>
      </c>
      <c r="D106" s="306">
        <v>0.35955168119551684</v>
      </c>
      <c r="E106" s="306">
        <v>0.12577833125778332</v>
      </c>
      <c r="F106" s="306">
        <v>0.0586799501867995</v>
      </c>
      <c r="G106" s="306">
        <v>0.08139476961394769</v>
      </c>
      <c r="H106" s="306">
        <v>0.05270236612702366</v>
      </c>
    </row>
    <row r="107" spans="2:8" ht="11.25">
      <c r="B107" s="306" t="s">
        <v>516</v>
      </c>
      <c r="C107" s="306">
        <v>0.13357046689825972</v>
      </c>
      <c r="D107" s="306">
        <v>0.4630254475341988</v>
      </c>
      <c r="E107" s="306">
        <v>0.21609627179495702</v>
      </c>
      <c r="F107" s="306">
        <v>0.07785100477037382</v>
      </c>
      <c r="G107" s="306">
        <v>0.0735501886541562</v>
      </c>
      <c r="H107" s="306">
        <v>0.03590246497016439</v>
      </c>
    </row>
    <row r="108" spans="2:8" ht="11.25">
      <c r="B108" s="306" t="s">
        <v>521</v>
      </c>
      <c r="C108" s="306">
        <v>0.11250213534421749</v>
      </c>
      <c r="D108" s="306">
        <v>0.0814359274715084</v>
      </c>
      <c r="E108" s="306">
        <v>0.38214120116162725</v>
      </c>
      <c r="F108" s="306">
        <v>0.2373770651829075</v>
      </c>
      <c r="G108" s="306">
        <v>0.15267914521154144</v>
      </c>
      <c r="H108" s="306">
        <v>0.03387266027283598</v>
      </c>
    </row>
    <row r="109" spans="2:8" ht="11.25">
      <c r="B109" s="306" t="s">
        <v>534</v>
      </c>
      <c r="C109" s="306">
        <v>0.01715418505702833</v>
      </c>
      <c r="D109" s="306">
        <v>0.11495051982980888</v>
      </c>
      <c r="E109" s="306">
        <v>0.4321797892077214</v>
      </c>
      <c r="F109" s="306">
        <v>0.27456230608182997</v>
      </c>
      <c r="G109" s="306">
        <v>0.13350310070436244</v>
      </c>
      <c r="H109" s="306">
        <v>0.027654071834639693</v>
      </c>
    </row>
    <row r="110" spans="2:8" ht="11.25">
      <c r="B110" s="306" t="s">
        <v>522</v>
      </c>
      <c r="C110" s="306">
        <v>0.06276236933797909</v>
      </c>
      <c r="D110" s="306">
        <v>0.09509128919860627</v>
      </c>
      <c r="E110" s="306">
        <v>0.5459289198606272</v>
      </c>
      <c r="F110" s="306">
        <v>0.20437630662020906</v>
      </c>
      <c r="G110" s="306">
        <v>0.08135470383275262</v>
      </c>
      <c r="H110" s="306">
        <v>0.010486411149825785</v>
      </c>
    </row>
    <row r="111" spans="2:8" ht="11.25">
      <c r="B111" s="306" t="s">
        <v>16</v>
      </c>
      <c r="C111" s="306">
        <v>0.3575030012004802</v>
      </c>
      <c r="D111" s="306">
        <v>0.5656662665066027</v>
      </c>
      <c r="E111" s="306">
        <v>0.07106842737094837</v>
      </c>
      <c r="F111" s="306">
        <v>0</v>
      </c>
      <c r="G111" s="306"/>
      <c r="H111" s="306"/>
    </row>
    <row r="115" spans="10:13" s="2" customFormat="1" ht="12" customHeight="1">
      <c r="J115" s="55"/>
      <c r="K115" s="53"/>
      <c r="L115" s="53"/>
      <c r="M115" s="53"/>
    </row>
  </sheetData>
  <sheetProtection/>
  <mergeCells count="1">
    <mergeCell ref="K100:R100"/>
  </mergeCells>
  <printOptions/>
  <pageMargins left="0.7" right="0.7" top="0.75" bottom="0.75" header="0.3" footer="0.3"/>
  <pageSetup orientation="portrait" paperSize="9"/>
  <ignoredErrors>
    <ignoredError sqref="C5:J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R82"/>
  <sheetViews>
    <sheetView zoomScale="110" zoomScaleNormal="110" zoomScalePageLayoutView="0" workbookViewId="0" topLeftCell="A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10" width="8.7109375" style="62" customWidth="1"/>
    <col min="11" max="16384" width="10.28125" style="62" customWidth="1"/>
  </cols>
  <sheetData>
    <row r="1" spans="2:13" ht="12" customHeight="1">
      <c r="B1" s="100" t="s">
        <v>473</v>
      </c>
      <c r="C1" s="100"/>
      <c r="D1" s="100"/>
      <c r="E1" s="65"/>
      <c r="F1" s="65"/>
      <c r="G1" s="65"/>
      <c r="H1" s="65"/>
      <c r="I1" s="65"/>
      <c r="J1" s="65"/>
      <c r="K1" s="65"/>
      <c r="L1" s="79"/>
      <c r="M1" s="79"/>
    </row>
    <row r="2" spans="2:10" ht="12" customHeight="1">
      <c r="B2" s="13"/>
      <c r="C2" s="13"/>
      <c r="D2" s="13"/>
      <c r="E2" s="13"/>
      <c r="F2" s="13"/>
      <c r="G2" s="13"/>
      <c r="H2" s="13"/>
      <c r="I2" s="13"/>
      <c r="J2" s="13"/>
    </row>
    <row r="3" spans="2:14" ht="12" customHeight="1">
      <c r="B3" s="897"/>
      <c r="C3" s="906" t="s">
        <v>46</v>
      </c>
      <c r="D3" s="905"/>
      <c r="E3" s="908" t="s">
        <v>47</v>
      </c>
      <c r="F3" s="905"/>
      <c r="G3" s="904" t="s">
        <v>465</v>
      </c>
      <c r="H3" s="905"/>
      <c r="I3" s="904" t="s">
        <v>466</v>
      </c>
      <c r="J3" s="905"/>
      <c r="K3" s="900" t="s">
        <v>53</v>
      </c>
      <c r="L3" s="901"/>
      <c r="M3" s="900" t="s">
        <v>49</v>
      </c>
      <c r="N3" s="900"/>
    </row>
    <row r="4" spans="2:14" ht="12" customHeight="1">
      <c r="B4" s="898"/>
      <c r="C4" s="907" t="s">
        <v>387</v>
      </c>
      <c r="D4" s="903"/>
      <c r="E4" s="909" t="s">
        <v>387</v>
      </c>
      <c r="F4" s="903"/>
      <c r="G4" s="902" t="s">
        <v>386</v>
      </c>
      <c r="H4" s="903"/>
      <c r="I4" s="902" t="s">
        <v>386</v>
      </c>
      <c r="J4" s="903"/>
      <c r="K4" s="894" t="s">
        <v>52</v>
      </c>
      <c r="L4" s="895"/>
      <c r="M4" s="894" t="s">
        <v>366</v>
      </c>
      <c r="N4" s="896"/>
    </row>
    <row r="5" spans="2:14" ht="12" customHeight="1">
      <c r="B5" s="898"/>
      <c r="C5" s="515">
        <v>2005</v>
      </c>
      <c r="D5" s="517">
        <v>2010</v>
      </c>
      <c r="E5" s="517">
        <v>2005</v>
      </c>
      <c r="F5" s="517">
        <v>2010</v>
      </c>
      <c r="G5" s="516">
        <v>2005</v>
      </c>
      <c r="H5" s="518">
        <v>2010</v>
      </c>
      <c r="I5" s="517">
        <v>2005</v>
      </c>
      <c r="J5" s="516">
        <v>2010</v>
      </c>
      <c r="K5" s="519">
        <v>2005</v>
      </c>
      <c r="L5" s="520">
        <v>2010</v>
      </c>
      <c r="M5" s="527">
        <v>2005</v>
      </c>
      <c r="N5" s="529">
        <v>2010</v>
      </c>
    </row>
    <row r="6" spans="2:14" ht="12" customHeight="1">
      <c r="B6" s="493" t="s">
        <v>432</v>
      </c>
      <c r="C6" s="497" t="str">
        <f>'Table 1'!C5</f>
        <v>:</v>
      </c>
      <c r="D6" s="470">
        <f>'Table 1'!D5</f>
        <v>135212.34</v>
      </c>
      <c r="E6" s="470" t="s">
        <v>18</v>
      </c>
      <c r="F6" s="470">
        <f>'Table 1'!F5+'Table 1'!H5+'Table 1'!J5+'Table 1'!L5</f>
        <v>77713.41</v>
      </c>
      <c r="G6" s="470" t="s">
        <v>18</v>
      </c>
      <c r="H6" s="470">
        <v>175813.56457999998</v>
      </c>
      <c r="I6" s="470" t="s">
        <v>18</v>
      </c>
      <c r="J6" s="470">
        <v>79377.14458000002</v>
      </c>
      <c r="K6" s="470" t="s">
        <v>18</v>
      </c>
      <c r="L6" s="496">
        <f>D6/H6</f>
        <v>0.7690665980352994</v>
      </c>
      <c r="M6" s="470" t="s">
        <v>18</v>
      </c>
      <c r="N6" s="528">
        <f>F6/J6</f>
        <v>0.9790401306471382</v>
      </c>
    </row>
    <row r="7" spans="2:15" s="50" customFormat="1" ht="12" customHeight="1">
      <c r="B7" s="494" t="s">
        <v>34</v>
      </c>
      <c r="C7" s="495">
        <f>'Table 1'!C6</f>
        <v>136828.56999999998</v>
      </c>
      <c r="D7" s="458">
        <f>'Table 1'!D6</f>
        <v>134192.16</v>
      </c>
      <c r="E7" s="458">
        <f>'Table 1'!E6+'Table 1'!G6+'Table 1'!I6+'Table 1'!K6</f>
        <v>80173.29999999999</v>
      </c>
      <c r="F7" s="458">
        <f>'Table 1'!F6+'Table 1'!H6+'Table 1'!J6+'Table 1'!L6</f>
        <v>77226.24</v>
      </c>
      <c r="G7" s="458">
        <f>SUM(G9:G36)</f>
        <v>176522.9418351</v>
      </c>
      <c r="H7" s="458">
        <v>174497.56457999998</v>
      </c>
      <c r="I7" s="458">
        <f>SUM(I9:I36)</f>
        <v>79216.02183510001</v>
      </c>
      <c r="J7" s="458">
        <v>78910.42458000002</v>
      </c>
      <c r="K7" s="496">
        <f>C7/G7</f>
        <v>0.7751319379654302</v>
      </c>
      <c r="L7" s="496">
        <f>D7/H7</f>
        <v>0.7690202457724182</v>
      </c>
      <c r="M7" s="496">
        <f>E7/I7</f>
        <v>1.012084400891687</v>
      </c>
      <c r="N7" s="496">
        <f>F7/J7</f>
        <v>0.9786570077532332</v>
      </c>
      <c r="O7" s="50">
        <f>F8/F6</f>
        <v>0.8368071868162779</v>
      </c>
    </row>
    <row r="8" spans="2:15" s="50" customFormat="1" ht="12" customHeight="1">
      <c r="B8" s="479" t="s">
        <v>35</v>
      </c>
      <c r="C8" s="484">
        <f>'Table 1'!C7</f>
        <v>110259.98999999999</v>
      </c>
      <c r="D8" s="455">
        <f>'Table 1'!D7</f>
        <v>109904.83</v>
      </c>
      <c r="E8" s="455">
        <f>'Table 1'!E7+'Table 1'!G7+'Table 1'!I7+'Table 1'!K7</f>
        <v>66826.07999999999</v>
      </c>
      <c r="F8" s="455">
        <f>'Table 1'!F7+'Table 1'!H7+'Table 1'!J7+'Table 1'!L7</f>
        <v>65031.14</v>
      </c>
      <c r="G8" s="455">
        <f>G9+G12+G13+G15+G16+G17+G18+G20+G24+G27+G28+G30+G34+G35+G36</f>
        <v>128756.85753</v>
      </c>
      <c r="H8" s="455">
        <v>126110.56458</v>
      </c>
      <c r="I8" s="455">
        <f>I9+I12+I13+I15+I16+I17+I18+I20+I24+I27+I28+I30+I35+I36+I34</f>
        <v>63071.38753000001</v>
      </c>
      <c r="J8" s="455">
        <v>63308.734580000004</v>
      </c>
      <c r="K8" s="480">
        <f aca="true" t="shared" si="0" ref="K8:K39">C8/G8</f>
        <v>0.8563426610059174</v>
      </c>
      <c r="L8" s="481">
        <f aca="true" t="shared" si="1" ref="L8:L40">D8/H8</f>
        <v>0.8714958208777214</v>
      </c>
      <c r="M8" s="482">
        <f aca="true" t="shared" si="2" ref="M8:M39">E8/I8</f>
        <v>1.0595308366763623</v>
      </c>
      <c r="N8" s="483">
        <f aca="true" t="shared" si="3" ref="N8:N40">F8/J8</f>
        <v>1.0272064420719622</v>
      </c>
      <c r="O8" s="50">
        <f>D8/D6</f>
        <v>0.8128313584396217</v>
      </c>
    </row>
    <row r="9" spans="1:14" ht="12" customHeight="1">
      <c r="A9" s="50"/>
      <c r="B9" s="179" t="s">
        <v>0</v>
      </c>
      <c r="C9" s="485">
        <f>'Table 1'!C8</f>
        <v>3884.56</v>
      </c>
      <c r="D9" s="52">
        <f>'Table 1'!D8</f>
        <v>3798.68</v>
      </c>
      <c r="E9" s="52">
        <f>'Table 1'!E8+'Table 1'!G8+'Table 1'!I8+'Table 1'!K8</f>
        <v>1954.1499999999999</v>
      </c>
      <c r="F9" s="52">
        <f>'Table 1'!F8+'Table 1'!H8+'Table 1'!J8+'Table 1'!L8</f>
        <v>1876.05</v>
      </c>
      <c r="G9" s="52">
        <v>1385.58</v>
      </c>
      <c r="H9" s="52">
        <v>1358</v>
      </c>
      <c r="I9" s="52">
        <v>774.31</v>
      </c>
      <c r="J9" s="52">
        <v>761.58</v>
      </c>
      <c r="K9" s="74">
        <f t="shared" si="0"/>
        <v>2.803562407078624</v>
      </c>
      <c r="L9" s="177">
        <f t="shared" si="1"/>
        <v>2.797260677466863</v>
      </c>
      <c r="M9" s="74">
        <f t="shared" si="2"/>
        <v>2.5237308054913408</v>
      </c>
      <c r="N9" s="68">
        <f t="shared" si="3"/>
        <v>2.463365634601749</v>
      </c>
    </row>
    <row r="10" spans="1:14" ht="12" customHeight="1">
      <c r="A10" s="50"/>
      <c r="B10" s="180" t="s">
        <v>467</v>
      </c>
      <c r="C10" s="486">
        <f>'Table 1'!C9</f>
        <v>1327.02</v>
      </c>
      <c r="D10" s="40">
        <f>'Table 1'!D9</f>
        <v>1149.47</v>
      </c>
      <c r="E10" s="40">
        <f>'Table 1'!E9+'Table 1'!G9+'Table 1'!I9+'Table 1'!K9</f>
        <v>826.84</v>
      </c>
      <c r="F10" s="40">
        <f>'Table 1'!F9+'Table 1'!H9+'Table 1'!J9+'Table 1'!L9</f>
        <v>744.4399999999999</v>
      </c>
      <c r="G10" s="40">
        <v>3587.953345</v>
      </c>
      <c r="H10" s="40">
        <v>4476</v>
      </c>
      <c r="I10" s="40">
        <v>1045.4633450000001</v>
      </c>
      <c r="J10" s="40">
        <v>1290.66</v>
      </c>
      <c r="K10" s="75">
        <f t="shared" si="0"/>
        <v>0.3698543075676476</v>
      </c>
      <c r="L10" s="178">
        <f t="shared" si="1"/>
        <v>0.256807417336908</v>
      </c>
      <c r="M10" s="75">
        <f t="shared" si="2"/>
        <v>0.7908837779482359</v>
      </c>
      <c r="N10" s="70">
        <f t="shared" si="3"/>
        <v>0.5767901693707095</v>
      </c>
    </row>
    <row r="11" spans="2:14" ht="12" customHeight="1">
      <c r="B11" s="180" t="s">
        <v>349</v>
      </c>
      <c r="C11" s="486">
        <f>'Table 1'!C10</f>
        <v>2057.47</v>
      </c>
      <c r="D11" s="40">
        <f>'Table 1'!D10</f>
        <v>1722.46</v>
      </c>
      <c r="E11" s="40">
        <f>'Table 1'!E10+'Table 1'!G10+'Table 1'!I10+'Table 1'!K10</f>
        <v>1071.96</v>
      </c>
      <c r="F11" s="40">
        <f>'Table 1'!F10+'Table 1'!H10+'Table 1'!J10+'Table 1'!L10</f>
        <v>1001.06</v>
      </c>
      <c r="G11" s="40">
        <v>3532.22</v>
      </c>
      <c r="H11" s="40">
        <v>3484</v>
      </c>
      <c r="I11" s="40">
        <v>1316.07</v>
      </c>
      <c r="J11" s="40">
        <v>1319.73</v>
      </c>
      <c r="K11" s="75">
        <f t="shared" si="0"/>
        <v>0.5824863683462524</v>
      </c>
      <c r="L11" s="178">
        <f t="shared" si="1"/>
        <v>0.4943915040183697</v>
      </c>
      <c r="M11" s="75">
        <f t="shared" si="2"/>
        <v>0.8145159452004833</v>
      </c>
      <c r="N11" s="70">
        <f t="shared" si="3"/>
        <v>0.7585339425488546</v>
      </c>
    </row>
    <row r="12" spans="2:14" ht="12" customHeight="1">
      <c r="B12" s="180" t="s">
        <v>461</v>
      </c>
      <c r="C12" s="486">
        <f>'Table 1'!C11</f>
        <v>4565.55</v>
      </c>
      <c r="D12" s="40">
        <f>'Table 1'!D11</f>
        <v>4919.4</v>
      </c>
      <c r="E12" s="40">
        <f>'Table 1'!E11+'Table 1'!G11+'Table 1'!I11+'Table 1'!K11</f>
        <v>1195.5299999999997</v>
      </c>
      <c r="F12" s="40">
        <f>'Table 1'!F11+'Table 1'!H11+'Table 1'!J11+'Table 1'!L11</f>
        <v>1199.09</v>
      </c>
      <c r="G12" s="40">
        <v>2707.69</v>
      </c>
      <c r="H12" s="40">
        <v>2647</v>
      </c>
      <c r="I12" s="40">
        <v>666.74</v>
      </c>
      <c r="J12" s="40">
        <v>703.82</v>
      </c>
      <c r="K12" s="75">
        <f t="shared" si="0"/>
        <v>1.6861420620528937</v>
      </c>
      <c r="L12" s="178">
        <f t="shared" si="1"/>
        <v>1.858481299584435</v>
      </c>
      <c r="M12" s="75">
        <f t="shared" si="2"/>
        <v>1.7930977592464825</v>
      </c>
      <c r="N12" s="70">
        <f t="shared" si="3"/>
        <v>1.7036884430678296</v>
      </c>
    </row>
    <row r="13" spans="2:14" ht="12" customHeight="1">
      <c r="B13" s="180" t="s">
        <v>348</v>
      </c>
      <c r="C13" s="486">
        <f>'Table 1'!C12</f>
        <v>18051.05</v>
      </c>
      <c r="D13" s="40">
        <f>'Table 1'!D12</f>
        <v>17792.56</v>
      </c>
      <c r="E13" s="40">
        <f>'Table 1'!E12+'Table 1'!G12+'Table 1'!I12</f>
        <v>9948.87</v>
      </c>
      <c r="F13" s="40">
        <f>'Table 1'!F12+'Table 1'!H12+'Table 1'!J12+'Table 1'!L12</f>
        <v>9653.33</v>
      </c>
      <c r="G13" s="40">
        <v>16879.08</v>
      </c>
      <c r="H13" s="40">
        <v>16704</v>
      </c>
      <c r="I13" s="40">
        <v>6633.21</v>
      </c>
      <c r="J13" s="40">
        <v>7208.71</v>
      </c>
      <c r="K13" s="75">
        <f t="shared" si="0"/>
        <v>1.0694332866483243</v>
      </c>
      <c r="L13" s="178">
        <f t="shared" si="1"/>
        <v>1.0651676245210728</v>
      </c>
      <c r="M13" s="75">
        <f t="shared" si="2"/>
        <v>1.4998575350395964</v>
      </c>
      <c r="N13" s="70">
        <f t="shared" si="3"/>
        <v>1.3391203141754904</v>
      </c>
    </row>
    <row r="14" spans="2:14" ht="12" customHeight="1">
      <c r="B14" s="180" t="s">
        <v>5</v>
      </c>
      <c r="C14" s="486">
        <f>'Table 1'!C13</f>
        <v>316.06</v>
      </c>
      <c r="D14" s="40">
        <f>'Table 1'!D13</f>
        <v>306.28</v>
      </c>
      <c r="E14" s="40">
        <f>'Table 1'!E13+'Table 1'!G13+'Table 1'!I13+'Table 1'!K13</f>
        <v>213.80999999999997</v>
      </c>
      <c r="F14" s="40">
        <f>'Table 1'!F13+'Table 1'!H13+'Table 1'!J13+'Table 1'!L13</f>
        <v>196.58</v>
      </c>
      <c r="G14" s="40">
        <v>828.93</v>
      </c>
      <c r="H14" s="40">
        <v>941</v>
      </c>
      <c r="I14" s="40">
        <v>443.67</v>
      </c>
      <c r="J14" s="40">
        <v>392.76</v>
      </c>
      <c r="K14" s="75">
        <f t="shared" si="0"/>
        <v>0.38128671902331923</v>
      </c>
      <c r="L14" s="178">
        <f t="shared" si="1"/>
        <v>0.32548352816153026</v>
      </c>
      <c r="M14" s="75">
        <f t="shared" si="2"/>
        <v>0.4819122320643721</v>
      </c>
      <c r="N14" s="70">
        <f t="shared" si="3"/>
        <v>0.5005092168245239</v>
      </c>
    </row>
    <row r="15" spans="2:18" ht="12" customHeight="1">
      <c r="B15" s="180" t="s">
        <v>362</v>
      </c>
      <c r="C15" s="486">
        <f>'Table 1'!C14</f>
        <v>6220.36</v>
      </c>
      <c r="D15" s="40">
        <f>'Table 1'!D14</f>
        <v>5787.4</v>
      </c>
      <c r="E15" s="40">
        <f>'Table 1'!E14+'Table 1'!G14+'Table 1'!I14+'Table 1'!K14</f>
        <v>5678.14</v>
      </c>
      <c r="F15" s="40">
        <f>'Table 1'!F14+'Table 1'!H14+'Table 1'!J14+'Table 1'!L14</f>
        <v>5303.69</v>
      </c>
      <c r="G15" s="40">
        <v>4640.421</v>
      </c>
      <c r="H15" s="40">
        <v>4991</v>
      </c>
      <c r="I15" s="40">
        <v>4282.5109999999995</v>
      </c>
      <c r="J15" s="40">
        <v>4674.62</v>
      </c>
      <c r="K15" s="75">
        <f t="shared" si="0"/>
        <v>1.3404732027546638</v>
      </c>
      <c r="L15" s="178">
        <f t="shared" si="1"/>
        <v>1.1595672209977959</v>
      </c>
      <c r="M15" s="75">
        <f t="shared" si="2"/>
        <v>1.3258903479757556</v>
      </c>
      <c r="N15" s="70">
        <f t="shared" si="3"/>
        <v>1.1345713662286987</v>
      </c>
      <c r="R15" s="14"/>
    </row>
    <row r="16" spans="2:14" ht="12" customHeight="1">
      <c r="B16" s="180" t="s">
        <v>468</v>
      </c>
      <c r="C16" s="486">
        <f>'Table 1'!C15</f>
        <v>2479.65</v>
      </c>
      <c r="D16" s="40">
        <f>'Table 1'!D15</f>
        <v>2406.52</v>
      </c>
      <c r="E16" s="40">
        <f>'Table 1'!E15+'Table 1'!G15+'Table 1'!I15+'Table 1'!K15</f>
        <v>1923.5400000000002</v>
      </c>
      <c r="F16" s="40">
        <f>'Table 1'!F15+'Table 1'!H15+'Table 1'!J15+'Table 1'!L15</f>
        <v>1826.7099999999998</v>
      </c>
      <c r="G16" s="40">
        <v>5682.7385300000005</v>
      </c>
      <c r="H16" s="40">
        <v>5176.87853</v>
      </c>
      <c r="I16" s="40">
        <v>2720.90853</v>
      </c>
      <c r="J16" s="40">
        <v>2654.36853</v>
      </c>
      <c r="K16" s="75">
        <f t="shared" si="0"/>
        <v>0.43634771983781556</v>
      </c>
      <c r="L16" s="178">
        <f t="shared" si="1"/>
        <v>0.46485927495772245</v>
      </c>
      <c r="M16" s="75">
        <f t="shared" si="2"/>
        <v>0.706947690005588</v>
      </c>
      <c r="N16" s="70">
        <f t="shared" si="3"/>
        <v>0.6881900457130569</v>
      </c>
    </row>
    <row r="17" spans="2:14" ht="12" customHeight="1">
      <c r="B17" s="180" t="s">
        <v>459</v>
      </c>
      <c r="C17" s="486">
        <f>'Table 1'!C16</f>
        <v>14452.37</v>
      </c>
      <c r="D17" s="40">
        <f>'Table 1'!D16</f>
        <v>14830.94</v>
      </c>
      <c r="E17" s="40">
        <f>'Table 1'!E16+'Table 1'!G16+'Table 1'!I16+'Table 1'!K16</f>
        <v>6531.92</v>
      </c>
      <c r="F17" s="40">
        <f>'Table 1'!F16+'Table 1'!H16+'Table 1'!J16+'Table 1'!L16</f>
        <v>6312.6</v>
      </c>
      <c r="G17" s="40">
        <v>24855.13</v>
      </c>
      <c r="H17" s="40">
        <v>23753</v>
      </c>
      <c r="I17" s="40">
        <v>9307.67</v>
      </c>
      <c r="J17" s="40">
        <v>8825.55</v>
      </c>
      <c r="K17" s="75">
        <f t="shared" si="0"/>
        <v>0.5814642691468522</v>
      </c>
      <c r="L17" s="178">
        <f t="shared" si="1"/>
        <v>0.624381762303709</v>
      </c>
      <c r="M17" s="75">
        <f t="shared" si="2"/>
        <v>0.701778210873398</v>
      </c>
      <c r="N17" s="70">
        <f t="shared" si="3"/>
        <v>0.7152642044971702</v>
      </c>
    </row>
    <row r="18" spans="2:14" ht="12" customHeight="1">
      <c r="B18" s="180" t="s">
        <v>469</v>
      </c>
      <c r="C18" s="492">
        <f>'Table 1'!C17</f>
        <v>22703.12</v>
      </c>
      <c r="D18" s="45">
        <f>'Table 1'!D17</f>
        <v>22674.17</v>
      </c>
      <c r="E18" s="45">
        <f>'Table 1'!E17+'Table 1'!G17+'Table 1'!I17+'Table 1'!K17</f>
        <v>15085.700000000003</v>
      </c>
      <c r="F18" s="45">
        <f>'Table 1'!F17+'Table 1'!H17+'Table 1'!J17+'Table 1'!L17</f>
        <v>15099.09</v>
      </c>
      <c r="G18" s="45">
        <v>28340.43195</v>
      </c>
      <c r="H18" s="45">
        <v>27837</v>
      </c>
      <c r="I18" s="45">
        <v>13460.99195</v>
      </c>
      <c r="J18" s="45">
        <v>13331.25</v>
      </c>
      <c r="K18" s="75">
        <f t="shared" si="0"/>
        <v>0.8010858846489811</v>
      </c>
      <c r="L18" s="178">
        <f t="shared" si="1"/>
        <v>0.8145335345044364</v>
      </c>
      <c r="M18" s="75">
        <f t="shared" si="2"/>
        <v>1.1206974980770272</v>
      </c>
      <c r="N18" s="70">
        <f t="shared" si="3"/>
        <v>1.1326087201125177</v>
      </c>
    </row>
    <row r="19" spans="2:14" ht="12" customHeight="1">
      <c r="B19" s="180" t="s">
        <v>280</v>
      </c>
      <c r="C19" s="492" t="str">
        <f>'Table 1'!C18</f>
        <v>:</v>
      </c>
      <c r="D19" s="476">
        <f>'Table 1'!D18</f>
        <v>1020.18</v>
      </c>
      <c r="E19" s="475" t="s">
        <v>18</v>
      </c>
      <c r="F19" s="476">
        <f>'Table 1'!F18+'Table 1'!H18+'Table 1'!J18+'Table 1'!L18</f>
        <v>487.17</v>
      </c>
      <c r="G19" s="475" t="s">
        <v>18</v>
      </c>
      <c r="H19" s="475">
        <v>1316</v>
      </c>
      <c r="I19" s="475" t="s">
        <v>18</v>
      </c>
      <c r="J19" s="475">
        <v>466.72</v>
      </c>
      <c r="K19" s="521" t="s">
        <v>18</v>
      </c>
      <c r="L19" s="178">
        <f t="shared" si="1"/>
        <v>0.7752127659574468</v>
      </c>
      <c r="M19" s="521" t="s">
        <v>18</v>
      </c>
      <c r="N19" s="70">
        <f t="shared" si="3"/>
        <v>1.0438164209804595</v>
      </c>
    </row>
    <row r="20" spans="2:14" ht="12" customHeight="1">
      <c r="B20" s="180" t="s">
        <v>394</v>
      </c>
      <c r="C20" s="487">
        <f>'Table 1'!C19</f>
        <v>9563.73</v>
      </c>
      <c r="D20" s="463">
        <f>'Table 1'!D19</f>
        <v>9911.52</v>
      </c>
      <c r="E20" s="463">
        <f>'Table 1'!E19+'Table 1'!G19+'Table 1'!I19+'Table 1'!K19</f>
        <v>5443.11</v>
      </c>
      <c r="F20" s="463">
        <f>'Table 1'!F19+'Table 1'!H19+'Table 1'!J19+'Table 1'!L19</f>
        <v>5302.87</v>
      </c>
      <c r="G20" s="463">
        <v>12707.85</v>
      </c>
      <c r="H20" s="463">
        <v>12856</v>
      </c>
      <c r="I20" s="463">
        <v>5141.61</v>
      </c>
      <c r="J20" s="463">
        <v>5307.74</v>
      </c>
      <c r="K20" s="75">
        <f t="shared" si="0"/>
        <v>0.7525844261617818</v>
      </c>
      <c r="L20" s="178">
        <f t="shared" si="1"/>
        <v>0.7709645301804605</v>
      </c>
      <c r="M20" s="75">
        <f t="shared" si="2"/>
        <v>1.0586392200108525</v>
      </c>
      <c r="N20" s="70">
        <f t="shared" si="3"/>
        <v>0.9990824720125704</v>
      </c>
    </row>
    <row r="21" spans="2:14" ht="12" customHeight="1">
      <c r="B21" s="180" t="s">
        <v>11</v>
      </c>
      <c r="C21" s="488">
        <f>'Table 1'!C20</f>
        <v>243.9</v>
      </c>
      <c r="D21" s="52">
        <f>'Table 1'!D20</f>
        <v>200.75</v>
      </c>
      <c r="E21" s="52">
        <f>'Table 1'!E20+'Table 1'!G20+'Table 1'!I20+'Table 1'!K20</f>
        <v>101.35</v>
      </c>
      <c r="F21" s="52">
        <f>'Table 1'!F20+'Table 1'!H20+'Table 1'!J20+'Table 1'!L20</f>
        <v>91.16</v>
      </c>
      <c r="G21" s="52">
        <v>151.5</v>
      </c>
      <c r="H21" s="52">
        <v>118</v>
      </c>
      <c r="I21" s="52">
        <v>30.67</v>
      </c>
      <c r="J21" s="52">
        <v>34.87</v>
      </c>
      <c r="K21" s="75">
        <f t="shared" si="0"/>
        <v>1.60990099009901</v>
      </c>
      <c r="L21" s="178">
        <f t="shared" si="1"/>
        <v>1.701271186440678</v>
      </c>
      <c r="M21" s="75">
        <f t="shared" si="2"/>
        <v>3.3045321160743395</v>
      </c>
      <c r="N21" s="70">
        <f t="shared" si="3"/>
        <v>2.6142816174361916</v>
      </c>
    </row>
    <row r="22" spans="2:14" ht="12" customHeight="1">
      <c r="B22" s="180" t="s">
        <v>12</v>
      </c>
      <c r="C22" s="489">
        <f>'Table 1'!C21</f>
        <v>456.26</v>
      </c>
      <c r="D22" s="40">
        <f>'Table 1'!D21</f>
        <v>474.63</v>
      </c>
      <c r="E22" s="40">
        <f>'Table 1'!E21+'Table 1'!G21+'Table 1'!I21+'Table 1'!K21</f>
        <v>295.65999999999997</v>
      </c>
      <c r="F22" s="40">
        <f>'Table 1'!F21+'Table 1'!H21+'Table 1'!J21+'Table 1'!L21</f>
        <v>316.1</v>
      </c>
      <c r="G22" s="40">
        <v>1701.68</v>
      </c>
      <c r="H22" s="40">
        <v>1796</v>
      </c>
      <c r="I22" s="40">
        <v>997.62</v>
      </c>
      <c r="J22" s="40">
        <v>834.64</v>
      </c>
      <c r="K22" s="75">
        <f t="shared" si="0"/>
        <v>0.2681232664190682</v>
      </c>
      <c r="L22" s="178">
        <f t="shared" si="1"/>
        <v>0.26427060133630287</v>
      </c>
      <c r="M22" s="75">
        <f t="shared" si="2"/>
        <v>0.29636534953188587</v>
      </c>
      <c r="N22" s="70">
        <f t="shared" si="3"/>
        <v>0.37872615738522003</v>
      </c>
    </row>
    <row r="23" spans="2:14" ht="12" customHeight="1">
      <c r="B23" s="180" t="s">
        <v>13</v>
      </c>
      <c r="C23" s="490">
        <f>'Table 1'!C22</f>
        <v>1290.47</v>
      </c>
      <c r="D23" s="40">
        <f>'Table 1'!D22</f>
        <v>900.08</v>
      </c>
      <c r="E23" s="40">
        <f>'Table 1'!E22+'Table 1'!G22+'Table 1'!I22+'Table 1'!K22</f>
        <v>846.87</v>
      </c>
      <c r="F23" s="40">
        <f>'Table 1'!F22+'Table 1'!H22+'Table 1'!J22+'Table 1'!L22</f>
        <v>607.62</v>
      </c>
      <c r="G23" s="40">
        <v>2792.04</v>
      </c>
      <c r="H23" s="40">
        <v>2743</v>
      </c>
      <c r="I23" s="40">
        <v>1338.12</v>
      </c>
      <c r="J23" s="40">
        <v>1103.72</v>
      </c>
      <c r="K23" s="75">
        <f t="shared" si="0"/>
        <v>0.462196100342402</v>
      </c>
      <c r="L23" s="178">
        <f t="shared" si="1"/>
        <v>0.3281370761939483</v>
      </c>
      <c r="M23" s="75">
        <f t="shared" si="2"/>
        <v>0.6328804591516457</v>
      </c>
      <c r="N23" s="70">
        <f t="shared" si="3"/>
        <v>0.5505200594353641</v>
      </c>
    </row>
    <row r="24" spans="2:18" ht="12" customHeight="1">
      <c r="B24" s="180" t="s">
        <v>363</v>
      </c>
      <c r="C24" s="490">
        <f>'Table 1'!C23</f>
        <v>157.83</v>
      </c>
      <c r="D24" s="40">
        <f>'Table 1'!D23</f>
        <v>167.66</v>
      </c>
      <c r="E24" s="40">
        <f>'Table 1'!E23+'Table 1'!G23+'Table 1'!I23+'Table 1'!K23</f>
        <v>137.46</v>
      </c>
      <c r="F24" s="40">
        <f>'Table 1'!F23+'Table 1'!H23+'Table 1'!J23+'Table 1'!L23</f>
        <v>148.32999999999998</v>
      </c>
      <c r="G24" s="40">
        <v>129.03</v>
      </c>
      <c r="H24" s="40">
        <v>131</v>
      </c>
      <c r="I24" s="40">
        <v>90.33</v>
      </c>
      <c r="J24" s="40">
        <v>92.96</v>
      </c>
      <c r="K24" s="75">
        <f t="shared" si="0"/>
        <v>1.2232039060683564</v>
      </c>
      <c r="L24" s="178">
        <f t="shared" si="1"/>
        <v>1.2798473282442748</v>
      </c>
      <c r="M24" s="75">
        <f t="shared" si="2"/>
        <v>1.5217535702424445</v>
      </c>
      <c r="N24" s="70">
        <f t="shared" si="3"/>
        <v>1.595632530120482</v>
      </c>
      <c r="R24" s="73"/>
    </row>
    <row r="25" spans="2:14" ht="12" customHeight="1">
      <c r="B25" s="180" t="s">
        <v>470</v>
      </c>
      <c r="C25" s="490">
        <f>'Table 1'!C24</f>
        <v>2502.09</v>
      </c>
      <c r="D25" s="40">
        <f>'Table 1'!D24</f>
        <v>2483.79</v>
      </c>
      <c r="E25" s="40">
        <f>'Table 1'!E24+'Table 1'!G24+'Table 1'!I24+'Table 1'!K24</f>
        <v>738.05</v>
      </c>
      <c r="F25" s="40">
        <f>'Table 1'!F24+'Table 1'!H24+'Table 1'!J24+'Table 1'!L24</f>
        <v>711.89</v>
      </c>
      <c r="G25" s="40">
        <v>4340.5249601000005</v>
      </c>
      <c r="H25" s="40">
        <v>4686</v>
      </c>
      <c r="I25" s="40">
        <v>810.1349601</v>
      </c>
      <c r="J25" s="40">
        <v>1007.54</v>
      </c>
      <c r="K25" s="75">
        <f t="shared" si="0"/>
        <v>0.5764487067809316</v>
      </c>
      <c r="L25" s="178">
        <f t="shared" si="1"/>
        <v>0.530044814340589</v>
      </c>
      <c r="M25" s="75">
        <f t="shared" si="2"/>
        <v>0.911021047541138</v>
      </c>
      <c r="N25" s="70">
        <f t="shared" si="3"/>
        <v>0.706562518609683</v>
      </c>
    </row>
    <row r="26" spans="2:14" ht="12" customHeight="1">
      <c r="B26" s="180" t="s">
        <v>16</v>
      </c>
      <c r="C26" s="490">
        <f>'Table 1'!C25</f>
        <v>46.14</v>
      </c>
      <c r="D26" s="40">
        <f>'Table 1'!D25</f>
        <v>41.65</v>
      </c>
      <c r="E26" s="40">
        <f>'Table 1'!E25+'Table 1'!G25+'Table 1'!I25+'Table 1'!K25</f>
        <v>17.200000000000003</v>
      </c>
      <c r="F26" s="40">
        <f>'Table 1'!F25+'Table 1'!H25+'Table 1'!J25+'Table 1'!L25</f>
        <v>14.809999999999999</v>
      </c>
      <c r="G26" s="40">
        <v>10.25</v>
      </c>
      <c r="H26" s="40">
        <v>11</v>
      </c>
      <c r="I26" s="40">
        <v>4.57</v>
      </c>
      <c r="J26" s="40">
        <v>5.55</v>
      </c>
      <c r="K26" s="75">
        <f t="shared" si="0"/>
        <v>4.501463414634147</v>
      </c>
      <c r="L26" s="178">
        <f t="shared" si="1"/>
        <v>3.786363636363636</v>
      </c>
      <c r="M26" s="75">
        <f t="shared" si="2"/>
        <v>3.7636761487964994</v>
      </c>
      <c r="N26" s="70">
        <f t="shared" si="3"/>
        <v>2.6684684684684683</v>
      </c>
    </row>
    <row r="27" spans="2:14" ht="12" customHeight="1">
      <c r="B27" s="180" t="s">
        <v>460</v>
      </c>
      <c r="C27" s="490">
        <f>'Table 1'!C26</f>
        <v>6388.1</v>
      </c>
      <c r="D27" s="40">
        <f>'Table 1'!D26</f>
        <v>6711.5</v>
      </c>
      <c r="E27" s="40">
        <f>'Table 1'!E26+'Table 1'!G26+'Table 1'!I26+'Table 1'!K26</f>
        <v>2950.16</v>
      </c>
      <c r="F27" s="40">
        <f>'Table 1'!F26+'Table 1'!H26+'Table 1'!J26+'Table 1'!L26</f>
        <v>3038.85</v>
      </c>
      <c r="G27" s="40">
        <v>1958.06</v>
      </c>
      <c r="H27" s="40">
        <v>1872</v>
      </c>
      <c r="I27" s="40">
        <v>1262.21</v>
      </c>
      <c r="J27" s="40">
        <v>1232.87</v>
      </c>
      <c r="K27" s="75">
        <f t="shared" si="0"/>
        <v>3.262463867297223</v>
      </c>
      <c r="L27" s="178">
        <f t="shared" si="1"/>
        <v>3.5852029914529915</v>
      </c>
      <c r="M27" s="75">
        <f t="shared" si="2"/>
        <v>2.3372972801673253</v>
      </c>
      <c r="N27" s="70">
        <f t="shared" si="3"/>
        <v>2.46485841978473</v>
      </c>
    </row>
    <row r="28" spans="2:14" ht="12" customHeight="1">
      <c r="B28" s="180" t="s">
        <v>19</v>
      </c>
      <c r="C28" s="490">
        <f>'Table 1'!C27</f>
        <v>2453.73</v>
      </c>
      <c r="D28" s="40">
        <f>'Table 1'!D27</f>
        <v>2517.17</v>
      </c>
      <c r="E28" s="40">
        <f>'Table 1'!E27+'Table 1'!G27+'Table 1'!I27+'Table 1'!K27</f>
        <v>1516.4999999999998</v>
      </c>
      <c r="F28" s="40">
        <f>'Table 1'!F27+'Table 1'!H27+'Table 1'!J27+'Table 1'!L27</f>
        <v>1546.55</v>
      </c>
      <c r="G28" s="40">
        <v>3266.24</v>
      </c>
      <c r="H28" s="40">
        <v>2878</v>
      </c>
      <c r="I28" s="40">
        <v>2036.6</v>
      </c>
      <c r="J28" s="40">
        <v>1682.89</v>
      </c>
      <c r="K28" s="75">
        <f t="shared" si="0"/>
        <v>0.7512399578720487</v>
      </c>
      <c r="L28" s="178">
        <f t="shared" si="1"/>
        <v>0.8746247394023627</v>
      </c>
      <c r="M28" s="75">
        <f t="shared" si="2"/>
        <v>0.7446233919277226</v>
      </c>
      <c r="N28" s="70">
        <f t="shared" si="3"/>
        <v>0.9189846038659686</v>
      </c>
    </row>
    <row r="29" spans="2:14" ht="12" customHeight="1">
      <c r="B29" s="180" t="s">
        <v>346</v>
      </c>
      <c r="C29" s="490">
        <f>'Table 1'!C28</f>
        <v>10435.02</v>
      </c>
      <c r="D29" s="40">
        <f>'Table 1'!D28</f>
        <v>10377.22</v>
      </c>
      <c r="E29" s="40">
        <f>'Table 1'!E28+'Table 1'!G28+'Table 1'!I28+'Table 1'!K28</f>
        <v>4567.1900000000005</v>
      </c>
      <c r="F29" s="40">
        <f>'Table 1'!F28+'Table 1'!H28+'Table 1'!J28+'Table 1'!L28</f>
        <v>4648.36</v>
      </c>
      <c r="G29" s="40">
        <v>14536.84</v>
      </c>
      <c r="H29" s="40">
        <v>14447</v>
      </c>
      <c r="I29" s="40">
        <v>3797.64</v>
      </c>
      <c r="J29" s="40">
        <v>3734.86</v>
      </c>
      <c r="K29" s="75">
        <f t="shared" si="0"/>
        <v>0.7178327614529706</v>
      </c>
      <c r="L29" s="178">
        <f t="shared" si="1"/>
        <v>0.718295839966775</v>
      </c>
      <c r="M29" s="75">
        <f t="shared" si="2"/>
        <v>1.2026390073835331</v>
      </c>
      <c r="N29" s="70">
        <f t="shared" si="3"/>
        <v>1.2445874811907272</v>
      </c>
    </row>
    <row r="30" spans="2:14" ht="12" customHeight="1">
      <c r="B30" s="180" t="s">
        <v>21</v>
      </c>
      <c r="C30" s="490">
        <f>'Table 1'!C29</f>
        <v>2069.79</v>
      </c>
      <c r="D30" s="40">
        <f>'Table 1'!D29</f>
        <v>2205.95</v>
      </c>
      <c r="E30" s="40">
        <f>'Table 1'!E29+'Table 1'!G29+'Table 1'!I29+'Table 1'!K29</f>
        <v>1297.3899999999999</v>
      </c>
      <c r="F30" s="40">
        <f>'Table 1'!F29+'Table 1'!H29+'Table 1'!J29+'Table 1'!L29</f>
        <v>1338.75</v>
      </c>
      <c r="G30" s="40">
        <v>3679.59</v>
      </c>
      <c r="H30" s="40">
        <v>3668</v>
      </c>
      <c r="I30" s="40">
        <v>2167.85</v>
      </c>
      <c r="J30" s="40">
        <v>2156</v>
      </c>
      <c r="K30" s="75">
        <f t="shared" si="0"/>
        <v>0.5625056052440625</v>
      </c>
      <c r="L30" s="178">
        <f t="shared" si="1"/>
        <v>0.6014040348964013</v>
      </c>
      <c r="M30" s="75">
        <f t="shared" si="2"/>
        <v>0.5984685287266185</v>
      </c>
      <c r="N30" s="70">
        <f t="shared" si="3"/>
        <v>0.6209415584415584</v>
      </c>
    </row>
    <row r="31" spans="2:14" ht="12" customHeight="1">
      <c r="B31" s="180" t="s">
        <v>22</v>
      </c>
      <c r="C31" s="490">
        <f>'Table 1'!C30</f>
        <v>6602.75</v>
      </c>
      <c r="D31" s="40">
        <f>'Table 1'!D30</f>
        <v>5444.18</v>
      </c>
      <c r="E31" s="40">
        <f>'Table 1'!E30+'Table 1'!G30+'Table 1'!I30+'Table 1'!K30</f>
        <v>3889.34</v>
      </c>
      <c r="F31" s="40">
        <f>'Table 1'!F30+'Table 1'!H30+'Table 1'!J30+'Table 1'!L30</f>
        <v>3106.4900000000007</v>
      </c>
      <c r="G31" s="40">
        <v>13906.7</v>
      </c>
      <c r="H31" s="40">
        <v>13306</v>
      </c>
      <c r="I31" s="40">
        <v>5237.24</v>
      </c>
      <c r="J31" s="40">
        <v>4753.12</v>
      </c>
      <c r="K31" s="75">
        <f t="shared" si="0"/>
        <v>0.47478913041915044</v>
      </c>
      <c r="L31" s="178">
        <f t="shared" si="1"/>
        <v>0.40915226213738165</v>
      </c>
      <c r="M31" s="75">
        <f t="shared" si="2"/>
        <v>0.7426316151255242</v>
      </c>
      <c r="N31" s="70">
        <f t="shared" si="3"/>
        <v>0.6535686033594778</v>
      </c>
    </row>
    <row r="32" spans="2:14" ht="12" customHeight="1">
      <c r="B32" s="180" t="s">
        <v>472</v>
      </c>
      <c r="C32" s="490">
        <f>'Table 1'!C31</f>
        <v>523.51</v>
      </c>
      <c r="D32" s="40">
        <f>'Table 1'!D31</f>
        <v>518.48</v>
      </c>
      <c r="E32" s="40">
        <f>'Table 1'!E31+'Table 1'!G31+'Table 1'!I31+'Table 1'!K31</f>
        <v>361.15999999999997</v>
      </c>
      <c r="F32" s="40">
        <f>'Table 1'!F31+'Table 1'!H31+'Table 1'!J31+'Table 1'!L31</f>
        <v>367.09999999999997</v>
      </c>
      <c r="G32" s="40">
        <v>508.216</v>
      </c>
      <c r="H32" s="40">
        <v>483</v>
      </c>
      <c r="I32" s="40">
        <v>359.516</v>
      </c>
      <c r="J32" s="40">
        <v>340.44</v>
      </c>
      <c r="K32" s="75">
        <f t="shared" si="0"/>
        <v>1.0300935035496717</v>
      </c>
      <c r="L32" s="178">
        <f t="shared" si="1"/>
        <v>1.0734575569358178</v>
      </c>
      <c r="M32" s="75">
        <f t="shared" si="2"/>
        <v>1.0045728145617996</v>
      </c>
      <c r="N32" s="70">
        <f t="shared" si="3"/>
        <v>1.0783104218070731</v>
      </c>
    </row>
    <row r="33" spans="2:14" ht="12" customHeight="1">
      <c r="B33" s="180" t="s">
        <v>344</v>
      </c>
      <c r="C33" s="490">
        <f>'Table 1'!C32</f>
        <v>767.89</v>
      </c>
      <c r="D33" s="40">
        <f>'Table 1'!D32</f>
        <v>668.34</v>
      </c>
      <c r="E33" s="40">
        <f>'Table 1'!E32+'Table 1'!G32+'Table 1'!I32+'Table 1'!K32</f>
        <v>417.78999999999996</v>
      </c>
      <c r="F33" s="40">
        <f>'Table 1'!F32+'Table 1'!H32+'Table 1'!J32+'Table 1'!L32</f>
        <v>389.49</v>
      </c>
      <c r="G33" s="40">
        <v>1869.23</v>
      </c>
      <c r="H33" s="40">
        <v>1896</v>
      </c>
      <c r="I33" s="40">
        <v>763.9200000000001</v>
      </c>
      <c r="J33" s="40">
        <v>783.8</v>
      </c>
      <c r="K33" s="75">
        <f t="shared" si="0"/>
        <v>0.41080551885000777</v>
      </c>
      <c r="L33" s="178">
        <f t="shared" si="1"/>
        <v>0.35250000000000004</v>
      </c>
      <c r="M33" s="75">
        <f t="shared" si="2"/>
        <v>0.5469028170489055</v>
      </c>
      <c r="N33" s="70">
        <f t="shared" si="3"/>
        <v>0.4969252360295994</v>
      </c>
    </row>
    <row r="34" spans="2:14" ht="12" customHeight="1">
      <c r="B34" s="180" t="s">
        <v>25</v>
      </c>
      <c r="C34" s="490">
        <f>'Table 1'!C33</f>
        <v>1157.55</v>
      </c>
      <c r="D34" s="40">
        <f>'Table 1'!D33</f>
        <v>1121.05</v>
      </c>
      <c r="E34" s="40">
        <f>'Table 1'!E33+'Table 1'!G33+'Table 1'!I33+'Table 1'!K33</f>
        <v>707.58</v>
      </c>
      <c r="F34" s="40">
        <f>'Table 1'!F33+'Table 1'!H33+'Table 1'!J33+'Table 1'!L33</f>
        <v>694.4300000000001</v>
      </c>
      <c r="G34" s="40">
        <v>2263.56</v>
      </c>
      <c r="H34" s="40">
        <v>2291</v>
      </c>
      <c r="I34" s="40">
        <v>648.91</v>
      </c>
      <c r="J34" s="40">
        <v>689.82</v>
      </c>
      <c r="K34" s="75">
        <f t="shared" si="0"/>
        <v>0.5113847214122886</v>
      </c>
      <c r="L34" s="178">
        <f t="shared" si="1"/>
        <v>0.48932780445220425</v>
      </c>
      <c r="M34" s="75">
        <f t="shared" si="2"/>
        <v>1.0904131543665532</v>
      </c>
      <c r="N34" s="70">
        <f t="shared" si="3"/>
        <v>1.006682902786234</v>
      </c>
    </row>
    <row r="35" spans="2:14" ht="12" customHeight="1">
      <c r="B35" s="499" t="s">
        <v>458</v>
      </c>
      <c r="C35" s="501">
        <f>'Table 1'!C34</f>
        <v>1835.01</v>
      </c>
      <c r="D35" s="40">
        <f>'Table 1'!D34</f>
        <v>1751.89</v>
      </c>
      <c r="E35" s="40">
        <f>'Table 1'!E34+'Table 1'!G34+'Table 1'!I34</f>
        <v>1250.5400000000002</v>
      </c>
      <c r="F35" s="40">
        <f>'Table 1'!F34+'Table 1'!H34+'Table 1'!J34</f>
        <v>1224.8500000000001</v>
      </c>
      <c r="G35" s="40">
        <v>3192.45</v>
      </c>
      <c r="H35" s="40">
        <v>3066</v>
      </c>
      <c r="I35" s="40">
        <v>1593.14</v>
      </c>
      <c r="J35" s="40">
        <v>1651.37</v>
      </c>
      <c r="K35" s="502">
        <f t="shared" si="0"/>
        <v>0.5747967861673636</v>
      </c>
      <c r="L35" s="505">
        <f t="shared" si="1"/>
        <v>0.571392694063927</v>
      </c>
      <c r="M35" s="502">
        <f t="shared" si="2"/>
        <v>0.7849529859271628</v>
      </c>
      <c r="N35" s="176">
        <f t="shared" si="3"/>
        <v>0.7417174830595205</v>
      </c>
    </row>
    <row r="36" spans="2:14" ht="12" customHeight="1">
      <c r="B36" s="126" t="s">
        <v>471</v>
      </c>
      <c r="C36" s="491">
        <f>'Table 1'!C35</f>
        <v>14277.59</v>
      </c>
      <c r="D36" s="43">
        <f>'Table 1'!D35</f>
        <v>13308.42</v>
      </c>
      <c r="E36" s="43">
        <f>'Table 1'!E35+'Table 1'!G35+'Table 1'!I35+'Table 1'!K35</f>
        <v>11205.49</v>
      </c>
      <c r="F36" s="43">
        <f>'Table 1'!F35+'Table 1'!H35+'Table 1'!J35+'Table 1'!L35</f>
        <v>10465.95</v>
      </c>
      <c r="G36" s="43">
        <v>17069.00605</v>
      </c>
      <c r="H36" s="43">
        <v>16881.68605</v>
      </c>
      <c r="I36" s="43">
        <v>12284.39605</v>
      </c>
      <c r="J36" s="43">
        <v>12335.18605</v>
      </c>
      <c r="K36" s="506">
        <f t="shared" si="0"/>
        <v>0.8364628823832423</v>
      </c>
      <c r="L36" s="507">
        <f t="shared" si="1"/>
        <v>0.7883347647020127</v>
      </c>
      <c r="M36" s="506">
        <f t="shared" si="2"/>
        <v>0.9121726419753456</v>
      </c>
      <c r="N36" s="508">
        <f t="shared" si="3"/>
        <v>0.8484630841867197</v>
      </c>
    </row>
    <row r="37" spans="2:14" ht="12" customHeight="1">
      <c r="B37" s="179" t="s">
        <v>330</v>
      </c>
      <c r="C37" s="511" t="str">
        <f>'Table 1'!C36</f>
        <v>:</v>
      </c>
      <c r="D37" s="127">
        <f>'Table 1'!D36</f>
        <v>160.95</v>
      </c>
      <c r="E37" s="127" t="s">
        <v>18</v>
      </c>
      <c r="F37" s="127">
        <f>'Table 1'!F36+'Table 1'!H36+'Table 1'!J36+'Table 1'!L36</f>
        <v>145.83</v>
      </c>
      <c r="G37" s="127" t="s">
        <v>18</v>
      </c>
      <c r="H37" s="127">
        <v>1595.67</v>
      </c>
      <c r="I37" s="127" t="s">
        <v>18</v>
      </c>
      <c r="J37" s="127">
        <v>1588.1</v>
      </c>
      <c r="K37" s="522" t="s">
        <v>18</v>
      </c>
      <c r="L37" s="523">
        <f t="shared" si="1"/>
        <v>0.10086672056252231</v>
      </c>
      <c r="M37" s="522" t="s">
        <v>18</v>
      </c>
      <c r="N37" s="305">
        <f t="shared" si="3"/>
        <v>0.09182671116428438</v>
      </c>
    </row>
    <row r="38" spans="2:14" ht="12" customHeight="1">
      <c r="B38" s="499" t="s">
        <v>393</v>
      </c>
      <c r="C38" s="512">
        <f>'Table 1'!C37</f>
        <v>1257.22</v>
      </c>
      <c r="D38" s="128">
        <f>'Table 1'!D37</f>
        <v>1229.31</v>
      </c>
      <c r="E38" s="128">
        <f>'Table 1'!E37+'Table 1'!G37+'Table 1'!I37+'Table 1'!K37</f>
        <v>925.72</v>
      </c>
      <c r="F38" s="128">
        <f>'Table 1'!F37+'Table 1'!H37+'Table 1'!J37+'Table 1'!L37</f>
        <v>869.99</v>
      </c>
      <c r="G38" s="128">
        <v>1035.4</v>
      </c>
      <c r="H38" s="128">
        <v>1006</v>
      </c>
      <c r="I38" s="128">
        <v>669.51</v>
      </c>
      <c r="J38" s="128">
        <v>664.32</v>
      </c>
      <c r="K38" s="502">
        <f t="shared" si="0"/>
        <v>1.2142360440409503</v>
      </c>
      <c r="L38" s="503">
        <f t="shared" si="1"/>
        <v>1.2219781312127236</v>
      </c>
      <c r="M38" s="502">
        <f t="shared" si="2"/>
        <v>1.3826828576122836</v>
      </c>
      <c r="N38" s="504">
        <f t="shared" si="3"/>
        <v>1.3095947736030829</v>
      </c>
    </row>
    <row r="39" spans="2:14" ht="12" customHeight="1">
      <c r="B39" s="499" t="s">
        <v>278</v>
      </c>
      <c r="C39" s="513">
        <f>'Table 1'!C38</f>
        <v>1767.75</v>
      </c>
      <c r="D39" s="128">
        <f>'Table 1'!D38</f>
        <v>1793.75</v>
      </c>
      <c r="E39" s="128">
        <f>'Table 1'!E38+'Table 1'!G38+'Table 1'!I38+'Table 1'!K38</f>
        <v>1243.3600000000001</v>
      </c>
      <c r="F39" s="128">
        <f>'Table 1'!F38+'Table 1'!H38+'Table 1'!J38+'Table 1'!L38</f>
        <v>1282.1000000000001</v>
      </c>
      <c r="G39" s="128">
        <v>1061.67</v>
      </c>
      <c r="H39" s="128">
        <v>1048</v>
      </c>
      <c r="I39" s="128">
        <v>796.02</v>
      </c>
      <c r="J39" s="128">
        <v>798.74</v>
      </c>
      <c r="K39" s="500">
        <f t="shared" si="0"/>
        <v>1.6650654158071716</v>
      </c>
      <c r="L39" s="500">
        <f t="shared" si="1"/>
        <v>1.7115935114503817</v>
      </c>
      <c r="M39" s="500">
        <f t="shared" si="2"/>
        <v>1.5619708047536496</v>
      </c>
      <c r="N39" s="500">
        <f t="shared" si="3"/>
        <v>1.6051531161579489</v>
      </c>
    </row>
    <row r="40" spans="2:14" ht="12" customHeight="1">
      <c r="B40" s="509" t="s">
        <v>279</v>
      </c>
      <c r="C40" s="514" t="str">
        <f>'Table 1'!C39</f>
        <v>:</v>
      </c>
      <c r="D40" s="461">
        <f>'Table 1'!D39</f>
        <v>118.41</v>
      </c>
      <c r="E40" s="460" t="s">
        <v>18</v>
      </c>
      <c r="F40" s="461">
        <f>'Table 1'!F39+'Table 1'!H39+'Table 1'!J39+'Table 1'!L39</f>
        <v>97.77</v>
      </c>
      <c r="G40" s="460" t="s">
        <v>18</v>
      </c>
      <c r="H40" s="460">
        <v>221</v>
      </c>
      <c r="I40" s="460" t="s">
        <v>18</v>
      </c>
      <c r="J40" s="524">
        <v>211.16</v>
      </c>
      <c r="K40" s="525" t="s">
        <v>18</v>
      </c>
      <c r="L40" s="510">
        <f t="shared" si="1"/>
        <v>0.5357918552036199</v>
      </c>
      <c r="M40" s="526" t="s">
        <v>18</v>
      </c>
      <c r="N40" s="510">
        <f t="shared" si="3"/>
        <v>0.46301382837658644</v>
      </c>
    </row>
    <row r="42" spans="2:18" s="114" customFormat="1" ht="12.75" customHeight="1">
      <c r="B42" s="883" t="s">
        <v>463</v>
      </c>
      <c r="C42" s="883"/>
      <c r="D42" s="883"/>
      <c r="E42" s="883"/>
      <c r="F42" s="883"/>
      <c r="G42" s="883"/>
      <c r="H42" s="883"/>
      <c r="I42" s="883"/>
      <c r="J42" s="2"/>
      <c r="K42" s="4"/>
      <c r="L42" s="2"/>
      <c r="M42" s="2"/>
      <c r="N42" s="2"/>
      <c r="O42" s="15"/>
      <c r="P42" s="15"/>
      <c r="Q42" s="15"/>
      <c r="R42" s="15"/>
    </row>
    <row r="43" spans="1:9" s="114" customFormat="1" ht="11.25">
      <c r="A43" s="298"/>
      <c r="B43" s="473"/>
      <c r="C43" s="473"/>
      <c r="D43" s="473"/>
      <c r="E43" s="473"/>
      <c r="F43" s="473"/>
      <c r="G43" s="473"/>
      <c r="H43" s="473"/>
      <c r="I43" s="473"/>
    </row>
    <row r="44" spans="1:14" s="15" customFormat="1" ht="12" customHeight="1">
      <c r="A44" s="298"/>
      <c r="B44" s="7" t="s">
        <v>30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15" customFormat="1" ht="12" customHeight="1">
      <c r="A45" s="298"/>
      <c r="B45" s="6" t="s">
        <v>18</v>
      </c>
      <c r="C45" s="6" t="s">
        <v>29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3" ht="12" customHeight="1">
      <c r="A46" s="137"/>
      <c r="B46" s="328"/>
      <c r="C46" s="328"/>
      <c r="D46" s="328"/>
      <c r="E46" s="328"/>
      <c r="F46" s="328"/>
      <c r="G46" s="473"/>
      <c r="H46" s="473"/>
      <c r="I46" s="473"/>
      <c r="J46" s="473"/>
      <c r="K46" s="328"/>
      <c r="L46" s="328"/>
      <c r="M46" s="328"/>
    </row>
    <row r="47" spans="1:13" ht="12" customHeight="1">
      <c r="A47" s="137"/>
      <c r="B47" s="890" t="s">
        <v>365</v>
      </c>
      <c r="C47" s="890"/>
      <c r="D47" s="890"/>
      <c r="E47" s="890"/>
      <c r="F47" s="890"/>
      <c r="G47" s="890"/>
      <c r="H47" s="890"/>
      <c r="I47" s="890"/>
      <c r="J47" s="890"/>
      <c r="K47" s="890"/>
      <c r="L47" s="890"/>
      <c r="M47" s="890"/>
    </row>
    <row r="48" spans="1:13" ht="12" customHeight="1">
      <c r="A48" s="137"/>
      <c r="B48" s="881" t="s">
        <v>474</v>
      </c>
      <c r="C48" s="882"/>
      <c r="D48" s="882"/>
      <c r="E48" s="882"/>
      <c r="F48" s="882"/>
      <c r="G48" s="882"/>
      <c r="H48" s="882"/>
      <c r="I48" s="882"/>
      <c r="J48" s="882"/>
      <c r="K48" s="882"/>
      <c r="L48" s="882"/>
      <c r="M48" s="882"/>
    </row>
    <row r="49" spans="1:10" s="2" customFormat="1" ht="12" customHeight="1">
      <c r="A49" s="137"/>
      <c r="B49" s="891"/>
      <c r="C49" s="899"/>
      <c r="D49" s="899"/>
      <c r="E49" s="899"/>
      <c r="F49" s="899"/>
      <c r="G49" s="65"/>
      <c r="H49" s="65"/>
      <c r="I49" s="65"/>
      <c r="J49" s="65"/>
    </row>
    <row r="50" spans="1:10" s="2" customFormat="1" ht="12" customHeight="1">
      <c r="A50" s="62"/>
      <c r="B50" s="891"/>
      <c r="C50" s="885"/>
      <c r="D50" s="885"/>
      <c r="E50" s="885"/>
      <c r="F50" s="885"/>
      <c r="G50" s="1"/>
      <c r="H50" s="1"/>
      <c r="I50" s="1"/>
      <c r="J50" s="1"/>
    </row>
    <row r="51" ht="3" customHeight="1">
      <c r="A51" s="2"/>
    </row>
    <row r="52" ht="12" customHeight="1">
      <c r="A52" s="2"/>
    </row>
    <row r="75" spans="11:12" ht="12" customHeight="1">
      <c r="K75" s="64"/>
      <c r="L75" s="64"/>
    </row>
    <row r="76" spans="11:12" ht="12" customHeight="1">
      <c r="K76" s="64"/>
      <c r="L76" s="64"/>
    </row>
    <row r="77" spans="2:12" ht="13.5" customHeight="1">
      <c r="B77" s="12"/>
      <c r="C77" s="50"/>
      <c r="D77" s="50"/>
      <c r="E77" s="50"/>
      <c r="F77" s="50"/>
      <c r="G77" s="50"/>
      <c r="H77" s="50"/>
      <c r="I77" s="50"/>
      <c r="J77" s="50"/>
      <c r="K77" s="64"/>
      <c r="L77" s="64"/>
    </row>
    <row r="81" spans="2:10" ht="12" customHeight="1">
      <c r="B81" s="892" t="s">
        <v>282</v>
      </c>
      <c r="C81" s="893"/>
      <c r="D81" s="893"/>
      <c r="E81" s="893"/>
      <c r="F81" s="893"/>
      <c r="G81" s="66"/>
      <c r="H81" s="66"/>
      <c r="I81" s="66"/>
      <c r="J81" s="66"/>
    </row>
    <row r="82" spans="2:10" ht="12" customHeight="1">
      <c r="B82" s="11" t="s">
        <v>283</v>
      </c>
      <c r="C82" s="50"/>
      <c r="D82" s="50"/>
      <c r="E82" s="50"/>
      <c r="F82" s="50"/>
      <c r="G82" s="50"/>
      <c r="H82" s="50"/>
      <c r="I82" s="50"/>
      <c r="J82" s="50"/>
    </row>
  </sheetData>
  <sheetProtection/>
  <mergeCells count="19">
    <mergeCell ref="G4:H4"/>
    <mergeCell ref="I3:J3"/>
    <mergeCell ref="I4:J4"/>
    <mergeCell ref="B42:I42"/>
    <mergeCell ref="C3:D3"/>
    <mergeCell ref="C4:D4"/>
    <mergeCell ref="E3:F3"/>
    <mergeCell ref="E4:F4"/>
    <mergeCell ref="G3:H3"/>
    <mergeCell ref="B47:M47"/>
    <mergeCell ref="B48:M48"/>
    <mergeCell ref="B50:F50"/>
    <mergeCell ref="B81:F81"/>
    <mergeCell ref="K4:L4"/>
    <mergeCell ref="M4:N4"/>
    <mergeCell ref="B3:B5"/>
    <mergeCell ref="B49:F49"/>
    <mergeCell ref="K3:L3"/>
    <mergeCell ref="M3:N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theme="0"/>
  </sheetPr>
  <dimension ref="B2:V110"/>
  <sheetViews>
    <sheetView zoomScale="130" zoomScaleNormal="130" zoomScalePageLayoutView="0" workbookViewId="0" topLeftCell="A76">
      <selection activeCell="D25" sqref="D25"/>
    </sheetView>
  </sheetViews>
  <sheetFormatPr defaultColWidth="9.140625" defaultRowHeight="12.75"/>
  <cols>
    <col min="1" max="2" width="9.140625" style="114" customWidth="1"/>
    <col min="3" max="3" width="13.8515625" style="114" customWidth="1"/>
    <col min="4" max="4" width="10.421875" style="114" bestFit="1" customWidth="1"/>
    <col min="5" max="7" width="9.421875" style="114" bestFit="1" customWidth="1"/>
    <col min="8" max="8" width="10.421875" style="114" bestFit="1" customWidth="1"/>
    <col min="9" max="9" width="9.421875" style="114" bestFit="1" customWidth="1"/>
    <col min="10" max="12" width="10.421875" style="114" bestFit="1" customWidth="1"/>
    <col min="13" max="13" width="9.28125" style="114" bestFit="1" customWidth="1"/>
    <col min="14" max="15" width="11.140625" style="114" bestFit="1" customWidth="1"/>
    <col min="16" max="16384" width="9.140625" style="114" customWidth="1"/>
  </cols>
  <sheetData>
    <row r="2" spans="2:12" ht="11.25">
      <c r="B2" s="100" t="s">
        <v>546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2" ht="38.25" customHeight="1">
      <c r="B4" s="116"/>
      <c r="C4" s="113" t="s">
        <v>331</v>
      </c>
      <c r="D4" s="111" t="s">
        <v>369</v>
      </c>
      <c r="E4" s="111" t="s">
        <v>370</v>
      </c>
      <c r="F4" s="111" t="s">
        <v>371</v>
      </c>
      <c r="G4" s="111" t="s">
        <v>372</v>
      </c>
      <c r="H4" s="111" t="s">
        <v>373</v>
      </c>
      <c r="I4" s="111" t="s">
        <v>374</v>
      </c>
      <c r="J4" s="111" t="s">
        <v>375</v>
      </c>
      <c r="K4" s="111" t="s">
        <v>376</v>
      </c>
      <c r="L4" s="111" t="s">
        <v>377</v>
      </c>
    </row>
    <row r="5" spans="2:15" ht="11.25">
      <c r="B5" s="105" t="s">
        <v>432</v>
      </c>
      <c r="C5" s="263">
        <f>SUM(C6:C33)</f>
        <v>77713420</v>
      </c>
      <c r="D5" s="302">
        <f>SUM(D6:D33)</f>
        <v>3797680</v>
      </c>
      <c r="E5" s="264">
        <f aca="true" t="shared" si="0" ref="E5:J5">SUM(E6:E33)</f>
        <v>3222410</v>
      </c>
      <c r="F5" s="264">
        <f t="shared" si="0"/>
        <v>3525730</v>
      </c>
      <c r="G5" s="264">
        <f t="shared" si="0"/>
        <v>4326590</v>
      </c>
      <c r="H5" s="264">
        <f t="shared" si="0"/>
        <v>7160630</v>
      </c>
      <c r="I5" s="264">
        <f t="shared" si="0"/>
        <v>6262590</v>
      </c>
      <c r="J5" s="264">
        <f t="shared" si="0"/>
        <v>11514610</v>
      </c>
      <c r="K5" s="264">
        <f>SUM(K6:K33)</f>
        <v>8981940</v>
      </c>
      <c r="L5" s="264">
        <f>SUM(L6:L33)</f>
        <v>28921200</v>
      </c>
      <c r="N5" s="262"/>
      <c r="O5" s="262"/>
    </row>
    <row r="6" spans="2:12" ht="11.25">
      <c r="B6" s="106" t="s">
        <v>529</v>
      </c>
      <c r="C6" s="265">
        <v>1876050</v>
      </c>
      <c r="D6" s="266">
        <v>13980</v>
      </c>
      <c r="E6" s="266">
        <v>18090</v>
      </c>
      <c r="F6" s="266">
        <v>38260</v>
      </c>
      <c r="G6" s="266">
        <v>86340</v>
      </c>
      <c r="H6" s="266">
        <v>230340</v>
      </c>
      <c r="I6" s="266">
        <v>293710</v>
      </c>
      <c r="J6" s="266">
        <v>505860</v>
      </c>
      <c r="K6" s="266">
        <v>304460</v>
      </c>
      <c r="L6" s="267">
        <v>385000</v>
      </c>
    </row>
    <row r="7" spans="2:12" ht="11.25">
      <c r="B7" s="107" t="s">
        <v>513</v>
      </c>
      <c r="C7" s="268">
        <v>744430</v>
      </c>
      <c r="D7" s="271">
        <v>215060</v>
      </c>
      <c r="E7" s="271">
        <v>229590</v>
      </c>
      <c r="F7" s="271">
        <v>65690</v>
      </c>
      <c r="G7" s="271">
        <v>40310</v>
      </c>
      <c r="H7" s="271">
        <v>40960</v>
      </c>
      <c r="I7" s="271">
        <v>23660</v>
      </c>
      <c r="J7" s="271">
        <v>30310</v>
      </c>
      <c r="K7" s="271">
        <v>21590</v>
      </c>
      <c r="L7" s="272">
        <v>77260</v>
      </c>
    </row>
    <row r="8" spans="2:12" ht="11.25">
      <c r="B8" s="107" t="s">
        <v>2</v>
      </c>
      <c r="C8" s="268">
        <v>1001070</v>
      </c>
      <c r="D8" s="269">
        <v>4100</v>
      </c>
      <c r="E8" s="269">
        <v>4130</v>
      </c>
      <c r="F8" s="269">
        <v>8140</v>
      </c>
      <c r="G8" s="269">
        <v>15560</v>
      </c>
      <c r="H8" s="269">
        <v>25630</v>
      </c>
      <c r="I8" s="269">
        <v>20810</v>
      </c>
      <c r="J8" s="269">
        <v>31440</v>
      </c>
      <c r="K8" s="269">
        <v>23430</v>
      </c>
      <c r="L8" s="270">
        <v>867830</v>
      </c>
    </row>
    <row r="9" spans="2:12" ht="11.25">
      <c r="B9" s="107" t="s">
        <v>497</v>
      </c>
      <c r="C9" s="268">
        <v>1199090</v>
      </c>
      <c r="D9" s="269">
        <v>27220</v>
      </c>
      <c r="E9" s="269">
        <v>12790</v>
      </c>
      <c r="F9" s="269">
        <v>31870</v>
      </c>
      <c r="G9" s="269">
        <v>64970</v>
      </c>
      <c r="H9" s="269">
        <v>81200</v>
      </c>
      <c r="I9" s="269">
        <v>51880</v>
      </c>
      <c r="J9" s="269">
        <v>98800</v>
      </c>
      <c r="K9" s="269">
        <v>92190</v>
      </c>
      <c r="L9" s="270">
        <v>738190</v>
      </c>
    </row>
    <row r="10" spans="2:12" ht="11.25">
      <c r="B10" s="107" t="s">
        <v>514</v>
      </c>
      <c r="C10" s="268">
        <v>9653340</v>
      </c>
      <c r="D10" s="269">
        <v>40580</v>
      </c>
      <c r="E10" s="269">
        <v>32790</v>
      </c>
      <c r="F10" s="269">
        <v>103540</v>
      </c>
      <c r="G10" s="269">
        <v>362310</v>
      </c>
      <c r="H10" s="269">
        <v>1044010</v>
      </c>
      <c r="I10" s="269">
        <v>1049190</v>
      </c>
      <c r="J10" s="269">
        <v>1847460</v>
      </c>
      <c r="K10" s="269">
        <v>1321400</v>
      </c>
      <c r="L10" s="270">
        <v>3852050</v>
      </c>
    </row>
    <row r="11" spans="2:12" ht="11.25">
      <c r="B11" s="107" t="s">
        <v>5</v>
      </c>
      <c r="C11" s="268">
        <v>196580</v>
      </c>
      <c r="D11" s="269">
        <v>330</v>
      </c>
      <c r="E11" s="269">
        <v>870</v>
      </c>
      <c r="F11" s="269">
        <v>2680</v>
      </c>
      <c r="G11" s="269">
        <v>4350</v>
      </c>
      <c r="H11" s="269">
        <v>6590</v>
      </c>
      <c r="I11" s="269">
        <v>5720</v>
      </c>
      <c r="J11" s="269">
        <v>9550</v>
      </c>
      <c r="K11" s="269">
        <v>7240</v>
      </c>
      <c r="L11" s="270">
        <v>159250</v>
      </c>
    </row>
    <row r="12" spans="2:12" ht="11.25">
      <c r="B12" s="107" t="s">
        <v>515</v>
      </c>
      <c r="C12" s="268">
        <v>5303690</v>
      </c>
      <c r="D12" s="269">
        <v>620</v>
      </c>
      <c r="E12" s="269">
        <v>6550</v>
      </c>
      <c r="F12" s="269">
        <v>31860</v>
      </c>
      <c r="G12" s="269">
        <v>115270</v>
      </c>
      <c r="H12" s="269">
        <v>476680</v>
      </c>
      <c r="I12" s="269">
        <v>659450</v>
      </c>
      <c r="J12" s="269">
        <v>1469350</v>
      </c>
      <c r="K12" s="269">
        <v>1078190</v>
      </c>
      <c r="L12" s="270">
        <v>1465730</v>
      </c>
    </row>
    <row r="13" spans="2:12" ht="11.25">
      <c r="B13" s="107" t="s">
        <v>516</v>
      </c>
      <c r="C13" s="268">
        <v>1826710</v>
      </c>
      <c r="D13" s="269">
        <v>536870</v>
      </c>
      <c r="E13" s="269">
        <v>249400</v>
      </c>
      <c r="F13" s="269">
        <v>245860</v>
      </c>
      <c r="G13" s="269">
        <v>190840</v>
      </c>
      <c r="H13" s="269">
        <v>171940</v>
      </c>
      <c r="I13" s="269">
        <v>97560</v>
      </c>
      <c r="J13" s="269">
        <v>133260</v>
      </c>
      <c r="K13" s="269">
        <v>83590</v>
      </c>
      <c r="L13" s="270">
        <v>117390</v>
      </c>
    </row>
    <row r="14" spans="2:13" ht="11.25">
      <c r="B14" s="107" t="s">
        <v>517</v>
      </c>
      <c r="C14" s="268">
        <v>6312600</v>
      </c>
      <c r="D14" s="269">
        <v>1214970</v>
      </c>
      <c r="E14" s="269">
        <v>192090</v>
      </c>
      <c r="F14" s="269">
        <v>285080</v>
      </c>
      <c r="G14" s="269">
        <v>381280</v>
      </c>
      <c r="H14" s="269">
        <v>647640</v>
      </c>
      <c r="I14" s="269">
        <v>513190</v>
      </c>
      <c r="J14" s="269">
        <v>685750</v>
      </c>
      <c r="K14" s="269">
        <v>405670</v>
      </c>
      <c r="L14" s="270">
        <v>1986930</v>
      </c>
      <c r="M14" s="342"/>
    </row>
    <row r="15" spans="2:12" ht="11.25">
      <c r="B15" s="108" t="s">
        <v>530</v>
      </c>
      <c r="C15" s="268">
        <v>15099090</v>
      </c>
      <c r="D15" s="271">
        <v>165110</v>
      </c>
      <c r="E15" s="271">
        <v>72860</v>
      </c>
      <c r="F15" s="271">
        <v>160170</v>
      </c>
      <c r="G15" s="271">
        <v>215520</v>
      </c>
      <c r="H15" s="271">
        <v>532920</v>
      </c>
      <c r="I15" s="271">
        <v>813490</v>
      </c>
      <c r="J15" s="271">
        <v>2576870</v>
      </c>
      <c r="K15" s="271">
        <v>2726010</v>
      </c>
      <c r="L15" s="272">
        <v>7836140</v>
      </c>
    </row>
    <row r="16" spans="2:12" ht="11.25">
      <c r="B16" s="447" t="s">
        <v>531</v>
      </c>
      <c r="C16" s="448">
        <v>487160</v>
      </c>
      <c r="D16" s="449">
        <v>30560</v>
      </c>
      <c r="E16" s="449">
        <v>51710</v>
      </c>
      <c r="F16" s="449">
        <v>99790</v>
      </c>
      <c r="G16" s="449">
        <v>98610</v>
      </c>
      <c r="H16" s="449">
        <v>78040</v>
      </c>
      <c r="I16" s="449">
        <v>31840</v>
      </c>
      <c r="J16" s="449">
        <v>34340</v>
      </c>
      <c r="K16" s="449">
        <v>21190</v>
      </c>
      <c r="L16" s="450">
        <v>41080</v>
      </c>
    </row>
    <row r="17" spans="2:12" ht="11.25">
      <c r="B17" s="187" t="s">
        <v>532</v>
      </c>
      <c r="C17" s="571">
        <v>5302870</v>
      </c>
      <c r="D17" s="572">
        <v>420170</v>
      </c>
      <c r="E17" s="572">
        <v>220010</v>
      </c>
      <c r="F17" s="572">
        <v>346240</v>
      </c>
      <c r="G17" s="572">
        <v>506810</v>
      </c>
      <c r="H17" s="572">
        <v>850160</v>
      </c>
      <c r="I17" s="572">
        <v>602320</v>
      </c>
      <c r="J17" s="572">
        <v>794680</v>
      </c>
      <c r="K17" s="572">
        <v>475050</v>
      </c>
      <c r="L17" s="573">
        <v>1087430</v>
      </c>
    </row>
    <row r="18" spans="2:12" ht="11.25">
      <c r="B18" s="451" t="s">
        <v>518</v>
      </c>
      <c r="C18" s="452">
        <v>91160</v>
      </c>
      <c r="D18" s="453">
        <v>13100</v>
      </c>
      <c r="E18" s="453">
        <v>5330</v>
      </c>
      <c r="F18" s="453">
        <v>8170</v>
      </c>
      <c r="G18" s="453">
        <v>11420</v>
      </c>
      <c r="H18" s="453">
        <v>13050</v>
      </c>
      <c r="I18" s="453">
        <v>9130</v>
      </c>
      <c r="J18" s="453">
        <v>10780</v>
      </c>
      <c r="K18" s="453">
        <v>8390</v>
      </c>
      <c r="L18" s="454">
        <v>11790</v>
      </c>
    </row>
    <row r="19" spans="2:12" ht="11.25">
      <c r="B19" s="106" t="s">
        <v>533</v>
      </c>
      <c r="C19" s="446">
        <v>316100</v>
      </c>
      <c r="D19" s="266">
        <v>3990</v>
      </c>
      <c r="E19" s="266">
        <v>4320</v>
      </c>
      <c r="F19" s="266">
        <v>16060</v>
      </c>
      <c r="G19" s="266">
        <v>29110</v>
      </c>
      <c r="H19" s="266">
        <v>43290</v>
      </c>
      <c r="I19" s="266">
        <v>28120</v>
      </c>
      <c r="J19" s="266">
        <v>33560</v>
      </c>
      <c r="K19" s="266">
        <v>23340</v>
      </c>
      <c r="L19" s="267">
        <v>134310</v>
      </c>
    </row>
    <row r="20" spans="2:12" ht="11.25">
      <c r="B20" s="107" t="s">
        <v>13</v>
      </c>
      <c r="C20" s="268">
        <v>607630</v>
      </c>
      <c r="D20" s="269">
        <v>3590</v>
      </c>
      <c r="E20" s="269">
        <v>34750</v>
      </c>
      <c r="F20" s="269">
        <v>80660</v>
      </c>
      <c r="G20" s="269">
        <v>74240</v>
      </c>
      <c r="H20" s="269">
        <v>81950</v>
      </c>
      <c r="I20" s="269">
        <v>50460</v>
      </c>
      <c r="J20" s="269">
        <v>64220</v>
      </c>
      <c r="K20" s="269">
        <v>41620</v>
      </c>
      <c r="L20" s="270">
        <v>176140</v>
      </c>
    </row>
    <row r="21" spans="2:12" ht="11.25">
      <c r="B21" s="107" t="s">
        <v>14</v>
      </c>
      <c r="C21" s="268">
        <v>148330</v>
      </c>
      <c r="D21" s="269">
        <v>350</v>
      </c>
      <c r="E21" s="269">
        <v>50</v>
      </c>
      <c r="F21" s="269">
        <v>380</v>
      </c>
      <c r="G21" s="269">
        <v>1020</v>
      </c>
      <c r="H21" s="269">
        <v>2850</v>
      </c>
      <c r="I21" s="269">
        <v>4000</v>
      </c>
      <c r="J21" s="269">
        <v>19240</v>
      </c>
      <c r="K21" s="269">
        <v>31290</v>
      </c>
      <c r="L21" s="270">
        <v>89150</v>
      </c>
    </row>
    <row r="22" spans="2:12" ht="11.25">
      <c r="B22" s="107" t="s">
        <v>519</v>
      </c>
      <c r="C22" s="268">
        <v>711900</v>
      </c>
      <c r="D22" s="269">
        <v>80760</v>
      </c>
      <c r="E22" s="269">
        <v>36400</v>
      </c>
      <c r="F22" s="269">
        <v>34150</v>
      </c>
      <c r="G22" s="269">
        <v>30170</v>
      </c>
      <c r="H22" s="269">
        <v>34780</v>
      </c>
      <c r="I22" s="269">
        <v>24570</v>
      </c>
      <c r="J22" s="269">
        <v>34170</v>
      </c>
      <c r="K22" s="269">
        <v>28470</v>
      </c>
      <c r="L22" s="270">
        <v>408440</v>
      </c>
    </row>
    <row r="23" spans="2:12" ht="11.25">
      <c r="B23" s="107" t="s">
        <v>16</v>
      </c>
      <c r="C23" s="268">
        <v>14810</v>
      </c>
      <c r="D23" s="269">
        <v>4540</v>
      </c>
      <c r="E23" s="269">
        <v>4590</v>
      </c>
      <c r="F23" s="269">
        <v>2130</v>
      </c>
      <c r="G23" s="269">
        <v>2110</v>
      </c>
      <c r="H23" s="269">
        <v>1350</v>
      </c>
      <c r="I23" s="269">
        <v>0</v>
      </c>
      <c r="J23" s="269">
        <v>0</v>
      </c>
      <c r="K23" s="269" t="s">
        <v>18</v>
      </c>
      <c r="L23" s="270" t="s">
        <v>18</v>
      </c>
    </row>
    <row r="24" spans="2:12" ht="11.25">
      <c r="B24" s="107" t="s">
        <v>17</v>
      </c>
      <c r="C24" s="268">
        <v>3038860</v>
      </c>
      <c r="D24" s="269">
        <v>39810</v>
      </c>
      <c r="E24" s="269">
        <v>88260</v>
      </c>
      <c r="F24" s="269">
        <v>107830</v>
      </c>
      <c r="G24" s="269">
        <v>144850</v>
      </c>
      <c r="H24" s="269">
        <v>278970</v>
      </c>
      <c r="I24" s="269">
        <v>344310</v>
      </c>
      <c r="J24" s="269">
        <v>899920</v>
      </c>
      <c r="K24" s="269">
        <v>579940</v>
      </c>
      <c r="L24" s="270">
        <v>554960</v>
      </c>
    </row>
    <row r="25" spans="2:12" ht="11.25">
      <c r="B25" s="107" t="s">
        <v>534</v>
      </c>
      <c r="C25" s="268">
        <v>1546550</v>
      </c>
      <c r="D25" s="269">
        <v>6200</v>
      </c>
      <c r="E25" s="269">
        <v>15240</v>
      </c>
      <c r="F25" s="269">
        <v>81150</v>
      </c>
      <c r="G25" s="269">
        <v>214990</v>
      </c>
      <c r="H25" s="269">
        <v>509510</v>
      </c>
      <c r="I25" s="269">
        <v>338680</v>
      </c>
      <c r="J25" s="269">
        <v>254670</v>
      </c>
      <c r="K25" s="269">
        <v>64950</v>
      </c>
      <c r="L25" s="270">
        <v>61170</v>
      </c>
    </row>
    <row r="26" spans="2:12" ht="11.25">
      <c r="B26" s="107" t="s">
        <v>434</v>
      </c>
      <c r="C26" s="268">
        <v>4648350</v>
      </c>
      <c r="D26" s="269">
        <v>117590</v>
      </c>
      <c r="E26" s="269">
        <v>613950</v>
      </c>
      <c r="F26" s="269">
        <v>928440</v>
      </c>
      <c r="G26" s="269">
        <v>979920</v>
      </c>
      <c r="H26" s="269">
        <v>947400</v>
      </c>
      <c r="I26" s="269">
        <v>368180</v>
      </c>
      <c r="J26" s="269">
        <v>244900</v>
      </c>
      <c r="K26" s="269">
        <v>85080</v>
      </c>
      <c r="L26" s="270">
        <v>362890</v>
      </c>
    </row>
    <row r="27" spans="2:12" ht="11.25">
      <c r="B27" s="107" t="s">
        <v>535</v>
      </c>
      <c r="C27" s="268">
        <v>1338750</v>
      </c>
      <c r="D27" s="269">
        <v>55050</v>
      </c>
      <c r="E27" s="269">
        <v>109020</v>
      </c>
      <c r="F27" s="269">
        <v>90680</v>
      </c>
      <c r="G27" s="269">
        <v>114810</v>
      </c>
      <c r="H27" s="269">
        <v>176520</v>
      </c>
      <c r="I27" s="269">
        <v>98070</v>
      </c>
      <c r="J27" s="269">
        <v>105090</v>
      </c>
      <c r="K27" s="269">
        <v>58020</v>
      </c>
      <c r="L27" s="270">
        <v>531500</v>
      </c>
    </row>
    <row r="28" spans="2:12" ht="11.25">
      <c r="B28" s="107" t="s">
        <v>536</v>
      </c>
      <c r="C28" s="268">
        <v>3106480</v>
      </c>
      <c r="D28" s="269">
        <v>660480</v>
      </c>
      <c r="E28" s="269">
        <v>1094980</v>
      </c>
      <c r="F28" s="269">
        <v>549310</v>
      </c>
      <c r="G28" s="269">
        <v>254190</v>
      </c>
      <c r="H28" s="269">
        <v>149470</v>
      </c>
      <c r="I28" s="269">
        <v>70970</v>
      </c>
      <c r="J28" s="269">
        <v>82670</v>
      </c>
      <c r="K28" s="269">
        <v>46900</v>
      </c>
      <c r="L28" s="270">
        <v>197530</v>
      </c>
    </row>
    <row r="29" spans="2:12" ht="11.25">
      <c r="B29" s="107" t="s">
        <v>364</v>
      </c>
      <c r="C29" s="268">
        <v>367100</v>
      </c>
      <c r="D29" s="269">
        <v>710</v>
      </c>
      <c r="E29" s="269">
        <v>17010</v>
      </c>
      <c r="F29" s="269">
        <v>59900</v>
      </c>
      <c r="G29" s="269">
        <v>96830</v>
      </c>
      <c r="H29" s="269">
        <v>100370</v>
      </c>
      <c r="I29" s="269">
        <v>43160</v>
      </c>
      <c r="J29" s="269">
        <v>26730</v>
      </c>
      <c r="K29" s="269">
        <v>8710</v>
      </c>
      <c r="L29" s="270">
        <v>13680</v>
      </c>
    </row>
    <row r="30" spans="2:12" ht="11.25">
      <c r="B30" s="107" t="s">
        <v>24</v>
      </c>
      <c r="C30" s="268">
        <v>389480</v>
      </c>
      <c r="D30" s="269">
        <v>7550</v>
      </c>
      <c r="E30" s="269">
        <v>6970</v>
      </c>
      <c r="F30" s="269">
        <v>5950</v>
      </c>
      <c r="G30" s="269">
        <v>4470</v>
      </c>
      <c r="H30" s="269">
        <v>4290</v>
      </c>
      <c r="I30" s="269">
        <v>2620</v>
      </c>
      <c r="J30" s="269">
        <v>3810</v>
      </c>
      <c r="K30" s="269">
        <v>4260</v>
      </c>
      <c r="L30" s="270">
        <v>349550</v>
      </c>
    </row>
    <row r="31" spans="2:12" ht="11.25">
      <c r="B31" s="107" t="s">
        <v>25</v>
      </c>
      <c r="C31" s="268">
        <v>694420</v>
      </c>
      <c r="D31" s="269">
        <v>5560</v>
      </c>
      <c r="E31" s="269">
        <v>1290</v>
      </c>
      <c r="F31" s="269">
        <v>8300</v>
      </c>
      <c r="G31" s="269">
        <v>20920</v>
      </c>
      <c r="H31" s="269">
        <v>89040</v>
      </c>
      <c r="I31" s="269">
        <v>129540</v>
      </c>
      <c r="J31" s="269">
        <v>200450</v>
      </c>
      <c r="K31" s="269">
        <v>112170</v>
      </c>
      <c r="L31" s="270">
        <v>127140</v>
      </c>
    </row>
    <row r="32" spans="2:12" ht="11.25">
      <c r="B32" s="108" t="s">
        <v>286</v>
      </c>
      <c r="C32" s="268">
        <v>1224860</v>
      </c>
      <c r="D32" s="269">
        <v>13730</v>
      </c>
      <c r="E32" s="269">
        <v>1510</v>
      </c>
      <c r="F32" s="269">
        <v>13520</v>
      </c>
      <c r="G32" s="269">
        <v>44590</v>
      </c>
      <c r="H32" s="269">
        <v>80950</v>
      </c>
      <c r="I32" s="269">
        <v>83120</v>
      </c>
      <c r="J32" s="269">
        <v>173090</v>
      </c>
      <c r="K32" s="269">
        <v>162920</v>
      </c>
      <c r="L32" s="270">
        <v>651440</v>
      </c>
    </row>
    <row r="33" spans="2:12" ht="11.25">
      <c r="B33" s="109" t="s">
        <v>520</v>
      </c>
      <c r="C33" s="273">
        <v>10465960</v>
      </c>
      <c r="D33" s="274">
        <v>115100</v>
      </c>
      <c r="E33" s="274">
        <v>97860</v>
      </c>
      <c r="F33" s="274">
        <v>119920</v>
      </c>
      <c r="G33" s="274">
        <v>220780</v>
      </c>
      <c r="H33" s="274">
        <v>460730</v>
      </c>
      <c r="I33" s="274">
        <v>504840</v>
      </c>
      <c r="J33" s="274">
        <v>1143640</v>
      </c>
      <c r="K33" s="274">
        <v>1165870</v>
      </c>
      <c r="L33" s="275">
        <v>6637230</v>
      </c>
    </row>
    <row r="34" spans="2:12" ht="11.25">
      <c r="B34" s="106" t="s">
        <v>538</v>
      </c>
      <c r="C34" s="265">
        <v>145830</v>
      </c>
      <c r="D34" s="266">
        <v>390</v>
      </c>
      <c r="E34" s="266">
        <v>0</v>
      </c>
      <c r="F34" s="266">
        <v>90</v>
      </c>
      <c r="G34" s="266">
        <v>130</v>
      </c>
      <c r="H34" s="266">
        <v>380</v>
      </c>
      <c r="I34" s="266">
        <v>550</v>
      </c>
      <c r="J34" s="266">
        <v>2390</v>
      </c>
      <c r="K34" s="266">
        <v>2760</v>
      </c>
      <c r="L34" s="267">
        <v>139070</v>
      </c>
    </row>
    <row r="35" spans="2:12" ht="11.25">
      <c r="B35" s="108" t="s">
        <v>521</v>
      </c>
      <c r="C35" s="268">
        <v>869980</v>
      </c>
      <c r="D35" s="271">
        <v>75570</v>
      </c>
      <c r="E35" s="271">
        <v>2620</v>
      </c>
      <c r="F35" s="271">
        <v>14570</v>
      </c>
      <c r="G35" s="271">
        <v>53270</v>
      </c>
      <c r="H35" s="271">
        <v>186000</v>
      </c>
      <c r="I35" s="271">
        <v>200610</v>
      </c>
      <c r="J35" s="271">
        <v>215880</v>
      </c>
      <c r="K35" s="271">
        <v>75170</v>
      </c>
      <c r="L35" s="272">
        <v>46290</v>
      </c>
    </row>
    <row r="36" spans="2:12" ht="11.25">
      <c r="B36" s="109" t="s">
        <v>522</v>
      </c>
      <c r="C36" s="273">
        <v>1282090</v>
      </c>
      <c r="D36" s="274">
        <v>9900</v>
      </c>
      <c r="E36" s="274">
        <v>7190</v>
      </c>
      <c r="F36" s="274">
        <v>29170</v>
      </c>
      <c r="G36" s="274">
        <v>136570</v>
      </c>
      <c r="H36" s="274">
        <v>472120</v>
      </c>
      <c r="I36" s="274">
        <v>330200</v>
      </c>
      <c r="J36" s="274">
        <v>220830</v>
      </c>
      <c r="K36" s="274">
        <v>51160</v>
      </c>
      <c r="L36" s="275">
        <v>24950</v>
      </c>
    </row>
    <row r="37" spans="2:12" ht="11.25">
      <c r="B37" s="106" t="s">
        <v>537</v>
      </c>
      <c r="C37" s="265">
        <v>97760</v>
      </c>
      <c r="D37" s="266">
        <v>3200</v>
      </c>
      <c r="E37" s="266">
        <v>35230</v>
      </c>
      <c r="F37" s="266">
        <v>19300</v>
      </c>
      <c r="G37" s="266">
        <v>11800</v>
      </c>
      <c r="H37" s="266">
        <v>7890</v>
      </c>
      <c r="I37" s="266">
        <v>2420</v>
      </c>
      <c r="J37" s="266">
        <v>2530</v>
      </c>
      <c r="K37" s="266">
        <v>2280</v>
      </c>
      <c r="L37" s="267">
        <v>13110</v>
      </c>
    </row>
    <row r="39" spans="2:3" ht="12.75" customHeight="1">
      <c r="B39" s="184" t="s">
        <v>378</v>
      </c>
      <c r="C39" s="183"/>
    </row>
    <row r="40" ht="12.75" customHeight="1">
      <c r="B40" s="185" t="s">
        <v>379</v>
      </c>
    </row>
    <row r="41" spans="2:11" ht="11.25">
      <c r="B41" s="299"/>
      <c r="C41" s="299"/>
      <c r="D41" s="299"/>
      <c r="E41" s="299"/>
      <c r="F41" s="299"/>
      <c r="G41" s="299"/>
      <c r="H41" s="299"/>
      <c r="I41" s="299"/>
      <c r="J41" s="299"/>
      <c r="K41" s="299"/>
    </row>
    <row r="42" spans="2:10" ht="22.5">
      <c r="B42" s="116"/>
      <c r="C42" s="111" t="s">
        <v>369</v>
      </c>
      <c r="D42" s="111" t="s">
        <v>524</v>
      </c>
      <c r="E42" s="111" t="s">
        <v>523</v>
      </c>
      <c r="F42" s="111" t="s">
        <v>375</v>
      </c>
      <c r="G42" s="111" t="s">
        <v>376</v>
      </c>
      <c r="H42" s="111" t="s">
        <v>377</v>
      </c>
      <c r="I42" s="293"/>
      <c r="J42" s="293"/>
    </row>
    <row r="43" spans="2:10" ht="11.25">
      <c r="B43" s="186" t="s">
        <v>432</v>
      </c>
      <c r="C43" s="294">
        <f aca="true" t="shared" si="1" ref="C43:C75">D5/$C5</f>
        <v>0.04886775025471791</v>
      </c>
      <c r="D43" s="294">
        <f>(E5+F5+G5)/$C5</f>
        <v>0.14250730440122183</v>
      </c>
      <c r="E43" s="294">
        <f>(H5+I5)/$C5</f>
        <v>0.17272718148294078</v>
      </c>
      <c r="F43" s="294">
        <f aca="true" t="shared" si="2" ref="F43:F60">J5/$C5</f>
        <v>0.1481675880433521</v>
      </c>
      <c r="G43" s="294">
        <f aca="true" t="shared" si="3" ref="G43:G60">K5/$C5</f>
        <v>0.11557772132535153</v>
      </c>
      <c r="H43" s="294">
        <f aca="true" t="shared" si="4" ref="H43:H60">L5/$C5</f>
        <v>0.37215193978079975</v>
      </c>
      <c r="I43" s="293"/>
      <c r="J43" s="293"/>
    </row>
    <row r="44" spans="2:8" ht="11.25">
      <c r="B44" s="187" t="s">
        <v>529</v>
      </c>
      <c r="C44" s="296">
        <f t="shared" si="1"/>
        <v>0.00745182697689294</v>
      </c>
      <c r="D44" s="296">
        <f aca="true" t="shared" si="5" ref="D44:D75">(E6+F6+G6)/$C6</f>
        <v>0.07605874043868767</v>
      </c>
      <c r="E44" s="296">
        <f aca="true" t="shared" si="6" ref="E44:E75">(H6+I6)/$C6</f>
        <v>0.27933690466671995</v>
      </c>
      <c r="F44" s="296">
        <f t="shared" si="2"/>
        <v>0.2696410010394179</v>
      </c>
      <c r="G44" s="296">
        <f t="shared" si="3"/>
        <v>0.16228778550678286</v>
      </c>
      <c r="H44" s="296">
        <f t="shared" si="4"/>
        <v>0.20521841102316035</v>
      </c>
    </row>
    <row r="45" spans="2:8" ht="11.25">
      <c r="B45" s="187" t="s">
        <v>513</v>
      </c>
      <c r="C45" s="296">
        <f t="shared" si="1"/>
        <v>0.28889217253469096</v>
      </c>
      <c r="D45" s="296">
        <f t="shared" si="5"/>
        <v>0.4508012842040219</v>
      </c>
      <c r="E45" s="296">
        <f t="shared" si="6"/>
        <v>0.08680466934433057</v>
      </c>
      <c r="F45" s="296">
        <f t="shared" si="2"/>
        <v>0.04071571537955214</v>
      </c>
      <c r="G45" s="296">
        <f t="shared" si="3"/>
        <v>0.02900205526375885</v>
      </c>
      <c r="H45" s="296">
        <f t="shared" si="4"/>
        <v>0.10378410327364561</v>
      </c>
    </row>
    <row r="46" spans="2:8" ht="11.25">
      <c r="B46" s="187" t="s">
        <v>2</v>
      </c>
      <c r="C46" s="296">
        <f t="shared" si="1"/>
        <v>0.004095617689072692</v>
      </c>
      <c r="D46" s="296">
        <f t="shared" si="5"/>
        <v>0.027800253728510495</v>
      </c>
      <c r="E46" s="296">
        <f t="shared" si="6"/>
        <v>0.04639036231232581</v>
      </c>
      <c r="F46" s="296">
        <f t="shared" si="2"/>
        <v>0.03140639515718181</v>
      </c>
      <c r="G46" s="296">
        <f t="shared" si="3"/>
        <v>0.02340495669633492</v>
      </c>
      <c r="H46" s="296">
        <f t="shared" si="4"/>
        <v>0.8669024144165742</v>
      </c>
    </row>
    <row r="47" spans="2:8" ht="11.25">
      <c r="B47" s="187" t="s">
        <v>497</v>
      </c>
      <c r="C47" s="296">
        <f t="shared" si="1"/>
        <v>0.02270054791550259</v>
      </c>
      <c r="D47" s="296">
        <f t="shared" si="5"/>
        <v>0.09142766598003486</v>
      </c>
      <c r="E47" s="296">
        <f t="shared" si="6"/>
        <v>0.11098416299026762</v>
      </c>
      <c r="F47" s="296">
        <f t="shared" si="2"/>
        <v>0.08239581682776105</v>
      </c>
      <c r="G47" s="296">
        <f t="shared" si="3"/>
        <v>0.07688330317157177</v>
      </c>
      <c r="H47" s="296">
        <f t="shared" si="4"/>
        <v>0.6156251824300094</v>
      </c>
    </row>
    <row r="48" spans="2:8" ht="11.25">
      <c r="B48" s="187" t="s">
        <v>514</v>
      </c>
      <c r="C48" s="296">
        <f t="shared" si="1"/>
        <v>0.004203726378642004</v>
      </c>
      <c r="D48" s="296">
        <f t="shared" si="5"/>
        <v>0.05165466045948863</v>
      </c>
      <c r="E48" s="296">
        <f t="shared" si="6"/>
        <v>0.2168368668253682</v>
      </c>
      <c r="F48" s="296">
        <f t="shared" si="2"/>
        <v>0.19138039269309898</v>
      </c>
      <c r="G48" s="296">
        <f t="shared" si="3"/>
        <v>0.1368852645819996</v>
      </c>
      <c r="H48" s="296">
        <f t="shared" si="4"/>
        <v>0.39903805315051577</v>
      </c>
    </row>
    <row r="49" spans="2:8" ht="11.25">
      <c r="B49" s="187" t="s">
        <v>5</v>
      </c>
      <c r="C49" s="296">
        <f t="shared" si="1"/>
        <v>0.0016787058703835588</v>
      </c>
      <c r="D49" s="296">
        <f t="shared" si="5"/>
        <v>0.0401872011394852</v>
      </c>
      <c r="E49" s="296">
        <f t="shared" si="6"/>
        <v>0.06262081595279276</v>
      </c>
      <c r="F49" s="296">
        <f t="shared" si="2"/>
        <v>0.04858073049140299</v>
      </c>
      <c r="G49" s="296">
        <f t="shared" si="3"/>
        <v>0.03682978939871808</v>
      </c>
      <c r="H49" s="296">
        <f t="shared" si="4"/>
        <v>0.8101027571472175</v>
      </c>
    </row>
    <row r="50" spans="2:8" ht="11.25">
      <c r="B50" s="187" t="s">
        <v>515</v>
      </c>
      <c r="C50" s="296">
        <f t="shared" si="1"/>
        <v>0.00011689974338620847</v>
      </c>
      <c r="D50" s="296">
        <f t="shared" si="5"/>
        <v>0.028976052521923416</v>
      </c>
      <c r="E50" s="296">
        <f t="shared" si="6"/>
        <v>0.21421500879576294</v>
      </c>
      <c r="F50" s="296">
        <f t="shared" si="2"/>
        <v>0.2770429644266539</v>
      </c>
      <c r="G50" s="296">
        <f t="shared" si="3"/>
        <v>0.20329053922834855</v>
      </c>
      <c r="H50" s="296">
        <f t="shared" si="4"/>
        <v>0.276360420763657</v>
      </c>
    </row>
    <row r="51" spans="2:8" ht="11.25">
      <c r="B51" s="187" t="s">
        <v>516</v>
      </c>
      <c r="C51" s="296">
        <f t="shared" si="1"/>
        <v>0.29389996222717346</v>
      </c>
      <c r="D51" s="296">
        <f t="shared" si="5"/>
        <v>0.37559327972146644</v>
      </c>
      <c r="E51" s="296">
        <f t="shared" si="6"/>
        <v>0.1475329964800105</v>
      </c>
      <c r="F51" s="296">
        <f t="shared" si="2"/>
        <v>0.07295082415928089</v>
      </c>
      <c r="G51" s="296">
        <f t="shared" si="3"/>
        <v>0.04575986336090567</v>
      </c>
      <c r="H51" s="296">
        <f t="shared" si="4"/>
        <v>0.06426307405116302</v>
      </c>
    </row>
    <row r="52" spans="2:8" ht="11.25">
      <c r="B52" s="187" t="s">
        <v>517</v>
      </c>
      <c r="C52" s="296">
        <f t="shared" si="1"/>
        <v>0.19246744606026042</v>
      </c>
      <c r="D52" s="296">
        <f t="shared" si="5"/>
        <v>0.1359899249120806</v>
      </c>
      <c r="E52" s="296">
        <f t="shared" si="6"/>
        <v>0.18389094826220576</v>
      </c>
      <c r="F52" s="296">
        <f t="shared" si="2"/>
        <v>0.10863194246427779</v>
      </c>
      <c r="G52" s="296">
        <f t="shared" si="3"/>
        <v>0.06426353641922504</v>
      </c>
      <c r="H52" s="296">
        <f t="shared" si="4"/>
        <v>0.31475620188195036</v>
      </c>
    </row>
    <row r="53" spans="2:8" ht="11.25">
      <c r="B53" s="187" t="s">
        <v>530</v>
      </c>
      <c r="C53" s="296">
        <f t="shared" si="1"/>
        <v>0.010935096088572226</v>
      </c>
      <c r="D53" s="296">
        <f t="shared" si="5"/>
        <v>0.029707088307970878</v>
      </c>
      <c r="E53" s="296">
        <f t="shared" si="6"/>
        <v>0.08917159908312355</v>
      </c>
      <c r="F53" s="296">
        <f t="shared" si="2"/>
        <v>0.1706639274287391</v>
      </c>
      <c r="G53" s="296">
        <f t="shared" si="3"/>
        <v>0.18054134388231344</v>
      </c>
      <c r="H53" s="296">
        <f t="shared" si="4"/>
        <v>0.5189809452092808</v>
      </c>
    </row>
    <row r="54" spans="2:8" ht="11.25">
      <c r="B54" s="187" t="s">
        <v>531</v>
      </c>
      <c r="C54" s="296">
        <f t="shared" si="1"/>
        <v>0.06273093028984317</v>
      </c>
      <c r="D54" s="296">
        <f t="shared" si="5"/>
        <v>0.5134042203793415</v>
      </c>
      <c r="E54" s="296">
        <f t="shared" si="6"/>
        <v>0.2255521799819361</v>
      </c>
      <c r="F54" s="296">
        <f t="shared" si="2"/>
        <v>0.07049018802857378</v>
      </c>
      <c r="G54" s="296">
        <f t="shared" si="3"/>
        <v>0.043497003038016256</v>
      </c>
      <c r="H54" s="296">
        <f t="shared" si="4"/>
        <v>0.08432547828228919</v>
      </c>
    </row>
    <row r="55" spans="2:8" ht="11.25">
      <c r="B55" s="187" t="s">
        <v>532</v>
      </c>
      <c r="C55" s="296">
        <f t="shared" si="1"/>
        <v>0.07923445228715771</v>
      </c>
      <c r="D55" s="296">
        <f t="shared" si="5"/>
        <v>0.2023545740325522</v>
      </c>
      <c r="E55" s="296">
        <f t="shared" si="6"/>
        <v>0.2739045083134227</v>
      </c>
      <c r="F55" s="296">
        <f t="shared" si="2"/>
        <v>0.14985847286469403</v>
      </c>
      <c r="G55" s="296">
        <f t="shared" si="3"/>
        <v>0.08958356512605438</v>
      </c>
      <c r="H55" s="296">
        <f t="shared" si="4"/>
        <v>0.20506442737611896</v>
      </c>
    </row>
    <row r="56" spans="2:8" ht="11.25">
      <c r="B56" s="187" t="s">
        <v>518</v>
      </c>
      <c r="C56" s="296">
        <f t="shared" si="1"/>
        <v>0.14370337867485738</v>
      </c>
      <c r="D56" s="296">
        <f t="shared" si="5"/>
        <v>0.27336551118911806</v>
      </c>
      <c r="E56" s="296">
        <f t="shared" si="6"/>
        <v>0.2433084686265906</v>
      </c>
      <c r="F56" s="296">
        <f t="shared" si="2"/>
        <v>0.11825362000877578</v>
      </c>
      <c r="G56" s="296">
        <f t="shared" si="3"/>
        <v>0.09203598069328653</v>
      </c>
      <c r="H56" s="296">
        <f t="shared" si="4"/>
        <v>0.12933304080737165</v>
      </c>
    </row>
    <row r="57" spans="2:8" ht="11.25">
      <c r="B57" s="187" t="s">
        <v>533</v>
      </c>
      <c r="C57" s="296">
        <f t="shared" si="1"/>
        <v>0.01262258778867447</v>
      </c>
      <c r="D57" s="296">
        <f t="shared" si="5"/>
        <v>0.15656437836127807</v>
      </c>
      <c r="E57" s="296">
        <f t="shared" si="6"/>
        <v>0.22590952230306866</v>
      </c>
      <c r="F57" s="296">
        <f t="shared" si="2"/>
        <v>0.10616893388168301</v>
      </c>
      <c r="G57" s="296">
        <f t="shared" si="3"/>
        <v>0.07383739322999051</v>
      </c>
      <c r="H57" s="296">
        <f t="shared" si="4"/>
        <v>0.4248971844353053</v>
      </c>
    </row>
    <row r="58" spans="2:8" ht="11.25">
      <c r="B58" s="187" t="s">
        <v>13</v>
      </c>
      <c r="C58" s="296">
        <f t="shared" si="1"/>
        <v>0.0059082007142504485</v>
      </c>
      <c r="D58" s="296">
        <f t="shared" si="5"/>
        <v>0.3121142800717542</v>
      </c>
      <c r="E58" s="296">
        <f t="shared" si="6"/>
        <v>0.21791221631585012</v>
      </c>
      <c r="F58" s="296">
        <f t="shared" si="2"/>
        <v>0.1056893175123019</v>
      </c>
      <c r="G58" s="296">
        <f t="shared" si="3"/>
        <v>0.06849563056465283</v>
      </c>
      <c r="H58" s="296">
        <f t="shared" si="4"/>
        <v>0.2898803548211905</v>
      </c>
    </row>
    <row r="59" spans="2:8" ht="11.25">
      <c r="B59" s="187" t="s">
        <v>14</v>
      </c>
      <c r="C59" s="296">
        <f t="shared" si="1"/>
        <v>0.0023596035865974517</v>
      </c>
      <c r="D59" s="296">
        <f t="shared" si="5"/>
        <v>0.009775500573046585</v>
      </c>
      <c r="E59" s="296">
        <f t="shared" si="6"/>
        <v>0.04618081305197869</v>
      </c>
      <c r="F59" s="296">
        <f t="shared" si="2"/>
        <v>0.12971078001752848</v>
      </c>
      <c r="G59" s="296">
        <f t="shared" si="3"/>
        <v>0.21094856064181217</v>
      </c>
      <c r="H59" s="296">
        <f t="shared" si="4"/>
        <v>0.6010247421290366</v>
      </c>
    </row>
    <row r="60" spans="2:8" ht="11.25">
      <c r="B60" s="187" t="s">
        <v>519</v>
      </c>
      <c r="C60" s="296">
        <f t="shared" si="1"/>
        <v>0.11344289928360725</v>
      </c>
      <c r="D60" s="296">
        <f t="shared" si="5"/>
        <v>0.14148054502036803</v>
      </c>
      <c r="E60" s="296">
        <f t="shared" si="6"/>
        <v>0.0833684506250878</v>
      </c>
      <c r="F60" s="296">
        <f t="shared" si="2"/>
        <v>0.047998314369995784</v>
      </c>
      <c r="G60" s="296">
        <f t="shared" si="3"/>
        <v>0.03999157184997893</v>
      </c>
      <c r="H60" s="296">
        <f t="shared" si="4"/>
        <v>0.573732265767664</v>
      </c>
    </row>
    <row r="61" spans="2:8" ht="11.25">
      <c r="B61" s="187" t="s">
        <v>16</v>
      </c>
      <c r="C61" s="296">
        <f t="shared" si="1"/>
        <v>0.3065496286293045</v>
      </c>
      <c r="D61" s="296">
        <f t="shared" si="5"/>
        <v>0.5962187711006077</v>
      </c>
      <c r="E61" s="296">
        <f t="shared" si="6"/>
        <v>0.09115462525320729</v>
      </c>
      <c r="F61" s="296">
        <f aca="true" t="shared" si="7" ref="F61:F75">J23/$C23</f>
        <v>0</v>
      </c>
      <c r="G61" s="296" t="s">
        <v>18</v>
      </c>
      <c r="H61" s="296" t="s">
        <v>18</v>
      </c>
    </row>
    <row r="62" spans="2:10" ht="11.25">
      <c r="B62" s="187" t="s">
        <v>17</v>
      </c>
      <c r="C62" s="296">
        <f t="shared" si="1"/>
        <v>0.013100307352099142</v>
      </c>
      <c r="D62" s="296">
        <f t="shared" si="5"/>
        <v>0.11219338831008997</v>
      </c>
      <c r="E62" s="296">
        <f t="shared" si="6"/>
        <v>0.2051032295005364</v>
      </c>
      <c r="F62" s="296">
        <f t="shared" si="7"/>
        <v>0.296137367302212</v>
      </c>
      <c r="G62" s="296">
        <f aca="true" t="shared" si="8" ref="G62:G75">K24/$C24</f>
        <v>0.1908413023304792</v>
      </c>
      <c r="H62" s="296">
        <f aca="true" t="shared" si="9" ref="H62:H75">L24/$C24</f>
        <v>0.1826211144968837</v>
      </c>
      <c r="I62" s="293"/>
      <c r="J62" s="293"/>
    </row>
    <row r="63" spans="2:8" ht="11.25">
      <c r="B63" s="187" t="s">
        <v>534</v>
      </c>
      <c r="C63" s="296">
        <f t="shared" si="1"/>
        <v>0.004008923086870777</v>
      </c>
      <c r="D63" s="296">
        <f t="shared" si="5"/>
        <v>0.20133846303061653</v>
      </c>
      <c r="E63" s="296">
        <f t="shared" si="6"/>
        <v>0.5484400762988587</v>
      </c>
      <c r="F63" s="296">
        <f t="shared" si="7"/>
        <v>0.16466974879570656</v>
      </c>
      <c r="G63" s="296">
        <f t="shared" si="8"/>
        <v>0.0419967023374608</v>
      </c>
      <c r="H63" s="296">
        <f t="shared" si="9"/>
        <v>0.03955255245546539</v>
      </c>
    </row>
    <row r="64" spans="2:10" ht="11.25">
      <c r="B64" s="187" t="s">
        <v>434</v>
      </c>
      <c r="C64" s="296">
        <f t="shared" si="1"/>
        <v>0.025297148450525456</v>
      </c>
      <c r="D64" s="296">
        <f t="shared" si="5"/>
        <v>0.5426248023492207</v>
      </c>
      <c r="E64" s="296">
        <f t="shared" si="6"/>
        <v>0.283020856863188</v>
      </c>
      <c r="F64" s="296">
        <f t="shared" si="7"/>
        <v>0.0526853614723504</v>
      </c>
      <c r="G64" s="296">
        <f t="shared" si="8"/>
        <v>0.018303268901868404</v>
      </c>
      <c r="H64" s="296">
        <f t="shared" si="9"/>
        <v>0.07806856196284703</v>
      </c>
      <c r="I64" s="293"/>
      <c r="J64" s="293"/>
    </row>
    <row r="65" spans="2:8" ht="11.25">
      <c r="B65" s="187" t="s">
        <v>535</v>
      </c>
      <c r="C65" s="296">
        <f t="shared" si="1"/>
        <v>0.041120448179271706</v>
      </c>
      <c r="D65" s="296">
        <f t="shared" si="5"/>
        <v>0.2349281045751634</v>
      </c>
      <c r="E65" s="296">
        <f t="shared" si="6"/>
        <v>0.205109243697479</v>
      </c>
      <c r="F65" s="296">
        <f t="shared" si="7"/>
        <v>0.07849859943977591</v>
      </c>
      <c r="G65" s="296">
        <f t="shared" si="8"/>
        <v>0.043338935574229694</v>
      </c>
      <c r="H65" s="296">
        <f t="shared" si="9"/>
        <v>0.39701213818860875</v>
      </c>
    </row>
    <row r="66" spans="2:8" ht="11.25">
      <c r="B66" s="187" t="s">
        <v>536</v>
      </c>
      <c r="C66" s="296">
        <f t="shared" si="1"/>
        <v>0.21261363343720224</v>
      </c>
      <c r="D66" s="296">
        <f t="shared" si="5"/>
        <v>0.6111354330303108</v>
      </c>
      <c r="E66" s="296">
        <f t="shared" si="6"/>
        <v>0.070961345316886</v>
      </c>
      <c r="F66" s="296">
        <f t="shared" si="7"/>
        <v>0.02661211403260282</v>
      </c>
      <c r="G66" s="296">
        <f t="shared" si="8"/>
        <v>0.015097473667945713</v>
      </c>
      <c r="H66" s="296">
        <f t="shared" si="9"/>
        <v>0.06358643867013469</v>
      </c>
    </row>
    <row r="67" spans="2:8" ht="11.25">
      <c r="B67" s="187" t="s">
        <v>364</v>
      </c>
      <c r="C67" s="296">
        <f t="shared" si="1"/>
        <v>0.0019340779079269953</v>
      </c>
      <c r="D67" s="296">
        <f t="shared" si="5"/>
        <v>0.47327703622991013</v>
      </c>
      <c r="E67" s="296">
        <f t="shared" si="6"/>
        <v>0.3909833832743122</v>
      </c>
      <c r="F67" s="296">
        <f t="shared" si="7"/>
        <v>0.0728139471533642</v>
      </c>
      <c r="G67" s="296">
        <f t="shared" si="8"/>
        <v>0.023726505039498774</v>
      </c>
      <c r="H67" s="296">
        <f t="shared" si="9"/>
        <v>0.037265050394987745</v>
      </c>
    </row>
    <row r="68" spans="2:8" ht="11.25">
      <c r="B68" s="187" t="s">
        <v>24</v>
      </c>
      <c r="C68" s="296">
        <f t="shared" si="1"/>
        <v>0.019384820786689946</v>
      </c>
      <c r="D68" s="296">
        <f t="shared" si="5"/>
        <v>0.044649275957687175</v>
      </c>
      <c r="E68" s="296">
        <f t="shared" si="6"/>
        <v>0.01774160419020232</v>
      </c>
      <c r="F68" s="296">
        <f t="shared" si="7"/>
        <v>0.00978227380096539</v>
      </c>
      <c r="G68" s="296">
        <f t="shared" si="8"/>
        <v>0.010937660470370751</v>
      </c>
      <c r="H68" s="296">
        <f t="shared" si="9"/>
        <v>0.8974786895347643</v>
      </c>
    </row>
    <row r="69" spans="2:8" ht="11.25">
      <c r="B69" s="187" t="s">
        <v>25</v>
      </c>
      <c r="C69" s="296">
        <f t="shared" si="1"/>
        <v>0.0080066818352006</v>
      </c>
      <c r="D69" s="296">
        <f t="shared" si="5"/>
        <v>0.0439359465453184</v>
      </c>
      <c r="E69" s="296">
        <f t="shared" si="6"/>
        <v>0.314766279773048</v>
      </c>
      <c r="F69" s="296">
        <f t="shared" si="7"/>
        <v>0.28865816076725903</v>
      </c>
      <c r="G69" s="296">
        <f t="shared" si="8"/>
        <v>0.16153048587310273</v>
      </c>
      <c r="H69" s="296">
        <f t="shared" si="9"/>
        <v>0.18308804469917342</v>
      </c>
    </row>
    <row r="70" spans="2:8" ht="11.25">
      <c r="B70" s="187" t="s">
        <v>286</v>
      </c>
      <c r="C70" s="296">
        <f t="shared" si="1"/>
        <v>0.011209444344659798</v>
      </c>
      <c r="D70" s="296">
        <f t="shared" si="5"/>
        <v>0.04867495060659994</v>
      </c>
      <c r="E70" s="296">
        <f t="shared" si="6"/>
        <v>0.1339500024492595</v>
      </c>
      <c r="F70" s="296">
        <f t="shared" si="7"/>
        <v>0.1413141093676012</v>
      </c>
      <c r="G70" s="296">
        <f t="shared" si="8"/>
        <v>0.13301111963816273</v>
      </c>
      <c r="H70" s="296">
        <f t="shared" si="9"/>
        <v>0.5318485377920742</v>
      </c>
    </row>
    <row r="71" spans="2:8" ht="11.25">
      <c r="B71" s="187" t="s">
        <v>520</v>
      </c>
      <c r="C71" s="296">
        <f t="shared" si="1"/>
        <v>0.01099755779689584</v>
      </c>
      <c r="D71" s="296">
        <f t="shared" si="5"/>
        <v>0.04190346609388914</v>
      </c>
      <c r="E71" s="296">
        <f t="shared" si="6"/>
        <v>0.09225813972153533</v>
      </c>
      <c r="F71" s="296">
        <f t="shared" si="7"/>
        <v>0.10927234577621164</v>
      </c>
      <c r="G71" s="296">
        <f t="shared" si="8"/>
        <v>0.11139637453229326</v>
      </c>
      <c r="H71" s="296">
        <f t="shared" si="9"/>
        <v>0.6341730715576975</v>
      </c>
    </row>
    <row r="72" spans="2:8" ht="11.25">
      <c r="B72" s="187" t="s">
        <v>538</v>
      </c>
      <c r="C72" s="296">
        <f t="shared" si="1"/>
        <v>0.0026743468422135365</v>
      </c>
      <c r="D72" s="296">
        <f t="shared" si="5"/>
        <v>0.0015086059109922514</v>
      </c>
      <c r="E72" s="296">
        <f t="shared" si="6"/>
        <v>0.006377288623739971</v>
      </c>
      <c r="F72" s="296">
        <f t="shared" si="7"/>
        <v>0.016388946033052184</v>
      </c>
      <c r="G72" s="296">
        <f t="shared" si="8"/>
        <v>0.018926146883357333</v>
      </c>
      <c r="H72" s="296">
        <f t="shared" si="9"/>
        <v>0.9536446547349654</v>
      </c>
    </row>
    <row r="73" spans="2:8" ht="11.25">
      <c r="B73" s="187" t="s">
        <v>521</v>
      </c>
      <c r="C73" s="296">
        <f t="shared" si="1"/>
        <v>0.08686406584059404</v>
      </c>
      <c r="D73" s="296">
        <f t="shared" si="5"/>
        <v>0.08099036759465734</v>
      </c>
      <c r="E73" s="296">
        <f t="shared" si="6"/>
        <v>0.4443895261960045</v>
      </c>
      <c r="F73" s="296">
        <f t="shared" si="7"/>
        <v>0.24814363548587323</v>
      </c>
      <c r="G73" s="296">
        <f t="shared" si="8"/>
        <v>0.0864042851559806</v>
      </c>
      <c r="H73" s="296">
        <f t="shared" si="9"/>
        <v>0.053208119726890275</v>
      </c>
    </row>
    <row r="74" spans="2:8" ht="11.25">
      <c r="B74" s="187" t="s">
        <v>522</v>
      </c>
      <c r="C74" s="296">
        <f t="shared" si="1"/>
        <v>0.007721766802642561</v>
      </c>
      <c r="D74" s="296">
        <f t="shared" si="5"/>
        <v>0.13488132658393717</v>
      </c>
      <c r="E74" s="296">
        <f t="shared" si="6"/>
        <v>0.6257907011208261</v>
      </c>
      <c r="F74" s="296">
        <f t="shared" si="7"/>
        <v>0.17224219828561177</v>
      </c>
      <c r="G74" s="296">
        <f t="shared" si="8"/>
        <v>0.03990359491143367</v>
      </c>
      <c r="H74" s="296">
        <f t="shared" si="9"/>
        <v>0.019460412295548676</v>
      </c>
    </row>
    <row r="75" spans="2:8" ht="11.25">
      <c r="B75" s="187" t="s">
        <v>537</v>
      </c>
      <c r="C75" s="296">
        <f t="shared" si="1"/>
        <v>0.03273322422258593</v>
      </c>
      <c r="D75" s="296">
        <f t="shared" si="5"/>
        <v>0.6784983633387889</v>
      </c>
      <c r="E75" s="296">
        <f t="shared" si="6"/>
        <v>0.10546235679214402</v>
      </c>
      <c r="F75" s="296">
        <f t="shared" si="7"/>
        <v>0.025879705400981997</v>
      </c>
      <c r="G75" s="296">
        <f t="shared" si="8"/>
        <v>0.023322422258592473</v>
      </c>
      <c r="H75" s="296">
        <f t="shared" si="9"/>
        <v>0.1341039279869067</v>
      </c>
    </row>
    <row r="77" spans="2:8" ht="11.25">
      <c r="B77" s="306"/>
      <c r="C77" s="306" t="s">
        <v>369</v>
      </c>
      <c r="D77" s="306" t="s">
        <v>524</v>
      </c>
      <c r="E77" s="306" t="s">
        <v>523</v>
      </c>
      <c r="F77" s="306" t="s">
        <v>375</v>
      </c>
      <c r="G77" s="306" t="s">
        <v>376</v>
      </c>
      <c r="H77" s="306" t="s">
        <v>377</v>
      </c>
    </row>
    <row r="78" spans="2:8" ht="11.25">
      <c r="B78" s="306" t="s">
        <v>538</v>
      </c>
      <c r="C78" s="306">
        <v>0.0026743468422135365</v>
      </c>
      <c r="D78" s="306">
        <v>0.0015086059109922514</v>
      </c>
      <c r="E78" s="306">
        <v>0.006377288623739971</v>
      </c>
      <c r="F78" s="306">
        <v>0.016388946033052184</v>
      </c>
      <c r="G78" s="306">
        <v>0.018926146883357333</v>
      </c>
      <c r="H78" s="306">
        <v>0.9536446547349654</v>
      </c>
    </row>
    <row r="79" spans="2:8" ht="11.25">
      <c r="B79" s="306" t="s">
        <v>24</v>
      </c>
      <c r="C79" s="306">
        <v>0.019384820786689946</v>
      </c>
      <c r="D79" s="306">
        <v>0.044649275957687175</v>
      </c>
      <c r="E79" s="306">
        <v>0.01774160419020232</v>
      </c>
      <c r="F79" s="306">
        <v>0.00978227380096539</v>
      </c>
      <c r="G79" s="306">
        <v>0.010937660470370751</v>
      </c>
      <c r="H79" s="306">
        <v>0.8974786895347643</v>
      </c>
    </row>
    <row r="80" spans="2:22" ht="11.25">
      <c r="B80" s="306" t="s">
        <v>2</v>
      </c>
      <c r="C80" s="306">
        <v>0.004095617689072692</v>
      </c>
      <c r="D80" s="306">
        <v>0.027800253728510495</v>
      </c>
      <c r="E80" s="306">
        <v>0.04639036231232581</v>
      </c>
      <c r="F80" s="306">
        <v>0.03140639515718181</v>
      </c>
      <c r="G80" s="306">
        <v>0.02340495669633492</v>
      </c>
      <c r="H80" s="306">
        <v>0.8669024144165742</v>
      </c>
      <c r="O80" s="883" t="s">
        <v>463</v>
      </c>
      <c r="P80" s="883"/>
      <c r="Q80" s="883"/>
      <c r="R80" s="883"/>
      <c r="S80" s="883"/>
      <c r="T80" s="883"/>
      <c r="U80" s="883"/>
      <c r="V80" s="883"/>
    </row>
    <row r="81" spans="2:8" ht="11.25">
      <c r="B81" s="306" t="s">
        <v>5</v>
      </c>
      <c r="C81" s="306">
        <v>0.0016787058703835588</v>
      </c>
      <c r="D81" s="306">
        <v>0.0401872011394852</v>
      </c>
      <c r="E81" s="306">
        <v>0.06262081595279276</v>
      </c>
      <c r="F81" s="306">
        <v>0.04858073049140299</v>
      </c>
      <c r="G81" s="306">
        <v>0.03682978939871808</v>
      </c>
      <c r="H81" s="306">
        <v>0.8101027571472175</v>
      </c>
    </row>
    <row r="82" spans="2:8" ht="11.25">
      <c r="B82" s="306" t="s">
        <v>520</v>
      </c>
      <c r="C82" s="306">
        <v>0.01099755779689584</v>
      </c>
      <c r="D82" s="306">
        <v>0.04190346609388914</v>
      </c>
      <c r="E82" s="306">
        <v>0.09225813972153533</v>
      </c>
      <c r="F82" s="306">
        <v>0.10927234577621164</v>
      </c>
      <c r="G82" s="306">
        <v>0.11139637453229326</v>
      </c>
      <c r="H82" s="306">
        <v>0.6341730715576975</v>
      </c>
    </row>
    <row r="83" spans="2:8" ht="11.25">
      <c r="B83" s="306" t="s">
        <v>497</v>
      </c>
      <c r="C83" s="306">
        <v>0.02270054791550259</v>
      </c>
      <c r="D83" s="306">
        <v>0.09142766598003486</v>
      </c>
      <c r="E83" s="306">
        <v>0.11098416299026762</v>
      </c>
      <c r="F83" s="306">
        <v>0.08239581682776105</v>
      </c>
      <c r="G83" s="306">
        <v>0.07688330317157177</v>
      </c>
      <c r="H83" s="306">
        <v>0.6156251824300094</v>
      </c>
    </row>
    <row r="84" spans="2:8" ht="11.25">
      <c r="B84" s="306" t="s">
        <v>14</v>
      </c>
      <c r="C84" s="306">
        <v>0.0023596035865974517</v>
      </c>
      <c r="D84" s="306">
        <v>0.009775500573046585</v>
      </c>
      <c r="E84" s="306">
        <v>0.04618081305197869</v>
      </c>
      <c r="F84" s="306">
        <v>0.12971078001752848</v>
      </c>
      <c r="G84" s="306">
        <v>0.21094856064181217</v>
      </c>
      <c r="H84" s="306">
        <v>0.6010247421290366</v>
      </c>
    </row>
    <row r="85" spans="2:8" ht="11.25">
      <c r="B85" s="306" t="s">
        <v>519</v>
      </c>
      <c r="C85" s="306">
        <v>0.11344289928360725</v>
      </c>
      <c r="D85" s="306">
        <v>0.14148054502036803</v>
      </c>
      <c r="E85" s="306">
        <v>0.0833684506250878</v>
      </c>
      <c r="F85" s="306">
        <v>0.047998314369995784</v>
      </c>
      <c r="G85" s="306">
        <v>0.03999157184997893</v>
      </c>
      <c r="H85" s="306">
        <v>0.573732265767664</v>
      </c>
    </row>
    <row r="86" spans="2:8" ht="11.25">
      <c r="B86" s="306" t="s">
        <v>286</v>
      </c>
      <c r="C86" s="306">
        <v>0.011209444344659798</v>
      </c>
      <c r="D86" s="306">
        <v>0.04867495060659994</v>
      </c>
      <c r="E86" s="306">
        <v>0.1339500024492595</v>
      </c>
      <c r="F86" s="306">
        <v>0.1413141093676012</v>
      </c>
      <c r="G86" s="306">
        <v>0.13301111963816273</v>
      </c>
      <c r="H86" s="306">
        <v>0.5318485377920742</v>
      </c>
    </row>
    <row r="87" spans="2:8" ht="11.25">
      <c r="B87" s="306" t="s">
        <v>530</v>
      </c>
      <c r="C87" s="306">
        <v>0.010935096088572226</v>
      </c>
      <c r="D87" s="306">
        <v>0.029707088307970878</v>
      </c>
      <c r="E87" s="306">
        <v>0.08917159908312355</v>
      </c>
      <c r="F87" s="306">
        <v>0.1706639274287391</v>
      </c>
      <c r="G87" s="306">
        <v>0.18054134388231344</v>
      </c>
      <c r="H87" s="306">
        <v>0.5189809452092808</v>
      </c>
    </row>
    <row r="88" spans="2:8" ht="11.25">
      <c r="B88" s="306" t="s">
        <v>533</v>
      </c>
      <c r="C88" s="306">
        <v>0.01262258778867447</v>
      </c>
      <c r="D88" s="306">
        <v>0.15656437836127807</v>
      </c>
      <c r="E88" s="306">
        <v>0.22590952230306866</v>
      </c>
      <c r="F88" s="306">
        <v>0.10616893388168301</v>
      </c>
      <c r="G88" s="306">
        <v>0.07383739322999051</v>
      </c>
      <c r="H88" s="306">
        <v>0.4248971844353053</v>
      </c>
    </row>
    <row r="89" spans="2:8" ht="11.25">
      <c r="B89" s="306" t="s">
        <v>514</v>
      </c>
      <c r="C89" s="306">
        <v>0.004203726378642004</v>
      </c>
      <c r="D89" s="306">
        <v>0.05165466045948863</v>
      </c>
      <c r="E89" s="306">
        <v>0.2168368668253682</v>
      </c>
      <c r="F89" s="306">
        <v>0.19138039269309898</v>
      </c>
      <c r="G89" s="306">
        <v>0.1368852645819996</v>
      </c>
      <c r="H89" s="306">
        <v>0.39903805315051577</v>
      </c>
    </row>
    <row r="90" spans="2:8" ht="11.25">
      <c r="B90" s="306" t="s">
        <v>535</v>
      </c>
      <c r="C90" s="306">
        <v>0.041120448179271706</v>
      </c>
      <c r="D90" s="306">
        <v>0.2349281045751634</v>
      </c>
      <c r="E90" s="306">
        <v>0.205109243697479</v>
      </c>
      <c r="F90" s="306">
        <v>0.07849859943977591</v>
      </c>
      <c r="G90" s="306">
        <v>0.043338935574229694</v>
      </c>
      <c r="H90" s="306">
        <v>0.39701213818860875</v>
      </c>
    </row>
    <row r="91" spans="2:8" ht="11.25">
      <c r="B91" s="306" t="s">
        <v>432</v>
      </c>
      <c r="C91" s="306">
        <v>0.04886775025471791</v>
      </c>
      <c r="D91" s="306">
        <v>0.14250730440122183</v>
      </c>
      <c r="E91" s="306">
        <v>0.17272718148294078</v>
      </c>
      <c r="F91" s="306">
        <v>0.1481675880433521</v>
      </c>
      <c r="G91" s="306">
        <v>0.11557772132535153</v>
      </c>
      <c r="H91" s="306">
        <v>0.37215193978079975</v>
      </c>
    </row>
    <row r="92" spans="2:8" ht="11.25">
      <c r="B92" s="306" t="s">
        <v>517</v>
      </c>
      <c r="C92" s="306">
        <v>0.19246744606026042</v>
      </c>
      <c r="D92" s="306">
        <v>0.1359899249120806</v>
      </c>
      <c r="E92" s="306">
        <v>0.18389094826220576</v>
      </c>
      <c r="F92" s="306">
        <v>0.10863194246427779</v>
      </c>
      <c r="G92" s="306">
        <v>0.06426353641922504</v>
      </c>
      <c r="H92" s="306">
        <v>0.31475620188195036</v>
      </c>
    </row>
    <row r="93" spans="2:8" ht="11.25">
      <c r="B93" s="306" t="s">
        <v>13</v>
      </c>
      <c r="C93" s="306">
        <v>0.0059082007142504485</v>
      </c>
      <c r="D93" s="306">
        <v>0.3121142800717542</v>
      </c>
      <c r="E93" s="306">
        <v>0.21791221631585012</v>
      </c>
      <c r="F93" s="306">
        <v>0.1056893175123019</v>
      </c>
      <c r="G93" s="306">
        <v>0.06849563056465283</v>
      </c>
      <c r="H93" s="306">
        <v>0.2898803548211905</v>
      </c>
    </row>
    <row r="94" spans="2:8" ht="11.25">
      <c r="B94" s="306" t="s">
        <v>515</v>
      </c>
      <c r="C94" s="306">
        <v>0.00011689974338620847</v>
      </c>
      <c r="D94" s="306">
        <v>0.028976052521923416</v>
      </c>
      <c r="E94" s="306">
        <v>0.21421500879576294</v>
      </c>
      <c r="F94" s="306">
        <v>0.2770429644266539</v>
      </c>
      <c r="G94" s="306">
        <v>0.20329053922834855</v>
      </c>
      <c r="H94" s="306">
        <v>0.276360420763657</v>
      </c>
    </row>
    <row r="95" spans="2:8" ht="11.25">
      <c r="B95" s="306" t="s">
        <v>529</v>
      </c>
      <c r="C95" s="306">
        <v>0.00745182697689294</v>
      </c>
      <c r="D95" s="306">
        <v>0.07605874043868767</v>
      </c>
      <c r="E95" s="306">
        <v>0.27933690466671995</v>
      </c>
      <c r="F95" s="306">
        <v>0.2696410010394179</v>
      </c>
      <c r="G95" s="306">
        <v>0.16228778550678286</v>
      </c>
      <c r="H95" s="306">
        <v>0.20521841102316035</v>
      </c>
    </row>
    <row r="96" spans="2:8" ht="11.25">
      <c r="B96" s="306" t="s">
        <v>532</v>
      </c>
      <c r="C96" s="306">
        <v>0.07923445228715771</v>
      </c>
      <c r="D96" s="306">
        <v>0.2023545740325522</v>
      </c>
      <c r="E96" s="306">
        <v>0.2739045083134227</v>
      </c>
      <c r="F96" s="306">
        <v>0.14985847286469403</v>
      </c>
      <c r="G96" s="306">
        <v>0.08958356512605438</v>
      </c>
      <c r="H96" s="306">
        <v>0.20506442737611896</v>
      </c>
    </row>
    <row r="97" spans="2:8" ht="11.25">
      <c r="B97" s="306" t="s">
        <v>25</v>
      </c>
      <c r="C97" s="306">
        <v>0.0080066818352006</v>
      </c>
      <c r="D97" s="306">
        <v>0.0439359465453184</v>
      </c>
      <c r="E97" s="306">
        <v>0.314766279773048</v>
      </c>
      <c r="F97" s="306">
        <v>0.28865816076725903</v>
      </c>
      <c r="G97" s="306">
        <v>0.16153048587310273</v>
      </c>
      <c r="H97" s="306">
        <v>0.18308804469917342</v>
      </c>
    </row>
    <row r="98" spans="2:8" ht="11.25">
      <c r="B98" s="306" t="s">
        <v>17</v>
      </c>
      <c r="C98" s="306">
        <v>0.013100307352099142</v>
      </c>
      <c r="D98" s="306">
        <v>0.11219338831008997</v>
      </c>
      <c r="E98" s="306">
        <v>0.2051032295005364</v>
      </c>
      <c r="F98" s="306">
        <v>0.296137367302212</v>
      </c>
      <c r="G98" s="306">
        <v>0.1908413023304792</v>
      </c>
      <c r="H98" s="306">
        <v>0.1826211144968837</v>
      </c>
    </row>
    <row r="99" spans="2:8" ht="11.25">
      <c r="B99" s="306" t="s">
        <v>537</v>
      </c>
      <c r="C99" s="306">
        <v>0.03273322422258593</v>
      </c>
      <c r="D99" s="306">
        <v>0.6784983633387889</v>
      </c>
      <c r="E99" s="306">
        <v>0.10546235679214402</v>
      </c>
      <c r="F99" s="306">
        <v>0.025879705400981997</v>
      </c>
      <c r="G99" s="306">
        <v>0.023322422258592473</v>
      </c>
      <c r="H99" s="306">
        <v>0.1341039279869067</v>
      </c>
    </row>
    <row r="100" spans="2:8" ht="11.25">
      <c r="B100" s="306" t="s">
        <v>518</v>
      </c>
      <c r="C100" s="306">
        <v>0.14370337867485738</v>
      </c>
      <c r="D100" s="306">
        <v>0.27336551118911806</v>
      </c>
      <c r="E100" s="306">
        <v>0.2433084686265906</v>
      </c>
      <c r="F100" s="306">
        <v>0.11825362000877578</v>
      </c>
      <c r="G100" s="306">
        <v>0.09203598069328653</v>
      </c>
      <c r="H100" s="306">
        <v>0.12933304080737165</v>
      </c>
    </row>
    <row r="101" spans="2:8" ht="11.25">
      <c r="B101" s="306" t="s">
        <v>513</v>
      </c>
      <c r="C101" s="306">
        <v>0.28889217253469096</v>
      </c>
      <c r="D101" s="306">
        <v>0.4508012842040219</v>
      </c>
      <c r="E101" s="306">
        <v>0.08680466934433057</v>
      </c>
      <c r="F101" s="306">
        <v>0.04071571537955214</v>
      </c>
      <c r="G101" s="306">
        <v>0.02900205526375885</v>
      </c>
      <c r="H101" s="306">
        <v>0.10378410327364561</v>
      </c>
    </row>
    <row r="102" spans="2:8" ht="11.25">
      <c r="B102" s="306" t="s">
        <v>531</v>
      </c>
      <c r="C102" s="306">
        <v>0.06273093028984317</v>
      </c>
      <c r="D102" s="306">
        <v>0.5134042203793415</v>
      </c>
      <c r="E102" s="306">
        <v>0.2255521799819361</v>
      </c>
      <c r="F102" s="306">
        <v>0.07049018802857378</v>
      </c>
      <c r="G102" s="306">
        <v>0.043497003038016256</v>
      </c>
      <c r="H102" s="306">
        <v>0.08432547828228919</v>
      </c>
    </row>
    <row r="103" spans="2:8" ht="11.25">
      <c r="B103" s="306" t="s">
        <v>434</v>
      </c>
      <c r="C103" s="306">
        <v>0.025297148450525456</v>
      </c>
      <c r="D103" s="306">
        <v>0.5426248023492207</v>
      </c>
      <c r="E103" s="306">
        <v>0.283020856863188</v>
      </c>
      <c r="F103" s="306">
        <v>0.0526853614723504</v>
      </c>
      <c r="G103" s="306">
        <v>0.018303268901868404</v>
      </c>
      <c r="H103" s="306">
        <v>0.07806856196284703</v>
      </c>
    </row>
    <row r="104" spans="2:8" ht="11.25">
      <c r="B104" s="306" t="s">
        <v>516</v>
      </c>
      <c r="C104" s="306">
        <v>0.29389996222717346</v>
      </c>
      <c r="D104" s="306">
        <v>0.37559327972146644</v>
      </c>
      <c r="E104" s="306">
        <v>0.1475329964800105</v>
      </c>
      <c r="F104" s="306">
        <v>0.07295082415928089</v>
      </c>
      <c r="G104" s="306">
        <v>0.04575986336090567</v>
      </c>
      <c r="H104" s="306">
        <v>0.06426307405116302</v>
      </c>
    </row>
    <row r="105" spans="2:8" ht="11.25">
      <c r="B105" s="306" t="s">
        <v>536</v>
      </c>
      <c r="C105" s="306">
        <v>0.21261363343720224</v>
      </c>
      <c r="D105" s="306">
        <v>0.6111354330303108</v>
      </c>
      <c r="E105" s="306">
        <v>0.070961345316886</v>
      </c>
      <c r="F105" s="306">
        <v>0.02661211403260282</v>
      </c>
      <c r="G105" s="306">
        <v>0.015097473667945713</v>
      </c>
      <c r="H105" s="306">
        <v>0.06358643867013469</v>
      </c>
    </row>
    <row r="106" spans="2:8" ht="11.25">
      <c r="B106" s="306" t="s">
        <v>521</v>
      </c>
      <c r="C106" s="306">
        <v>0.08686406584059404</v>
      </c>
      <c r="D106" s="306">
        <v>0.08099036759465734</v>
      </c>
      <c r="E106" s="306">
        <v>0.4443895261960045</v>
      </c>
      <c r="F106" s="306">
        <v>0.24814363548587323</v>
      </c>
      <c r="G106" s="306">
        <v>0.0864042851559806</v>
      </c>
      <c r="H106" s="306">
        <v>0.053208119726890275</v>
      </c>
    </row>
    <row r="107" spans="2:8" ht="11.25">
      <c r="B107" s="306" t="s">
        <v>534</v>
      </c>
      <c r="C107" s="306">
        <v>0.004008923086870777</v>
      </c>
      <c r="D107" s="306">
        <v>0.20133846303061653</v>
      </c>
      <c r="E107" s="306">
        <v>0.5484400762988587</v>
      </c>
      <c r="F107" s="306">
        <v>0.16466974879570656</v>
      </c>
      <c r="G107" s="306">
        <v>0.0419967023374608</v>
      </c>
      <c r="H107" s="306">
        <v>0.03955255245546539</v>
      </c>
    </row>
    <row r="108" spans="2:8" ht="11.25">
      <c r="B108" s="306" t="s">
        <v>364</v>
      </c>
      <c r="C108" s="306">
        <v>0.0019340779079269953</v>
      </c>
      <c r="D108" s="306">
        <v>0.47327703622991013</v>
      </c>
      <c r="E108" s="306">
        <v>0.3909833832743122</v>
      </c>
      <c r="F108" s="306">
        <v>0.0728139471533642</v>
      </c>
      <c r="G108" s="306">
        <v>0.023726505039498774</v>
      </c>
      <c r="H108" s="306">
        <v>0.037265050394987745</v>
      </c>
    </row>
    <row r="109" spans="2:8" ht="11.25">
      <c r="B109" s="306" t="s">
        <v>522</v>
      </c>
      <c r="C109" s="306">
        <v>0.007721766802642561</v>
      </c>
      <c r="D109" s="306">
        <v>0.13488132658393717</v>
      </c>
      <c r="E109" s="306">
        <v>0.6257907011208261</v>
      </c>
      <c r="F109" s="306">
        <v>0.17224219828561177</v>
      </c>
      <c r="G109" s="306">
        <v>0.03990359491143367</v>
      </c>
      <c r="H109" s="306">
        <v>0.019460412295548676</v>
      </c>
    </row>
    <row r="110" spans="2:8" ht="11.25">
      <c r="B110" s="306" t="s">
        <v>16</v>
      </c>
      <c r="C110" s="306">
        <v>0.3065496286293045</v>
      </c>
      <c r="D110" s="306">
        <v>0.5962187711006077</v>
      </c>
      <c r="E110" s="306">
        <v>0.09115462525320729</v>
      </c>
      <c r="F110" s="306">
        <v>0</v>
      </c>
      <c r="G110" s="306"/>
      <c r="H110" s="306"/>
    </row>
  </sheetData>
  <sheetProtection/>
  <mergeCells count="1">
    <mergeCell ref="O80:V80"/>
  </mergeCells>
  <printOptions/>
  <pageMargins left="0.7" right="0.7" top="0.75" bottom="0.75" header="0.3" footer="0.3"/>
  <pageSetup orientation="portrait" paperSize="9"/>
  <ignoredErrors>
    <ignoredError sqref="E5:L5 C5:D5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theme="0"/>
  </sheetPr>
  <dimension ref="A1:J79"/>
  <sheetViews>
    <sheetView zoomScale="200" zoomScaleNormal="200" zoomScalePageLayoutView="0" workbookViewId="0" topLeftCell="A1">
      <selection activeCell="D25" sqref="D25"/>
    </sheetView>
  </sheetViews>
  <sheetFormatPr defaultColWidth="10.28125" defaultRowHeight="12.75"/>
  <cols>
    <col min="1" max="1" width="9.140625" style="62" customWidth="1"/>
    <col min="2" max="2" width="7.00390625" style="14" customWidth="1"/>
    <col min="3" max="3" width="11.7109375" style="14" customWidth="1"/>
    <col min="4" max="5" width="10.8515625" style="62" customWidth="1"/>
    <col min="6" max="6" width="11.421875" style="62" customWidth="1"/>
    <col min="7" max="7" width="12.28125" style="62" customWidth="1"/>
    <col min="8" max="9" width="10.28125" style="62" customWidth="1"/>
    <col min="10" max="10" width="17.7109375" style="62" bestFit="1" customWidth="1"/>
    <col min="11" max="16384" width="10.28125" style="62" customWidth="1"/>
  </cols>
  <sheetData>
    <row r="1" spans="2:7" ht="12" customHeight="1">
      <c r="B1" s="100" t="s">
        <v>548</v>
      </c>
      <c r="C1" s="100"/>
      <c r="D1" s="100"/>
      <c r="E1" s="100"/>
      <c r="F1" s="401"/>
      <c r="G1" s="401"/>
    </row>
    <row r="2" spans="2:7" ht="12" customHeight="1">
      <c r="B2" s="13"/>
      <c r="C2" s="13"/>
      <c r="D2" s="13"/>
      <c r="E2" s="13"/>
      <c r="F2" s="13"/>
      <c r="G2" s="13"/>
    </row>
    <row r="3" spans="2:10" ht="12" customHeight="1">
      <c r="B3" s="402"/>
      <c r="C3" s="402"/>
      <c r="D3" s="402"/>
      <c r="E3" s="402"/>
      <c r="F3" s="402"/>
      <c r="G3" s="402"/>
      <c r="H3" s="403"/>
      <c r="I3" s="403"/>
      <c r="J3" s="403"/>
    </row>
    <row r="4" spans="2:10" ht="24" customHeight="1">
      <c r="B4" s="404"/>
      <c r="C4" s="405" t="s">
        <v>424</v>
      </c>
      <c r="D4" s="406" t="s">
        <v>425</v>
      </c>
      <c r="E4" s="406" t="s">
        <v>426</v>
      </c>
      <c r="F4" s="406" t="s">
        <v>427</v>
      </c>
      <c r="G4" s="406" t="s">
        <v>428</v>
      </c>
      <c r="H4" s="406" t="s">
        <v>429</v>
      </c>
      <c r="I4" s="406" t="s">
        <v>430</v>
      </c>
      <c r="J4" s="406" t="s">
        <v>431</v>
      </c>
    </row>
    <row r="5" spans="1:10" ht="12" customHeight="1">
      <c r="A5" s="407"/>
      <c r="B5" s="408" t="s">
        <v>432</v>
      </c>
      <c r="C5" s="409">
        <f>SUM(C6:C33)</f>
        <v>88642820</v>
      </c>
      <c r="D5" s="410">
        <f>SUM(D6:D32)</f>
        <v>1318860</v>
      </c>
      <c r="E5" s="410">
        <f aca="true" t="shared" si="0" ref="E5:J5">SUM(E6:E33)</f>
        <v>3043150</v>
      </c>
      <c r="F5" s="410">
        <f t="shared" si="0"/>
        <v>3565270</v>
      </c>
      <c r="G5" s="410">
        <f>SUM(G6:G33)</f>
        <v>3560100</v>
      </c>
      <c r="H5" s="410">
        <f t="shared" si="0"/>
        <v>6821770</v>
      </c>
      <c r="I5" s="410">
        <f t="shared" si="0"/>
        <v>15150120</v>
      </c>
      <c r="J5" s="410">
        <f t="shared" si="0"/>
        <v>55179400</v>
      </c>
    </row>
    <row r="6" spans="1:10" ht="12" customHeight="1">
      <c r="A6" s="407"/>
      <c r="B6" s="411" t="s">
        <v>0</v>
      </c>
      <c r="C6" s="412">
        <v>2592630</v>
      </c>
      <c r="D6" s="413">
        <v>960</v>
      </c>
      <c r="E6" s="413">
        <v>12740</v>
      </c>
      <c r="F6" s="413">
        <v>30910</v>
      </c>
      <c r="G6" s="413">
        <v>38770</v>
      </c>
      <c r="H6" s="413">
        <v>107800</v>
      </c>
      <c r="I6" s="413">
        <v>433430</v>
      </c>
      <c r="J6" s="413">
        <v>1968030</v>
      </c>
    </row>
    <row r="7" spans="1:10" ht="12" customHeight="1">
      <c r="A7" s="407"/>
      <c r="B7" s="414" t="s">
        <v>1</v>
      </c>
      <c r="C7" s="415">
        <v>586380</v>
      </c>
      <c r="D7" s="416">
        <v>93600</v>
      </c>
      <c r="E7" s="416">
        <v>97870</v>
      </c>
      <c r="F7" s="416">
        <v>61910</v>
      </c>
      <c r="G7" s="416">
        <v>45350</v>
      </c>
      <c r="H7" s="416">
        <v>67510</v>
      </c>
      <c r="I7" s="416">
        <v>92840</v>
      </c>
      <c r="J7" s="416">
        <v>127300</v>
      </c>
    </row>
    <row r="8" spans="1:10" ht="12" customHeight="1">
      <c r="A8" s="407"/>
      <c r="B8" s="414" t="s">
        <v>433</v>
      </c>
      <c r="C8" s="415">
        <v>1328930</v>
      </c>
      <c r="D8" s="416">
        <v>1180</v>
      </c>
      <c r="E8" s="416">
        <v>15180</v>
      </c>
      <c r="F8" s="416">
        <v>23880</v>
      </c>
      <c r="G8" s="416">
        <v>22040</v>
      </c>
      <c r="H8" s="416">
        <v>37670</v>
      </c>
      <c r="I8" s="416">
        <v>69580</v>
      </c>
      <c r="J8" s="416">
        <v>1159390</v>
      </c>
    </row>
    <row r="9" spans="1:10" ht="12" customHeight="1">
      <c r="A9" s="407"/>
      <c r="B9" s="414" t="s">
        <v>3</v>
      </c>
      <c r="C9" s="415">
        <v>1571050</v>
      </c>
      <c r="D9" s="416">
        <v>650</v>
      </c>
      <c r="E9" s="416">
        <v>10940</v>
      </c>
      <c r="F9" s="416">
        <v>32800</v>
      </c>
      <c r="G9" s="416">
        <v>35020</v>
      </c>
      <c r="H9" s="416">
        <v>57190</v>
      </c>
      <c r="I9" s="416">
        <v>118500</v>
      </c>
      <c r="J9" s="416">
        <v>1315950</v>
      </c>
    </row>
    <row r="10" spans="1:10" ht="12" customHeight="1">
      <c r="A10" s="407"/>
      <c r="B10" s="414" t="s">
        <v>285</v>
      </c>
      <c r="C10" s="415">
        <v>12534510</v>
      </c>
      <c r="D10" s="416">
        <v>3980</v>
      </c>
      <c r="E10" s="416">
        <v>79960</v>
      </c>
      <c r="F10" s="416">
        <v>282270</v>
      </c>
      <c r="G10" s="416">
        <v>358610</v>
      </c>
      <c r="H10" s="416">
        <v>872150</v>
      </c>
      <c r="I10" s="416">
        <v>2397610</v>
      </c>
      <c r="J10" s="416">
        <v>8539920</v>
      </c>
    </row>
    <row r="11" spans="1:10" ht="12" customHeight="1">
      <c r="A11" s="407"/>
      <c r="B11" s="414" t="s">
        <v>5</v>
      </c>
      <c r="C11" s="415">
        <v>241030</v>
      </c>
      <c r="D11" s="416">
        <v>2150</v>
      </c>
      <c r="E11" s="416">
        <v>6830</v>
      </c>
      <c r="F11" s="416">
        <v>7210</v>
      </c>
      <c r="G11" s="416">
        <v>7240</v>
      </c>
      <c r="H11" s="416">
        <v>11360</v>
      </c>
      <c r="I11" s="416">
        <v>21320</v>
      </c>
      <c r="J11" s="416">
        <v>184920</v>
      </c>
    </row>
    <row r="12" spans="1:10" ht="12" customHeight="1">
      <c r="A12" s="407"/>
      <c r="B12" s="414" t="s">
        <v>6</v>
      </c>
      <c r="C12" s="415">
        <v>6606590</v>
      </c>
      <c r="D12" s="416">
        <v>4350</v>
      </c>
      <c r="E12" s="416">
        <v>87920</v>
      </c>
      <c r="F12" s="416">
        <v>253060</v>
      </c>
      <c r="G12" s="416">
        <v>331190</v>
      </c>
      <c r="H12" s="416">
        <v>741090</v>
      </c>
      <c r="I12" s="416">
        <v>1631590</v>
      </c>
      <c r="J12" s="416">
        <v>3557390</v>
      </c>
    </row>
    <row r="13" spans="1:10" ht="12" customHeight="1">
      <c r="A13" s="407"/>
      <c r="B13" s="414" t="s">
        <v>7</v>
      </c>
      <c r="C13" s="415">
        <v>651780</v>
      </c>
      <c r="D13" s="416">
        <v>4160</v>
      </c>
      <c r="E13" s="416">
        <v>21160</v>
      </c>
      <c r="F13" s="416">
        <v>33450</v>
      </c>
      <c r="G13" s="416">
        <v>35950</v>
      </c>
      <c r="H13" s="416">
        <v>66160</v>
      </c>
      <c r="I13" s="416">
        <v>181660</v>
      </c>
      <c r="J13" s="416">
        <v>309250</v>
      </c>
    </row>
    <row r="14" spans="1:10" ht="12" customHeight="1">
      <c r="A14" s="407"/>
      <c r="B14" s="414" t="s">
        <v>8</v>
      </c>
      <c r="C14" s="415">
        <v>5840800</v>
      </c>
      <c r="D14" s="416">
        <v>18560</v>
      </c>
      <c r="E14" s="416">
        <v>122380</v>
      </c>
      <c r="F14" s="416">
        <v>237830</v>
      </c>
      <c r="G14" s="416">
        <v>279650</v>
      </c>
      <c r="H14" s="416">
        <v>590930</v>
      </c>
      <c r="I14" s="416">
        <v>1268030</v>
      </c>
      <c r="J14" s="416">
        <v>3323420</v>
      </c>
    </row>
    <row r="15" spans="1:10" ht="12" customHeight="1">
      <c r="A15" s="407"/>
      <c r="B15" s="414" t="s">
        <v>9</v>
      </c>
      <c r="C15" s="415">
        <v>19506210</v>
      </c>
      <c r="D15" s="416">
        <v>9840</v>
      </c>
      <c r="E15" s="416">
        <v>109900</v>
      </c>
      <c r="F15" s="416">
        <v>234370</v>
      </c>
      <c r="G15" s="416">
        <v>296260</v>
      </c>
      <c r="H15" s="416">
        <v>806960</v>
      </c>
      <c r="I15" s="416">
        <v>3515900</v>
      </c>
      <c r="J15" s="416">
        <v>14532980</v>
      </c>
    </row>
    <row r="16" spans="1:10" ht="12" customHeight="1">
      <c r="A16" s="407"/>
      <c r="B16" s="414" t="s">
        <v>280</v>
      </c>
      <c r="C16" s="415">
        <v>497100</v>
      </c>
      <c r="D16" s="416">
        <v>27540</v>
      </c>
      <c r="E16" s="416">
        <v>91010</v>
      </c>
      <c r="F16" s="416">
        <v>76900</v>
      </c>
      <c r="G16" s="416">
        <v>45490</v>
      </c>
      <c r="H16" s="416">
        <v>64950</v>
      </c>
      <c r="I16" s="416">
        <v>52020</v>
      </c>
      <c r="J16" s="416">
        <v>139210</v>
      </c>
    </row>
    <row r="17" spans="1:10" ht="12" customHeight="1">
      <c r="A17" s="407"/>
      <c r="B17" s="414" t="s">
        <v>10</v>
      </c>
      <c r="C17" s="415">
        <v>5952990</v>
      </c>
      <c r="D17" s="416">
        <v>32410</v>
      </c>
      <c r="E17" s="416">
        <v>169000</v>
      </c>
      <c r="F17" s="416">
        <v>279260</v>
      </c>
      <c r="G17" s="416">
        <v>277630</v>
      </c>
      <c r="H17" s="416">
        <v>506520</v>
      </c>
      <c r="I17" s="416">
        <v>932510</v>
      </c>
      <c r="J17" s="416">
        <v>3755670</v>
      </c>
    </row>
    <row r="18" spans="1:10" ht="12" customHeight="1">
      <c r="A18" s="407"/>
      <c r="B18" s="414" t="s">
        <v>11</v>
      </c>
      <c r="C18" s="415">
        <v>53410</v>
      </c>
      <c r="D18" s="416">
        <v>30</v>
      </c>
      <c r="E18" s="416">
        <v>170</v>
      </c>
      <c r="F18" s="416">
        <v>300</v>
      </c>
      <c r="G18" s="416">
        <v>0</v>
      </c>
      <c r="H18" s="416">
        <v>0</v>
      </c>
      <c r="I18" s="416">
        <v>1700</v>
      </c>
      <c r="J18" s="416">
        <v>50920</v>
      </c>
    </row>
    <row r="19" spans="1:10" ht="12" customHeight="1">
      <c r="A19" s="407"/>
      <c r="B19" s="414" t="s">
        <v>12</v>
      </c>
      <c r="C19" s="415">
        <v>394340</v>
      </c>
      <c r="D19" s="416">
        <v>22630</v>
      </c>
      <c r="E19" s="416">
        <v>62060</v>
      </c>
      <c r="F19" s="416">
        <v>44250</v>
      </c>
      <c r="G19" s="416">
        <v>30140</v>
      </c>
      <c r="H19" s="416">
        <v>40000</v>
      </c>
      <c r="I19" s="416">
        <v>55570</v>
      </c>
      <c r="J19" s="416">
        <v>139710</v>
      </c>
    </row>
    <row r="20" spans="1:10" ht="12" customHeight="1">
      <c r="A20" s="407"/>
      <c r="B20" s="414" t="s">
        <v>13</v>
      </c>
      <c r="C20" s="415">
        <v>739090</v>
      </c>
      <c r="D20" s="416">
        <v>70440</v>
      </c>
      <c r="E20" s="416">
        <v>135180</v>
      </c>
      <c r="F20" s="416">
        <v>92480</v>
      </c>
      <c r="G20" s="416">
        <v>54630</v>
      </c>
      <c r="H20" s="416">
        <v>69260</v>
      </c>
      <c r="I20" s="416">
        <v>90640</v>
      </c>
      <c r="J20" s="416">
        <v>226480</v>
      </c>
    </row>
    <row r="21" spans="1:10" ht="12" customHeight="1">
      <c r="A21" s="407"/>
      <c r="B21" s="414" t="s">
        <v>14</v>
      </c>
      <c r="C21" s="415">
        <v>198830</v>
      </c>
      <c r="D21" s="416">
        <v>20</v>
      </c>
      <c r="E21" s="416">
        <v>260</v>
      </c>
      <c r="F21" s="416">
        <v>1330</v>
      </c>
      <c r="G21" s="416">
        <v>1920</v>
      </c>
      <c r="H21" s="416">
        <v>4480</v>
      </c>
      <c r="I21" s="416">
        <v>20860</v>
      </c>
      <c r="J21" s="416">
        <v>169950</v>
      </c>
    </row>
    <row r="22" spans="1:10" ht="12" customHeight="1">
      <c r="A22" s="407"/>
      <c r="B22" s="414" t="s">
        <v>15</v>
      </c>
      <c r="C22" s="415">
        <v>707400</v>
      </c>
      <c r="D22" s="416">
        <v>8590</v>
      </c>
      <c r="E22" s="416">
        <v>37590</v>
      </c>
      <c r="F22" s="416">
        <v>34510</v>
      </c>
      <c r="G22" s="416">
        <v>24060</v>
      </c>
      <c r="H22" s="416">
        <v>33100</v>
      </c>
      <c r="I22" s="416">
        <v>48120</v>
      </c>
      <c r="J22" s="416">
        <v>521420</v>
      </c>
    </row>
    <row r="23" spans="1:10" ht="12" customHeight="1">
      <c r="A23" s="407"/>
      <c r="B23" s="414" t="s">
        <v>16</v>
      </c>
      <c r="C23" s="417">
        <v>15690</v>
      </c>
      <c r="D23" s="418">
        <v>70</v>
      </c>
      <c r="E23" s="418">
        <v>400</v>
      </c>
      <c r="F23" s="418">
        <v>390</v>
      </c>
      <c r="G23" s="418">
        <v>490</v>
      </c>
      <c r="H23" s="418">
        <v>900</v>
      </c>
      <c r="I23" s="418">
        <v>2860</v>
      </c>
      <c r="J23" s="418">
        <v>10580</v>
      </c>
    </row>
    <row r="24" spans="1:10" ht="12" customHeight="1">
      <c r="A24" s="407"/>
      <c r="B24" s="414" t="s">
        <v>17</v>
      </c>
      <c r="C24" s="415">
        <v>3975190</v>
      </c>
      <c r="D24" s="416">
        <v>1120</v>
      </c>
      <c r="E24" s="416">
        <v>17810</v>
      </c>
      <c r="F24" s="416">
        <v>38010</v>
      </c>
      <c r="G24" s="416">
        <v>43410</v>
      </c>
      <c r="H24" s="416">
        <v>112950</v>
      </c>
      <c r="I24" s="416">
        <v>504880</v>
      </c>
      <c r="J24" s="416">
        <v>3257020</v>
      </c>
    </row>
    <row r="25" spans="1:10" ht="12" customHeight="1">
      <c r="A25" s="407"/>
      <c r="B25" s="414" t="s">
        <v>19</v>
      </c>
      <c r="C25" s="415">
        <v>2023510</v>
      </c>
      <c r="D25" s="416">
        <v>3250</v>
      </c>
      <c r="E25" s="416">
        <v>89450</v>
      </c>
      <c r="F25" s="416">
        <v>253270</v>
      </c>
      <c r="G25" s="416">
        <v>307400</v>
      </c>
      <c r="H25" s="416">
        <v>532400</v>
      </c>
      <c r="I25" s="416">
        <v>601390</v>
      </c>
      <c r="J25" s="416">
        <v>236350</v>
      </c>
    </row>
    <row r="26" spans="1:10" ht="12" customHeight="1">
      <c r="A26" s="407"/>
      <c r="B26" s="414" t="s">
        <v>434</v>
      </c>
      <c r="C26" s="415">
        <v>5742010</v>
      </c>
      <c r="D26" s="416">
        <v>259840</v>
      </c>
      <c r="E26" s="416">
        <v>927100</v>
      </c>
      <c r="F26" s="416">
        <v>999300</v>
      </c>
      <c r="G26" s="416">
        <v>815840</v>
      </c>
      <c r="H26" s="416">
        <v>1105950</v>
      </c>
      <c r="I26" s="416">
        <v>895840</v>
      </c>
      <c r="J26" s="416">
        <v>738130</v>
      </c>
    </row>
    <row r="27" spans="1:10" ht="12" customHeight="1">
      <c r="A27" s="407"/>
      <c r="B27" s="414" t="s">
        <v>21</v>
      </c>
      <c r="C27" s="415">
        <v>1430290</v>
      </c>
      <c r="D27" s="416">
        <v>23590</v>
      </c>
      <c r="E27" s="416">
        <v>77800</v>
      </c>
      <c r="F27" s="416">
        <v>77400</v>
      </c>
      <c r="G27" s="416">
        <v>66360</v>
      </c>
      <c r="H27" s="416">
        <v>125140</v>
      </c>
      <c r="I27" s="416">
        <v>255690</v>
      </c>
      <c r="J27" s="416">
        <v>804310</v>
      </c>
    </row>
    <row r="28" spans="1:10" ht="12" customHeight="1">
      <c r="A28" s="407"/>
      <c r="B28" s="414" t="s">
        <v>22</v>
      </c>
      <c r="C28" s="415">
        <v>1989790</v>
      </c>
      <c r="D28" s="416">
        <v>710280</v>
      </c>
      <c r="E28" s="416">
        <v>712130</v>
      </c>
      <c r="F28" s="416">
        <v>155220</v>
      </c>
      <c r="G28" s="416">
        <v>71950</v>
      </c>
      <c r="H28" s="416">
        <v>77560</v>
      </c>
      <c r="I28" s="416">
        <v>82260</v>
      </c>
      <c r="J28" s="416">
        <v>180410</v>
      </c>
    </row>
    <row r="29" spans="1:10" s="419" customFormat="1" ht="12" customHeight="1">
      <c r="A29" s="407"/>
      <c r="B29" s="414" t="s">
        <v>23</v>
      </c>
      <c r="C29" s="415">
        <v>472330</v>
      </c>
      <c r="D29" s="416">
        <v>9940</v>
      </c>
      <c r="E29" s="416">
        <v>84460</v>
      </c>
      <c r="F29" s="416">
        <v>105880</v>
      </c>
      <c r="G29" s="416">
        <v>72000</v>
      </c>
      <c r="H29" s="416">
        <v>83720</v>
      </c>
      <c r="I29" s="416">
        <v>73270</v>
      </c>
      <c r="J29" s="416">
        <v>43050</v>
      </c>
    </row>
    <row r="30" spans="1:10" s="419" customFormat="1" ht="12" customHeight="1">
      <c r="A30" s="407"/>
      <c r="B30" s="414" t="s">
        <v>24</v>
      </c>
      <c r="C30" s="415">
        <v>464920</v>
      </c>
      <c r="D30" s="416">
        <v>7980</v>
      </c>
      <c r="E30" s="416">
        <v>8750</v>
      </c>
      <c r="F30" s="416">
        <v>4830</v>
      </c>
      <c r="G30" s="416">
        <v>3590</v>
      </c>
      <c r="H30" s="416">
        <v>5190</v>
      </c>
      <c r="I30" s="416">
        <v>12700</v>
      </c>
      <c r="J30" s="416">
        <v>421900</v>
      </c>
    </row>
    <row r="31" spans="1:10" ht="12.75" customHeight="1">
      <c r="A31" s="407"/>
      <c r="B31" s="414" t="s">
        <v>25</v>
      </c>
      <c r="C31" s="415">
        <v>925790</v>
      </c>
      <c r="D31" s="416">
        <v>360</v>
      </c>
      <c r="E31" s="416">
        <v>4610</v>
      </c>
      <c r="F31" s="416">
        <v>25470</v>
      </c>
      <c r="G31" s="416">
        <v>59010</v>
      </c>
      <c r="H31" s="416">
        <v>159900</v>
      </c>
      <c r="I31" s="416">
        <v>287640</v>
      </c>
      <c r="J31" s="416">
        <v>388810</v>
      </c>
    </row>
    <row r="32" spans="1:10" ht="12" customHeight="1">
      <c r="A32" s="407"/>
      <c r="B32" s="420" t="s">
        <v>26</v>
      </c>
      <c r="C32" s="421">
        <v>1536660</v>
      </c>
      <c r="D32" s="422">
        <v>1340</v>
      </c>
      <c r="E32" s="422">
        <v>17290</v>
      </c>
      <c r="F32" s="422">
        <v>46820</v>
      </c>
      <c r="G32" s="422">
        <v>56900</v>
      </c>
      <c r="H32" s="422">
        <v>117870</v>
      </c>
      <c r="I32" s="422">
        <v>303120</v>
      </c>
      <c r="J32" s="422">
        <v>993330</v>
      </c>
    </row>
    <row r="33" spans="1:10" ht="12" customHeight="1">
      <c r="A33" s="407"/>
      <c r="B33" s="432" t="s">
        <v>287</v>
      </c>
      <c r="C33" s="433">
        <v>10063570</v>
      </c>
      <c r="D33" s="434">
        <v>3950</v>
      </c>
      <c r="E33" s="434">
        <v>43200</v>
      </c>
      <c r="F33" s="434">
        <v>131960</v>
      </c>
      <c r="G33" s="434">
        <v>179200</v>
      </c>
      <c r="H33" s="434">
        <v>423060</v>
      </c>
      <c r="I33" s="434">
        <v>1198590</v>
      </c>
      <c r="J33" s="434">
        <v>8083600</v>
      </c>
    </row>
    <row r="34" spans="2:10" ht="12" customHeight="1">
      <c r="B34" s="423" t="s">
        <v>330</v>
      </c>
      <c r="C34" s="430">
        <v>74880</v>
      </c>
      <c r="D34" s="431">
        <v>40</v>
      </c>
      <c r="E34" s="431">
        <v>370</v>
      </c>
      <c r="F34" s="431">
        <v>790</v>
      </c>
      <c r="G34" s="431">
        <v>1310</v>
      </c>
      <c r="H34" s="431">
        <v>4680</v>
      </c>
      <c r="I34" s="431">
        <v>22510</v>
      </c>
      <c r="J34" s="431">
        <v>45180</v>
      </c>
    </row>
    <row r="35" spans="2:10" ht="12" customHeight="1">
      <c r="B35" s="420" t="s">
        <v>28</v>
      </c>
      <c r="C35" s="421">
        <v>874530</v>
      </c>
      <c r="D35" s="424">
        <v>240</v>
      </c>
      <c r="E35" s="424">
        <v>6620</v>
      </c>
      <c r="F35" s="424">
        <v>32180</v>
      </c>
      <c r="G35" s="424">
        <v>63510</v>
      </c>
      <c r="H35" s="424">
        <v>174180</v>
      </c>
      <c r="I35" s="424">
        <v>315950</v>
      </c>
      <c r="J35" s="424">
        <v>281850</v>
      </c>
    </row>
    <row r="36" spans="2:10" ht="12" customHeight="1">
      <c r="B36" s="420" t="s">
        <v>278</v>
      </c>
      <c r="C36" s="421">
        <v>1591750</v>
      </c>
      <c r="D36" s="422">
        <v>560</v>
      </c>
      <c r="E36" s="422">
        <v>18630</v>
      </c>
      <c r="F36" s="422">
        <v>100410</v>
      </c>
      <c r="G36" s="422">
        <v>210450</v>
      </c>
      <c r="H36" s="422">
        <v>491700</v>
      </c>
      <c r="I36" s="422">
        <v>532460</v>
      </c>
      <c r="J36" s="422">
        <v>237550</v>
      </c>
    </row>
    <row r="37" spans="2:10" ht="12" customHeight="1">
      <c r="B37" s="425" t="s">
        <v>279</v>
      </c>
      <c r="C37" s="426">
        <v>80210</v>
      </c>
      <c r="D37" s="427">
        <v>22600</v>
      </c>
      <c r="E37" s="427">
        <v>38940</v>
      </c>
      <c r="F37" s="427">
        <v>11390</v>
      </c>
      <c r="G37" s="427">
        <v>2080</v>
      </c>
      <c r="H37" s="427">
        <v>1900</v>
      </c>
      <c r="I37" s="427">
        <v>1280</v>
      </c>
      <c r="J37" s="427">
        <v>2020</v>
      </c>
    </row>
    <row r="38" ht="12" customHeight="1"/>
    <row r="39" spans="2:3" ht="12" customHeight="1">
      <c r="B39" s="5" t="s">
        <v>30</v>
      </c>
      <c r="C39" s="2"/>
    </row>
    <row r="40" spans="2:3" ht="12" customHeight="1">
      <c r="B40" s="428">
        <v>0</v>
      </c>
      <c r="C40" s="114" t="s">
        <v>32</v>
      </c>
    </row>
    <row r="41" ht="12" customHeight="1"/>
    <row r="42" spans="2:7" ht="12" customHeight="1">
      <c r="B42" s="1007" t="s">
        <v>435</v>
      </c>
      <c r="C42" s="1007"/>
      <c r="D42" s="1008"/>
      <c r="E42" s="1008"/>
      <c r="F42" s="1008"/>
      <c r="G42" s="1008"/>
    </row>
    <row r="43" spans="2:7" ht="12" customHeight="1">
      <c r="B43" s="11" t="s">
        <v>437</v>
      </c>
      <c r="C43" s="11"/>
      <c r="D43" s="50"/>
      <c r="E43" s="50"/>
      <c r="F43" s="50"/>
      <c r="G43" s="50"/>
    </row>
    <row r="44" ht="12" customHeight="1"/>
    <row r="45" spans="2:7" ht="12" customHeight="1">
      <c r="B45" s="62"/>
      <c r="C45" s="64"/>
      <c r="D45" s="64"/>
      <c r="E45" s="64"/>
      <c r="F45" s="64"/>
      <c r="G45" s="64"/>
    </row>
    <row r="46" spans="3:9" ht="11.25">
      <c r="C46" s="62" t="s">
        <v>425</v>
      </c>
      <c r="D46" s="62" t="s">
        <v>426</v>
      </c>
      <c r="E46" s="62" t="s">
        <v>427</v>
      </c>
      <c r="F46" s="62" t="s">
        <v>428</v>
      </c>
      <c r="G46" s="62" t="s">
        <v>429</v>
      </c>
      <c r="H46" s="62" t="s">
        <v>430</v>
      </c>
      <c r="I46" s="62" t="s">
        <v>431</v>
      </c>
    </row>
    <row r="47" spans="2:10" ht="11.25">
      <c r="B47" s="14" t="s">
        <v>11</v>
      </c>
      <c r="C47" s="81">
        <v>0.0005616925669350309</v>
      </c>
      <c r="D47" s="81">
        <v>0.003182924545965175</v>
      </c>
      <c r="E47" s="81">
        <v>0.005616925669350309</v>
      </c>
      <c r="F47" s="81">
        <v>0</v>
      </c>
      <c r="G47" s="81">
        <v>0</v>
      </c>
      <c r="H47" s="81">
        <v>0.03182924545965175</v>
      </c>
      <c r="I47" s="81">
        <v>0.9533795169443925</v>
      </c>
      <c r="J47" s="64">
        <f>C47+D47</f>
        <v>0.003744617112900206</v>
      </c>
    </row>
    <row r="48" spans="2:10" ht="11.25">
      <c r="B48" s="14" t="s">
        <v>24</v>
      </c>
      <c r="C48" s="81">
        <v>0.017164243310677105</v>
      </c>
      <c r="D48" s="81">
        <v>0.018820442226619633</v>
      </c>
      <c r="E48" s="81">
        <v>0.010388884109094037</v>
      </c>
      <c r="F48" s="81">
        <v>0.007721758582121655</v>
      </c>
      <c r="G48" s="81">
        <v>0.011163210874989246</v>
      </c>
      <c r="H48" s="81">
        <v>0.0273165275746365</v>
      </c>
      <c r="I48" s="81">
        <v>0.9074679514755226</v>
      </c>
      <c r="J48" s="64">
        <f aca="true" t="shared" si="1" ref="J48:J79">C48+D48</f>
        <v>0.03598468553729674</v>
      </c>
    </row>
    <row r="49" spans="2:10" ht="11.25">
      <c r="B49" s="14" t="s">
        <v>433</v>
      </c>
      <c r="C49" s="81">
        <v>0.0008879323967402347</v>
      </c>
      <c r="D49" s="81">
        <v>0.01142272354450573</v>
      </c>
      <c r="E49" s="81">
        <v>0.017969343757760003</v>
      </c>
      <c r="F49" s="81">
        <v>0.016584771206910823</v>
      </c>
      <c r="G49" s="81">
        <v>0.028346113038309015</v>
      </c>
      <c r="H49" s="81">
        <v>0.05235791200439451</v>
      </c>
      <c r="I49" s="81">
        <v>0.8724236792005599</v>
      </c>
      <c r="J49" s="64">
        <f t="shared" si="1"/>
        <v>0.012310655941245965</v>
      </c>
    </row>
    <row r="50" spans="2:10" ht="11.25">
      <c r="B50" s="14" t="s">
        <v>14</v>
      </c>
      <c r="C50" s="81">
        <v>0.00010058844238796962</v>
      </c>
      <c r="D50" s="81">
        <v>0.001307649751043605</v>
      </c>
      <c r="E50" s="81">
        <v>0.00668913141879998</v>
      </c>
      <c r="F50" s="81">
        <v>0.009656490469245084</v>
      </c>
      <c r="G50" s="81">
        <v>0.022531811094905197</v>
      </c>
      <c r="H50" s="81">
        <v>0.10491374541065232</v>
      </c>
      <c r="I50" s="81">
        <v>0.8547502891917719</v>
      </c>
      <c r="J50" s="64">
        <f t="shared" si="1"/>
        <v>0.0014082381934315746</v>
      </c>
    </row>
    <row r="51" spans="2:10" ht="11.25">
      <c r="B51" s="14" t="s">
        <v>3</v>
      </c>
      <c r="C51" s="81">
        <v>0.0004137360364087712</v>
      </c>
      <c r="D51" s="81">
        <v>0.0069634957512491645</v>
      </c>
      <c r="E51" s="81">
        <v>0.020877756914165685</v>
      </c>
      <c r="F51" s="81">
        <v>0.022290824607746413</v>
      </c>
      <c r="G51" s="81">
        <v>0.03640240603418096</v>
      </c>
      <c r="H51" s="81">
        <v>0.07542726202221445</v>
      </c>
      <c r="I51" s="81">
        <v>0.8376245186340345</v>
      </c>
      <c r="J51" s="64">
        <f t="shared" si="1"/>
        <v>0.007377231787657936</v>
      </c>
    </row>
    <row r="52" spans="2:10" ht="11.25">
      <c r="B52" s="14" t="s">
        <v>17</v>
      </c>
      <c r="C52" s="81">
        <v>0.0002817475391113381</v>
      </c>
      <c r="D52" s="81">
        <v>0.004480288992475831</v>
      </c>
      <c r="E52" s="81">
        <v>0.009561807108591036</v>
      </c>
      <c r="F52" s="81">
        <v>0.01092023274359213</v>
      </c>
      <c r="G52" s="81">
        <v>0.02841373619877289</v>
      </c>
      <c r="H52" s="81">
        <v>0.12700776566654676</v>
      </c>
      <c r="I52" s="81">
        <v>0.8193369373539378</v>
      </c>
      <c r="J52" s="64">
        <f t="shared" si="1"/>
        <v>0.004762036531587169</v>
      </c>
    </row>
    <row r="53" spans="2:10" ht="11.25">
      <c r="B53" s="14" t="s">
        <v>287</v>
      </c>
      <c r="C53" s="81">
        <v>0.00039250484668959426</v>
      </c>
      <c r="D53" s="81">
        <v>0.0042927112346811324</v>
      </c>
      <c r="E53" s="81">
        <v>0.013112642928900976</v>
      </c>
      <c r="F53" s="81">
        <v>0.01780680215867729</v>
      </c>
      <c r="G53" s="81">
        <v>0.04203875960518981</v>
      </c>
      <c r="H53" s="81">
        <v>0.11910186941612172</v>
      </c>
      <c r="I53" s="81">
        <v>0.8032537161265834</v>
      </c>
      <c r="J53" s="64">
        <f t="shared" si="1"/>
        <v>0.004685216081370727</v>
      </c>
    </row>
    <row r="54" spans="2:10" ht="11.25">
      <c r="B54" s="14" t="s">
        <v>5</v>
      </c>
      <c r="C54" s="81">
        <v>0.008920051445878107</v>
      </c>
      <c r="D54" s="81">
        <v>0.028336721569929054</v>
      </c>
      <c r="E54" s="81">
        <v>0.02991328880222379</v>
      </c>
      <c r="F54" s="81">
        <v>0.03003775463635232</v>
      </c>
      <c r="G54" s="81">
        <v>0.04713106252333735</v>
      </c>
      <c r="H54" s="81">
        <v>0.08845371945400987</v>
      </c>
      <c r="I54" s="81">
        <v>0.7672074015682695</v>
      </c>
      <c r="J54" s="64">
        <f t="shared" si="1"/>
        <v>0.03725677301580716</v>
      </c>
    </row>
    <row r="55" spans="2:10" ht="11.25">
      <c r="B55" s="14" t="s">
        <v>0</v>
      </c>
      <c r="C55" s="81">
        <v>0.0003702803716689231</v>
      </c>
      <c r="D55" s="81">
        <v>0.004913929099023</v>
      </c>
      <c r="E55" s="81">
        <v>0.011922256550298346</v>
      </c>
      <c r="F55" s="81">
        <v>0.014953927093337654</v>
      </c>
      <c r="G55" s="81">
        <v>0.04157940006865615</v>
      </c>
      <c r="H55" s="81">
        <v>0.16717773072131387</v>
      </c>
      <c r="I55" s="81">
        <v>0.759086333182907</v>
      </c>
      <c r="J55" s="64">
        <f t="shared" si="1"/>
        <v>0.005284209470691923</v>
      </c>
    </row>
    <row r="56" spans="2:10" ht="11.25">
      <c r="B56" s="14" t="s">
        <v>9</v>
      </c>
      <c r="C56" s="81">
        <v>0.0005044547351843337</v>
      </c>
      <c r="D56" s="81">
        <v>0.005634103190727466</v>
      </c>
      <c r="E56" s="81">
        <v>0.012015147996458564</v>
      </c>
      <c r="F56" s="81">
        <v>0.015187983724157588</v>
      </c>
      <c r="G56" s="81">
        <v>0.04136938954312498</v>
      </c>
      <c r="H56" s="81">
        <v>0.18024516295067058</v>
      </c>
      <c r="I56" s="81">
        <v>0.7450437578596765</v>
      </c>
      <c r="J56" s="64">
        <f t="shared" si="1"/>
        <v>0.0061385579259118</v>
      </c>
    </row>
    <row r="57" spans="2:10" ht="11.25">
      <c r="B57" s="14" t="s">
        <v>15</v>
      </c>
      <c r="C57" s="81">
        <v>0.012143059089623974</v>
      </c>
      <c r="D57" s="81">
        <v>0.05313825275657337</v>
      </c>
      <c r="E57" s="81">
        <v>0.048784280463669775</v>
      </c>
      <c r="F57" s="81">
        <v>0.034011874469889736</v>
      </c>
      <c r="G57" s="81">
        <v>0.04679106587503534</v>
      </c>
      <c r="H57" s="81">
        <v>0.06802374893977947</v>
      </c>
      <c r="I57" s="81">
        <v>0.73709358213175</v>
      </c>
      <c r="J57" s="64">
        <f t="shared" si="1"/>
        <v>0.06528131184619734</v>
      </c>
    </row>
    <row r="58" spans="2:10" ht="11.25">
      <c r="B58" s="14" t="s">
        <v>285</v>
      </c>
      <c r="C58" s="81">
        <v>0.000317523381448497</v>
      </c>
      <c r="D58" s="81">
        <v>0.0063791883368396534</v>
      </c>
      <c r="E58" s="81">
        <v>0.0225194283621777</v>
      </c>
      <c r="F58" s="81">
        <v>0.02860981402543857</v>
      </c>
      <c r="G58" s="81">
        <v>0.06957990380158459</v>
      </c>
      <c r="H58" s="81">
        <v>0.19128071220973136</v>
      </c>
      <c r="I58" s="81">
        <v>0.6813126320853388</v>
      </c>
      <c r="J58" s="64">
        <f t="shared" si="1"/>
        <v>0.0066967117182881505</v>
      </c>
    </row>
    <row r="59" spans="2:10" ht="11.25">
      <c r="B59" s="14" t="s">
        <v>16</v>
      </c>
      <c r="C59" s="81">
        <v>0.004461440407903123</v>
      </c>
      <c r="D59" s="81">
        <v>0.025493945188017845</v>
      </c>
      <c r="E59" s="81">
        <v>0.0248565965583174</v>
      </c>
      <c r="F59" s="81">
        <v>0.03123008285532186</v>
      </c>
      <c r="G59" s="81">
        <v>0.05736137667304015</v>
      </c>
      <c r="H59" s="81">
        <v>0.1822817080943276</v>
      </c>
      <c r="I59" s="81">
        <v>0.674314850223072</v>
      </c>
      <c r="J59" s="64">
        <f t="shared" si="1"/>
        <v>0.029955385595920966</v>
      </c>
    </row>
    <row r="60" spans="2:10" ht="11.25">
      <c r="B60" s="14" t="s">
        <v>26</v>
      </c>
      <c r="C60" s="81">
        <v>0.0008720211367511355</v>
      </c>
      <c r="D60" s="81">
        <v>0.011251675712259055</v>
      </c>
      <c r="E60" s="81">
        <v>0.030468678822901617</v>
      </c>
      <c r="F60" s="81">
        <v>0.03702836020980568</v>
      </c>
      <c r="G60" s="81">
        <v>0.07670532193198235</v>
      </c>
      <c r="H60" s="81">
        <v>0.1972589902776151</v>
      </c>
      <c r="I60" s="81">
        <v>0.6464214595291086</v>
      </c>
      <c r="J60" s="64">
        <f t="shared" si="1"/>
        <v>0.01212369684901019</v>
      </c>
    </row>
    <row r="61" spans="2:10" ht="11.25">
      <c r="B61" s="14" t="s">
        <v>10</v>
      </c>
      <c r="C61" s="81">
        <v>0.005444322936877099</v>
      </c>
      <c r="D61" s="81">
        <v>0.028389095227776294</v>
      </c>
      <c r="E61" s="81">
        <v>0.04691088007875034</v>
      </c>
      <c r="F61" s="81">
        <v>0.046637068095192497</v>
      </c>
      <c r="G61" s="81">
        <v>0.08508665393356951</v>
      </c>
      <c r="H61" s="81">
        <v>0.15664565201688563</v>
      </c>
      <c r="I61" s="81">
        <v>0.6308880075390686</v>
      </c>
      <c r="J61" s="64">
        <f t="shared" si="1"/>
        <v>0.03383341816465339</v>
      </c>
    </row>
    <row r="62" spans="2:10" ht="11.25">
      <c r="B62" s="14" t="s">
        <v>432</v>
      </c>
      <c r="C62" s="81">
        <v>0.014878362398669177</v>
      </c>
      <c r="D62" s="81">
        <v>0.03433047369205989</v>
      </c>
      <c r="E62" s="81">
        <v>0.040220629262471566</v>
      </c>
      <c r="F62" s="81">
        <v>0.040162305305720195</v>
      </c>
      <c r="G62" s="81">
        <v>0.07695795327811096</v>
      </c>
      <c r="H62" s="81">
        <v>0.1709119813652138</v>
      </c>
      <c r="I62" s="81">
        <v>0.6224914775951397</v>
      </c>
      <c r="J62" s="64">
        <f t="shared" si="1"/>
        <v>0.04920883609072907</v>
      </c>
    </row>
    <row r="63" spans="2:10" ht="11.25">
      <c r="B63" s="14" t="s">
        <v>330</v>
      </c>
      <c r="C63" s="81">
        <v>0.0005341880341880342</v>
      </c>
      <c r="D63" s="81">
        <v>0.004941239316239316</v>
      </c>
      <c r="E63" s="81">
        <v>0.010550213675213676</v>
      </c>
      <c r="F63" s="81">
        <v>0.01749465811965812</v>
      </c>
      <c r="G63" s="81">
        <v>0.0625</v>
      </c>
      <c r="H63" s="81">
        <v>0.3006143162393162</v>
      </c>
      <c r="I63" s="81">
        <v>0.6033653846153846</v>
      </c>
      <c r="J63" s="64">
        <f t="shared" si="1"/>
        <v>0.00547542735042735</v>
      </c>
    </row>
    <row r="64" spans="2:10" ht="11.25">
      <c r="B64" s="14" t="s">
        <v>8</v>
      </c>
      <c r="C64" s="81">
        <v>0.0031776468976852487</v>
      </c>
      <c r="D64" s="81">
        <v>0.02095260923161211</v>
      </c>
      <c r="E64" s="81">
        <v>0.04071873715929325</v>
      </c>
      <c r="F64" s="81">
        <v>0.04787871524448706</v>
      </c>
      <c r="G64" s="81">
        <v>0.10117278455006164</v>
      </c>
      <c r="H64" s="81">
        <v>0.21709868511162855</v>
      </c>
      <c r="I64" s="81">
        <v>0.5690008218052321</v>
      </c>
      <c r="J64" s="64">
        <f t="shared" si="1"/>
        <v>0.024130256129297357</v>
      </c>
    </row>
    <row r="65" spans="2:10" ht="11.25">
      <c r="B65" s="14" t="s">
        <v>21</v>
      </c>
      <c r="C65" s="81">
        <v>0.016493158730047752</v>
      </c>
      <c r="D65" s="81">
        <v>0.05439456334030162</v>
      </c>
      <c r="E65" s="81">
        <v>0.05411489977556999</v>
      </c>
      <c r="F65" s="81">
        <v>0.04639618538897706</v>
      </c>
      <c r="G65" s="81">
        <v>0.08749274622628977</v>
      </c>
      <c r="H65" s="81">
        <v>0.17876794216557482</v>
      </c>
      <c r="I65" s="81">
        <v>0.562340504373239</v>
      </c>
      <c r="J65" s="64">
        <f t="shared" si="1"/>
        <v>0.07088772207034938</v>
      </c>
    </row>
    <row r="66" spans="2:10" ht="11.25">
      <c r="B66" s="14" t="s">
        <v>6</v>
      </c>
      <c r="C66" s="81">
        <v>0.0006584334732441396</v>
      </c>
      <c r="D66" s="81">
        <v>0.013307924360373506</v>
      </c>
      <c r="E66" s="81">
        <v>0.03830417810095677</v>
      </c>
      <c r="F66" s="81">
        <v>0.05013024873648887</v>
      </c>
      <c r="G66" s="81">
        <v>0.11217435923827572</v>
      </c>
      <c r="H66" s="81">
        <v>0.24696401623227718</v>
      </c>
      <c r="I66" s="81">
        <v>0.5384608398583838</v>
      </c>
      <c r="J66" s="64">
        <f t="shared" si="1"/>
        <v>0.013966357833617646</v>
      </c>
    </row>
    <row r="67" spans="2:10" ht="11.25">
      <c r="B67" s="14" t="s">
        <v>7</v>
      </c>
      <c r="C67" s="81">
        <v>0.006382521709779374</v>
      </c>
      <c r="D67" s="81">
        <v>0.03246494215839701</v>
      </c>
      <c r="E67" s="81">
        <v>0.05132099788272116</v>
      </c>
      <c r="F67" s="81">
        <v>0.05515664794869434</v>
      </c>
      <c r="G67" s="81">
        <v>0.10150664334591426</v>
      </c>
      <c r="H67" s="81">
        <v>0.27871367639387523</v>
      </c>
      <c r="I67" s="81">
        <v>0.4744699131608825</v>
      </c>
      <c r="J67" s="64">
        <f t="shared" si="1"/>
        <v>0.038847463868176384</v>
      </c>
    </row>
    <row r="68" spans="2:10" ht="11.25">
      <c r="B68" s="14" t="s">
        <v>25</v>
      </c>
      <c r="C68" s="81">
        <v>0.0003888570842199635</v>
      </c>
      <c r="D68" s="81">
        <v>0.0049795309951500884</v>
      </c>
      <c r="E68" s="81">
        <v>0.02751163870856242</v>
      </c>
      <c r="F68" s="81">
        <v>0.06374015705505569</v>
      </c>
      <c r="G68" s="81">
        <v>0.17271735490770046</v>
      </c>
      <c r="H68" s="81">
        <v>0.31069681029175084</v>
      </c>
      <c r="I68" s="81">
        <v>0.41997645254323335</v>
      </c>
      <c r="J68" s="64">
        <f t="shared" si="1"/>
        <v>0.005368388079370052</v>
      </c>
    </row>
    <row r="69" spans="2:10" ht="11.25">
      <c r="B69" s="14" t="s">
        <v>12</v>
      </c>
      <c r="C69" s="81">
        <v>0.05738702642389816</v>
      </c>
      <c r="D69" s="81">
        <v>0.15737688289293503</v>
      </c>
      <c r="E69" s="81">
        <v>0.11221281127960643</v>
      </c>
      <c r="F69" s="81">
        <v>0.07643150580717148</v>
      </c>
      <c r="G69" s="81">
        <v>0.10143530963128265</v>
      </c>
      <c r="H69" s="81">
        <v>0.1409190039052594</v>
      </c>
      <c r="I69" s="81">
        <v>0.3542881777146625</v>
      </c>
      <c r="J69" s="64">
        <f t="shared" si="1"/>
        <v>0.2147639093168332</v>
      </c>
    </row>
    <row r="70" spans="2:10" ht="11.25">
      <c r="B70" s="14" t="s">
        <v>28</v>
      </c>
      <c r="C70" s="81">
        <v>0.00027443312407807624</v>
      </c>
      <c r="D70" s="81">
        <v>0.007569780339153603</v>
      </c>
      <c r="E70" s="81">
        <v>0.03679690805346872</v>
      </c>
      <c r="F70" s="81">
        <v>0.07262186545916093</v>
      </c>
      <c r="G70" s="81">
        <v>0.19916983979966382</v>
      </c>
      <c r="H70" s="81">
        <v>0.3612797731352841</v>
      </c>
      <c r="I70" s="81">
        <v>0.32228740008919077</v>
      </c>
      <c r="J70" s="64">
        <f t="shared" si="1"/>
        <v>0.00784421346323168</v>
      </c>
    </row>
    <row r="71" spans="2:10" ht="11.25">
      <c r="B71" s="14" t="s">
        <v>13</v>
      </c>
      <c r="C71" s="81">
        <v>0.09530639029076296</v>
      </c>
      <c r="D71" s="81">
        <v>0.1829005939736703</v>
      </c>
      <c r="E71" s="81">
        <v>0.1251268451744713</v>
      </c>
      <c r="F71" s="81">
        <v>0.07391522006792137</v>
      </c>
      <c r="G71" s="81">
        <v>0.09370983236141742</v>
      </c>
      <c r="H71" s="81">
        <v>0.12263729721684774</v>
      </c>
      <c r="I71" s="81">
        <v>0.3064308812187961</v>
      </c>
      <c r="J71" s="64">
        <f t="shared" si="1"/>
        <v>0.27820698426443324</v>
      </c>
    </row>
    <row r="72" spans="2:10" ht="11.25">
      <c r="B72" s="14" t="s">
        <v>280</v>
      </c>
      <c r="C72" s="81">
        <v>0.055401327700663854</v>
      </c>
      <c r="D72" s="81">
        <v>0.18308187487427077</v>
      </c>
      <c r="E72" s="81">
        <v>0.15469724401528867</v>
      </c>
      <c r="F72" s="81">
        <v>0.09151076242204788</v>
      </c>
      <c r="G72" s="81">
        <v>0.13065781532890766</v>
      </c>
      <c r="H72" s="81">
        <v>0.10464695232347616</v>
      </c>
      <c r="I72" s="81">
        <v>0.280044256688795</v>
      </c>
      <c r="J72" s="64">
        <f t="shared" si="1"/>
        <v>0.23848320257493463</v>
      </c>
    </row>
    <row r="73" spans="2:10" ht="11.25">
      <c r="B73" s="14" t="s">
        <v>1</v>
      </c>
      <c r="C73" s="81">
        <v>0.1596234523687711</v>
      </c>
      <c r="D73" s="81">
        <v>0.16690541969371397</v>
      </c>
      <c r="E73" s="81">
        <v>0.10557999931784849</v>
      </c>
      <c r="F73" s="81">
        <v>0.0773389269756813</v>
      </c>
      <c r="G73" s="81">
        <v>0.11513012039974078</v>
      </c>
      <c r="H73" s="81">
        <v>0.15832736450765716</v>
      </c>
      <c r="I73" s="81">
        <v>0.2170947167365872</v>
      </c>
      <c r="J73" s="64">
        <f t="shared" si="1"/>
        <v>0.32652887206248504</v>
      </c>
    </row>
    <row r="74" spans="2:10" ht="11.25">
      <c r="B74" s="14" t="s">
        <v>278</v>
      </c>
      <c r="C74" s="81">
        <v>0.000351814041149678</v>
      </c>
      <c r="D74" s="81">
        <v>0.011704099261818753</v>
      </c>
      <c r="E74" s="81">
        <v>0.06308151405685566</v>
      </c>
      <c r="F74" s="81">
        <v>0.1322129731427674</v>
      </c>
      <c r="G74" s="81">
        <v>0.30890529291660124</v>
      </c>
      <c r="H74" s="81">
        <v>0.33451232919742424</v>
      </c>
      <c r="I74" s="81">
        <v>0.14923825977697502</v>
      </c>
      <c r="J74" s="64">
        <f t="shared" si="1"/>
        <v>0.012055913302968431</v>
      </c>
    </row>
    <row r="75" spans="2:10" ht="11.25">
      <c r="B75" s="14" t="s">
        <v>434</v>
      </c>
      <c r="C75" s="81">
        <v>0.04525244644297032</v>
      </c>
      <c r="D75" s="81">
        <v>0.1614591406145235</v>
      </c>
      <c r="E75" s="81">
        <v>0.17403313473853232</v>
      </c>
      <c r="F75" s="81">
        <v>0.1420826505004345</v>
      </c>
      <c r="G75" s="81">
        <v>0.19260677010315203</v>
      </c>
      <c r="H75" s="81">
        <v>0.15601505396194015</v>
      </c>
      <c r="I75" s="81">
        <v>0.12854906208801448</v>
      </c>
      <c r="J75" s="64">
        <f t="shared" si="1"/>
        <v>0.20671158705749382</v>
      </c>
    </row>
    <row r="76" spans="2:10" ht="11.25">
      <c r="B76" s="14" t="s">
        <v>19</v>
      </c>
      <c r="C76" s="81">
        <v>0.0016061200587098655</v>
      </c>
      <c r="D76" s="81">
        <v>0.044205365923568454</v>
      </c>
      <c r="E76" s="81">
        <v>0.12516370069829158</v>
      </c>
      <c r="F76" s="81">
        <v>0.1519142480145885</v>
      </c>
      <c r="G76" s="81">
        <v>0.26310717515604076</v>
      </c>
      <c r="H76" s="81">
        <v>0.29720139757154646</v>
      </c>
      <c r="I76" s="81">
        <v>0.11680199257725438</v>
      </c>
      <c r="J76" s="64">
        <f t="shared" si="1"/>
        <v>0.04581148598227832</v>
      </c>
    </row>
    <row r="77" spans="2:10" ht="11.25">
      <c r="B77" s="14" t="s">
        <v>23</v>
      </c>
      <c r="C77" s="81">
        <v>0.021044608642262826</v>
      </c>
      <c r="D77" s="81">
        <v>0.1788156585438147</v>
      </c>
      <c r="E77" s="81">
        <v>0.224165308153198</v>
      </c>
      <c r="F77" s="81">
        <v>0.1524357970063303</v>
      </c>
      <c r="G77" s="81">
        <v>0.1772489572968052</v>
      </c>
      <c r="H77" s="81">
        <v>0.1551245950924142</v>
      </c>
      <c r="I77" s="81">
        <v>0.09114390362670168</v>
      </c>
      <c r="J77" s="64">
        <f t="shared" si="1"/>
        <v>0.19986026718607752</v>
      </c>
    </row>
    <row r="78" spans="2:10" ht="11.25">
      <c r="B78" s="14" t="s">
        <v>22</v>
      </c>
      <c r="C78" s="81">
        <v>0.356962292503229</v>
      </c>
      <c r="D78" s="81">
        <v>0.357892038858372</v>
      </c>
      <c r="E78" s="81">
        <v>0.078008232024485</v>
      </c>
      <c r="F78" s="81">
        <v>0.03615959473110228</v>
      </c>
      <c r="G78" s="81">
        <v>0.038978987732373765</v>
      </c>
      <c r="H78" s="81">
        <v>0.04134104604003438</v>
      </c>
      <c r="I78" s="81">
        <v>0.0906678594223511</v>
      </c>
      <c r="J78" s="64">
        <f t="shared" si="1"/>
        <v>0.7148543313616009</v>
      </c>
    </row>
    <row r="79" spans="2:10" ht="11.25">
      <c r="B79" s="14" t="s">
        <v>279</v>
      </c>
      <c r="C79" s="81">
        <v>0.2817603790051116</v>
      </c>
      <c r="D79" s="81">
        <v>0.4854756264804887</v>
      </c>
      <c r="E79" s="81">
        <v>0.1420022441092133</v>
      </c>
      <c r="F79" s="81">
        <v>0.02593192868719611</v>
      </c>
      <c r="G79" s="81">
        <v>0.02368781947388106</v>
      </c>
      <c r="H79" s="81">
        <v>0.01595810996135145</v>
      </c>
      <c r="I79" s="81">
        <v>0.02518389228275776</v>
      </c>
      <c r="J79" s="64">
        <f t="shared" si="1"/>
        <v>0.7672360054856002</v>
      </c>
    </row>
  </sheetData>
  <sheetProtection/>
  <mergeCells count="1">
    <mergeCell ref="B42:G42"/>
  </mergeCells>
  <printOptions/>
  <pageMargins left="0.7" right="0.7" top="0.75" bottom="0.75" header="0.3" footer="0.3"/>
  <pageSetup orientation="portrait" paperSize="9"/>
  <ignoredErrors>
    <ignoredError sqref="F5:J5 C5:E5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theme="0"/>
  </sheetPr>
  <dimension ref="A2:AP79"/>
  <sheetViews>
    <sheetView zoomScale="150" zoomScaleNormal="150" zoomScalePageLayoutView="0" workbookViewId="0" topLeftCell="A13">
      <selection activeCell="D25" sqref="D25"/>
    </sheetView>
  </sheetViews>
  <sheetFormatPr defaultColWidth="9.140625" defaultRowHeight="12.75"/>
  <cols>
    <col min="15" max="42" width="9.140625" style="439" customWidth="1"/>
  </cols>
  <sheetData>
    <row r="1" s="439" customFormat="1" ht="12.75"/>
    <row r="2" spans="1:14" ht="12.75">
      <c r="A2" s="62"/>
      <c r="B2" s="100" t="s">
        <v>512</v>
      </c>
      <c r="C2" s="100"/>
      <c r="D2" s="100"/>
      <c r="E2" s="100"/>
      <c r="F2" s="401"/>
      <c r="G2" s="401"/>
      <c r="H2" s="62"/>
      <c r="I2" s="62"/>
      <c r="J2" s="62"/>
      <c r="K2" s="62"/>
      <c r="L2" s="62"/>
      <c r="M2" s="62"/>
      <c r="N2" s="62"/>
    </row>
    <row r="3" spans="1:14" ht="12.75">
      <c r="A3" s="62"/>
      <c r="B3" s="13"/>
      <c r="C3" s="13"/>
      <c r="D3" s="13"/>
      <c r="E3" s="13"/>
      <c r="F3" s="13"/>
      <c r="G3" s="13"/>
      <c r="H3" s="62"/>
      <c r="I3" s="62"/>
      <c r="J3" s="62"/>
      <c r="K3" s="62"/>
      <c r="L3" s="62"/>
      <c r="M3" s="62"/>
      <c r="N3" s="62"/>
    </row>
    <row r="4" spans="1:14" ht="12.75">
      <c r="A4" s="62"/>
      <c r="B4" s="402"/>
      <c r="C4" s="402"/>
      <c r="D4" s="402"/>
      <c r="E4" s="402"/>
      <c r="F4" s="402"/>
      <c r="G4" s="402"/>
      <c r="H4" s="403"/>
      <c r="I4" s="403"/>
      <c r="J4" s="403"/>
      <c r="K4" s="403"/>
      <c r="L4" s="403"/>
      <c r="M4" s="403"/>
      <c r="N4" s="62"/>
    </row>
    <row r="5" spans="1:42" ht="33.75">
      <c r="A5" s="62"/>
      <c r="B5" s="404"/>
      <c r="C5" s="435" t="s">
        <v>331</v>
      </c>
      <c r="D5" s="406" t="s">
        <v>438</v>
      </c>
      <c r="E5" s="406" t="s">
        <v>439</v>
      </c>
      <c r="F5" s="406" t="s">
        <v>440</v>
      </c>
      <c r="G5" s="406" t="s">
        <v>441</v>
      </c>
      <c r="H5" s="406" t="s">
        <v>442</v>
      </c>
      <c r="I5" s="406" t="s">
        <v>443</v>
      </c>
      <c r="J5" s="406" t="s">
        <v>444</v>
      </c>
      <c r="K5" s="406" t="s">
        <v>445</v>
      </c>
      <c r="L5" s="406" t="s">
        <v>446</v>
      </c>
      <c r="M5" s="406" t="s">
        <v>447</v>
      </c>
      <c r="N5" s="440"/>
      <c r="AP5"/>
    </row>
    <row r="6" spans="1:42" ht="12.75">
      <c r="A6" s="407"/>
      <c r="B6" s="408" t="s">
        <v>432</v>
      </c>
      <c r="C6" s="429">
        <f>SUM(C7:C34)</f>
        <v>88642820</v>
      </c>
      <c r="D6" s="410">
        <f aca="true" t="shared" si="0" ref="D6:M6">SUM(D7:D34)</f>
        <v>326950</v>
      </c>
      <c r="E6" s="410">
        <f t="shared" si="0"/>
        <v>1082730</v>
      </c>
      <c r="F6" s="410">
        <f t="shared" si="0"/>
        <v>2313490</v>
      </c>
      <c r="G6" s="410">
        <f t="shared" si="0"/>
        <v>3584930</v>
      </c>
      <c r="H6" s="410">
        <f t="shared" si="0"/>
        <v>4465970</v>
      </c>
      <c r="I6" s="410">
        <f t="shared" si="0"/>
        <v>9346000</v>
      </c>
      <c r="J6" s="410">
        <f t="shared" si="0"/>
        <v>14470980</v>
      </c>
      <c r="K6" s="410">
        <f t="shared" si="0"/>
        <v>25809350</v>
      </c>
      <c r="L6" s="410">
        <f t="shared" si="0"/>
        <v>14669360</v>
      </c>
      <c r="M6" s="410">
        <f t="shared" si="0"/>
        <v>12572720</v>
      </c>
      <c r="N6" s="439"/>
      <c r="AP6"/>
    </row>
    <row r="7" spans="1:42" ht="12.75">
      <c r="A7" s="407"/>
      <c r="B7" s="411" t="s">
        <v>0</v>
      </c>
      <c r="C7" s="412">
        <v>2592630</v>
      </c>
      <c r="D7" s="413">
        <v>500</v>
      </c>
      <c r="E7" s="413">
        <v>2050</v>
      </c>
      <c r="F7" s="413">
        <v>7040</v>
      </c>
      <c r="G7" s="413">
        <v>20350</v>
      </c>
      <c r="H7" s="413">
        <v>37730</v>
      </c>
      <c r="I7" s="413">
        <v>109060</v>
      </c>
      <c r="J7" s="413">
        <v>275350</v>
      </c>
      <c r="K7" s="413">
        <v>1070010</v>
      </c>
      <c r="L7" s="413">
        <v>733520</v>
      </c>
      <c r="M7" s="413">
        <v>337030</v>
      </c>
      <c r="N7" s="439"/>
      <c r="AP7"/>
    </row>
    <row r="8" spans="1:42" ht="12.75">
      <c r="A8" s="407"/>
      <c r="B8" s="414" t="s">
        <v>1</v>
      </c>
      <c r="C8" s="415">
        <v>586380</v>
      </c>
      <c r="D8" s="416">
        <v>71000</v>
      </c>
      <c r="E8" s="416">
        <v>71490</v>
      </c>
      <c r="F8" s="416">
        <v>62860</v>
      </c>
      <c r="G8" s="416">
        <v>70570</v>
      </c>
      <c r="H8" s="416">
        <v>66380</v>
      </c>
      <c r="I8" s="416">
        <v>82190</v>
      </c>
      <c r="J8" s="416">
        <v>65150</v>
      </c>
      <c r="K8" s="416">
        <v>34370</v>
      </c>
      <c r="L8" s="416">
        <v>23780</v>
      </c>
      <c r="M8" s="416">
        <v>38580</v>
      </c>
      <c r="N8" s="439"/>
      <c r="AP8"/>
    </row>
    <row r="9" spans="1:42" ht="12.75">
      <c r="A9" s="407"/>
      <c r="B9" s="414" t="s">
        <v>433</v>
      </c>
      <c r="C9" s="415">
        <v>1328930</v>
      </c>
      <c r="D9" s="416">
        <v>160</v>
      </c>
      <c r="E9" s="416">
        <v>2420</v>
      </c>
      <c r="F9" s="416">
        <v>11130</v>
      </c>
      <c r="G9" s="416">
        <v>20480</v>
      </c>
      <c r="H9" s="416">
        <v>25800</v>
      </c>
      <c r="I9" s="416">
        <v>52890</v>
      </c>
      <c r="J9" s="416">
        <v>62470</v>
      </c>
      <c r="K9" s="416">
        <v>110320</v>
      </c>
      <c r="L9" s="416">
        <v>102330</v>
      </c>
      <c r="M9" s="416">
        <v>940920</v>
      </c>
      <c r="N9" s="439"/>
      <c r="AP9"/>
    </row>
    <row r="10" spans="1:42" ht="12.75">
      <c r="A10" s="407"/>
      <c r="B10" s="414" t="s">
        <v>3</v>
      </c>
      <c r="C10" s="415">
        <v>1571050</v>
      </c>
      <c r="D10" s="416">
        <v>70</v>
      </c>
      <c r="E10" s="416">
        <v>980</v>
      </c>
      <c r="F10" s="416">
        <v>7100</v>
      </c>
      <c r="G10" s="416">
        <v>22620</v>
      </c>
      <c r="H10" s="416">
        <v>34940</v>
      </c>
      <c r="I10" s="416">
        <v>70740</v>
      </c>
      <c r="J10" s="416">
        <v>100290</v>
      </c>
      <c r="K10" s="416">
        <v>190440</v>
      </c>
      <c r="L10" s="416">
        <v>341170</v>
      </c>
      <c r="M10" s="416">
        <v>802700</v>
      </c>
      <c r="N10" s="439"/>
      <c r="AP10"/>
    </row>
    <row r="11" spans="1:42" ht="12.75">
      <c r="A11" s="407"/>
      <c r="B11" s="414" t="s">
        <v>285</v>
      </c>
      <c r="C11" s="415">
        <v>12534510</v>
      </c>
      <c r="D11" s="416">
        <v>130</v>
      </c>
      <c r="E11" s="416">
        <v>3860</v>
      </c>
      <c r="F11" s="416">
        <v>56460</v>
      </c>
      <c r="G11" s="416">
        <v>158610</v>
      </c>
      <c r="H11" s="416">
        <v>235220</v>
      </c>
      <c r="I11" s="416">
        <v>636720</v>
      </c>
      <c r="J11" s="416">
        <v>1608710</v>
      </c>
      <c r="K11" s="416">
        <v>4385210</v>
      </c>
      <c r="L11" s="416">
        <v>2914320</v>
      </c>
      <c r="M11" s="416">
        <v>2535270</v>
      </c>
      <c r="N11" s="439"/>
      <c r="AP11"/>
    </row>
    <row r="12" spans="1:42" ht="12.75">
      <c r="A12" s="407"/>
      <c r="B12" s="414" t="s">
        <v>5</v>
      </c>
      <c r="C12" s="415">
        <v>241030</v>
      </c>
      <c r="D12" s="416">
        <v>180</v>
      </c>
      <c r="E12" s="416">
        <v>1440</v>
      </c>
      <c r="F12" s="416">
        <v>4090</v>
      </c>
      <c r="G12" s="416">
        <v>6420</v>
      </c>
      <c r="H12" s="416">
        <v>7410</v>
      </c>
      <c r="I12" s="416">
        <v>14640</v>
      </c>
      <c r="J12" s="416">
        <v>18170</v>
      </c>
      <c r="K12" s="416">
        <v>30960</v>
      </c>
      <c r="L12" s="416">
        <v>21690</v>
      </c>
      <c r="M12" s="416">
        <v>136020</v>
      </c>
      <c r="N12" s="439"/>
      <c r="AP12"/>
    </row>
    <row r="13" spans="1:42" ht="12.75">
      <c r="A13" s="407"/>
      <c r="B13" s="414" t="s">
        <v>6</v>
      </c>
      <c r="C13" s="415">
        <v>6606590</v>
      </c>
      <c r="D13" s="416">
        <v>25150</v>
      </c>
      <c r="E13" s="416">
        <v>105950</v>
      </c>
      <c r="F13" s="416">
        <v>371020</v>
      </c>
      <c r="G13" s="416">
        <v>790520</v>
      </c>
      <c r="H13" s="416">
        <v>905540</v>
      </c>
      <c r="I13" s="416">
        <v>1197170</v>
      </c>
      <c r="J13" s="416">
        <v>1248210</v>
      </c>
      <c r="K13" s="416">
        <v>1603890</v>
      </c>
      <c r="L13" s="416">
        <v>283100</v>
      </c>
      <c r="M13" s="416">
        <v>76050</v>
      </c>
      <c r="N13" s="439"/>
      <c r="AP13"/>
    </row>
    <row r="14" spans="1:42" ht="12.75">
      <c r="A14" s="407"/>
      <c r="B14" s="414" t="s">
        <v>7</v>
      </c>
      <c r="C14" s="415">
        <v>651780</v>
      </c>
      <c r="D14" s="416">
        <v>430</v>
      </c>
      <c r="E14" s="416">
        <v>2100</v>
      </c>
      <c r="F14" s="416">
        <v>7830</v>
      </c>
      <c r="G14" s="416">
        <v>24870</v>
      </c>
      <c r="H14" s="416">
        <v>52540</v>
      </c>
      <c r="I14" s="416">
        <v>153160</v>
      </c>
      <c r="J14" s="416">
        <v>212200</v>
      </c>
      <c r="K14" s="416">
        <v>146260</v>
      </c>
      <c r="L14" s="416">
        <v>37930</v>
      </c>
      <c r="M14" s="416">
        <v>14470</v>
      </c>
      <c r="N14" s="439"/>
      <c r="AP14"/>
    </row>
    <row r="15" spans="1:42" ht="12.75">
      <c r="A15" s="407"/>
      <c r="B15" s="414" t="s">
        <v>8</v>
      </c>
      <c r="C15" s="415">
        <v>5840800</v>
      </c>
      <c r="D15" s="416">
        <v>9300</v>
      </c>
      <c r="E15" s="416">
        <v>36350</v>
      </c>
      <c r="F15" s="416">
        <v>108730</v>
      </c>
      <c r="G15" s="416">
        <v>222840</v>
      </c>
      <c r="H15" s="416">
        <v>325170</v>
      </c>
      <c r="I15" s="416">
        <v>771270</v>
      </c>
      <c r="J15" s="416">
        <v>1250660</v>
      </c>
      <c r="K15" s="416">
        <v>1673570</v>
      </c>
      <c r="L15" s="416">
        <v>822520</v>
      </c>
      <c r="M15" s="416">
        <v>620400</v>
      </c>
      <c r="N15" s="439"/>
      <c r="AP15"/>
    </row>
    <row r="16" spans="1:42" ht="12.75">
      <c r="A16" s="407"/>
      <c r="B16" s="414" t="s">
        <v>9</v>
      </c>
      <c r="C16" s="415">
        <v>19506210</v>
      </c>
      <c r="D16" s="416">
        <v>19910</v>
      </c>
      <c r="E16" s="416">
        <v>44160</v>
      </c>
      <c r="F16" s="416">
        <v>116820</v>
      </c>
      <c r="G16" s="416">
        <v>241690</v>
      </c>
      <c r="H16" s="416">
        <v>443000</v>
      </c>
      <c r="I16" s="416">
        <v>1689330</v>
      </c>
      <c r="J16" s="416">
        <v>4355220</v>
      </c>
      <c r="K16" s="416">
        <v>8815760</v>
      </c>
      <c r="L16" s="416">
        <v>3218650</v>
      </c>
      <c r="M16" s="416">
        <v>561670</v>
      </c>
      <c r="N16" s="439"/>
      <c r="AP16"/>
    </row>
    <row r="17" spans="1:42" ht="12.75">
      <c r="A17" s="407"/>
      <c r="B17" s="414" t="s">
        <v>280</v>
      </c>
      <c r="C17" s="415">
        <v>497100</v>
      </c>
      <c r="D17" s="416">
        <v>250</v>
      </c>
      <c r="E17" s="416">
        <v>7230</v>
      </c>
      <c r="F17" s="416">
        <v>24410</v>
      </c>
      <c r="G17" s="416">
        <v>50400</v>
      </c>
      <c r="H17" s="416">
        <v>62950</v>
      </c>
      <c r="I17" s="416">
        <v>96630</v>
      </c>
      <c r="J17" s="416">
        <v>84410</v>
      </c>
      <c r="K17" s="416">
        <v>56590</v>
      </c>
      <c r="L17" s="416">
        <v>20770</v>
      </c>
      <c r="M17" s="416">
        <v>93450</v>
      </c>
      <c r="N17" s="439"/>
      <c r="AP17"/>
    </row>
    <row r="18" spans="1:42" ht="12.75">
      <c r="A18" s="407"/>
      <c r="B18" s="414" t="s">
        <v>10</v>
      </c>
      <c r="C18" s="415">
        <v>5952990</v>
      </c>
      <c r="D18" s="416">
        <v>4190</v>
      </c>
      <c r="E18" s="416">
        <v>14480</v>
      </c>
      <c r="F18" s="416">
        <v>47770</v>
      </c>
      <c r="G18" s="416">
        <v>113580</v>
      </c>
      <c r="H18" s="416">
        <v>192480</v>
      </c>
      <c r="I18" s="416">
        <v>491520</v>
      </c>
      <c r="J18" s="416">
        <v>825090</v>
      </c>
      <c r="K18" s="416">
        <v>1489170</v>
      </c>
      <c r="L18" s="416">
        <v>1125740</v>
      </c>
      <c r="M18" s="416">
        <v>1648990</v>
      </c>
      <c r="N18" s="439"/>
      <c r="AP18"/>
    </row>
    <row r="19" spans="1:42" ht="12.75">
      <c r="A19" s="407"/>
      <c r="B19" s="414" t="s">
        <v>11</v>
      </c>
      <c r="C19" s="415">
        <v>53410</v>
      </c>
      <c r="D19" s="416">
        <v>0</v>
      </c>
      <c r="E19" s="416">
        <v>0</v>
      </c>
      <c r="F19" s="416">
        <v>60</v>
      </c>
      <c r="G19" s="416">
        <v>170</v>
      </c>
      <c r="H19" s="416">
        <v>150</v>
      </c>
      <c r="I19" s="416">
        <v>200</v>
      </c>
      <c r="J19" s="416">
        <v>450</v>
      </c>
      <c r="K19" s="416">
        <v>7480</v>
      </c>
      <c r="L19" s="416">
        <v>21850</v>
      </c>
      <c r="M19" s="416">
        <v>23040</v>
      </c>
      <c r="N19" s="439"/>
      <c r="AP19"/>
    </row>
    <row r="20" spans="1:42" ht="12.75">
      <c r="A20" s="407"/>
      <c r="B20" s="414" t="s">
        <v>12</v>
      </c>
      <c r="C20" s="415">
        <v>394340</v>
      </c>
      <c r="D20" s="416">
        <v>13910</v>
      </c>
      <c r="E20" s="416">
        <v>28290</v>
      </c>
      <c r="F20" s="416">
        <v>42680</v>
      </c>
      <c r="G20" s="416">
        <v>42980</v>
      </c>
      <c r="H20" s="416">
        <v>41740</v>
      </c>
      <c r="I20" s="416">
        <v>55250</v>
      </c>
      <c r="J20" s="416">
        <v>49480</v>
      </c>
      <c r="K20" s="416">
        <v>48400</v>
      </c>
      <c r="L20" s="416">
        <v>24200</v>
      </c>
      <c r="M20" s="416">
        <v>47430</v>
      </c>
      <c r="N20" s="439"/>
      <c r="AP20"/>
    </row>
    <row r="21" spans="1:42" ht="12.75">
      <c r="A21" s="407"/>
      <c r="B21" s="414" t="s">
        <v>13</v>
      </c>
      <c r="C21" s="415">
        <v>739090</v>
      </c>
      <c r="D21" s="416">
        <v>18610</v>
      </c>
      <c r="E21" s="416">
        <v>67560</v>
      </c>
      <c r="F21" s="416">
        <v>95350</v>
      </c>
      <c r="G21" s="416">
        <v>96700</v>
      </c>
      <c r="H21" s="416">
        <v>74020</v>
      </c>
      <c r="I21" s="416">
        <v>107000</v>
      </c>
      <c r="J21" s="416">
        <v>86140</v>
      </c>
      <c r="K21" s="416">
        <v>69080</v>
      </c>
      <c r="L21" s="416">
        <v>29320</v>
      </c>
      <c r="M21" s="416">
        <v>95320</v>
      </c>
      <c r="N21" s="439"/>
      <c r="AP21"/>
    </row>
    <row r="22" spans="1:42" ht="12.75">
      <c r="A22" s="407"/>
      <c r="B22" s="414" t="s">
        <v>14</v>
      </c>
      <c r="C22" s="415">
        <v>198830</v>
      </c>
      <c r="D22" s="416">
        <v>0</v>
      </c>
      <c r="E22" s="416">
        <v>160</v>
      </c>
      <c r="F22" s="416">
        <v>330</v>
      </c>
      <c r="G22" s="416">
        <v>990</v>
      </c>
      <c r="H22" s="416">
        <v>1810</v>
      </c>
      <c r="I22" s="416">
        <v>7050</v>
      </c>
      <c r="J22" s="416">
        <v>17970</v>
      </c>
      <c r="K22" s="416">
        <v>98620</v>
      </c>
      <c r="L22" s="416">
        <v>54140</v>
      </c>
      <c r="M22" s="416">
        <v>17770</v>
      </c>
      <c r="N22" s="439"/>
      <c r="AP22"/>
    </row>
    <row r="23" spans="1:42" ht="12.75">
      <c r="A23" s="407"/>
      <c r="B23" s="414" t="s">
        <v>15</v>
      </c>
      <c r="C23" s="415">
        <v>707400</v>
      </c>
      <c r="D23" s="416">
        <v>3120</v>
      </c>
      <c r="E23" s="416">
        <v>6840</v>
      </c>
      <c r="F23" s="416">
        <v>17490</v>
      </c>
      <c r="G23" s="416">
        <v>30490</v>
      </c>
      <c r="H23" s="416">
        <v>33040</v>
      </c>
      <c r="I23" s="416">
        <v>51650</v>
      </c>
      <c r="J23" s="416">
        <v>54740</v>
      </c>
      <c r="K23" s="416">
        <v>65530</v>
      </c>
      <c r="L23" s="416">
        <v>43710</v>
      </c>
      <c r="M23" s="416">
        <v>400780</v>
      </c>
      <c r="N23" s="439"/>
      <c r="AP23"/>
    </row>
    <row r="24" spans="1:42" ht="12.75">
      <c r="A24" s="407"/>
      <c r="B24" s="414" t="s">
        <v>16</v>
      </c>
      <c r="C24" s="417">
        <v>15690</v>
      </c>
      <c r="D24" s="418">
        <v>0</v>
      </c>
      <c r="E24" s="418">
        <v>70</v>
      </c>
      <c r="F24" s="418">
        <v>210</v>
      </c>
      <c r="G24" s="418">
        <v>310</v>
      </c>
      <c r="H24" s="418">
        <v>290</v>
      </c>
      <c r="I24" s="418">
        <v>990</v>
      </c>
      <c r="J24" s="418">
        <v>2250</v>
      </c>
      <c r="K24" s="418">
        <v>6530</v>
      </c>
      <c r="L24" s="418">
        <v>4610</v>
      </c>
      <c r="M24" s="418">
        <v>0</v>
      </c>
      <c r="N24" s="439"/>
      <c r="AP24"/>
    </row>
    <row r="25" spans="1:42" ht="12.75">
      <c r="A25" s="407"/>
      <c r="B25" s="414" t="s">
        <v>17</v>
      </c>
      <c r="C25" s="415">
        <v>3975190</v>
      </c>
      <c r="D25" s="416">
        <v>0</v>
      </c>
      <c r="E25" s="416">
        <v>1170</v>
      </c>
      <c r="F25" s="416">
        <v>9980</v>
      </c>
      <c r="G25" s="416">
        <v>25570</v>
      </c>
      <c r="H25" s="416">
        <v>38290</v>
      </c>
      <c r="I25" s="416">
        <v>91600</v>
      </c>
      <c r="J25" s="416">
        <v>163880</v>
      </c>
      <c r="K25" s="416">
        <v>1029070</v>
      </c>
      <c r="L25" s="416">
        <v>1559760</v>
      </c>
      <c r="M25" s="416">
        <v>1055870</v>
      </c>
      <c r="N25" s="439"/>
      <c r="AP25"/>
    </row>
    <row r="26" spans="1:42" ht="12.75">
      <c r="A26" s="407"/>
      <c r="B26" s="414" t="s">
        <v>19</v>
      </c>
      <c r="C26" s="415">
        <v>2023510</v>
      </c>
      <c r="D26" s="416">
        <v>3250</v>
      </c>
      <c r="E26" s="416">
        <v>20290</v>
      </c>
      <c r="F26" s="416">
        <v>86680</v>
      </c>
      <c r="G26" s="416">
        <v>184050</v>
      </c>
      <c r="H26" s="416">
        <v>228310</v>
      </c>
      <c r="I26" s="416">
        <v>508110</v>
      </c>
      <c r="J26" s="416">
        <v>619490</v>
      </c>
      <c r="K26" s="416">
        <v>340150</v>
      </c>
      <c r="L26" s="416">
        <v>28430</v>
      </c>
      <c r="M26" s="416">
        <v>4750</v>
      </c>
      <c r="N26" s="439"/>
      <c r="AP26"/>
    </row>
    <row r="27" spans="1:42" ht="12.75">
      <c r="A27" s="407"/>
      <c r="B27" s="414" t="s">
        <v>434</v>
      </c>
      <c r="C27" s="415">
        <v>5742010</v>
      </c>
      <c r="D27" s="416">
        <v>17690</v>
      </c>
      <c r="E27" s="416">
        <v>132990</v>
      </c>
      <c r="F27" s="416">
        <v>424430</v>
      </c>
      <c r="G27" s="416">
        <v>772930</v>
      </c>
      <c r="H27" s="416">
        <v>962180</v>
      </c>
      <c r="I27" s="416">
        <v>1672350</v>
      </c>
      <c r="J27" s="416">
        <v>993020</v>
      </c>
      <c r="K27" s="416">
        <v>315800</v>
      </c>
      <c r="L27" s="416">
        <v>103150</v>
      </c>
      <c r="M27" s="416">
        <v>347470</v>
      </c>
      <c r="N27" s="439"/>
      <c r="AP27"/>
    </row>
    <row r="28" spans="1:42" ht="12.75">
      <c r="A28" s="407"/>
      <c r="B28" s="414" t="s">
        <v>21</v>
      </c>
      <c r="C28" s="415">
        <v>1430290</v>
      </c>
      <c r="D28" s="416">
        <v>7120</v>
      </c>
      <c r="E28" s="416">
        <v>28200</v>
      </c>
      <c r="F28" s="416">
        <v>55370</v>
      </c>
      <c r="G28" s="416">
        <v>68910</v>
      </c>
      <c r="H28" s="416">
        <v>70810</v>
      </c>
      <c r="I28" s="416">
        <v>139120</v>
      </c>
      <c r="J28" s="416">
        <v>245490</v>
      </c>
      <c r="K28" s="416">
        <v>428500</v>
      </c>
      <c r="L28" s="416">
        <v>223270</v>
      </c>
      <c r="M28" s="416">
        <v>163530</v>
      </c>
      <c r="N28" s="439"/>
      <c r="AP28"/>
    </row>
    <row r="29" spans="1:42" ht="12.75">
      <c r="A29" s="407"/>
      <c r="B29" s="414" t="s">
        <v>22</v>
      </c>
      <c r="C29" s="415">
        <v>1989790</v>
      </c>
      <c r="D29" s="416">
        <v>125090</v>
      </c>
      <c r="E29" s="416">
        <v>464260</v>
      </c>
      <c r="F29" s="416">
        <v>595570</v>
      </c>
      <c r="G29" s="416">
        <v>276190</v>
      </c>
      <c r="H29" s="416">
        <v>127540</v>
      </c>
      <c r="I29" s="416">
        <v>122950</v>
      </c>
      <c r="J29" s="416">
        <v>84920</v>
      </c>
      <c r="K29" s="416">
        <v>73890</v>
      </c>
      <c r="L29" s="416">
        <v>42980</v>
      </c>
      <c r="M29" s="416">
        <v>76410</v>
      </c>
      <c r="N29" s="439"/>
      <c r="AP29"/>
    </row>
    <row r="30" spans="1:42" ht="12.75">
      <c r="A30" s="407"/>
      <c r="B30" s="414" t="s">
        <v>23</v>
      </c>
      <c r="C30" s="415">
        <v>472330</v>
      </c>
      <c r="D30" s="416">
        <v>3730</v>
      </c>
      <c r="E30" s="416">
        <v>20170</v>
      </c>
      <c r="F30" s="416">
        <v>61770</v>
      </c>
      <c r="G30" s="416">
        <v>80870</v>
      </c>
      <c r="H30" s="416">
        <v>63440</v>
      </c>
      <c r="I30" s="416">
        <v>93300</v>
      </c>
      <c r="J30" s="416">
        <v>84540</v>
      </c>
      <c r="K30" s="416">
        <v>50360</v>
      </c>
      <c r="L30" s="416">
        <v>4970</v>
      </c>
      <c r="M30" s="416">
        <v>9180</v>
      </c>
      <c r="N30" s="439"/>
      <c r="AP30"/>
    </row>
    <row r="31" spans="1:42" ht="12.75">
      <c r="A31" s="407"/>
      <c r="B31" s="414" t="s">
        <v>24</v>
      </c>
      <c r="C31" s="415">
        <v>464920</v>
      </c>
      <c r="D31" s="416">
        <v>2020</v>
      </c>
      <c r="E31" s="416">
        <v>5460</v>
      </c>
      <c r="F31" s="416">
        <v>6200</v>
      </c>
      <c r="G31" s="416">
        <v>4930</v>
      </c>
      <c r="H31" s="416">
        <v>4730</v>
      </c>
      <c r="I31" s="416">
        <v>7710</v>
      </c>
      <c r="J31" s="416">
        <v>13160</v>
      </c>
      <c r="K31" s="416">
        <v>26570</v>
      </c>
      <c r="L31" s="416">
        <v>45050</v>
      </c>
      <c r="M31" s="416">
        <v>349100</v>
      </c>
      <c r="N31" s="439"/>
      <c r="AP31"/>
    </row>
    <row r="32" spans="1:42" ht="12.75">
      <c r="A32" s="407"/>
      <c r="B32" s="414" t="s">
        <v>25</v>
      </c>
      <c r="C32" s="415">
        <v>925790</v>
      </c>
      <c r="D32" s="416">
        <v>40</v>
      </c>
      <c r="E32" s="416">
        <v>140</v>
      </c>
      <c r="F32" s="416">
        <v>880</v>
      </c>
      <c r="G32" s="416">
        <v>4360</v>
      </c>
      <c r="H32" s="416">
        <v>13620</v>
      </c>
      <c r="I32" s="416">
        <v>78110</v>
      </c>
      <c r="J32" s="416">
        <v>249890</v>
      </c>
      <c r="K32" s="416">
        <v>419580</v>
      </c>
      <c r="L32" s="416">
        <v>129120</v>
      </c>
      <c r="M32" s="416">
        <v>30050</v>
      </c>
      <c r="N32" s="439"/>
      <c r="AP32"/>
    </row>
    <row r="33" spans="1:42" ht="12.75">
      <c r="A33" s="407"/>
      <c r="B33" s="414" t="s">
        <v>26</v>
      </c>
      <c r="C33" s="415">
        <v>1536660</v>
      </c>
      <c r="D33" s="416">
        <v>150</v>
      </c>
      <c r="E33" s="416">
        <v>2680</v>
      </c>
      <c r="F33" s="416">
        <v>14040</v>
      </c>
      <c r="G33" s="416">
        <v>41380</v>
      </c>
      <c r="H33" s="416">
        <v>71270</v>
      </c>
      <c r="I33" s="416">
        <v>163500</v>
      </c>
      <c r="J33" s="416">
        <v>231000</v>
      </c>
      <c r="K33" s="416">
        <v>445070</v>
      </c>
      <c r="L33" s="416">
        <v>308470</v>
      </c>
      <c r="M33" s="416">
        <v>259090</v>
      </c>
      <c r="N33" s="439"/>
      <c r="AP33"/>
    </row>
    <row r="34" spans="1:42" ht="12.75">
      <c r="A34" s="407"/>
      <c r="B34" s="436" t="s">
        <v>287</v>
      </c>
      <c r="C34" s="437">
        <v>10063570</v>
      </c>
      <c r="D34" s="438">
        <v>950</v>
      </c>
      <c r="E34" s="438">
        <v>11940</v>
      </c>
      <c r="F34" s="438">
        <v>77190</v>
      </c>
      <c r="G34" s="438">
        <v>211150</v>
      </c>
      <c r="H34" s="438">
        <v>345570</v>
      </c>
      <c r="I34" s="438">
        <v>881790</v>
      </c>
      <c r="J34" s="438">
        <v>1468630</v>
      </c>
      <c r="K34" s="438">
        <v>2778170</v>
      </c>
      <c r="L34" s="438">
        <v>2400810</v>
      </c>
      <c r="M34" s="438">
        <v>1887380</v>
      </c>
      <c r="N34" s="439"/>
      <c r="AP34"/>
    </row>
    <row r="35" spans="1:42" ht="12.75">
      <c r="A35" s="62"/>
      <c r="B35" s="423" t="s">
        <v>330</v>
      </c>
      <c r="C35" s="421">
        <v>74880</v>
      </c>
      <c r="D35" s="424">
        <v>0</v>
      </c>
      <c r="E35" s="424">
        <v>0</v>
      </c>
      <c r="F35" s="424">
        <v>0</v>
      </c>
      <c r="G35" s="424">
        <v>50</v>
      </c>
      <c r="H35" s="424">
        <v>370</v>
      </c>
      <c r="I35" s="424">
        <v>1990</v>
      </c>
      <c r="J35" s="424">
        <v>10320</v>
      </c>
      <c r="K35" s="424">
        <v>47580</v>
      </c>
      <c r="L35" s="424">
        <v>11900</v>
      </c>
      <c r="M35" s="424">
        <v>2650</v>
      </c>
      <c r="N35" s="439"/>
      <c r="AP35"/>
    </row>
    <row r="36" spans="1:42" ht="12.75">
      <c r="A36" s="62"/>
      <c r="B36" s="420" t="s">
        <v>28</v>
      </c>
      <c r="C36" s="421">
        <v>874530</v>
      </c>
      <c r="D36" s="424">
        <v>0</v>
      </c>
      <c r="E36" s="424">
        <v>30</v>
      </c>
      <c r="F36" s="424">
        <v>600</v>
      </c>
      <c r="G36" s="424">
        <v>4060</v>
      </c>
      <c r="H36" s="424">
        <v>14760</v>
      </c>
      <c r="I36" s="424">
        <v>65220</v>
      </c>
      <c r="J36" s="424">
        <v>221430</v>
      </c>
      <c r="K36" s="424">
        <v>412590</v>
      </c>
      <c r="L36" s="424">
        <v>140010</v>
      </c>
      <c r="M36" s="424">
        <v>15810</v>
      </c>
      <c r="N36" s="439"/>
      <c r="AP36"/>
    </row>
    <row r="37" spans="1:42" ht="12.75">
      <c r="A37" s="62"/>
      <c r="B37" s="420" t="s">
        <v>278</v>
      </c>
      <c r="C37" s="421">
        <v>1591750</v>
      </c>
      <c r="D37" s="422">
        <v>30</v>
      </c>
      <c r="E37" s="422">
        <v>380</v>
      </c>
      <c r="F37" s="422">
        <v>3670</v>
      </c>
      <c r="G37" s="422">
        <v>20240</v>
      </c>
      <c r="H37" s="422">
        <v>51440</v>
      </c>
      <c r="I37" s="422">
        <v>186070</v>
      </c>
      <c r="J37" s="422">
        <v>497710</v>
      </c>
      <c r="K37" s="422">
        <v>647210</v>
      </c>
      <c r="L37" s="422">
        <v>155780</v>
      </c>
      <c r="M37" s="422">
        <v>29220</v>
      </c>
      <c r="N37" s="439"/>
      <c r="AP37"/>
    </row>
    <row r="38" spans="1:42" ht="12.75">
      <c r="A38" s="62"/>
      <c r="B38" s="425" t="s">
        <v>279</v>
      </c>
      <c r="C38" s="426">
        <v>80210</v>
      </c>
      <c r="D38" s="427">
        <v>12470</v>
      </c>
      <c r="E38" s="427">
        <v>21030</v>
      </c>
      <c r="F38" s="427">
        <v>22230</v>
      </c>
      <c r="G38" s="427">
        <v>14020</v>
      </c>
      <c r="H38" s="427">
        <v>5080</v>
      </c>
      <c r="I38" s="427">
        <v>2930</v>
      </c>
      <c r="J38" s="427">
        <v>930</v>
      </c>
      <c r="K38" s="427">
        <v>0</v>
      </c>
      <c r="L38" s="427">
        <v>0</v>
      </c>
      <c r="M38" s="427">
        <v>0</v>
      </c>
      <c r="N38" s="439"/>
      <c r="AP38"/>
    </row>
    <row r="39" spans="1:14" ht="12.75">
      <c r="A39" s="62"/>
      <c r="B39" s="14"/>
      <c r="C39" s="1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2.75">
      <c r="A40" s="62"/>
      <c r="B40" s="5" t="s">
        <v>30</v>
      </c>
      <c r="C40" s="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2.75">
      <c r="A41" s="62"/>
      <c r="B41" s="428">
        <v>0</v>
      </c>
      <c r="C41" s="114" t="s">
        <v>32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2.75">
      <c r="A42" s="62"/>
      <c r="B42" s="14"/>
      <c r="C42" s="1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2.75">
      <c r="A43" s="62"/>
      <c r="B43" s="1007" t="s">
        <v>448</v>
      </c>
      <c r="C43" s="1007"/>
      <c r="D43" s="1008"/>
      <c r="E43" s="1008"/>
      <c r="F43" s="1008"/>
      <c r="G43" s="1008"/>
      <c r="H43" s="62"/>
      <c r="I43" s="62"/>
      <c r="J43" s="62"/>
      <c r="K43" s="62"/>
      <c r="L43" s="62"/>
      <c r="M43" s="62"/>
      <c r="N43" s="62"/>
    </row>
    <row r="44" spans="1:14" s="439" customFormat="1" ht="12.75">
      <c r="A44" s="137"/>
      <c r="B44" s="441" t="s">
        <v>436</v>
      </c>
      <c r="C44" s="441"/>
      <c r="D44" s="226"/>
      <c r="E44" s="226"/>
      <c r="F44" s="226"/>
      <c r="G44" s="226"/>
      <c r="H44" s="137"/>
      <c r="I44" s="137"/>
      <c r="J44" s="137"/>
      <c r="K44" s="137"/>
      <c r="L44" s="137"/>
      <c r="M44" s="137"/>
      <c r="N44" s="137"/>
    </row>
    <row r="45" s="439" customFormat="1" ht="12.75"/>
    <row r="46" spans="2:8" s="439" customFormat="1" ht="33.75">
      <c r="B46" s="442"/>
      <c r="C46" s="406" t="s">
        <v>449</v>
      </c>
      <c r="D46" s="406" t="s">
        <v>443</v>
      </c>
      <c r="E46" s="406" t="s">
        <v>444</v>
      </c>
      <c r="F46" s="406" t="s">
        <v>445</v>
      </c>
      <c r="G46" s="406" t="s">
        <v>446</v>
      </c>
      <c r="H46" s="406" t="s">
        <v>447</v>
      </c>
    </row>
    <row r="47" spans="2:9" s="439" customFormat="1" ht="12.75">
      <c r="B47" s="442" t="s">
        <v>279</v>
      </c>
      <c r="C47" s="443">
        <v>0.9329260690686948</v>
      </c>
      <c r="D47" s="443">
        <v>0.036529111083406056</v>
      </c>
      <c r="E47" s="443">
        <v>0.011594564268794415</v>
      </c>
      <c r="F47" s="443">
        <v>0</v>
      </c>
      <c r="G47" s="443">
        <v>0</v>
      </c>
      <c r="H47" s="443">
        <v>0</v>
      </c>
      <c r="I47" s="444"/>
    </row>
    <row r="48" spans="2:9" s="439" customFormat="1" ht="12.75">
      <c r="B48" s="442" t="s">
        <v>22</v>
      </c>
      <c r="C48" s="443">
        <v>0.7984008362691539</v>
      </c>
      <c r="D48" s="443">
        <v>0.06179044019720674</v>
      </c>
      <c r="E48" s="443">
        <v>0.0426778705290508</v>
      </c>
      <c r="F48" s="443">
        <v>0.037134571990009</v>
      </c>
      <c r="G48" s="443">
        <v>0.021600269375160193</v>
      </c>
      <c r="H48" s="443">
        <v>0.03840103729539298</v>
      </c>
      <c r="I48" s="444"/>
    </row>
    <row r="49" spans="2:9" s="439" customFormat="1" ht="12.75">
      <c r="B49" s="442" t="s">
        <v>1</v>
      </c>
      <c r="C49" s="443">
        <v>0.5837511511306661</v>
      </c>
      <c r="D49" s="443">
        <v>0.14016508066441558</v>
      </c>
      <c r="E49" s="443">
        <v>0.11110542651522903</v>
      </c>
      <c r="F49" s="443">
        <v>0.05861386814011392</v>
      </c>
      <c r="G49" s="443">
        <v>0.040553907022749754</v>
      </c>
      <c r="H49" s="443">
        <v>0.06579351273917937</v>
      </c>
      <c r="I49" s="444"/>
    </row>
    <row r="50" spans="2:9" s="439" customFormat="1" ht="12.75">
      <c r="B50" s="442" t="s">
        <v>23</v>
      </c>
      <c r="C50" s="443">
        <v>0.4869053416043868</v>
      </c>
      <c r="D50" s="443">
        <v>0.19753138695403638</v>
      </c>
      <c r="E50" s="443">
        <v>0.1789850316515995</v>
      </c>
      <c r="F50" s="443">
        <v>0.10662037135053881</v>
      </c>
      <c r="G50" s="443">
        <v>0.010522304321131413</v>
      </c>
      <c r="H50" s="443">
        <v>0.019435564118307116</v>
      </c>
      <c r="I50" s="444"/>
    </row>
    <row r="51" spans="2:9" s="439" customFormat="1" ht="12.75">
      <c r="B51" s="442" t="s">
        <v>13</v>
      </c>
      <c r="C51" s="443">
        <v>0.47658607206158926</v>
      </c>
      <c r="D51" s="443">
        <v>0.1447726257965877</v>
      </c>
      <c r="E51" s="443">
        <v>0.11654872884222489</v>
      </c>
      <c r="F51" s="443">
        <v>0.09346628962643251</v>
      </c>
      <c r="G51" s="443">
        <v>0.03967040549865375</v>
      </c>
      <c r="H51" s="443">
        <v>0.1289694083264555</v>
      </c>
      <c r="I51" s="444"/>
    </row>
    <row r="52" spans="2:9" s="439" customFormat="1" ht="12.75">
      <c r="B52" s="442" t="s">
        <v>12</v>
      </c>
      <c r="C52" s="443">
        <v>0.43008571283663843</v>
      </c>
      <c r="D52" s="443">
        <v>0.14010752142820915</v>
      </c>
      <c r="E52" s="443">
        <v>0.12547547801389664</v>
      </c>
      <c r="F52" s="443">
        <v>0.122736724653852</v>
      </c>
      <c r="G52" s="443">
        <v>0.061368362326926</v>
      </c>
      <c r="H52" s="443">
        <v>0.1202769183952934</v>
      </c>
      <c r="I52" s="444"/>
    </row>
    <row r="53" spans="2:9" s="439" customFormat="1" ht="12.75">
      <c r="B53" s="442" t="s">
        <v>434</v>
      </c>
      <c r="C53" s="443">
        <v>0.4023364640604945</v>
      </c>
      <c r="D53" s="443">
        <v>0.29124818661061197</v>
      </c>
      <c r="E53" s="443">
        <v>0.17293944106680414</v>
      </c>
      <c r="F53" s="443">
        <v>0.05499816266429351</v>
      </c>
      <c r="G53" s="443">
        <v>0.017964092713178833</v>
      </c>
      <c r="H53" s="443">
        <v>0.06051365288461706</v>
      </c>
      <c r="I53" s="444"/>
    </row>
    <row r="54" spans="2:9" s="439" customFormat="1" ht="12.75">
      <c r="B54" s="442" t="s">
        <v>6</v>
      </c>
      <c r="C54" s="443">
        <v>0.33272535453236846</v>
      </c>
      <c r="D54" s="443">
        <v>0.18120846003762908</v>
      </c>
      <c r="E54" s="443">
        <v>0.188934079457027</v>
      </c>
      <c r="F54" s="443">
        <v>0.24277123296587194</v>
      </c>
      <c r="G54" s="443">
        <v>0.04285115316676228</v>
      </c>
      <c r="H54" s="443">
        <v>0.011511233480509612</v>
      </c>
      <c r="I54" s="444"/>
    </row>
    <row r="55" spans="2:9" s="439" customFormat="1" ht="12.75">
      <c r="B55" s="442" t="s">
        <v>280</v>
      </c>
      <c r="C55" s="443">
        <v>0.29217461275397305</v>
      </c>
      <c r="D55" s="443">
        <v>0.19438744719372358</v>
      </c>
      <c r="E55" s="443">
        <v>0.16980486823576746</v>
      </c>
      <c r="F55" s="443">
        <v>0.11384027358680346</v>
      </c>
      <c r="G55" s="443">
        <v>0.04178233755783545</v>
      </c>
      <c r="H55" s="443">
        <v>0.187990343995172</v>
      </c>
      <c r="I55" s="444"/>
    </row>
    <row r="56" spans="2:9" s="439" customFormat="1" ht="12.75">
      <c r="B56" s="442" t="s">
        <v>19</v>
      </c>
      <c r="C56" s="443">
        <v>0.2582542216248005</v>
      </c>
      <c r="D56" s="443">
        <v>0.25110328093263684</v>
      </c>
      <c r="E56" s="443">
        <v>0.3061462508215922</v>
      </c>
      <c r="F56" s="443">
        <v>0.168098996298511</v>
      </c>
      <c r="G56" s="443">
        <v>0.014049844082806608</v>
      </c>
      <c r="H56" s="443">
        <v>0.0023474062396528802</v>
      </c>
      <c r="I56" s="444"/>
    </row>
    <row r="57" spans="2:9" s="439" customFormat="1" ht="12.75">
      <c r="B57" s="442" t="s">
        <v>21</v>
      </c>
      <c r="C57" s="443">
        <v>0.16109320487453593</v>
      </c>
      <c r="D57" s="443">
        <v>0.09726698781366017</v>
      </c>
      <c r="E57" s="443">
        <v>0.1716365212649183</v>
      </c>
      <c r="F57" s="443">
        <v>0.2995895937187563</v>
      </c>
      <c r="G57" s="443">
        <v>0.1561012102440764</v>
      </c>
      <c r="H57" s="443">
        <v>0.11433345685140775</v>
      </c>
      <c r="I57" s="444"/>
    </row>
    <row r="58" spans="2:9" s="439" customFormat="1" ht="12.75">
      <c r="B58" s="442" t="s">
        <v>7</v>
      </c>
      <c r="C58" s="443">
        <v>0.13466200251618643</v>
      </c>
      <c r="D58" s="443">
        <v>0.23498726564178096</v>
      </c>
      <c r="E58" s="443">
        <v>0.3255699775998036</v>
      </c>
      <c r="F58" s="443">
        <v>0.22440087145969498</v>
      </c>
      <c r="G58" s="443">
        <v>0.05819448280094511</v>
      </c>
      <c r="H58" s="443">
        <v>0.022200742581852773</v>
      </c>
      <c r="I58" s="444"/>
    </row>
    <row r="59" spans="2:10" s="439" customFormat="1" ht="12.75">
      <c r="B59" s="442" t="s">
        <v>432</v>
      </c>
      <c r="C59" s="443">
        <v>0.1328259863573835</v>
      </c>
      <c r="D59" s="443">
        <v>0.10543437133430547</v>
      </c>
      <c r="E59" s="443">
        <v>0.16325044713153306</v>
      </c>
      <c r="F59" s="443">
        <v>0.29116120177584603</v>
      </c>
      <c r="G59" s="443">
        <v>0.16548841744881312</v>
      </c>
      <c r="H59" s="443">
        <v>0.1418357403340733</v>
      </c>
      <c r="I59" s="444"/>
      <c r="J59" s="445"/>
    </row>
    <row r="60" spans="2:9" s="439" customFormat="1" ht="12.75">
      <c r="B60" s="442" t="s">
        <v>15</v>
      </c>
      <c r="C60" s="443">
        <v>0.12861181792479504</v>
      </c>
      <c r="D60" s="443">
        <v>0.0730138535482047</v>
      </c>
      <c r="E60" s="443">
        <v>0.07738196211478654</v>
      </c>
      <c r="F60" s="443">
        <v>0.09263500141362736</v>
      </c>
      <c r="G60" s="443">
        <v>0.06178965224766751</v>
      </c>
      <c r="H60" s="443">
        <v>0.5665535764772406</v>
      </c>
      <c r="I60" s="444"/>
    </row>
    <row r="61" spans="2:9" s="439" customFormat="1" ht="12.75">
      <c r="B61" s="442" t="s">
        <v>8</v>
      </c>
      <c r="C61" s="443">
        <v>0.1202557868785098</v>
      </c>
      <c r="D61" s="443">
        <v>0.1320486919600055</v>
      </c>
      <c r="E61" s="443">
        <v>0.21412477742774963</v>
      </c>
      <c r="F61" s="443">
        <v>0.2865309546637447</v>
      </c>
      <c r="G61" s="443">
        <v>0.14082317490754692</v>
      </c>
      <c r="H61" s="443">
        <v>0.10621832625667717</v>
      </c>
      <c r="I61" s="444"/>
    </row>
    <row r="62" spans="2:9" s="439" customFormat="1" ht="12.75">
      <c r="B62" s="442" t="s">
        <v>26</v>
      </c>
      <c r="C62" s="443">
        <v>0.08428669972537842</v>
      </c>
      <c r="D62" s="443">
        <v>0.10639959392448557</v>
      </c>
      <c r="E62" s="443">
        <v>0.15032603178321816</v>
      </c>
      <c r="F62" s="443">
        <v>0.2896346621894238</v>
      </c>
      <c r="G62" s="443">
        <v>0.2007405672041961</v>
      </c>
      <c r="H62" s="443">
        <v>0.16860593755287442</v>
      </c>
      <c r="I62" s="444"/>
    </row>
    <row r="63" spans="2:9" s="439" customFormat="1" ht="12.75">
      <c r="B63" s="442" t="s">
        <v>5</v>
      </c>
      <c r="C63" s="443">
        <v>0.08106874662905032</v>
      </c>
      <c r="D63" s="443">
        <v>0.06073932705472348</v>
      </c>
      <c r="E63" s="443">
        <v>0.07538480687051405</v>
      </c>
      <c r="F63" s="443">
        <v>0.12844874082064472</v>
      </c>
      <c r="G63" s="443">
        <v>0.08998879807492843</v>
      </c>
      <c r="H63" s="443">
        <v>0.5643280919387628</v>
      </c>
      <c r="I63" s="444"/>
    </row>
    <row r="64" spans="2:9" s="439" customFormat="1" ht="12.75">
      <c r="B64" s="442" t="s">
        <v>287</v>
      </c>
      <c r="C64" s="443">
        <v>0.06427142654147583</v>
      </c>
      <c r="D64" s="443">
        <v>0.08762198702846008</v>
      </c>
      <c r="E64" s="443">
        <v>0.14593528936550348</v>
      </c>
      <c r="F64" s="443">
        <v>0.27606207339940003</v>
      </c>
      <c r="G64" s="443">
        <v>0.23856444581793537</v>
      </c>
      <c r="H64" s="443">
        <v>0.18754577153038138</v>
      </c>
      <c r="I64" s="444"/>
    </row>
    <row r="65" spans="2:9" s="439" customFormat="1" ht="12.75">
      <c r="B65" s="442" t="s">
        <v>10</v>
      </c>
      <c r="C65" s="443">
        <v>0.06257359746950691</v>
      </c>
      <c r="D65" s="443">
        <v>0.08256691175358938</v>
      </c>
      <c r="E65" s="443">
        <v>0.13860093835198783</v>
      </c>
      <c r="F65" s="443">
        <v>0.2501549641440688</v>
      </c>
      <c r="G65" s="443">
        <v>0.18910497077938984</v>
      </c>
      <c r="H65" s="443">
        <v>0.2770019771576972</v>
      </c>
      <c r="I65" s="444"/>
    </row>
    <row r="66" spans="2:9" s="439" customFormat="1" ht="12.75">
      <c r="B66" s="442" t="s">
        <v>16</v>
      </c>
      <c r="C66" s="443">
        <v>0.05608667941363926</v>
      </c>
      <c r="D66" s="443">
        <v>0.06309751434034416</v>
      </c>
      <c r="E66" s="443">
        <v>0.14340344168260039</v>
      </c>
      <c r="F66" s="443">
        <v>0.41618865519439135</v>
      </c>
      <c r="G66" s="443">
        <v>0.29381771829190567</v>
      </c>
      <c r="H66" s="443">
        <v>0</v>
      </c>
      <c r="I66" s="444"/>
    </row>
    <row r="67" spans="2:9" s="439" customFormat="1" ht="12.75">
      <c r="B67" s="442" t="s">
        <v>24</v>
      </c>
      <c r="C67" s="443">
        <v>0.050202185322205974</v>
      </c>
      <c r="D67" s="443">
        <v>0.0165834982362557</v>
      </c>
      <c r="E67" s="443">
        <v>0.02830594510883593</v>
      </c>
      <c r="F67" s="443">
        <v>0.05714961713843242</v>
      </c>
      <c r="G67" s="443">
        <v>0.09689839112105308</v>
      </c>
      <c r="H67" s="443">
        <v>0.7508818721500473</v>
      </c>
      <c r="I67" s="444"/>
    </row>
    <row r="68" spans="2:9" s="439" customFormat="1" ht="12.75">
      <c r="B68" s="442" t="s">
        <v>278</v>
      </c>
      <c r="C68" s="443">
        <v>0.04759541385267787</v>
      </c>
      <c r="D68" s="443">
        <v>0.11689649756557248</v>
      </c>
      <c r="E68" s="443">
        <v>0.3126810114653683</v>
      </c>
      <c r="F68" s="443">
        <v>0.4066027956651484</v>
      </c>
      <c r="G68" s="443">
        <v>0.09786712737553008</v>
      </c>
      <c r="H68" s="443">
        <v>0.018357154075702844</v>
      </c>
      <c r="I68" s="444"/>
    </row>
    <row r="69" spans="2:9" s="439" customFormat="1" ht="12.75">
      <c r="B69" s="442" t="s">
        <v>433</v>
      </c>
      <c r="C69" s="443">
        <v>0.04514158006817515</v>
      </c>
      <c r="D69" s="443">
        <v>0.039798935986094075</v>
      </c>
      <c r="E69" s="443">
        <v>0.04700774307149361</v>
      </c>
      <c r="F69" s="443">
        <v>0.08301415424439211</v>
      </c>
      <c r="G69" s="443">
        <v>0.07700179843934594</v>
      </c>
      <c r="H69" s="443">
        <v>0.7080282633396793</v>
      </c>
      <c r="I69" s="444"/>
    </row>
    <row r="70" spans="2:9" s="439" customFormat="1" ht="12.75">
      <c r="B70" s="442" t="s">
        <v>9</v>
      </c>
      <c r="C70" s="443">
        <v>0.04437458634968043</v>
      </c>
      <c r="D70" s="443">
        <v>0.08660472741757624</v>
      </c>
      <c r="E70" s="443">
        <v>0.2232735113586904</v>
      </c>
      <c r="F70" s="443">
        <v>0.451946328887057</v>
      </c>
      <c r="G70" s="443">
        <v>0.16500642615864383</v>
      </c>
      <c r="H70" s="443">
        <v>0.0287944198283521</v>
      </c>
      <c r="I70" s="444"/>
    </row>
    <row r="71" spans="2:9" s="439" customFormat="1" ht="12.75">
      <c r="B71" s="442" t="s">
        <v>3</v>
      </c>
      <c r="C71" s="443">
        <v>0.041825530696031316</v>
      </c>
      <c r="D71" s="443">
        <v>0.04502721110085611</v>
      </c>
      <c r="E71" s="443">
        <v>0.06383628783297794</v>
      </c>
      <c r="F71" s="443">
        <v>0.12121829349797907</v>
      </c>
      <c r="G71" s="443">
        <v>0.21716049775627766</v>
      </c>
      <c r="H71" s="443">
        <v>0.510932179115878</v>
      </c>
      <c r="I71" s="444"/>
    </row>
    <row r="72" spans="2:9" s="439" customFormat="1" ht="12.75">
      <c r="B72" s="442" t="s">
        <v>285</v>
      </c>
      <c r="C72" s="443">
        <v>0.036242342141814876</v>
      </c>
      <c r="D72" s="443">
        <v>0.050797358652232914</v>
      </c>
      <c r="E72" s="443">
        <v>0.128342472103018</v>
      </c>
      <c r="F72" s="443">
        <v>0.34985093154818175</v>
      </c>
      <c r="G72" s="443">
        <v>0.23250370377461904</v>
      </c>
      <c r="H72" s="443">
        <v>0.2022631917801334</v>
      </c>
      <c r="I72" s="444"/>
    </row>
    <row r="73" spans="2:9" s="439" customFormat="1" ht="12.75">
      <c r="B73" s="442" t="s">
        <v>0</v>
      </c>
      <c r="C73" s="443">
        <v>0.026100909115454193</v>
      </c>
      <c r="D73" s="443">
        <v>0.04206539305647161</v>
      </c>
      <c r="E73" s="443">
        <v>0.10620489618649788</v>
      </c>
      <c r="F73" s="443">
        <v>0.4127121880098587</v>
      </c>
      <c r="G73" s="443">
        <v>0.2829250606526963</v>
      </c>
      <c r="H73" s="443">
        <v>0.1299954100662262</v>
      </c>
      <c r="I73" s="444"/>
    </row>
    <row r="74" spans="2:9" s="439" customFormat="1" ht="12.75">
      <c r="B74" s="442" t="s">
        <v>28</v>
      </c>
      <c r="C74" s="443">
        <v>0.022240517763827426</v>
      </c>
      <c r="D74" s="443">
        <v>0.07457720146821721</v>
      </c>
      <c r="E74" s="443">
        <v>0.2531988611025351</v>
      </c>
      <c r="F74" s="443">
        <v>0.47178484443072277</v>
      </c>
      <c r="G74" s="443">
        <v>0.16009742375904773</v>
      </c>
      <c r="H74" s="443">
        <v>0.01807828204864327</v>
      </c>
      <c r="I74" s="444"/>
    </row>
    <row r="75" spans="2:9" s="439" customFormat="1" ht="12.75">
      <c r="B75" s="442" t="s">
        <v>25</v>
      </c>
      <c r="C75" s="443">
        <v>0.02056621912096696</v>
      </c>
      <c r="D75" s="443">
        <v>0.0843711856900593</v>
      </c>
      <c r="E75" s="443">
        <v>0.26992082437701853</v>
      </c>
      <c r="F75" s="443">
        <v>0.45321293165836746</v>
      </c>
      <c r="G75" s="443">
        <v>0.13947007420689359</v>
      </c>
      <c r="H75" s="443">
        <v>0.032458764946694176</v>
      </c>
      <c r="I75" s="444"/>
    </row>
    <row r="76" spans="2:9" s="439" customFormat="1" ht="12.75">
      <c r="B76" s="442" t="s">
        <v>17</v>
      </c>
      <c r="C76" s="443">
        <v>0.018869538311376312</v>
      </c>
      <c r="D76" s="443">
        <v>0.023042923734463008</v>
      </c>
      <c r="E76" s="443">
        <v>0.04122570241925543</v>
      </c>
      <c r="F76" s="443">
        <v>0.2588731607797363</v>
      </c>
      <c r="G76" s="443">
        <v>0.39237369786098275</v>
      </c>
      <c r="H76" s="443">
        <v>0.26561497689418617</v>
      </c>
      <c r="I76" s="444"/>
    </row>
    <row r="77" spans="2:9" s="439" customFormat="1" ht="12.75">
      <c r="B77" s="442" t="s">
        <v>14</v>
      </c>
      <c r="C77" s="443">
        <v>0.016546798772821003</v>
      </c>
      <c r="D77" s="443">
        <v>0.03545742594175929</v>
      </c>
      <c r="E77" s="443">
        <v>0.0903787154855907</v>
      </c>
      <c r="F77" s="443">
        <v>0.4960016094150782</v>
      </c>
      <c r="G77" s="443">
        <v>0.2722929135442338</v>
      </c>
      <c r="H77" s="443">
        <v>0.08937283106171101</v>
      </c>
      <c r="I77" s="444"/>
    </row>
    <row r="78" spans="2:9" s="439" customFormat="1" ht="12.75">
      <c r="B78" s="442" t="s">
        <v>11</v>
      </c>
      <c r="C78" s="443">
        <v>0.007114772514510391</v>
      </c>
      <c r="D78" s="443">
        <v>0.003744617112900206</v>
      </c>
      <c r="E78" s="443">
        <v>0.008425388504025463</v>
      </c>
      <c r="F78" s="443">
        <v>0.1400486800224677</v>
      </c>
      <c r="G78" s="443">
        <v>0.4090994195843475</v>
      </c>
      <c r="H78" s="443">
        <v>0.4313798914061037</v>
      </c>
      <c r="I78" s="444"/>
    </row>
    <row r="79" spans="2:9" s="439" customFormat="1" ht="12.75">
      <c r="B79" s="442" t="s">
        <v>330</v>
      </c>
      <c r="C79" s="443">
        <v>0.005608974358974359</v>
      </c>
      <c r="D79" s="443">
        <v>0.0265758547008547</v>
      </c>
      <c r="E79" s="443">
        <v>0.13782051282051283</v>
      </c>
      <c r="F79" s="443">
        <v>0.6354166666666666</v>
      </c>
      <c r="G79" s="443">
        <v>0.15892094017094016</v>
      </c>
      <c r="H79" s="443">
        <v>0.035389957264957264</v>
      </c>
      <c r="I79" s="444"/>
    </row>
    <row r="80" s="439" customFormat="1" ht="12.75"/>
    <row r="81" s="439" customFormat="1" ht="12.75"/>
    <row r="82" s="439" customFormat="1" ht="12.75"/>
    <row r="83" s="439" customFormat="1" ht="12.75"/>
    <row r="84" s="439" customFormat="1" ht="12.75"/>
    <row r="85" s="439" customFormat="1" ht="12.75"/>
    <row r="86" s="439" customFormat="1" ht="12.75"/>
    <row r="87" s="439" customFormat="1" ht="12.75"/>
    <row r="88" s="439" customFormat="1" ht="12.75"/>
    <row r="89" s="439" customFormat="1" ht="12.75"/>
    <row r="90" s="439" customFormat="1" ht="12.75"/>
    <row r="91" s="439" customFormat="1" ht="12.75"/>
    <row r="92" s="439" customFormat="1" ht="12.75"/>
    <row r="93" s="439" customFormat="1" ht="12.75"/>
    <row r="94" s="439" customFormat="1" ht="12.75"/>
    <row r="95" s="439" customFormat="1" ht="12.75"/>
    <row r="96" s="439" customFormat="1" ht="12.75"/>
    <row r="97" s="439" customFormat="1" ht="12.75"/>
    <row r="98" s="439" customFormat="1" ht="12.75"/>
    <row r="99" s="439" customFormat="1" ht="12.75"/>
    <row r="100" s="439" customFormat="1" ht="12.75"/>
    <row r="101" s="439" customFormat="1" ht="12.75"/>
    <row r="102" s="439" customFormat="1" ht="12.75"/>
    <row r="103" s="439" customFormat="1" ht="12.75"/>
    <row r="104" s="439" customFormat="1" ht="12.75"/>
    <row r="105" s="439" customFormat="1" ht="12.75"/>
    <row r="106" s="439" customFormat="1" ht="12.75"/>
    <row r="107" s="439" customFormat="1" ht="12.75"/>
    <row r="108" s="439" customFormat="1" ht="12.75"/>
    <row r="109" s="439" customFormat="1" ht="12.75"/>
    <row r="110" s="439" customFormat="1" ht="12.75"/>
    <row r="111" s="439" customFormat="1" ht="12.75"/>
    <row r="112" s="439" customFormat="1" ht="12.75"/>
    <row r="113" s="439" customFormat="1" ht="12.75"/>
    <row r="114" s="439" customFormat="1" ht="12.75"/>
    <row r="115" s="439" customFormat="1" ht="12.75"/>
    <row r="116" s="439" customFormat="1" ht="12.75"/>
    <row r="117" s="439" customFormat="1" ht="12.75"/>
    <row r="118" s="439" customFormat="1" ht="12.75"/>
    <row r="119" s="439" customFormat="1" ht="12.75"/>
    <row r="120" s="439" customFormat="1" ht="12.75"/>
    <row r="121" s="439" customFormat="1" ht="12.75"/>
    <row r="122" s="439" customFormat="1" ht="12.75"/>
    <row r="123" s="439" customFormat="1" ht="12.75"/>
    <row r="124" s="439" customFormat="1" ht="12.75"/>
    <row r="125" s="439" customFormat="1" ht="12.75"/>
    <row r="126" s="439" customFormat="1" ht="12.75"/>
    <row r="127" s="439" customFormat="1" ht="12.75"/>
    <row r="128" s="439" customFormat="1" ht="12.75"/>
    <row r="129" s="439" customFormat="1" ht="12.75"/>
    <row r="130" s="439" customFormat="1" ht="12.75"/>
    <row r="131" s="439" customFormat="1" ht="12.75"/>
    <row r="132" s="439" customFormat="1" ht="12.75"/>
    <row r="133" s="439" customFormat="1" ht="12.75"/>
    <row r="134" s="439" customFormat="1" ht="12.75"/>
    <row r="135" s="439" customFormat="1" ht="12.75"/>
    <row r="136" s="439" customFormat="1" ht="12.75"/>
    <row r="137" s="439" customFormat="1" ht="12.75"/>
    <row r="138" s="439" customFormat="1" ht="12.75"/>
    <row r="139" s="439" customFormat="1" ht="12.75"/>
    <row r="140" s="439" customFormat="1" ht="12.75"/>
    <row r="141" s="439" customFormat="1" ht="12.75"/>
    <row r="142" s="439" customFormat="1" ht="12.75"/>
    <row r="143" s="439" customFormat="1" ht="12.75"/>
    <row r="144" s="439" customFormat="1" ht="12.75"/>
    <row r="145" s="439" customFormat="1" ht="12.75"/>
    <row r="146" s="439" customFormat="1" ht="12.75"/>
    <row r="147" s="439" customFormat="1" ht="12.75"/>
    <row r="148" s="439" customFormat="1" ht="12.75"/>
    <row r="149" s="439" customFormat="1" ht="12.75"/>
    <row r="150" s="439" customFormat="1" ht="12.75"/>
    <row r="151" s="439" customFormat="1" ht="12.75"/>
    <row r="152" s="439" customFormat="1" ht="12.75"/>
    <row r="153" s="439" customFormat="1" ht="12.75"/>
    <row r="154" s="439" customFormat="1" ht="12.75"/>
    <row r="155" s="439" customFormat="1" ht="12.75"/>
    <row r="156" s="439" customFormat="1" ht="12.75"/>
    <row r="157" s="439" customFormat="1" ht="12.75"/>
    <row r="158" s="439" customFormat="1" ht="12.75"/>
    <row r="159" s="439" customFormat="1" ht="12.75"/>
    <row r="160" s="439" customFormat="1" ht="12.75"/>
    <row r="161" s="439" customFormat="1" ht="12.75"/>
    <row r="162" s="439" customFormat="1" ht="12.75"/>
    <row r="163" s="439" customFormat="1" ht="12.75"/>
    <row r="164" s="439" customFormat="1" ht="12.75"/>
  </sheetData>
  <sheetProtection/>
  <mergeCells count="1">
    <mergeCell ref="B43:G43"/>
  </mergeCells>
  <printOptions/>
  <pageMargins left="0.7" right="0.7" top="0.75" bottom="0.75" header="0.3" footer="0.3"/>
  <pageSetup orientation="portrait" paperSize="9"/>
  <ignoredErrors>
    <ignoredError sqref="C6:M6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theme="0"/>
  </sheetPr>
  <dimension ref="A1:K79"/>
  <sheetViews>
    <sheetView zoomScale="200" zoomScaleNormal="200" zoomScalePageLayoutView="0" workbookViewId="0" topLeftCell="A1">
      <selection activeCell="D25" sqref="D25"/>
    </sheetView>
  </sheetViews>
  <sheetFormatPr defaultColWidth="10.28125" defaultRowHeight="12.75"/>
  <cols>
    <col min="1" max="1" width="9.140625" style="62" customWidth="1"/>
    <col min="2" max="2" width="7.00390625" style="14" customWidth="1"/>
    <col min="3" max="3" width="11.7109375" style="14" customWidth="1"/>
    <col min="4" max="5" width="10.8515625" style="62" customWidth="1"/>
    <col min="6" max="6" width="11.421875" style="62" customWidth="1"/>
    <col min="7" max="7" width="12.28125" style="62" customWidth="1"/>
    <col min="8" max="9" width="10.28125" style="62" customWidth="1"/>
    <col min="10" max="10" width="10.57421875" style="62" customWidth="1"/>
    <col min="11" max="16384" width="10.28125" style="62" customWidth="1"/>
  </cols>
  <sheetData>
    <row r="1" spans="2:7" ht="12" customHeight="1">
      <c r="B1" s="100" t="s">
        <v>552</v>
      </c>
      <c r="C1" s="100"/>
      <c r="D1" s="100"/>
      <c r="E1" s="100"/>
      <c r="F1" s="401"/>
      <c r="G1" s="401"/>
    </row>
    <row r="2" spans="2:7" ht="12" customHeight="1">
      <c r="B2" s="13"/>
      <c r="C2" s="13"/>
      <c r="D2" s="13"/>
      <c r="E2" s="13"/>
      <c r="F2" s="13"/>
      <c r="G2" s="13"/>
    </row>
    <row r="3" spans="2:10" ht="12" customHeight="1">
      <c r="B3" s="402"/>
      <c r="C3" s="402"/>
      <c r="D3" s="402"/>
      <c r="E3" s="402"/>
      <c r="F3" s="402"/>
      <c r="G3" s="402"/>
      <c r="H3" s="403"/>
      <c r="I3" s="403"/>
      <c r="J3" s="403"/>
    </row>
    <row r="4" spans="2:11" ht="24" customHeight="1">
      <c r="B4" s="404"/>
      <c r="C4" s="405" t="s">
        <v>424</v>
      </c>
      <c r="D4" s="406" t="s">
        <v>425</v>
      </c>
      <c r="E4" s="406" t="s">
        <v>426</v>
      </c>
      <c r="F4" s="406" t="s">
        <v>451</v>
      </c>
      <c r="G4" s="406" t="s">
        <v>430</v>
      </c>
      <c r="H4" s="406" t="s">
        <v>452</v>
      </c>
      <c r="I4" s="406" t="s">
        <v>453</v>
      </c>
      <c r="J4" s="406" t="s">
        <v>454</v>
      </c>
      <c r="K4" s="406" t="s">
        <v>455</v>
      </c>
    </row>
    <row r="5" spans="1:11" ht="12" customHeight="1">
      <c r="A5" s="407"/>
      <c r="B5" s="408" t="s">
        <v>432</v>
      </c>
      <c r="C5" s="409">
        <f>SUM(C6:C33)</f>
        <v>153310970</v>
      </c>
      <c r="D5" s="410">
        <f>SUM(D6:D32)</f>
        <v>2479890</v>
      </c>
      <c r="E5" s="410">
        <f aca="true" t="shared" si="0" ref="E5:K5">SUM(E6:E33)</f>
        <v>2885180</v>
      </c>
      <c r="F5" s="410">
        <f t="shared" si="0"/>
        <v>5434110</v>
      </c>
      <c r="G5" s="410">
        <f>SUM(G6:G33)</f>
        <v>3247810</v>
      </c>
      <c r="H5" s="410">
        <f t="shared" si="0"/>
        <v>4167720</v>
      </c>
      <c r="I5" s="410">
        <f t="shared" si="0"/>
        <v>6843810</v>
      </c>
      <c r="J5" s="410">
        <f t="shared" si="0"/>
        <v>20860480</v>
      </c>
      <c r="K5" s="410">
        <f t="shared" si="0"/>
        <v>107387140</v>
      </c>
    </row>
    <row r="6" spans="1:11" ht="12" customHeight="1">
      <c r="A6" s="407"/>
      <c r="B6" s="411" t="s">
        <v>0</v>
      </c>
      <c r="C6" s="412">
        <v>6429570</v>
      </c>
      <c r="D6" s="413">
        <v>260</v>
      </c>
      <c r="E6" s="413">
        <v>970</v>
      </c>
      <c r="F6" s="413">
        <v>4970</v>
      </c>
      <c r="G6" s="413">
        <v>9890</v>
      </c>
      <c r="H6" s="413">
        <v>49040</v>
      </c>
      <c r="I6" s="413">
        <v>196550</v>
      </c>
      <c r="J6" s="413">
        <v>1191580</v>
      </c>
      <c r="K6" s="413">
        <v>4976300</v>
      </c>
    </row>
    <row r="7" spans="1:11" ht="12" customHeight="1">
      <c r="A7" s="407"/>
      <c r="B7" s="414" t="s">
        <v>1</v>
      </c>
      <c r="C7" s="415">
        <v>670470</v>
      </c>
      <c r="D7" s="416">
        <v>91660</v>
      </c>
      <c r="E7" s="416">
        <v>44240</v>
      </c>
      <c r="F7" s="416">
        <v>49700</v>
      </c>
      <c r="G7" s="416">
        <v>10710</v>
      </c>
      <c r="H7" s="416">
        <v>10920</v>
      </c>
      <c r="I7" s="416">
        <v>11430</v>
      </c>
      <c r="J7" s="416">
        <v>20750</v>
      </c>
      <c r="K7" s="416">
        <v>431070</v>
      </c>
    </row>
    <row r="8" spans="1:11" ht="12" customHeight="1">
      <c r="A8" s="407"/>
      <c r="B8" s="414" t="s">
        <v>433</v>
      </c>
      <c r="C8" s="415">
        <v>1907990</v>
      </c>
      <c r="D8" s="416">
        <v>1820</v>
      </c>
      <c r="E8" s="416">
        <v>3720</v>
      </c>
      <c r="F8" s="416">
        <v>21780</v>
      </c>
      <c r="G8" s="416">
        <v>16940</v>
      </c>
      <c r="H8" s="416">
        <v>26650</v>
      </c>
      <c r="I8" s="416">
        <v>47140</v>
      </c>
      <c r="J8" s="416">
        <v>111700</v>
      </c>
      <c r="K8" s="416">
        <v>1678260</v>
      </c>
    </row>
    <row r="9" spans="1:11" ht="12" customHeight="1">
      <c r="A9" s="407"/>
      <c r="B9" s="414" t="s">
        <v>3</v>
      </c>
      <c r="C9" s="415">
        <v>13173060</v>
      </c>
      <c r="D9" s="416">
        <v>170</v>
      </c>
      <c r="E9" s="416">
        <v>890</v>
      </c>
      <c r="F9" s="416">
        <v>6490</v>
      </c>
      <c r="G9" s="416">
        <v>9000</v>
      </c>
      <c r="H9" s="416">
        <v>22740</v>
      </c>
      <c r="I9" s="416">
        <v>79730</v>
      </c>
      <c r="J9" s="416">
        <v>472980</v>
      </c>
      <c r="K9" s="416">
        <v>12581060</v>
      </c>
    </row>
    <row r="10" spans="1:11" ht="12" customHeight="1">
      <c r="A10" s="407"/>
      <c r="B10" s="414" t="s">
        <v>285</v>
      </c>
      <c r="C10" s="415">
        <v>27571350</v>
      </c>
      <c r="D10" s="416">
        <v>12220</v>
      </c>
      <c r="E10" s="416">
        <v>42140</v>
      </c>
      <c r="F10" s="416">
        <v>231000</v>
      </c>
      <c r="G10" s="416">
        <v>337150</v>
      </c>
      <c r="H10" s="416">
        <v>736190</v>
      </c>
      <c r="I10" s="416">
        <v>1726240</v>
      </c>
      <c r="J10" s="416">
        <v>6944710</v>
      </c>
      <c r="K10" s="416">
        <v>17541710</v>
      </c>
    </row>
    <row r="11" spans="1:11" ht="12" customHeight="1">
      <c r="A11" s="407"/>
      <c r="B11" s="414" t="s">
        <v>5</v>
      </c>
      <c r="C11" s="415">
        <v>388500</v>
      </c>
      <c r="D11" s="416">
        <v>1340</v>
      </c>
      <c r="E11" s="416">
        <v>2160</v>
      </c>
      <c r="F11" s="416">
        <v>2870</v>
      </c>
      <c r="G11" s="416">
        <v>1140</v>
      </c>
      <c r="H11" s="416">
        <v>1390</v>
      </c>
      <c r="I11" s="416">
        <v>3500</v>
      </c>
      <c r="J11" s="416">
        <v>5940</v>
      </c>
      <c r="K11" s="416">
        <v>370160</v>
      </c>
    </row>
    <row r="12" spans="1:11" ht="12" customHeight="1">
      <c r="A12" s="407"/>
      <c r="B12" s="414" t="s">
        <v>6</v>
      </c>
      <c r="C12" s="415">
        <v>1516290</v>
      </c>
      <c r="D12" s="416">
        <v>630</v>
      </c>
      <c r="E12" s="416">
        <v>1310</v>
      </c>
      <c r="F12" s="416">
        <v>3700</v>
      </c>
      <c r="G12" s="416">
        <v>2050</v>
      </c>
      <c r="H12" s="416">
        <v>2070</v>
      </c>
      <c r="I12" s="416">
        <v>6920</v>
      </c>
      <c r="J12" s="416">
        <v>36960</v>
      </c>
      <c r="K12" s="416">
        <v>1462650</v>
      </c>
    </row>
    <row r="13" spans="1:11" ht="12" customHeight="1">
      <c r="A13" s="407"/>
      <c r="B13" s="414" t="s">
        <v>7</v>
      </c>
      <c r="C13" s="415">
        <v>947220</v>
      </c>
      <c r="D13" s="416">
        <v>15590</v>
      </c>
      <c r="E13" s="416">
        <v>20680</v>
      </c>
      <c r="F13" s="416">
        <v>61390</v>
      </c>
      <c r="G13" s="416">
        <v>38790</v>
      </c>
      <c r="H13" s="416">
        <v>45300</v>
      </c>
      <c r="I13" s="416">
        <v>61250</v>
      </c>
      <c r="J13" s="416">
        <v>105240</v>
      </c>
      <c r="K13" s="416">
        <v>598980</v>
      </c>
    </row>
    <row r="14" spans="1:11" ht="12" customHeight="1">
      <c r="A14" s="407"/>
      <c r="B14" s="414" t="s">
        <v>8</v>
      </c>
      <c r="C14" s="415">
        <v>24712060</v>
      </c>
      <c r="D14" s="416">
        <v>43370</v>
      </c>
      <c r="E14" s="416">
        <v>72670</v>
      </c>
      <c r="F14" s="416">
        <v>142980</v>
      </c>
      <c r="G14" s="416">
        <v>167030</v>
      </c>
      <c r="H14" s="416">
        <v>321570</v>
      </c>
      <c r="I14" s="416">
        <v>689760</v>
      </c>
      <c r="J14" s="416">
        <v>3075650</v>
      </c>
      <c r="K14" s="416">
        <v>20199030</v>
      </c>
    </row>
    <row r="15" spans="1:11" ht="12" customHeight="1">
      <c r="A15" s="407"/>
      <c r="B15" s="414" t="s">
        <v>9</v>
      </c>
      <c r="C15" s="415">
        <v>13921520</v>
      </c>
      <c r="D15" s="416">
        <v>10020</v>
      </c>
      <c r="E15" s="416">
        <v>16170</v>
      </c>
      <c r="F15" s="416">
        <v>43470</v>
      </c>
      <c r="G15" s="416">
        <v>48090</v>
      </c>
      <c r="H15" s="416">
        <v>150620</v>
      </c>
      <c r="I15" s="416">
        <v>581720</v>
      </c>
      <c r="J15" s="416">
        <v>2383690</v>
      </c>
      <c r="K15" s="416">
        <v>10687740</v>
      </c>
    </row>
    <row r="16" spans="1:11" ht="12" customHeight="1">
      <c r="A16" s="407"/>
      <c r="B16" s="414" t="s">
        <v>280</v>
      </c>
      <c r="C16" s="415">
        <v>1501180</v>
      </c>
      <c r="D16" s="416">
        <v>63340</v>
      </c>
      <c r="E16" s="416">
        <v>305170</v>
      </c>
      <c r="F16" s="416">
        <v>465380</v>
      </c>
      <c r="G16" s="416">
        <v>71840</v>
      </c>
      <c r="H16" s="416">
        <v>56120</v>
      </c>
      <c r="I16" s="416">
        <v>95130</v>
      </c>
      <c r="J16" s="416">
        <v>75490</v>
      </c>
      <c r="K16" s="416">
        <v>368710</v>
      </c>
    </row>
    <row r="17" spans="1:11" ht="12" customHeight="1">
      <c r="A17" s="407"/>
      <c r="B17" s="414" t="s">
        <v>10</v>
      </c>
      <c r="C17" s="415">
        <v>9331310</v>
      </c>
      <c r="D17" s="416">
        <v>11110</v>
      </c>
      <c r="E17" s="416">
        <v>42190</v>
      </c>
      <c r="F17" s="416">
        <v>118260</v>
      </c>
      <c r="G17" s="416">
        <v>67450</v>
      </c>
      <c r="H17" s="416">
        <v>80020</v>
      </c>
      <c r="I17" s="416">
        <v>138470</v>
      </c>
      <c r="J17" s="416">
        <v>521610</v>
      </c>
      <c r="K17" s="416">
        <v>8352220</v>
      </c>
    </row>
    <row r="18" spans="1:11" ht="12" customHeight="1">
      <c r="A18" s="407"/>
      <c r="B18" s="414" t="s">
        <v>11</v>
      </c>
      <c r="C18" s="415">
        <v>330390</v>
      </c>
      <c r="D18" s="416">
        <v>450</v>
      </c>
      <c r="E18" s="416">
        <v>920</v>
      </c>
      <c r="F18" s="416">
        <v>1610</v>
      </c>
      <c r="G18" s="416">
        <v>0</v>
      </c>
      <c r="H18" s="416">
        <v>0</v>
      </c>
      <c r="I18" s="416">
        <v>0</v>
      </c>
      <c r="J18" s="416">
        <v>0</v>
      </c>
      <c r="K18" s="416">
        <v>325680</v>
      </c>
    </row>
    <row r="19" spans="1:11" ht="12" customHeight="1">
      <c r="A19" s="407"/>
      <c r="B19" s="414" t="s">
        <v>12</v>
      </c>
      <c r="C19" s="415">
        <v>383350</v>
      </c>
      <c r="D19" s="416">
        <v>18290</v>
      </c>
      <c r="E19" s="416">
        <v>23780</v>
      </c>
      <c r="F19" s="416">
        <v>24490</v>
      </c>
      <c r="G19" s="416">
        <v>10510</v>
      </c>
      <c r="H19" s="416">
        <v>9510</v>
      </c>
      <c r="I19" s="416">
        <v>8070</v>
      </c>
      <c r="J19" s="416">
        <v>14470</v>
      </c>
      <c r="K19" s="416">
        <v>274240</v>
      </c>
    </row>
    <row r="20" spans="1:11" ht="12" customHeight="1">
      <c r="A20" s="407"/>
      <c r="B20" s="414" t="s">
        <v>13</v>
      </c>
      <c r="C20" s="415">
        <v>860280</v>
      </c>
      <c r="D20" s="416">
        <v>58410</v>
      </c>
      <c r="E20" s="416">
        <v>109340</v>
      </c>
      <c r="F20" s="416">
        <v>32550</v>
      </c>
      <c r="G20" s="416">
        <v>5050</v>
      </c>
      <c r="H20" s="416">
        <v>4900</v>
      </c>
      <c r="I20" s="416">
        <v>5280</v>
      </c>
      <c r="J20" s="416">
        <v>12870</v>
      </c>
      <c r="K20" s="416">
        <v>631880</v>
      </c>
    </row>
    <row r="21" spans="1:11" ht="12" customHeight="1">
      <c r="A21" s="407"/>
      <c r="B21" s="414" t="s">
        <v>14</v>
      </c>
      <c r="C21" s="415">
        <v>83770</v>
      </c>
      <c r="D21" s="416">
        <v>30</v>
      </c>
      <c r="E21" s="416">
        <v>70</v>
      </c>
      <c r="F21" s="416">
        <v>410</v>
      </c>
      <c r="G21" s="416">
        <v>810</v>
      </c>
      <c r="H21" s="416">
        <v>2510</v>
      </c>
      <c r="I21" s="416">
        <v>4600</v>
      </c>
      <c r="J21" s="416">
        <v>19930</v>
      </c>
      <c r="K21" s="416">
        <v>55430</v>
      </c>
    </row>
    <row r="22" spans="1:11" ht="12" customHeight="1">
      <c r="A22" s="407"/>
      <c r="B22" s="414" t="s">
        <v>15</v>
      </c>
      <c r="C22" s="415">
        <v>3207910</v>
      </c>
      <c r="D22" s="416">
        <v>163160</v>
      </c>
      <c r="E22" s="416">
        <v>275720</v>
      </c>
      <c r="F22" s="416">
        <v>270160</v>
      </c>
      <c r="G22" s="416">
        <v>60510</v>
      </c>
      <c r="H22" s="416">
        <v>44240</v>
      </c>
      <c r="I22" s="416">
        <v>49140</v>
      </c>
      <c r="J22" s="416">
        <v>105400</v>
      </c>
      <c r="K22" s="416">
        <v>2239590</v>
      </c>
    </row>
    <row r="23" spans="1:11" ht="12" customHeight="1">
      <c r="A23" s="407"/>
      <c r="B23" s="414" t="s">
        <v>16</v>
      </c>
      <c r="C23" s="417">
        <v>70590</v>
      </c>
      <c r="D23" s="418" t="s">
        <v>18</v>
      </c>
      <c r="E23" s="418">
        <v>0</v>
      </c>
      <c r="F23" s="418">
        <v>280</v>
      </c>
      <c r="G23" s="418">
        <v>730</v>
      </c>
      <c r="H23" s="418">
        <v>4430</v>
      </c>
      <c r="I23" s="418">
        <v>8440</v>
      </c>
      <c r="J23" s="418">
        <v>23720</v>
      </c>
      <c r="K23" s="418">
        <v>32980</v>
      </c>
    </row>
    <row r="24" spans="1:11" ht="12" customHeight="1">
      <c r="A24" s="407"/>
      <c r="B24" s="414" t="s">
        <v>17</v>
      </c>
      <c r="C24" s="415">
        <v>12254970</v>
      </c>
      <c r="D24" s="416">
        <v>280</v>
      </c>
      <c r="E24" s="416">
        <v>520</v>
      </c>
      <c r="F24" s="416">
        <v>3330</v>
      </c>
      <c r="G24" s="416">
        <v>14210</v>
      </c>
      <c r="H24" s="416">
        <v>68620</v>
      </c>
      <c r="I24" s="416">
        <v>278110</v>
      </c>
      <c r="J24" s="416">
        <v>1077180</v>
      </c>
      <c r="K24" s="416">
        <v>10812720</v>
      </c>
    </row>
    <row r="25" spans="1:11" ht="12" customHeight="1">
      <c r="A25" s="407"/>
      <c r="B25" s="414" t="s">
        <v>19</v>
      </c>
      <c r="C25" s="415">
        <v>3246700</v>
      </c>
      <c r="D25" s="416">
        <v>30710</v>
      </c>
      <c r="E25" s="416">
        <v>28990</v>
      </c>
      <c r="F25" s="416">
        <v>76910</v>
      </c>
      <c r="G25" s="416">
        <v>101840</v>
      </c>
      <c r="H25" s="416">
        <v>265340</v>
      </c>
      <c r="I25" s="416">
        <v>713050</v>
      </c>
      <c r="J25" s="416">
        <v>1585680</v>
      </c>
      <c r="K25" s="416">
        <v>444180</v>
      </c>
    </row>
    <row r="26" spans="1:11" ht="12" customHeight="1">
      <c r="A26" s="407"/>
      <c r="B26" s="414" t="s">
        <v>434</v>
      </c>
      <c r="C26" s="415">
        <v>15244170</v>
      </c>
      <c r="D26" s="416">
        <v>132770</v>
      </c>
      <c r="E26" s="416">
        <v>541980</v>
      </c>
      <c r="F26" s="416">
        <v>3223230</v>
      </c>
      <c r="G26" s="416">
        <v>2120520</v>
      </c>
      <c r="H26" s="416">
        <v>2041270</v>
      </c>
      <c r="I26" s="416">
        <v>1685800</v>
      </c>
      <c r="J26" s="416">
        <v>1648740</v>
      </c>
      <c r="K26" s="416">
        <v>3849870</v>
      </c>
    </row>
    <row r="27" spans="1:11" ht="12" customHeight="1">
      <c r="A27" s="407"/>
      <c r="B27" s="414" t="s">
        <v>21</v>
      </c>
      <c r="C27" s="415">
        <v>1913160</v>
      </c>
      <c r="D27" s="416">
        <v>51620</v>
      </c>
      <c r="E27" s="416">
        <v>40500</v>
      </c>
      <c r="F27" s="416">
        <v>50220</v>
      </c>
      <c r="G27" s="416">
        <v>19980</v>
      </c>
      <c r="H27" s="416">
        <v>38030</v>
      </c>
      <c r="I27" s="416">
        <v>57830</v>
      </c>
      <c r="J27" s="416">
        <v>131120</v>
      </c>
      <c r="K27" s="416">
        <v>1523870</v>
      </c>
    </row>
    <row r="28" spans="1:11" ht="12" customHeight="1">
      <c r="A28" s="407"/>
      <c r="B28" s="414" t="s">
        <v>22</v>
      </c>
      <c r="C28" s="415">
        <v>5345050</v>
      </c>
      <c r="D28" s="416">
        <v>1745000</v>
      </c>
      <c r="E28" s="416">
        <v>1229920</v>
      </c>
      <c r="F28" s="416">
        <v>473910</v>
      </c>
      <c r="G28" s="416">
        <v>42410</v>
      </c>
      <c r="H28" s="416">
        <v>20020</v>
      </c>
      <c r="I28" s="416">
        <v>12540</v>
      </c>
      <c r="J28" s="416">
        <v>25100</v>
      </c>
      <c r="K28" s="416">
        <v>1796150</v>
      </c>
    </row>
    <row r="29" spans="1:11" s="419" customFormat="1" ht="12" customHeight="1">
      <c r="A29" s="407"/>
      <c r="B29" s="414" t="s">
        <v>23</v>
      </c>
      <c r="C29" s="415">
        <v>382030</v>
      </c>
      <c r="D29" s="416">
        <v>18350</v>
      </c>
      <c r="E29" s="416">
        <v>53130</v>
      </c>
      <c r="F29" s="416">
        <v>60270</v>
      </c>
      <c r="G29" s="416">
        <v>27940</v>
      </c>
      <c r="H29" s="416">
        <v>42670</v>
      </c>
      <c r="I29" s="416">
        <v>41430</v>
      </c>
      <c r="J29" s="416">
        <v>36560</v>
      </c>
      <c r="K29" s="416">
        <v>101680</v>
      </c>
    </row>
    <row r="30" spans="1:11" s="419" customFormat="1" ht="12" customHeight="1">
      <c r="A30" s="407"/>
      <c r="B30" s="414" t="s">
        <v>24</v>
      </c>
      <c r="C30" s="415">
        <v>588090</v>
      </c>
      <c r="D30" s="416">
        <v>9020</v>
      </c>
      <c r="E30" s="416">
        <v>14800</v>
      </c>
      <c r="F30" s="416">
        <v>12570</v>
      </c>
      <c r="G30" s="416">
        <v>6510</v>
      </c>
      <c r="H30" s="416">
        <v>7740</v>
      </c>
      <c r="I30" s="416">
        <v>11920</v>
      </c>
      <c r="J30" s="416">
        <v>52040</v>
      </c>
      <c r="K30" s="416">
        <v>473490</v>
      </c>
    </row>
    <row r="31" spans="1:11" ht="12.75" customHeight="1">
      <c r="A31" s="407"/>
      <c r="B31" s="414" t="s">
        <v>25</v>
      </c>
      <c r="C31" s="415">
        <v>1366930</v>
      </c>
      <c r="D31" s="416">
        <v>60</v>
      </c>
      <c r="E31" s="416">
        <v>120</v>
      </c>
      <c r="F31" s="416">
        <v>2010</v>
      </c>
      <c r="G31" s="416">
        <v>8000</v>
      </c>
      <c r="H31" s="416">
        <v>44540</v>
      </c>
      <c r="I31" s="416">
        <v>155540</v>
      </c>
      <c r="J31" s="416">
        <v>419320</v>
      </c>
      <c r="K31" s="416">
        <v>737350</v>
      </c>
    </row>
    <row r="32" spans="1:11" ht="12" customHeight="1">
      <c r="A32" s="407"/>
      <c r="B32" s="420" t="s">
        <v>26</v>
      </c>
      <c r="C32" s="421">
        <v>1519870</v>
      </c>
      <c r="D32" s="422">
        <v>210</v>
      </c>
      <c r="E32" s="422">
        <v>740</v>
      </c>
      <c r="F32" s="422">
        <v>4810</v>
      </c>
      <c r="G32" s="422">
        <v>7560</v>
      </c>
      <c r="H32" s="422">
        <v>15920</v>
      </c>
      <c r="I32" s="422">
        <v>45040</v>
      </c>
      <c r="J32" s="422">
        <v>231200</v>
      </c>
      <c r="K32" s="422">
        <v>1214390</v>
      </c>
    </row>
    <row r="33" spans="1:11" ht="12" customHeight="1">
      <c r="A33" s="407"/>
      <c r="B33" s="432" t="s">
        <v>287</v>
      </c>
      <c r="C33" s="433">
        <v>4443190</v>
      </c>
      <c r="D33" s="434">
        <v>3220</v>
      </c>
      <c r="E33" s="434">
        <v>12340</v>
      </c>
      <c r="F33" s="434">
        <v>45360</v>
      </c>
      <c r="G33" s="434">
        <v>41150</v>
      </c>
      <c r="H33" s="434">
        <v>55350</v>
      </c>
      <c r="I33" s="434">
        <v>129180</v>
      </c>
      <c r="J33" s="434">
        <v>530850</v>
      </c>
      <c r="K33" s="434">
        <v>3625750</v>
      </c>
    </row>
    <row r="34" spans="2:11" ht="12" customHeight="1">
      <c r="B34" s="423" t="s">
        <v>330</v>
      </c>
      <c r="C34" s="430">
        <v>40870</v>
      </c>
      <c r="D34" s="431">
        <v>0</v>
      </c>
      <c r="E34" s="431">
        <v>0</v>
      </c>
      <c r="F34" s="431" t="s">
        <v>18</v>
      </c>
      <c r="G34" s="431">
        <v>0</v>
      </c>
      <c r="H34" s="431">
        <v>0</v>
      </c>
      <c r="I34" s="431">
        <v>0</v>
      </c>
      <c r="J34" s="431">
        <v>0</v>
      </c>
      <c r="K34" s="431">
        <v>39100</v>
      </c>
    </row>
    <row r="35" spans="2:11" ht="12" customHeight="1">
      <c r="B35" s="420" t="s">
        <v>28</v>
      </c>
      <c r="C35" s="421">
        <v>850380</v>
      </c>
      <c r="D35" s="424">
        <v>230</v>
      </c>
      <c r="E35" s="424">
        <v>540</v>
      </c>
      <c r="F35" s="424">
        <v>4410</v>
      </c>
      <c r="G35" s="424">
        <v>14230</v>
      </c>
      <c r="H35" s="424">
        <v>56120</v>
      </c>
      <c r="I35" s="424">
        <v>173120</v>
      </c>
      <c r="J35" s="424">
        <v>499010</v>
      </c>
      <c r="K35" s="424">
        <v>102730</v>
      </c>
    </row>
    <row r="36" spans="2:11" ht="12" customHeight="1">
      <c r="B36" s="420" t="s">
        <v>278</v>
      </c>
      <c r="C36" s="421">
        <v>1589000</v>
      </c>
      <c r="D36" s="422">
        <v>1200</v>
      </c>
      <c r="E36" s="422">
        <v>4930</v>
      </c>
      <c r="F36" s="422">
        <v>48090</v>
      </c>
      <c r="G36" s="422">
        <v>113620</v>
      </c>
      <c r="H36" s="422">
        <v>202540</v>
      </c>
      <c r="I36" s="422">
        <v>345250</v>
      </c>
      <c r="J36" s="422">
        <v>573360</v>
      </c>
      <c r="K36" s="422">
        <v>300020</v>
      </c>
    </row>
    <row r="37" spans="2:11" ht="12" customHeight="1">
      <c r="B37" s="425" t="s">
        <v>279</v>
      </c>
      <c r="C37" s="426">
        <v>47670</v>
      </c>
      <c r="D37" s="427">
        <v>13010</v>
      </c>
      <c r="E37" s="427">
        <v>20800</v>
      </c>
      <c r="F37" s="427">
        <v>4480</v>
      </c>
      <c r="G37" s="427">
        <v>850</v>
      </c>
      <c r="H37" s="427">
        <v>0</v>
      </c>
      <c r="I37" s="427">
        <v>1650</v>
      </c>
      <c r="J37" s="427" t="s">
        <v>18</v>
      </c>
      <c r="K37" s="427">
        <v>0</v>
      </c>
    </row>
    <row r="38" ht="12" customHeight="1"/>
    <row r="39" spans="2:3" ht="12" customHeight="1">
      <c r="B39" s="5" t="s">
        <v>30</v>
      </c>
      <c r="C39" s="2"/>
    </row>
    <row r="40" spans="2:3" ht="12" customHeight="1">
      <c r="B40" s="428">
        <v>0</v>
      </c>
      <c r="C40" s="114" t="s">
        <v>32</v>
      </c>
    </row>
    <row r="41" spans="2:3" ht="12" customHeight="1">
      <c r="B41" s="14" t="s">
        <v>18</v>
      </c>
      <c r="C41" s="14" t="s">
        <v>29</v>
      </c>
    </row>
    <row r="42" spans="2:7" ht="12" customHeight="1">
      <c r="B42" s="1007" t="s">
        <v>450</v>
      </c>
      <c r="C42" s="1007"/>
      <c r="D42" s="1008"/>
      <c r="E42" s="1008"/>
      <c r="F42" s="1008"/>
      <c r="G42" s="1008"/>
    </row>
    <row r="43" spans="2:7" ht="12" customHeight="1">
      <c r="B43" s="11" t="s">
        <v>437</v>
      </c>
      <c r="C43" s="11"/>
      <c r="D43" s="50"/>
      <c r="E43" s="50"/>
      <c r="F43" s="50"/>
      <c r="G43" s="50"/>
    </row>
    <row r="44" ht="12" customHeight="1"/>
    <row r="45" spans="2:7" ht="12" customHeight="1">
      <c r="B45" s="62"/>
      <c r="C45" s="64"/>
      <c r="D45" s="64"/>
      <c r="E45" s="64"/>
      <c r="F45" s="64"/>
      <c r="G45" s="64"/>
    </row>
    <row r="46" spans="3:10" ht="11.25">
      <c r="C46" s="73" t="str">
        <f>D4</f>
        <v>1 or 2 heads</v>
      </c>
      <c r="D46" s="73" t="str">
        <f aca="true" t="shared" si="1" ref="D46:J46">E4</f>
        <v>From 3 to 9 heads</v>
      </c>
      <c r="E46" s="73" t="str">
        <f t="shared" si="1"/>
        <v>From 10 to 49 heads</v>
      </c>
      <c r="F46" s="73" t="str">
        <f t="shared" si="1"/>
        <v>From 50 to 99 heads</v>
      </c>
      <c r="G46" s="73" t="str">
        <f t="shared" si="1"/>
        <v>From 100 to 199 heads</v>
      </c>
      <c r="H46" s="73" t="str">
        <f t="shared" si="1"/>
        <v>From 200 to 399 heads</v>
      </c>
      <c r="I46" s="73" t="str">
        <f t="shared" si="1"/>
        <v>From 400 to 999 heads</v>
      </c>
      <c r="J46" s="73" t="str">
        <f t="shared" si="1"/>
        <v>1 000 heads or more </v>
      </c>
    </row>
    <row r="47" spans="2:11" ht="11.25">
      <c r="B47" s="14" t="s">
        <v>11</v>
      </c>
      <c r="C47" s="81">
        <v>0.001362026695723236</v>
      </c>
      <c r="D47" s="81">
        <v>0.002784587911256394</v>
      </c>
      <c r="E47" s="81">
        <v>0.004873028844698689</v>
      </c>
      <c r="F47" s="81">
        <v>0</v>
      </c>
      <c r="G47" s="81">
        <v>0</v>
      </c>
      <c r="H47" s="81">
        <v>0</v>
      </c>
      <c r="I47" s="81">
        <v>0</v>
      </c>
      <c r="J47" s="81">
        <v>0.9857441205847635</v>
      </c>
      <c r="K47" s="64">
        <f aca="true" t="shared" si="2" ref="K47:K78">C47+D47</f>
        <v>0.00414661460697963</v>
      </c>
    </row>
    <row r="48" spans="2:11" ht="11.25">
      <c r="B48" s="14" t="s">
        <v>6</v>
      </c>
      <c r="C48" s="81">
        <v>0.00041548780246522765</v>
      </c>
      <c r="D48" s="81">
        <v>0.0008639508273483305</v>
      </c>
      <c r="E48" s="81">
        <v>0.0024401664589227654</v>
      </c>
      <c r="F48" s="81">
        <v>0.0013519841191328835</v>
      </c>
      <c r="G48" s="81">
        <v>0.0013651742081000335</v>
      </c>
      <c r="H48" s="81">
        <v>0.004563770782633929</v>
      </c>
      <c r="I48" s="81">
        <v>0.024375284411293354</v>
      </c>
      <c r="J48" s="81">
        <v>0.9646241813901035</v>
      </c>
      <c r="K48" s="64">
        <f t="shared" si="2"/>
        <v>0.0012794386298135582</v>
      </c>
    </row>
    <row r="49" spans="2:11" ht="11.25">
      <c r="B49" s="14" t="s">
        <v>330</v>
      </c>
      <c r="C49" s="81">
        <v>0</v>
      </c>
      <c r="D49" s="81">
        <v>0</v>
      </c>
      <c r="E49" s="81"/>
      <c r="F49" s="81">
        <v>0</v>
      </c>
      <c r="G49" s="81">
        <v>0</v>
      </c>
      <c r="H49" s="81">
        <v>0</v>
      </c>
      <c r="I49" s="81">
        <v>0</v>
      </c>
      <c r="J49" s="81">
        <v>0.9566919500856373</v>
      </c>
      <c r="K49" s="64">
        <f t="shared" si="2"/>
        <v>0</v>
      </c>
    </row>
    <row r="50" spans="2:11" ht="11.25">
      <c r="B50" s="14" t="s">
        <v>3</v>
      </c>
      <c r="C50" s="81">
        <v>1.2905126067899182E-05</v>
      </c>
      <c r="D50" s="81">
        <v>6.756213059076631E-05</v>
      </c>
      <c r="E50" s="81">
        <v>0.0004926721657686217</v>
      </c>
      <c r="F50" s="81">
        <v>0.0006832125565358391</v>
      </c>
      <c r="G50" s="81">
        <v>0.00172625039284722</v>
      </c>
      <c r="H50" s="81">
        <v>0.006052504125844717</v>
      </c>
      <c r="I50" s="81">
        <v>0.03590509722114679</v>
      </c>
      <c r="J50" s="81">
        <v>0.9550597962811982</v>
      </c>
      <c r="K50" s="64">
        <f t="shared" si="2"/>
        <v>8.046725665866549E-05</v>
      </c>
    </row>
    <row r="51" spans="2:11" ht="11.25">
      <c r="B51" s="14" t="s">
        <v>5</v>
      </c>
      <c r="C51" s="81">
        <v>0.0034491634491634494</v>
      </c>
      <c r="D51" s="81">
        <v>0.0055598455598455596</v>
      </c>
      <c r="E51" s="81">
        <v>0.007387387387387387</v>
      </c>
      <c r="F51" s="81">
        <v>0.0029343629343629345</v>
      </c>
      <c r="G51" s="81">
        <v>0.003577863577863578</v>
      </c>
      <c r="H51" s="81">
        <v>0.009009009009009009</v>
      </c>
      <c r="I51" s="81">
        <v>0.015289575289575289</v>
      </c>
      <c r="J51" s="81">
        <v>0.9527927927927928</v>
      </c>
      <c r="K51" s="64">
        <f t="shared" si="2"/>
        <v>0.009009009009009009</v>
      </c>
    </row>
    <row r="52" spans="2:11" ht="11.25">
      <c r="B52" s="14" t="s">
        <v>10</v>
      </c>
      <c r="C52" s="81">
        <v>0.0011906152512348213</v>
      </c>
      <c r="D52" s="81">
        <v>0.004521337304194159</v>
      </c>
      <c r="E52" s="81">
        <v>0.012673461711163812</v>
      </c>
      <c r="F52" s="81">
        <v>0.007228352717892772</v>
      </c>
      <c r="G52" s="81">
        <v>0.008575430459388874</v>
      </c>
      <c r="H52" s="81">
        <v>0.014839288374301143</v>
      </c>
      <c r="I52" s="81">
        <v>0.05589890379807337</v>
      </c>
      <c r="J52" s="81">
        <v>0.8950747537055355</v>
      </c>
      <c r="K52" s="64">
        <f t="shared" si="2"/>
        <v>0.00571195255542898</v>
      </c>
    </row>
    <row r="53" spans="2:11" ht="11.25">
      <c r="B53" s="14" t="s">
        <v>17</v>
      </c>
      <c r="C53" s="81">
        <v>2.284787314860828E-05</v>
      </c>
      <c r="D53" s="81">
        <v>4.2431764418843946E-05</v>
      </c>
      <c r="E53" s="81">
        <v>0.00027172649137451987</v>
      </c>
      <c r="F53" s="81">
        <v>0.0011595295622918703</v>
      </c>
      <c r="G53" s="81">
        <v>0.005599360912348215</v>
      </c>
      <c r="H53" s="81">
        <v>0.022693650004855175</v>
      </c>
      <c r="I53" s="81">
        <v>0.08789739999363523</v>
      </c>
      <c r="J53" s="81">
        <v>0.8823130533979275</v>
      </c>
      <c r="K53" s="64">
        <f t="shared" si="2"/>
        <v>6.527963756745223E-05</v>
      </c>
    </row>
    <row r="54" spans="2:11" ht="11.25">
      <c r="B54" s="14" t="s">
        <v>433</v>
      </c>
      <c r="C54" s="81">
        <v>0.0009538834060975163</v>
      </c>
      <c r="D54" s="81">
        <v>0.0019496957531223958</v>
      </c>
      <c r="E54" s="81">
        <v>0.011415154167474672</v>
      </c>
      <c r="F54" s="81">
        <v>0.00887845324136919</v>
      </c>
      <c r="G54" s="81">
        <v>0.013967578446427917</v>
      </c>
      <c r="H54" s="81">
        <v>0.024706628441448854</v>
      </c>
      <c r="I54" s="81">
        <v>0.058543283769831075</v>
      </c>
      <c r="J54" s="81">
        <v>0.8795958050094602</v>
      </c>
      <c r="K54" s="64">
        <f t="shared" si="2"/>
        <v>0.0029035791592199123</v>
      </c>
    </row>
    <row r="55" spans="2:11" ht="11.25">
      <c r="B55" s="14" t="s">
        <v>8</v>
      </c>
      <c r="C55" s="81">
        <v>0.001755013543994309</v>
      </c>
      <c r="D55" s="81">
        <v>0.0029406694545092557</v>
      </c>
      <c r="E55" s="81">
        <v>0.005785838979024816</v>
      </c>
      <c r="F55" s="81">
        <v>0.006759048011375822</v>
      </c>
      <c r="G55" s="81">
        <v>0.01301267478308162</v>
      </c>
      <c r="H55" s="81">
        <v>0.02791187784425904</v>
      </c>
      <c r="I55" s="81">
        <v>0.12445947444284289</v>
      </c>
      <c r="J55" s="81">
        <v>0.8173754029409123</v>
      </c>
      <c r="K55" s="64">
        <f t="shared" si="2"/>
        <v>0.004695682998503564</v>
      </c>
    </row>
    <row r="56" spans="2:11" ht="11.25">
      <c r="B56" s="14" t="s">
        <v>287</v>
      </c>
      <c r="C56" s="81">
        <v>0.0007247045478586331</v>
      </c>
      <c r="D56" s="81">
        <v>0.0027772838883774946</v>
      </c>
      <c r="E56" s="81">
        <v>0.010208881456791179</v>
      </c>
      <c r="F56" s="81">
        <v>0.009261364019994644</v>
      </c>
      <c r="G56" s="81">
        <v>0.01245726606334638</v>
      </c>
      <c r="H56" s="81">
        <v>0.02907370605353361</v>
      </c>
      <c r="I56" s="81">
        <v>0.1194749718107936</v>
      </c>
      <c r="J56" s="81">
        <v>0.8160240727945463</v>
      </c>
      <c r="K56" s="64">
        <f t="shared" si="2"/>
        <v>0.0035019884362361277</v>
      </c>
    </row>
    <row r="57" spans="2:11" ht="11.25">
      <c r="B57" s="14" t="s">
        <v>24</v>
      </c>
      <c r="C57" s="81">
        <v>0.015337788433743135</v>
      </c>
      <c r="D57" s="81">
        <v>0.025166216055365676</v>
      </c>
      <c r="E57" s="81">
        <v>0.021374279447023414</v>
      </c>
      <c r="F57" s="81">
        <v>0.011069734224353416</v>
      </c>
      <c r="G57" s="81">
        <v>0.013161250828954751</v>
      </c>
      <c r="H57" s="81">
        <v>0.020269006444591814</v>
      </c>
      <c r="I57" s="81">
        <v>0.08848985699467768</v>
      </c>
      <c r="J57" s="81">
        <v>0.8051318675712901</v>
      </c>
      <c r="K57" s="64">
        <f t="shared" si="2"/>
        <v>0.04050400448910881</v>
      </c>
    </row>
    <row r="58" spans="2:11" ht="11.25">
      <c r="B58" s="14" t="s">
        <v>26</v>
      </c>
      <c r="C58" s="81">
        <v>0.00013816971188325316</v>
      </c>
      <c r="D58" s="81">
        <v>0.00048688374663622547</v>
      </c>
      <c r="E58" s="81">
        <v>0.0031647443531354655</v>
      </c>
      <c r="F58" s="81">
        <v>0.004974109627797115</v>
      </c>
      <c r="G58" s="81">
        <v>0.010474580062768525</v>
      </c>
      <c r="H58" s="81">
        <v>0.029634113443912966</v>
      </c>
      <c r="I58" s="81">
        <v>0.15211827327337207</v>
      </c>
      <c r="J58" s="81">
        <v>0.7990091257804944</v>
      </c>
      <c r="K58" s="64">
        <f t="shared" si="2"/>
        <v>0.0006250534585194787</v>
      </c>
    </row>
    <row r="59" spans="2:11" ht="11.25">
      <c r="B59" s="14" t="s">
        <v>21</v>
      </c>
      <c r="C59" s="81">
        <v>0.026981538397206715</v>
      </c>
      <c r="D59" s="81">
        <v>0.021169165150849902</v>
      </c>
      <c r="E59" s="81">
        <v>0.02624976478705388</v>
      </c>
      <c r="F59" s="81">
        <v>0.010443454807752618</v>
      </c>
      <c r="G59" s="81">
        <v>0.019878107424365972</v>
      </c>
      <c r="H59" s="81">
        <v>0.030227477053670366</v>
      </c>
      <c r="I59" s="81">
        <v>0.06853582554517133</v>
      </c>
      <c r="J59" s="81">
        <v>0.7965198937882875</v>
      </c>
      <c r="K59" s="64">
        <f t="shared" si="2"/>
        <v>0.04815070354805662</v>
      </c>
    </row>
    <row r="60" spans="2:11" ht="11.25">
      <c r="B60" s="14" t="s">
        <v>0</v>
      </c>
      <c r="C60" s="81">
        <v>4.0438163049784044E-05</v>
      </c>
      <c r="D60" s="81">
        <v>0.00015086545445496354</v>
      </c>
      <c r="E60" s="81">
        <v>0.0007729910398362566</v>
      </c>
      <c r="F60" s="81">
        <v>0.001538205509855247</v>
      </c>
      <c r="G60" s="81">
        <v>0.007627259676774652</v>
      </c>
      <c r="H60" s="81">
        <v>0.030569695951673286</v>
      </c>
      <c r="I60" s="81">
        <v>0.1853281012571603</v>
      </c>
      <c r="J60" s="81">
        <v>0.7739708876332321</v>
      </c>
      <c r="K60" s="64">
        <f t="shared" si="2"/>
        <v>0.0001913036175047476</v>
      </c>
    </row>
    <row r="61" spans="2:11" ht="11.25">
      <c r="B61" s="14" t="s">
        <v>9</v>
      </c>
      <c r="C61" s="81">
        <v>0.0007197489929260598</v>
      </c>
      <c r="D61" s="81">
        <v>0.0011615110993627132</v>
      </c>
      <c r="E61" s="81">
        <v>0.0031225038645205407</v>
      </c>
      <c r="F61" s="81">
        <v>0.0034543641786241733</v>
      </c>
      <c r="G61" s="81">
        <v>0.010819220889672966</v>
      </c>
      <c r="H61" s="81">
        <v>0.04178566708233009</v>
      </c>
      <c r="I61" s="81">
        <v>0.17122340089300594</v>
      </c>
      <c r="J61" s="81">
        <v>0.7677135829995575</v>
      </c>
      <c r="K61" s="64">
        <f t="shared" si="2"/>
        <v>0.001881260092288773</v>
      </c>
    </row>
    <row r="62" spans="2:11" ht="11.25">
      <c r="B62" s="14" t="s">
        <v>13</v>
      </c>
      <c r="C62" s="81">
        <v>0.06789649881433951</v>
      </c>
      <c r="D62" s="81">
        <v>0.12709815408936626</v>
      </c>
      <c r="E62" s="81">
        <v>0.03783651834286511</v>
      </c>
      <c r="F62" s="81">
        <v>0.005870181801274004</v>
      </c>
      <c r="G62" s="81">
        <v>0.005695819965592598</v>
      </c>
      <c r="H62" s="81">
        <v>0.006137536615985493</v>
      </c>
      <c r="I62" s="81">
        <v>0.01496024550146464</v>
      </c>
      <c r="J62" s="81">
        <v>0.7345050448691124</v>
      </c>
      <c r="K62" s="64">
        <f t="shared" si="2"/>
        <v>0.19499465290370577</v>
      </c>
    </row>
    <row r="63" spans="2:11" ht="11.25">
      <c r="B63" s="14" t="s">
        <v>12</v>
      </c>
      <c r="C63" s="81">
        <v>0.04771096908830051</v>
      </c>
      <c r="D63" s="81">
        <v>0.06203208556149733</v>
      </c>
      <c r="E63" s="81">
        <v>0.06388417894874136</v>
      </c>
      <c r="F63" s="81">
        <v>0.027416199295682796</v>
      </c>
      <c r="G63" s="81">
        <v>0.02480761706012782</v>
      </c>
      <c r="H63" s="81">
        <v>0.021051258640928654</v>
      </c>
      <c r="I63" s="81">
        <v>0.0377461849484805</v>
      </c>
      <c r="J63" s="81">
        <v>0.7153775922785965</v>
      </c>
      <c r="K63" s="64">
        <f t="shared" si="2"/>
        <v>0.10974305464979783</v>
      </c>
    </row>
    <row r="64" spans="2:11" ht="11.25">
      <c r="B64" s="14" t="s">
        <v>432</v>
      </c>
      <c r="C64" s="81">
        <v>0.016175554821680406</v>
      </c>
      <c r="D64" s="81">
        <v>0.01881913603442728</v>
      </c>
      <c r="E64" s="81">
        <v>0.03544501740482106</v>
      </c>
      <c r="F64" s="81">
        <v>0.02118445927254912</v>
      </c>
      <c r="G64" s="81">
        <v>0.02718474744501323</v>
      </c>
      <c r="H64" s="81">
        <v>0.04464005413311259</v>
      </c>
      <c r="I64" s="81">
        <v>0.13606645369212653</v>
      </c>
      <c r="J64" s="81">
        <v>0.7004530726013931</v>
      </c>
      <c r="K64" s="64">
        <f t="shared" si="2"/>
        <v>0.03499469085610769</v>
      </c>
    </row>
    <row r="65" spans="2:11" ht="11.25">
      <c r="B65" s="14" t="s">
        <v>15</v>
      </c>
      <c r="C65" s="81">
        <v>0.050861776047332996</v>
      </c>
      <c r="D65" s="81">
        <v>0.08595004223933964</v>
      </c>
      <c r="E65" s="81">
        <v>0.08421682653191642</v>
      </c>
      <c r="F65" s="81">
        <v>0.018862748643197595</v>
      </c>
      <c r="G65" s="81">
        <v>0.013790910592878229</v>
      </c>
      <c r="H65" s="81">
        <v>0.01531838486740588</v>
      </c>
      <c r="I65" s="81">
        <v>0.03285628337453358</v>
      </c>
      <c r="J65" s="81">
        <v>0.6981461449978335</v>
      </c>
      <c r="K65" s="64">
        <f t="shared" si="2"/>
        <v>0.13681181828667263</v>
      </c>
    </row>
    <row r="66" spans="2:11" ht="11.25">
      <c r="B66" s="14" t="s">
        <v>14</v>
      </c>
      <c r="C66" s="81">
        <v>0.00035812343320997973</v>
      </c>
      <c r="D66" s="81">
        <v>0.0008356213441566194</v>
      </c>
      <c r="E66" s="81">
        <v>0.004894353587203056</v>
      </c>
      <c r="F66" s="81">
        <v>0.009669332696669452</v>
      </c>
      <c r="G66" s="81">
        <v>0.029962993911901634</v>
      </c>
      <c r="H66" s="81">
        <v>0.05491225975886355</v>
      </c>
      <c r="I66" s="81">
        <v>0.23791333412916318</v>
      </c>
      <c r="J66" s="81">
        <v>0.6616927300943058</v>
      </c>
      <c r="K66" s="64">
        <f t="shared" si="2"/>
        <v>0.001193744777366599</v>
      </c>
    </row>
    <row r="67" spans="2:11" ht="11.25">
      <c r="B67" s="14" t="s">
        <v>1</v>
      </c>
      <c r="C67" s="81">
        <v>0.1367100690560353</v>
      </c>
      <c r="D67" s="81">
        <v>0.06598356376869957</v>
      </c>
      <c r="E67" s="81">
        <v>0.07412710486673528</v>
      </c>
      <c r="F67" s="81">
        <v>0.015973869076916194</v>
      </c>
      <c r="G67" s="81">
        <v>0.016287082196071414</v>
      </c>
      <c r="H67" s="81">
        <v>0.017047742628305516</v>
      </c>
      <c r="I67" s="81">
        <v>0.030948439154622878</v>
      </c>
      <c r="J67" s="81">
        <v>0.6429370441630498</v>
      </c>
      <c r="K67" s="64">
        <f t="shared" si="2"/>
        <v>0.20269363282473488</v>
      </c>
    </row>
    <row r="68" spans="2:11" ht="11.25">
      <c r="B68" s="14" t="s">
        <v>285</v>
      </c>
      <c r="C68" s="81">
        <v>0.0004432136982773785</v>
      </c>
      <c r="D68" s="81">
        <v>0.0015283981379221546</v>
      </c>
      <c r="E68" s="81">
        <v>0.008378262217845699</v>
      </c>
      <c r="F68" s="81">
        <v>0.012228273189379555</v>
      </c>
      <c r="G68" s="81">
        <v>0.026701267801540366</v>
      </c>
      <c r="H68" s="81">
        <v>0.06260991935469246</v>
      </c>
      <c r="I68" s="81">
        <v>0.2518813913718407</v>
      </c>
      <c r="J68" s="81">
        <v>0.6362296369238358</v>
      </c>
      <c r="K68" s="64">
        <f t="shared" si="2"/>
        <v>0.001971611836199533</v>
      </c>
    </row>
    <row r="69" spans="2:11" ht="11.25">
      <c r="B69" s="14" t="s">
        <v>7</v>
      </c>
      <c r="C69" s="81">
        <v>0.01645868963915458</v>
      </c>
      <c r="D69" s="81">
        <v>0.02183230928401005</v>
      </c>
      <c r="E69" s="81">
        <v>0.06481070923333544</v>
      </c>
      <c r="F69" s="81">
        <v>0.04095141572179641</v>
      </c>
      <c r="G69" s="81">
        <v>0.047824159118261864</v>
      </c>
      <c r="H69" s="81">
        <v>0.06466290830007812</v>
      </c>
      <c r="I69" s="81">
        <v>0.1111040729714322</v>
      </c>
      <c r="J69" s="81">
        <v>0.6323557357319314</v>
      </c>
      <c r="K69" s="64">
        <f t="shared" si="2"/>
        <v>0.03829099892316463</v>
      </c>
    </row>
    <row r="70" spans="2:11" ht="11.25">
      <c r="B70" s="14" t="s">
        <v>25</v>
      </c>
      <c r="C70" s="81">
        <v>4.389398140358321E-05</v>
      </c>
      <c r="D70" s="81">
        <v>8.778796280716642E-05</v>
      </c>
      <c r="E70" s="81">
        <v>0.0014704483770200377</v>
      </c>
      <c r="F70" s="81">
        <v>0.005852530853811095</v>
      </c>
      <c r="G70" s="81">
        <v>0.03258396552859327</v>
      </c>
      <c r="H70" s="81">
        <v>0.11378783112522221</v>
      </c>
      <c r="I70" s="81">
        <v>0.30676040470250854</v>
      </c>
      <c r="J70" s="81">
        <v>0.5394204531322013</v>
      </c>
      <c r="K70" s="64">
        <f t="shared" si="2"/>
        <v>0.00013168194421074963</v>
      </c>
    </row>
    <row r="71" spans="2:11" ht="11.25">
      <c r="B71" s="14" t="s">
        <v>16</v>
      </c>
      <c r="C71" s="81"/>
      <c r="D71" s="81">
        <v>0</v>
      </c>
      <c r="E71" s="81">
        <v>0.003966567502479105</v>
      </c>
      <c r="F71" s="81">
        <v>0.01034140813146338</v>
      </c>
      <c r="G71" s="81">
        <v>0.06275676441422298</v>
      </c>
      <c r="H71" s="81">
        <v>0.1195636775747273</v>
      </c>
      <c r="I71" s="81">
        <v>0.3360249327100156</v>
      </c>
      <c r="J71" s="81">
        <v>0.4672049865420031</v>
      </c>
      <c r="K71" s="64">
        <f t="shared" si="2"/>
        <v>0</v>
      </c>
    </row>
    <row r="72" spans="2:11" ht="11.25">
      <c r="B72" s="14" t="s">
        <v>22</v>
      </c>
      <c r="C72" s="81">
        <v>0.3264702855913415</v>
      </c>
      <c r="D72" s="81">
        <v>0.23010448920028811</v>
      </c>
      <c r="E72" s="81">
        <v>0.08866334271896427</v>
      </c>
      <c r="F72" s="81">
        <v>0.007934444018297303</v>
      </c>
      <c r="G72" s="81">
        <v>0.0037455215573287434</v>
      </c>
      <c r="H72" s="81">
        <v>0.0023460959205245974</v>
      </c>
      <c r="I72" s="81">
        <v>0.004695933620826746</v>
      </c>
      <c r="J72" s="81">
        <v>0.3360398873724287</v>
      </c>
      <c r="K72" s="64">
        <f>C72+D72</f>
        <v>0.5565747747916296</v>
      </c>
    </row>
    <row r="73" spans="2:11" ht="11.25">
      <c r="B73" s="14" t="s">
        <v>23</v>
      </c>
      <c r="C73" s="81">
        <v>0.048032876999188547</v>
      </c>
      <c r="D73" s="81">
        <v>0.1390728476821192</v>
      </c>
      <c r="E73" s="81">
        <v>0.15776247938643562</v>
      </c>
      <c r="F73" s="81">
        <v>0.07313561762165274</v>
      </c>
      <c r="G73" s="81">
        <v>0.11169279899484334</v>
      </c>
      <c r="H73" s="81">
        <v>0.10844698060361752</v>
      </c>
      <c r="I73" s="81">
        <v>0.09569929063162579</v>
      </c>
      <c r="J73" s="81">
        <v>0.26615710808051724</v>
      </c>
      <c r="K73" s="64">
        <f t="shared" si="2"/>
        <v>0.18710572468130773</v>
      </c>
    </row>
    <row r="74" spans="2:11" ht="11.25">
      <c r="B74" s="14" t="s">
        <v>434</v>
      </c>
      <c r="C74" s="81">
        <v>0.008709559129818153</v>
      </c>
      <c r="D74" s="81">
        <v>0.035553263969110814</v>
      </c>
      <c r="E74" s="81">
        <v>0.21144017680201677</v>
      </c>
      <c r="F74" s="81">
        <v>0.13910367045237623</v>
      </c>
      <c r="G74" s="81">
        <v>0.13390496170011223</v>
      </c>
      <c r="H74" s="81">
        <v>0.11058653898506773</v>
      </c>
      <c r="I74" s="81">
        <v>0.10815544565561785</v>
      </c>
      <c r="J74" s="81">
        <v>0.2525470392943663</v>
      </c>
      <c r="K74" s="64">
        <f t="shared" si="2"/>
        <v>0.04426282309892897</v>
      </c>
    </row>
    <row r="75" spans="2:11" ht="11.25">
      <c r="B75" s="14" t="s">
        <v>280</v>
      </c>
      <c r="C75" s="81">
        <v>0.04219347446675282</v>
      </c>
      <c r="D75" s="81">
        <v>0.20328674775843003</v>
      </c>
      <c r="E75" s="81">
        <v>0.31000945922540935</v>
      </c>
      <c r="F75" s="81">
        <v>0.04785568685967039</v>
      </c>
      <c r="G75" s="81">
        <v>0.03738392464594519</v>
      </c>
      <c r="H75" s="81">
        <v>0.06337014881626454</v>
      </c>
      <c r="I75" s="81">
        <v>0.05028710747545265</v>
      </c>
      <c r="J75" s="81">
        <v>0.24561345075207502</v>
      </c>
      <c r="K75" s="64">
        <f t="shared" si="2"/>
        <v>0.24548022222518284</v>
      </c>
    </row>
    <row r="76" spans="2:11" ht="11.25">
      <c r="B76" s="14" t="s">
        <v>278</v>
      </c>
      <c r="C76" s="81">
        <v>0.0007551919446192574</v>
      </c>
      <c r="D76" s="81">
        <v>0.0031025802391441157</v>
      </c>
      <c r="E76" s="81">
        <v>0.03026431718061674</v>
      </c>
      <c r="F76" s="81">
        <v>0.07150409062303335</v>
      </c>
      <c r="G76" s="81">
        <v>0.12746381371932033</v>
      </c>
      <c r="H76" s="81">
        <v>0.21727501573316552</v>
      </c>
      <c r="I76" s="81">
        <v>0.36083071113908116</v>
      </c>
      <c r="J76" s="81">
        <v>0.18881057268722468</v>
      </c>
      <c r="K76" s="64">
        <f t="shared" si="2"/>
        <v>0.003857772183763373</v>
      </c>
    </row>
    <row r="77" spans="2:11" ht="11.25">
      <c r="B77" s="14" t="s">
        <v>19</v>
      </c>
      <c r="C77" s="81">
        <v>0.009458835124896049</v>
      </c>
      <c r="D77" s="81">
        <v>0.008929066436689562</v>
      </c>
      <c r="E77" s="81">
        <v>0.023688668494163304</v>
      </c>
      <c r="F77" s="81">
        <v>0.03136723442264453</v>
      </c>
      <c r="G77" s="81">
        <v>0.08172606030738905</v>
      </c>
      <c r="H77" s="81">
        <v>0.2196230018172298</v>
      </c>
      <c r="I77" s="81">
        <v>0.4883974497181754</v>
      </c>
      <c r="J77" s="81">
        <v>0.13680968367881233</v>
      </c>
      <c r="K77" s="64">
        <f t="shared" si="2"/>
        <v>0.01838790156158561</v>
      </c>
    </row>
    <row r="78" spans="2:11" ht="11.25">
      <c r="B78" s="14" t="s">
        <v>28</v>
      </c>
      <c r="C78" s="81">
        <v>0.00027046732049201534</v>
      </c>
      <c r="D78" s="81">
        <v>0.0006350102307203839</v>
      </c>
      <c r="E78" s="81">
        <v>0.005185916884216468</v>
      </c>
      <c r="F78" s="81">
        <v>0.016733695524353817</v>
      </c>
      <c r="G78" s="81">
        <v>0.06599402620005174</v>
      </c>
      <c r="H78" s="81">
        <v>0.20357957618946823</v>
      </c>
      <c r="I78" s="81">
        <v>0.5868082504292199</v>
      </c>
      <c r="J78" s="81">
        <v>0.1208048166701945</v>
      </c>
      <c r="K78" s="64">
        <f t="shared" si="2"/>
        <v>0.0009054775512123992</v>
      </c>
    </row>
    <row r="79" spans="2:11" ht="11.25">
      <c r="B79" s="14" t="s">
        <v>279</v>
      </c>
      <c r="C79" s="81">
        <v>0.27291797776379273</v>
      </c>
      <c r="D79" s="81">
        <v>0.43633312355779313</v>
      </c>
      <c r="E79" s="81">
        <v>0.09397944199706314</v>
      </c>
      <c r="F79" s="81">
        <v>0.017830920914621354</v>
      </c>
      <c r="G79" s="81">
        <v>0</v>
      </c>
      <c r="H79" s="81">
        <v>0.034612964128382634</v>
      </c>
      <c r="I79" s="81"/>
      <c r="J79" s="81">
        <v>0</v>
      </c>
      <c r="K79" s="64">
        <f>C79+D79</f>
        <v>0.7092511013215859</v>
      </c>
    </row>
  </sheetData>
  <sheetProtection/>
  <mergeCells count="1">
    <mergeCell ref="B42:G42"/>
  </mergeCells>
  <printOptions/>
  <pageMargins left="0.7" right="0.7" top="0.75" bottom="0.75" header="0.3" footer="0.3"/>
  <pageSetup orientation="portrait" paperSize="9"/>
  <ignoredErrors>
    <ignoredError sqref="C5 E5:K5" formulaRange="1"/>
    <ignoredError sqref="D5" formula="1" formulaRange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theme="0"/>
  </sheetPr>
  <dimension ref="B1:W50"/>
  <sheetViews>
    <sheetView zoomScale="150" zoomScaleNormal="150" zoomScalePageLayoutView="0" workbookViewId="0" topLeftCell="A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6" width="8.7109375" style="62" customWidth="1"/>
    <col min="7" max="16384" width="10.28125" style="62" customWidth="1"/>
  </cols>
  <sheetData>
    <row r="1" spans="2:9" ht="12" customHeight="1">
      <c r="B1" s="100" t="s">
        <v>551</v>
      </c>
      <c r="C1" s="100"/>
      <c r="D1" s="100"/>
      <c r="E1" s="65"/>
      <c r="F1" s="65"/>
      <c r="G1" s="65"/>
      <c r="H1" s="79"/>
      <c r="I1" s="79"/>
    </row>
    <row r="2" spans="2:6" ht="12" customHeight="1">
      <c r="B2" s="13"/>
      <c r="C2" s="13"/>
      <c r="D2" s="13"/>
      <c r="E2" s="13"/>
      <c r="F2" s="13"/>
    </row>
    <row r="3" spans="2:12" ht="38.25" customHeight="1">
      <c r="B3" s="1009"/>
      <c r="C3" s="1012" t="s">
        <v>53</v>
      </c>
      <c r="D3" s="1013"/>
      <c r="E3" s="1014" t="s">
        <v>49</v>
      </c>
      <c r="F3" s="1014"/>
      <c r="G3" s="338" t="s">
        <v>48</v>
      </c>
      <c r="H3" s="334" t="s">
        <v>49</v>
      </c>
      <c r="J3" s="1009"/>
      <c r="K3" s="338" t="s">
        <v>48</v>
      </c>
      <c r="L3" s="334" t="s">
        <v>49</v>
      </c>
    </row>
    <row r="4" spans="2:12" ht="37.5" customHeight="1">
      <c r="B4" s="1010"/>
      <c r="C4" s="1015" t="s">
        <v>52</v>
      </c>
      <c r="D4" s="1016"/>
      <c r="E4" s="1017" t="s">
        <v>391</v>
      </c>
      <c r="F4" s="919"/>
      <c r="G4" s="339" t="s">
        <v>50</v>
      </c>
      <c r="H4" s="261" t="s">
        <v>392</v>
      </c>
      <c r="J4" s="1010"/>
      <c r="K4" s="339" t="s">
        <v>50</v>
      </c>
      <c r="L4" s="261" t="s">
        <v>392</v>
      </c>
    </row>
    <row r="5" spans="2:12" ht="12" customHeight="1">
      <c r="B5" s="1010"/>
      <c r="C5" s="1021">
        <v>2005</v>
      </c>
      <c r="D5" s="1022">
        <v>2010</v>
      </c>
      <c r="E5" s="1023">
        <v>2005</v>
      </c>
      <c r="F5" s="1024">
        <v>2010</v>
      </c>
      <c r="G5" s="1025" t="s">
        <v>390</v>
      </c>
      <c r="H5" s="912"/>
      <c r="J5" s="1011"/>
      <c r="K5" s="1015" t="s">
        <v>390</v>
      </c>
      <c r="L5" s="1018"/>
    </row>
    <row r="6" spans="2:12" s="50" customFormat="1" ht="12" customHeight="1">
      <c r="B6" s="1026" t="str">
        <f>'[2]Table 2'!B7</f>
        <v>EU-27</v>
      </c>
      <c r="C6" s="1027">
        <f>'Table 1'!C6/'[2]Table 2'!C7</f>
        <v>0.7751319379654302</v>
      </c>
      <c r="D6" s="1028">
        <f>'Figure 3'!C8</f>
        <v>0.7690665980352994</v>
      </c>
      <c r="E6" s="1029">
        <f>'Figure 1'!E7/'[2]Table 2'!I7</f>
        <v>1.012084400891687</v>
      </c>
      <c r="F6" s="1030">
        <f>'Figure 3'!D8</f>
        <v>0.9790401306471382</v>
      </c>
      <c r="G6" s="1031">
        <f>D6-C6</f>
        <v>-0.006065339930130809</v>
      </c>
      <c r="H6" s="1030">
        <f>F6-E6</f>
        <v>-0.0330442702445487</v>
      </c>
      <c r="J6" s="260" t="s">
        <v>460</v>
      </c>
      <c r="K6" s="1052">
        <v>0.32273912415576866</v>
      </c>
      <c r="L6" s="1053">
        <v>0.12756113961740478</v>
      </c>
    </row>
    <row r="7" spans="2:12" s="50" customFormat="1" ht="12" customHeight="1">
      <c r="B7" s="179" t="str">
        <f>'[2]Table 2'!B9</f>
        <v>BE</v>
      </c>
      <c r="C7" s="1032">
        <f>'Table 1'!C8/'[2]Table 2'!C9</f>
        <v>2.803562407078624</v>
      </c>
      <c r="D7" s="1033">
        <f>'Figure 3'!C9</f>
        <v>2.797260677466863</v>
      </c>
      <c r="E7" s="1034">
        <f>'Figure 1'!E8/'[2]Table 2'!I9</f>
        <v>2.5237308054913408</v>
      </c>
      <c r="F7" s="1035">
        <f>'Figure 3'!D9</f>
        <v>2.463365634601749</v>
      </c>
      <c r="G7" s="1032">
        <f aca="true" t="shared" si="0" ref="G7:G34">D7-C7</f>
        <v>-0.006301729611760898</v>
      </c>
      <c r="H7" s="1035">
        <f aca="true" t="shared" si="1" ref="H7:H34">F7-E7</f>
        <v>-0.06036517088959181</v>
      </c>
      <c r="J7" s="304" t="s">
        <v>461</v>
      </c>
      <c r="K7" s="1054">
        <v>0.17233923753154134</v>
      </c>
      <c r="L7" s="1055">
        <v>-0.08940931617865289</v>
      </c>
    </row>
    <row r="8" spans="2:12" ht="12" customHeight="1">
      <c r="B8" s="180" t="str">
        <f>'[2]Table 2'!B10</f>
        <v>BG (4)</v>
      </c>
      <c r="C8" s="1036">
        <f>'Table 1'!C9/'[2]Table 2'!C10</f>
        <v>0.3698543075676476</v>
      </c>
      <c r="D8" s="1037">
        <f>'Figure 3'!C10</f>
        <v>0.256807417336908</v>
      </c>
      <c r="E8" s="1038">
        <f>'Figure 1'!E9/'[2]Table 2'!I10</f>
        <v>0.7908837779482359</v>
      </c>
      <c r="F8" s="1039">
        <f>'Figure 3'!D10</f>
        <v>0.5767901693707095</v>
      </c>
      <c r="G8" s="1036">
        <f t="shared" si="0"/>
        <v>-0.1130468902307396</v>
      </c>
      <c r="H8" s="1039">
        <f t="shared" si="1"/>
        <v>-0.21409360857752646</v>
      </c>
      <c r="J8" s="179" t="s">
        <v>19</v>
      </c>
      <c r="K8" s="1032">
        <v>0.12338478153031407</v>
      </c>
      <c r="L8" s="1035">
        <v>0.17436121193824594</v>
      </c>
    </row>
    <row r="9" spans="2:12" ht="12" customHeight="1">
      <c r="B9" s="180" t="str">
        <f>'[2]Table 2'!B11</f>
        <v>CZ (1)</v>
      </c>
      <c r="C9" s="1036">
        <f>'Table 1'!C10/'[2]Table 2'!C11</f>
        <v>0.5824863683462524</v>
      </c>
      <c r="D9" s="1037">
        <f>'Figure 3'!C11</f>
        <v>0.4943915040183697</v>
      </c>
      <c r="E9" s="1038">
        <f>'Figure 1'!E10/'[2]Table 2'!I11</f>
        <v>0.8145159452004833</v>
      </c>
      <c r="F9" s="1039">
        <f>'Figure 3'!D11</f>
        <v>0.7585339425488546</v>
      </c>
      <c r="G9" s="1036">
        <f t="shared" si="0"/>
        <v>-0.08809486432788277</v>
      </c>
      <c r="H9" s="1039">
        <f t="shared" si="1"/>
        <v>-0.05598200265162867</v>
      </c>
      <c r="J9" s="180" t="s">
        <v>11</v>
      </c>
      <c r="K9" s="1036">
        <v>0.09137019634166799</v>
      </c>
      <c r="L9" s="1039">
        <v>-0.6902504986381479</v>
      </c>
    </row>
    <row r="10" spans="2:12" ht="12" customHeight="1">
      <c r="B10" s="180" t="str">
        <f>'[2]Table 2'!B12</f>
        <v>DK (3)</v>
      </c>
      <c r="C10" s="1036">
        <f>'Table 1'!C11/'[2]Table 2'!C12</f>
        <v>1.6861420620528937</v>
      </c>
      <c r="D10" s="1037">
        <f>'Figure 3'!C12</f>
        <v>1.858481299584435</v>
      </c>
      <c r="E10" s="1038">
        <f>'Figure 1'!E11/'[2]Table 2'!I12</f>
        <v>1.7930977592464825</v>
      </c>
      <c r="F10" s="1039">
        <f>'Figure 3'!D12</f>
        <v>1.7036884430678296</v>
      </c>
      <c r="G10" s="1036">
        <f t="shared" si="0"/>
        <v>0.17233923753154134</v>
      </c>
      <c r="H10" s="1039">
        <f t="shared" si="1"/>
        <v>-0.08940931617865289</v>
      </c>
      <c r="J10" s="180" t="s">
        <v>363</v>
      </c>
      <c r="K10" s="1036">
        <v>0.056643422175918445</v>
      </c>
      <c r="L10" s="1039">
        <v>0.07387895987803739</v>
      </c>
    </row>
    <row r="11" spans="2:12" ht="12" customHeight="1">
      <c r="B11" s="180" t="str">
        <f>'[2]Table 2'!B13</f>
        <v>DE (1)</v>
      </c>
      <c r="C11" s="1036">
        <f>'Table 1'!C12/'[2]Table 2'!C13</f>
        <v>1.0694332866483243</v>
      </c>
      <c r="D11" s="1037">
        <f>'Figure 3'!C13</f>
        <v>1.0651676245210728</v>
      </c>
      <c r="E11" s="1038">
        <f>'Figure 1'!E12/'[2]Table 2'!I13</f>
        <v>1.4998575350395964</v>
      </c>
      <c r="F11" s="1039">
        <f>'Figure 3'!D13</f>
        <v>1.3391203141754904</v>
      </c>
      <c r="G11" s="1036">
        <f t="shared" si="0"/>
        <v>-0.004265662127251435</v>
      </c>
      <c r="H11" s="1039">
        <f t="shared" si="1"/>
        <v>-0.16073722086410602</v>
      </c>
      <c r="J11" s="180" t="s">
        <v>278</v>
      </c>
      <c r="K11" s="1036">
        <v>0.04652809564321014</v>
      </c>
      <c r="L11" s="1039">
        <v>0.04318231140429929</v>
      </c>
    </row>
    <row r="12" spans="2:12" ht="12" customHeight="1">
      <c r="B12" s="180" t="str">
        <f>'[2]Table 2'!B14</f>
        <v>EE</v>
      </c>
      <c r="C12" s="1036">
        <f>'Table 1'!C13/'[2]Table 2'!C14</f>
        <v>0.38128671902331923</v>
      </c>
      <c r="D12" s="1037">
        <f>'Figure 3'!C14</f>
        <v>0.32548352816153026</v>
      </c>
      <c r="E12" s="1038">
        <f>'Figure 1'!E13/'[2]Table 2'!I14</f>
        <v>0.4819122320643721</v>
      </c>
      <c r="F12" s="1039">
        <f>'Figure 3'!D14</f>
        <v>0.5005092168245239</v>
      </c>
      <c r="G12" s="1036">
        <f t="shared" si="0"/>
        <v>-0.055803190861788976</v>
      </c>
      <c r="H12" s="1039">
        <f t="shared" si="1"/>
        <v>0.018596984760151758</v>
      </c>
      <c r="J12" s="180" t="s">
        <v>472</v>
      </c>
      <c r="K12" s="1036">
        <v>0.04336405338614613</v>
      </c>
      <c r="L12" s="1039">
        <v>0.07373760724527356</v>
      </c>
    </row>
    <row r="13" spans="2:12" ht="12" customHeight="1">
      <c r="B13" s="180" t="str">
        <f>'[2]Table 2'!B15</f>
        <v>IE (4)</v>
      </c>
      <c r="C13" s="1036">
        <f>'Table 1'!C14/'[2]Table 2'!C15</f>
        <v>1.3404732027546638</v>
      </c>
      <c r="D13" s="1037">
        <f>'Figure 3'!C15</f>
        <v>1.1595672209977959</v>
      </c>
      <c r="E13" s="1038">
        <f>'Figure 1'!E14/'[2]Table 2'!I15</f>
        <v>1.3258903479757556</v>
      </c>
      <c r="F13" s="1039">
        <f>'Figure 3'!D15</f>
        <v>1.1345713662286987</v>
      </c>
      <c r="G13" s="1036">
        <f t="shared" si="0"/>
        <v>-0.1809059817568679</v>
      </c>
      <c r="H13" s="1039">
        <f t="shared" si="1"/>
        <v>-0.19131898174705686</v>
      </c>
      <c r="J13" s="180" t="s">
        <v>459</v>
      </c>
      <c r="K13" s="1036">
        <v>0.04291749315685678</v>
      </c>
      <c r="L13" s="1039">
        <v>0.01348599362377223</v>
      </c>
    </row>
    <row r="14" spans="2:12" ht="12" customHeight="1">
      <c r="B14" s="180" t="str">
        <f>'[2]Table 2'!B16</f>
        <v>EL (4)</v>
      </c>
      <c r="C14" s="1036">
        <f>'Table 1'!C15/'[2]Table 2'!C16</f>
        <v>0.43634771983781556</v>
      </c>
      <c r="D14" s="1037">
        <f>'Figure 3'!C16</f>
        <v>0.46485927495772245</v>
      </c>
      <c r="E14" s="1038">
        <f>'Figure 1'!E15/'[2]Table 2'!I16</f>
        <v>0.706947690005588</v>
      </c>
      <c r="F14" s="1039">
        <f>'Figure 3'!D16</f>
        <v>0.6881900457130569</v>
      </c>
      <c r="G14" s="1036">
        <f t="shared" si="0"/>
        <v>0.028511555119906884</v>
      </c>
      <c r="H14" s="1039">
        <f t="shared" si="1"/>
        <v>-0.018757644292531128</v>
      </c>
      <c r="J14" s="180" t="s">
        <v>21</v>
      </c>
      <c r="K14" s="1036">
        <v>0.038898429652338806</v>
      </c>
      <c r="L14" s="1039">
        <v>0.02247302971493992</v>
      </c>
    </row>
    <row r="15" spans="2:12" ht="12" customHeight="1">
      <c r="B15" s="180" t="str">
        <f>'[2]Table 2'!B17</f>
        <v>ES (3)</v>
      </c>
      <c r="C15" s="1036">
        <f>'Table 1'!C16/'[2]Table 2'!C17</f>
        <v>0.5814642691468522</v>
      </c>
      <c r="D15" s="1037">
        <f>'Figure 3'!C17</f>
        <v>0.624381762303709</v>
      </c>
      <c r="E15" s="1038">
        <f>'Figure 1'!E16/'[2]Table 2'!I17</f>
        <v>0.701778210873398</v>
      </c>
      <c r="F15" s="1039">
        <f>'Figure 3'!D17</f>
        <v>0.7152642044971702</v>
      </c>
      <c r="G15" s="1036">
        <f t="shared" si="0"/>
        <v>0.04291749315685678</v>
      </c>
      <c r="H15" s="1039">
        <f t="shared" si="1"/>
        <v>0.01348599362377223</v>
      </c>
      <c r="J15" s="180" t="s">
        <v>468</v>
      </c>
      <c r="K15" s="1036">
        <v>0.028511555119906884</v>
      </c>
      <c r="L15" s="1039">
        <v>-0.018757644292531128</v>
      </c>
    </row>
    <row r="16" spans="2:12" ht="12" customHeight="1">
      <c r="B16" s="180" t="str">
        <f>'[2]Table 2'!B18</f>
        <v>FR (4)</v>
      </c>
      <c r="C16" s="1036">
        <f>'Table 1'!C17/'[2]Table 2'!C18</f>
        <v>0.8010858846489811</v>
      </c>
      <c r="D16" s="1037">
        <f>'Figure 3'!C18</f>
        <v>0.8145335345044364</v>
      </c>
      <c r="E16" s="1038">
        <f>'Figure 1'!E17/'[2]Table 2'!I18</f>
        <v>1.1206974980770272</v>
      </c>
      <c r="F16" s="1039">
        <f>'Figure 3'!D18</f>
        <v>1.1326087201125177</v>
      </c>
      <c r="G16" s="1036">
        <f t="shared" si="0"/>
        <v>0.013447649855455324</v>
      </c>
      <c r="H16" s="1039">
        <f t="shared" si="1"/>
        <v>0.011911222035490443</v>
      </c>
      <c r="J16" s="180" t="s">
        <v>394</v>
      </c>
      <c r="K16" s="1036">
        <v>0.018380104018678733</v>
      </c>
      <c r="L16" s="1039">
        <v>-0.059556747998282145</v>
      </c>
    </row>
    <row r="17" spans="2:12" ht="12" customHeight="1">
      <c r="B17" s="180" t="str">
        <f>'[2]Table 2'!B19</f>
        <v>IT (2)</v>
      </c>
      <c r="C17" s="1036">
        <f>'Table 1'!C19/'[2]Table 2'!C19</f>
        <v>0.7525844261617818</v>
      </c>
      <c r="D17" s="1037">
        <f>'Figure 3'!C20</f>
        <v>0.7709645301804605</v>
      </c>
      <c r="E17" s="1038">
        <f>'Figure 1'!E18/'[2]Table 2'!I19</f>
        <v>1.0586392200108525</v>
      </c>
      <c r="F17" s="1039">
        <f>'Figure 3'!D20</f>
        <v>0.9990824720125704</v>
      </c>
      <c r="G17" s="1036">
        <f t="shared" si="0"/>
        <v>0.018380104018678733</v>
      </c>
      <c r="H17" s="1039">
        <f t="shared" si="1"/>
        <v>-0.059556747998282145</v>
      </c>
      <c r="J17" s="180" t="s">
        <v>469</v>
      </c>
      <c r="K17" s="1036">
        <v>0.013447649855455324</v>
      </c>
      <c r="L17" s="1039">
        <v>0.011911222035490443</v>
      </c>
    </row>
    <row r="18" spans="2:12" ht="12" customHeight="1">
      <c r="B18" s="180" t="str">
        <f>'[2]Table 2'!B20</f>
        <v>CY</v>
      </c>
      <c r="C18" s="1036">
        <f>'Table 1'!C20/'[2]Table 2'!C20</f>
        <v>1.60990099009901</v>
      </c>
      <c r="D18" s="1037">
        <f>'Figure 3'!C21</f>
        <v>1.701271186440678</v>
      </c>
      <c r="E18" s="1038">
        <f>'Figure 1'!E19/'[2]Table 2'!I20</f>
        <v>3.3045321160743395</v>
      </c>
      <c r="F18" s="1039">
        <f>'Figure 3'!D21</f>
        <v>2.6142816174361916</v>
      </c>
      <c r="G18" s="1036">
        <f t="shared" si="0"/>
        <v>0.09137019634166799</v>
      </c>
      <c r="H18" s="1039">
        <f t="shared" si="1"/>
        <v>-0.6902504986381479</v>
      </c>
      <c r="J18" s="180" t="s">
        <v>393</v>
      </c>
      <c r="K18" s="1036">
        <v>0.007742087171773271</v>
      </c>
      <c r="L18" s="1039">
        <v>-0.07308808400920075</v>
      </c>
    </row>
    <row r="19" spans="2:12" ht="12" customHeight="1">
      <c r="B19" s="180" t="str">
        <f>'[2]Table 2'!B21</f>
        <v>LV</v>
      </c>
      <c r="C19" s="1036">
        <f>'Table 1'!C21/'[2]Table 2'!C21</f>
        <v>0.2681232664190682</v>
      </c>
      <c r="D19" s="1037">
        <f>'Figure 3'!C22</f>
        <v>0.26427060133630287</v>
      </c>
      <c r="E19" s="1038">
        <f>'Figure 1'!E20/'[2]Table 2'!I21</f>
        <v>0.29636534953188587</v>
      </c>
      <c r="F19" s="1039">
        <f>'Figure 3'!D22</f>
        <v>0.37872615738522003</v>
      </c>
      <c r="G19" s="1036">
        <f t="shared" si="0"/>
        <v>-0.0038526650827653275</v>
      </c>
      <c r="H19" s="1039">
        <f t="shared" si="1"/>
        <v>0.08236080785333416</v>
      </c>
      <c r="J19" s="180" t="s">
        <v>346</v>
      </c>
      <c r="K19" s="1036">
        <v>0.0004630785138044491</v>
      </c>
      <c r="L19" s="1039">
        <v>0.04194847380719402</v>
      </c>
    </row>
    <row r="20" spans="2:12" ht="12" customHeight="1">
      <c r="B20" s="180" t="str">
        <f>'[2]Table 2'!B22</f>
        <v>LT</v>
      </c>
      <c r="C20" s="1036">
        <f>'Table 1'!C22/'[2]Table 2'!C22</f>
        <v>0.462196100342402</v>
      </c>
      <c r="D20" s="1037">
        <f>'Figure 3'!C23</f>
        <v>0.3281370761939483</v>
      </c>
      <c r="E20" s="1038">
        <f>'Figure 1'!E21/'[2]Table 2'!I22</f>
        <v>0.6328804591516457</v>
      </c>
      <c r="F20" s="1039">
        <f>'Figure 3'!D23</f>
        <v>0.5505200594353641</v>
      </c>
      <c r="G20" s="1036">
        <f t="shared" si="0"/>
        <v>-0.13405902414845372</v>
      </c>
      <c r="H20" s="1039">
        <f t="shared" si="1"/>
        <v>-0.08236039971628162</v>
      </c>
      <c r="J20" s="180" t="s">
        <v>458</v>
      </c>
      <c r="K20" s="1036">
        <v>-0.003404092103436618</v>
      </c>
      <c r="L20" s="1039">
        <v>-0.04323550286764233</v>
      </c>
    </row>
    <row r="21" spans="2:12" ht="12" customHeight="1">
      <c r="B21" s="180" t="str">
        <f>'[2]Table 2'!B23</f>
        <v>LU (3)</v>
      </c>
      <c r="C21" s="1036">
        <f>'Table 1'!C23/'[2]Table 2'!C23</f>
        <v>1.2232039060683564</v>
      </c>
      <c r="D21" s="1037">
        <f>'Figure 3'!C24</f>
        <v>1.2798473282442748</v>
      </c>
      <c r="E21" s="1038">
        <f>'Figure 1'!E22/'[2]Table 2'!I23</f>
        <v>1.5217535702424445</v>
      </c>
      <c r="F21" s="1039">
        <f>'Figure 3'!D24</f>
        <v>1.595632530120482</v>
      </c>
      <c r="G21" s="1036">
        <f t="shared" si="0"/>
        <v>0.056643422175918445</v>
      </c>
      <c r="H21" s="1039">
        <f t="shared" si="1"/>
        <v>0.07387895987803739</v>
      </c>
      <c r="J21" s="180" t="s">
        <v>12</v>
      </c>
      <c r="K21" s="1036">
        <v>-0.0038526650827653275</v>
      </c>
      <c r="L21" s="1039">
        <v>0.08236080785333416</v>
      </c>
    </row>
    <row r="22" spans="2:12" ht="12" customHeight="1">
      <c r="B22" s="180" t="str">
        <f>'[2]Table 2'!B24</f>
        <v>HU (4)</v>
      </c>
      <c r="C22" s="1036">
        <f>'Table 1'!C24/'[2]Table 2'!C24</f>
        <v>0.5764487067809316</v>
      </c>
      <c r="D22" s="1037">
        <f>'Figure 3'!C25</f>
        <v>0.530044814340589</v>
      </c>
      <c r="E22" s="1038">
        <f>'Figure 1'!E23/'[2]Table 2'!I24</f>
        <v>0.911021047541138</v>
      </c>
      <c r="F22" s="1039">
        <f>'Figure 3'!D25</f>
        <v>0.706562518609683</v>
      </c>
      <c r="G22" s="1036">
        <f t="shared" si="0"/>
        <v>-0.0464038924403426</v>
      </c>
      <c r="H22" s="1039">
        <f t="shared" si="1"/>
        <v>-0.204458528931455</v>
      </c>
      <c r="J22" s="180" t="s">
        <v>348</v>
      </c>
      <c r="K22" s="1036">
        <v>-0.004265662127251435</v>
      </c>
      <c r="L22" s="1039">
        <v>-0.16073722086410602</v>
      </c>
    </row>
    <row r="23" spans="2:12" ht="12" customHeight="1">
      <c r="B23" s="180" t="str">
        <f>'[2]Table 2'!B25</f>
        <v>MT</v>
      </c>
      <c r="C23" s="1036">
        <f>'Table 1'!C25/'[2]Table 2'!C25</f>
        <v>4.501463414634147</v>
      </c>
      <c r="D23" s="1037">
        <f>'Figure 3'!C26</f>
        <v>3.786363636363636</v>
      </c>
      <c r="E23" s="1038">
        <f>'Figure 1'!E24/'[2]Table 2'!I25</f>
        <v>3.7636761487964994</v>
      </c>
      <c r="F23" s="1039">
        <f>'Figure 3'!D26</f>
        <v>2.6684684684684683</v>
      </c>
      <c r="G23" s="1036">
        <f t="shared" si="0"/>
        <v>-0.7150997782705106</v>
      </c>
      <c r="H23" s="1039">
        <f t="shared" si="1"/>
        <v>-1.095207680328031</v>
      </c>
      <c r="J23" s="180" t="s">
        <v>34</v>
      </c>
      <c r="K23" s="1036">
        <v>-0.006065339930130809</v>
      </c>
      <c r="L23" s="1039">
        <v>-0.0330442702445487</v>
      </c>
    </row>
    <row r="24" spans="2:12" ht="12" customHeight="1">
      <c r="B24" s="180" t="str">
        <f>'[2]Table 2'!B26</f>
        <v>NL (3)</v>
      </c>
      <c r="C24" s="1036">
        <f>'Table 1'!C26/'[2]Table 2'!C26</f>
        <v>3.262463867297223</v>
      </c>
      <c r="D24" s="1037">
        <f>'Figure 3'!C27</f>
        <v>3.5852029914529915</v>
      </c>
      <c r="E24" s="1038">
        <f>'Figure 1'!E25/'[2]Table 2'!I26</f>
        <v>2.3372972801673253</v>
      </c>
      <c r="F24" s="1039">
        <f>'Figure 3'!D27</f>
        <v>2.46485841978473</v>
      </c>
      <c r="G24" s="1036">
        <f t="shared" si="0"/>
        <v>0.32273912415576866</v>
      </c>
      <c r="H24" s="1039">
        <f t="shared" si="1"/>
        <v>0.12756113961740478</v>
      </c>
      <c r="J24" s="180" t="s">
        <v>0</v>
      </c>
      <c r="K24" s="1036">
        <v>-0.006301729611760898</v>
      </c>
      <c r="L24" s="1039">
        <v>-0.06036517088959181</v>
      </c>
    </row>
    <row r="25" spans="2:12" ht="12" customHeight="1">
      <c r="B25" s="180" t="str">
        <f>'[2]Table 2'!B27</f>
        <v>AT</v>
      </c>
      <c r="C25" s="1036">
        <f>'Table 1'!C27/'[2]Table 2'!C27</f>
        <v>0.7512399578720487</v>
      </c>
      <c r="D25" s="1037">
        <f>'Figure 3'!C28</f>
        <v>0.8746247394023627</v>
      </c>
      <c r="E25" s="1038">
        <f>'Figure 1'!E26/'[2]Table 2'!I27</f>
        <v>0.7446233919277226</v>
      </c>
      <c r="F25" s="1039">
        <f>'Figure 3'!D28</f>
        <v>0.9189846038659686</v>
      </c>
      <c r="G25" s="1036">
        <f t="shared" si="0"/>
        <v>0.12338478153031407</v>
      </c>
      <c r="H25" s="1039">
        <f t="shared" si="1"/>
        <v>0.17436121193824594</v>
      </c>
      <c r="J25" s="180" t="s">
        <v>25</v>
      </c>
      <c r="K25" s="1036">
        <v>-0.022056916960084383</v>
      </c>
      <c r="L25" s="1039">
        <v>-0.0837302515803191</v>
      </c>
    </row>
    <row r="26" spans="2:12" ht="12" customHeight="1">
      <c r="B26" s="180" t="str">
        <f>'[2]Table 2'!B28</f>
        <v>PL (1)</v>
      </c>
      <c r="C26" s="1036">
        <f>'Table 1'!C28/'[2]Table 2'!C28</f>
        <v>0.7178327614529706</v>
      </c>
      <c r="D26" s="1037">
        <f>'Figure 3'!C29</f>
        <v>0.718295839966775</v>
      </c>
      <c r="E26" s="1038">
        <f>'Figure 1'!E27/'[2]Table 2'!I28</f>
        <v>1.2026390073835331</v>
      </c>
      <c r="F26" s="1039">
        <f>'Figure 3'!D29</f>
        <v>1.2445874811907272</v>
      </c>
      <c r="G26" s="1036">
        <f t="shared" si="0"/>
        <v>0.0004630785138044491</v>
      </c>
      <c r="H26" s="1039">
        <f t="shared" si="1"/>
        <v>0.04194847380719402</v>
      </c>
      <c r="J26" s="180" t="s">
        <v>470</v>
      </c>
      <c r="K26" s="1036">
        <v>-0.0464038924403426</v>
      </c>
      <c r="L26" s="1039">
        <v>-0.204458528931455</v>
      </c>
    </row>
    <row r="27" spans="2:12" ht="12" customHeight="1">
      <c r="B27" s="180" t="str">
        <f>'[2]Table 2'!B29</f>
        <v>PT</v>
      </c>
      <c r="C27" s="1036">
        <f>'Table 1'!C29/'[2]Table 2'!C29</f>
        <v>0.5625056052440625</v>
      </c>
      <c r="D27" s="1037">
        <f>'Figure 3'!C30</f>
        <v>0.6014040348964013</v>
      </c>
      <c r="E27" s="1038">
        <f>'Figure 1'!E28/'[2]Table 2'!I29</f>
        <v>0.5984685287266185</v>
      </c>
      <c r="F27" s="1039">
        <f>'Figure 3'!D30</f>
        <v>0.6209415584415584</v>
      </c>
      <c r="G27" s="1036">
        <f t="shared" si="0"/>
        <v>0.038898429652338806</v>
      </c>
      <c r="H27" s="1039">
        <f t="shared" si="1"/>
        <v>0.02247302971493992</v>
      </c>
      <c r="J27" s="180" t="s">
        <v>471</v>
      </c>
      <c r="K27" s="1036">
        <v>-0.0481281176812296</v>
      </c>
      <c r="L27" s="1039">
        <v>-0.06370955778862597</v>
      </c>
    </row>
    <row r="28" spans="2:12" ht="12" customHeight="1">
      <c r="B28" s="180" t="str">
        <f>'[2]Table 2'!B30</f>
        <v>RO</v>
      </c>
      <c r="C28" s="1036">
        <f>'Table 1'!C30/'[2]Table 2'!C30</f>
        <v>0.47478913041915044</v>
      </c>
      <c r="D28" s="1037">
        <f>'Figure 3'!C31</f>
        <v>0.40915226213738165</v>
      </c>
      <c r="E28" s="1038">
        <f>'Figure 1'!E29/'[2]Table 2'!I30</f>
        <v>0.7426316151255242</v>
      </c>
      <c r="F28" s="1039">
        <f>'Figure 3'!D31</f>
        <v>0.6535686033594778</v>
      </c>
      <c r="G28" s="1036">
        <f t="shared" si="0"/>
        <v>-0.06563686828176879</v>
      </c>
      <c r="H28" s="1039">
        <f t="shared" si="1"/>
        <v>-0.08906301176604647</v>
      </c>
      <c r="J28" s="180" t="s">
        <v>5</v>
      </c>
      <c r="K28" s="1036">
        <v>-0.055803190861788976</v>
      </c>
      <c r="L28" s="1039">
        <v>0.018596984760151758</v>
      </c>
    </row>
    <row r="29" spans="2:12" ht="12" customHeight="1">
      <c r="B29" s="180" t="str">
        <f>'[2]Table 2'!B31</f>
        <v>SI (4)</v>
      </c>
      <c r="C29" s="1036">
        <f>'Table 1'!C31/'[2]Table 2'!C31</f>
        <v>1.0300935035496717</v>
      </c>
      <c r="D29" s="1037">
        <f>'Figure 3'!C32</f>
        <v>1.0734575569358178</v>
      </c>
      <c r="E29" s="1038">
        <f>'Figure 1'!E30/'[2]Table 2'!I31</f>
        <v>1.0045728145617996</v>
      </c>
      <c r="F29" s="1039">
        <f>'Figure 3'!D32</f>
        <v>1.0783104218070731</v>
      </c>
      <c r="G29" s="1036">
        <f t="shared" si="0"/>
        <v>0.04336405338614613</v>
      </c>
      <c r="H29" s="1039">
        <f t="shared" si="1"/>
        <v>0.07373760724527356</v>
      </c>
      <c r="J29" s="180" t="s">
        <v>344</v>
      </c>
      <c r="K29" s="1036">
        <v>-0.05830551885000773</v>
      </c>
      <c r="L29" s="1039">
        <v>-0.049977581019306105</v>
      </c>
    </row>
    <row r="30" spans="2:12" ht="12" customHeight="1">
      <c r="B30" s="180" t="str">
        <f>'[2]Table 2'!B32</f>
        <v>SK (1)</v>
      </c>
      <c r="C30" s="1036">
        <f>'Table 1'!C32/'[2]Table 2'!C32</f>
        <v>0.41080551885000777</v>
      </c>
      <c r="D30" s="1037">
        <f>'Figure 3'!C33</f>
        <v>0.35250000000000004</v>
      </c>
      <c r="E30" s="1038">
        <f>'Figure 1'!E31/'[2]Table 2'!I32</f>
        <v>0.5469028170489055</v>
      </c>
      <c r="F30" s="1039">
        <f>'Figure 3'!D33</f>
        <v>0.4969252360295994</v>
      </c>
      <c r="G30" s="1036">
        <f t="shared" si="0"/>
        <v>-0.05830551885000773</v>
      </c>
      <c r="H30" s="1039">
        <f t="shared" si="1"/>
        <v>-0.049977581019306105</v>
      </c>
      <c r="J30" s="180" t="s">
        <v>22</v>
      </c>
      <c r="K30" s="1036">
        <v>-0.06563686828176879</v>
      </c>
      <c r="L30" s="1039">
        <v>-0.08906301176604647</v>
      </c>
    </row>
    <row r="31" spans="2:12" ht="12" customHeight="1">
      <c r="B31" s="180" t="str">
        <f>'[2]Table 2'!B33</f>
        <v>FI</v>
      </c>
      <c r="C31" s="1036">
        <f>'Table 1'!C33/'[2]Table 2'!C33</f>
        <v>0.5113847214122886</v>
      </c>
      <c r="D31" s="1037">
        <f>'Figure 3'!C34</f>
        <v>0.48932780445220425</v>
      </c>
      <c r="E31" s="1038">
        <f>'Figure 1'!E32/'[2]Table 2'!I33</f>
        <v>1.0904131543665532</v>
      </c>
      <c r="F31" s="1039">
        <f>'Figure 3'!D34</f>
        <v>1.006682902786234</v>
      </c>
      <c r="G31" s="1036">
        <f t="shared" si="0"/>
        <v>-0.022056916960084383</v>
      </c>
      <c r="H31" s="1039">
        <f t="shared" si="1"/>
        <v>-0.0837302515803191</v>
      </c>
      <c r="J31" s="180" t="s">
        <v>349</v>
      </c>
      <c r="K31" s="1036">
        <v>-0.08809486432788277</v>
      </c>
      <c r="L31" s="1039">
        <v>-0.05598200265162867</v>
      </c>
    </row>
    <row r="32" spans="2:12" ht="12" customHeight="1">
      <c r="B32" s="180" t="str">
        <f>'[2]Table 2'!B34</f>
        <v>SE (3)</v>
      </c>
      <c r="C32" s="1036">
        <f>'Table 1'!C34/'[2]Table 2'!C34</f>
        <v>0.5747967861673636</v>
      </c>
      <c r="D32" s="1037">
        <f>'Figure 3'!C35</f>
        <v>0.571392694063927</v>
      </c>
      <c r="E32" s="1038">
        <f>'Figure 1'!E33/'[2]Table 2'!I34</f>
        <v>0.7849529859271628</v>
      </c>
      <c r="F32" s="1039">
        <f>'Figure 3'!D35</f>
        <v>0.7417174830595205</v>
      </c>
      <c r="G32" s="1036">
        <f t="shared" si="0"/>
        <v>-0.003404092103436618</v>
      </c>
      <c r="H32" s="1039">
        <f t="shared" si="1"/>
        <v>-0.04323550286764233</v>
      </c>
      <c r="J32" s="303" t="s">
        <v>467</v>
      </c>
      <c r="K32" s="1056">
        <v>-0.1130468902307396</v>
      </c>
      <c r="L32" s="1057">
        <v>-0.21409360857752646</v>
      </c>
    </row>
    <row r="33" spans="2:12" ht="12" customHeight="1">
      <c r="B33" s="499" t="str">
        <f>'[2]Table 2'!B35</f>
        <v>UK (1,4)</v>
      </c>
      <c r="C33" s="1040">
        <f>'Table 1'!C35/'[2]Table 2'!C35</f>
        <v>0.8364628823832423</v>
      </c>
      <c r="D33" s="1041">
        <f>'Figure 3'!C36</f>
        <v>0.7883347647020127</v>
      </c>
      <c r="E33" s="1042">
        <f>'Figure 1'!E34/'[2]Table 2'!I35</f>
        <v>0.9121726419753456</v>
      </c>
      <c r="F33" s="1043">
        <f>'Figure 3'!D36</f>
        <v>0.8484630841867197</v>
      </c>
      <c r="G33" s="1040">
        <f t="shared" si="0"/>
        <v>-0.0481281176812296</v>
      </c>
      <c r="H33" s="1043">
        <f t="shared" si="1"/>
        <v>-0.06370955778862597</v>
      </c>
      <c r="J33" s="180" t="s">
        <v>13</v>
      </c>
      <c r="K33" s="1036">
        <v>-0.13405902414845372</v>
      </c>
      <c r="L33" s="1039">
        <v>-0.08236039971628162</v>
      </c>
    </row>
    <row r="34" spans="2:12" ht="12" customHeight="1">
      <c r="B34" s="1020" t="str">
        <f>'[2]Table 2'!B36</f>
        <v>NO (3)</v>
      </c>
      <c r="C34" s="1044">
        <f>'Table 1'!C37/'[2]Table 2'!C36</f>
        <v>1.2142360440409503</v>
      </c>
      <c r="D34" s="1045">
        <f>'Figure 3'!C38</f>
        <v>1.2219781312127236</v>
      </c>
      <c r="E34" s="1046">
        <f>'Figure 1'!E35/'[2]Table 2'!I36</f>
        <v>1.3826828576122836</v>
      </c>
      <c r="F34" s="1047">
        <f>'Figure 3'!D38</f>
        <v>1.3095947736030829</v>
      </c>
      <c r="G34" s="1044">
        <f t="shared" si="0"/>
        <v>0.007742087171773271</v>
      </c>
      <c r="H34" s="1047">
        <f t="shared" si="1"/>
        <v>-0.07308808400920075</v>
      </c>
      <c r="J34" s="181" t="s">
        <v>362</v>
      </c>
      <c r="K34" s="1058">
        <v>-0.1809059817568679</v>
      </c>
      <c r="L34" s="1059">
        <v>-0.19131898174705686</v>
      </c>
    </row>
    <row r="35" spans="2:12" ht="12" customHeight="1">
      <c r="B35" s="181" t="str">
        <f>'[2]Table 2'!B37</f>
        <v>CH</v>
      </c>
      <c r="C35" s="1048">
        <f>'Table 1'!C38/'[2]Table 2'!C37</f>
        <v>1.6650654158071716</v>
      </c>
      <c r="D35" s="1049">
        <f>'Figure 3'!C39</f>
        <v>1.7115935114503817</v>
      </c>
      <c r="E35" s="1050">
        <f>'Figure 1'!E36/'[2]Table 2'!I37</f>
        <v>1.5619708047536496</v>
      </c>
      <c r="F35" s="1051">
        <f>'Figure 3'!D39</f>
        <v>1.6051531161579489</v>
      </c>
      <c r="G35" s="1048">
        <f>D35-C35</f>
        <v>0.04652809564321014</v>
      </c>
      <c r="H35" s="1051">
        <f>F35-E35</f>
        <v>0.04318231140429929</v>
      </c>
      <c r="J35" s="182" t="s">
        <v>16</v>
      </c>
      <c r="K35" s="1060">
        <v>-0.7150997782705106</v>
      </c>
      <c r="L35" s="1061">
        <v>-1.095207680328031</v>
      </c>
    </row>
    <row r="36" spans="10:12" ht="12" customHeight="1">
      <c r="J36" s="29"/>
      <c r="K36" s="1019"/>
      <c r="L36" s="1019"/>
    </row>
    <row r="38" spans="2:6" ht="12" customHeight="1">
      <c r="B38" s="892" t="s">
        <v>549</v>
      </c>
      <c r="C38" s="893"/>
      <c r="D38" s="893"/>
      <c r="E38" s="893"/>
      <c r="F38" s="893"/>
    </row>
    <row r="39" spans="2:23" ht="12" customHeight="1">
      <c r="B39" s="11" t="s">
        <v>550</v>
      </c>
      <c r="C39" s="50"/>
      <c r="D39" s="50"/>
      <c r="E39" s="50"/>
      <c r="F39" s="50"/>
      <c r="P39" s="883" t="s">
        <v>463</v>
      </c>
      <c r="Q39" s="883"/>
      <c r="R39" s="883"/>
      <c r="S39" s="883"/>
      <c r="T39" s="883"/>
      <c r="U39" s="883"/>
      <c r="V39" s="883"/>
      <c r="W39" s="883"/>
    </row>
    <row r="43" spans="7:8" ht="12" customHeight="1">
      <c r="G43" s="64"/>
      <c r="H43" s="64"/>
    </row>
    <row r="44" spans="7:8" ht="12" customHeight="1">
      <c r="G44" s="64"/>
      <c r="H44" s="64"/>
    </row>
    <row r="45" spans="2:8" ht="12" customHeight="1">
      <c r="B45" s="12"/>
      <c r="C45" s="50"/>
      <c r="D45" s="50"/>
      <c r="E45" s="50"/>
      <c r="F45" s="50"/>
      <c r="G45" s="64"/>
      <c r="H45" s="64"/>
    </row>
    <row r="46" ht="13.5" customHeight="1"/>
    <row r="49" ht="12" customHeight="1">
      <c r="B49" s="62"/>
    </row>
    <row r="50" ht="12" customHeight="1">
      <c r="B50" s="62"/>
    </row>
  </sheetData>
  <sheetProtection/>
  <mergeCells count="10">
    <mergeCell ref="P39:W39"/>
    <mergeCell ref="B38:F38"/>
    <mergeCell ref="G5:H5"/>
    <mergeCell ref="K5:L5"/>
    <mergeCell ref="J3:J5"/>
    <mergeCell ref="B3:B5"/>
    <mergeCell ref="C3:D3"/>
    <mergeCell ref="E3:F3"/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tabColor theme="0"/>
  </sheetPr>
  <dimension ref="B1:Q30"/>
  <sheetViews>
    <sheetView tabSelected="1" zoomScale="200" zoomScaleNormal="200" zoomScalePageLayoutView="0" workbookViewId="0" topLeftCell="A3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3" width="11.7109375" style="14" customWidth="1"/>
    <col min="4" max="5" width="10.8515625" style="62" customWidth="1"/>
    <col min="6" max="6" width="11.421875" style="62" customWidth="1"/>
    <col min="7" max="8" width="10.57421875" style="62" customWidth="1"/>
    <col min="9" max="9" width="10.28125" style="62" customWidth="1"/>
    <col min="10" max="10" width="0" style="62" hidden="1" customWidth="1"/>
    <col min="11" max="16384" width="10.28125" style="62" customWidth="1"/>
  </cols>
  <sheetData>
    <row r="1" spans="2:8" ht="12" customHeight="1">
      <c r="B1" s="100" t="s">
        <v>411</v>
      </c>
      <c r="C1" s="100"/>
      <c r="D1" s="100"/>
      <c r="E1" s="100"/>
      <c r="F1" s="65"/>
      <c r="G1" s="65"/>
      <c r="H1" s="65"/>
    </row>
    <row r="2" spans="2:8" ht="12" customHeight="1">
      <c r="B2" s="13"/>
      <c r="C2" s="13"/>
      <c r="D2" s="13"/>
      <c r="E2" s="13"/>
      <c r="F2" s="13"/>
      <c r="G2" s="13"/>
      <c r="H2" s="13"/>
    </row>
    <row r="3" spans="2:8" ht="27.75" customHeight="1">
      <c r="B3" s="340"/>
      <c r="C3" s="353" t="s">
        <v>331</v>
      </c>
      <c r="D3" s="400" t="s">
        <v>404</v>
      </c>
      <c r="E3" s="365" t="s">
        <v>405</v>
      </c>
      <c r="F3" s="349" t="s">
        <v>406</v>
      </c>
      <c r="G3" s="365" t="s">
        <v>407</v>
      </c>
      <c r="H3" s="349" t="s">
        <v>408</v>
      </c>
    </row>
    <row r="4" spans="2:10" ht="12" customHeight="1">
      <c r="B4" s="352" t="s">
        <v>287</v>
      </c>
      <c r="C4" s="368">
        <v>1560590</v>
      </c>
      <c r="D4" s="369" t="s">
        <v>18</v>
      </c>
      <c r="E4" s="370" t="s">
        <v>18</v>
      </c>
      <c r="F4" s="371" t="s">
        <v>18</v>
      </c>
      <c r="G4" s="370" t="s">
        <v>18</v>
      </c>
      <c r="H4" s="362" t="s">
        <v>18</v>
      </c>
      <c r="J4" s="62" t="e">
        <f aca="true" t="shared" si="0" ref="J4:J20">H4/C4</f>
        <v>#VALUE!</v>
      </c>
    </row>
    <row r="5" spans="2:17" ht="12" customHeight="1">
      <c r="B5" s="352" t="s">
        <v>279</v>
      </c>
      <c r="C5" s="359">
        <v>107460</v>
      </c>
      <c r="D5" s="369" t="s">
        <v>18</v>
      </c>
      <c r="E5" s="363" t="s">
        <v>18</v>
      </c>
      <c r="F5" s="371" t="s">
        <v>18</v>
      </c>
      <c r="G5" s="363" t="s">
        <v>18</v>
      </c>
      <c r="H5" s="362" t="s">
        <v>18</v>
      </c>
      <c r="I5" s="114"/>
      <c r="J5" s="62" t="e">
        <f t="shared" si="0"/>
        <v>#VALUE!</v>
      </c>
      <c r="K5" s="114"/>
      <c r="L5" s="114"/>
      <c r="M5" s="114"/>
      <c r="N5" s="114"/>
      <c r="O5" s="114"/>
      <c r="P5" s="137"/>
      <c r="Q5" s="137"/>
    </row>
    <row r="6" spans="2:10" ht="12" customHeight="1">
      <c r="B6" s="352" t="s">
        <v>8</v>
      </c>
      <c r="C6" s="354">
        <v>6840130</v>
      </c>
      <c r="D6" s="351">
        <v>289470</v>
      </c>
      <c r="E6" s="361">
        <v>700180</v>
      </c>
      <c r="F6" s="227">
        <v>982050</v>
      </c>
      <c r="G6" s="361">
        <v>841390</v>
      </c>
      <c r="H6" s="350">
        <v>4027040</v>
      </c>
      <c r="J6" s="62">
        <f t="shared" si="0"/>
        <v>0.5887373485591648</v>
      </c>
    </row>
    <row r="7" spans="2:10" ht="12" customHeight="1">
      <c r="B7" s="352" t="s">
        <v>11</v>
      </c>
      <c r="C7" s="354">
        <v>99000</v>
      </c>
      <c r="D7" s="351">
        <v>3100</v>
      </c>
      <c r="E7" s="361">
        <v>14450</v>
      </c>
      <c r="F7" s="227">
        <v>18590</v>
      </c>
      <c r="G7" s="361">
        <v>5610</v>
      </c>
      <c r="H7" s="350">
        <v>57240</v>
      </c>
      <c r="J7" s="62">
        <f t="shared" si="0"/>
        <v>0.5781818181818181</v>
      </c>
    </row>
    <row r="8" spans="2:10" ht="12" customHeight="1">
      <c r="B8" s="352" t="s">
        <v>7</v>
      </c>
      <c r="C8" s="354">
        <v>7219100</v>
      </c>
      <c r="D8" s="351">
        <v>109810</v>
      </c>
      <c r="E8" s="361">
        <v>504480</v>
      </c>
      <c r="F8" s="227">
        <v>1029150</v>
      </c>
      <c r="G8" s="361">
        <v>1966100</v>
      </c>
      <c r="H8" s="350">
        <v>3609560</v>
      </c>
      <c r="J8" s="62">
        <f t="shared" si="0"/>
        <v>0.5000013852142233</v>
      </c>
    </row>
    <row r="9" spans="2:10" ht="12" customHeight="1">
      <c r="B9" s="352" t="s">
        <v>21</v>
      </c>
      <c r="C9" s="354">
        <v>197580</v>
      </c>
      <c r="D9" s="351">
        <v>26370</v>
      </c>
      <c r="E9" s="361">
        <v>28700</v>
      </c>
      <c r="F9" s="227">
        <v>45830</v>
      </c>
      <c r="G9" s="361">
        <v>18890</v>
      </c>
      <c r="H9" s="350">
        <v>77790</v>
      </c>
      <c r="J9" s="62">
        <f t="shared" si="0"/>
        <v>0.3937139386577589</v>
      </c>
    </row>
    <row r="10" spans="2:10" ht="12" customHeight="1">
      <c r="B10" s="352" t="s">
        <v>10</v>
      </c>
      <c r="C10" s="354">
        <v>1105840</v>
      </c>
      <c r="D10" s="351">
        <v>41530</v>
      </c>
      <c r="E10" s="361">
        <v>232580</v>
      </c>
      <c r="F10" s="227">
        <v>293710</v>
      </c>
      <c r="G10" s="361">
        <v>150150</v>
      </c>
      <c r="H10" s="350">
        <v>387880</v>
      </c>
      <c r="J10" s="62">
        <f t="shared" si="0"/>
        <v>0.35075598639947914</v>
      </c>
    </row>
    <row r="11" spans="2:10" ht="12" customHeight="1">
      <c r="B11" s="352" t="s">
        <v>280</v>
      </c>
      <c r="C11" s="354">
        <v>801960</v>
      </c>
      <c r="D11" s="351">
        <v>11750</v>
      </c>
      <c r="E11" s="361">
        <v>22830</v>
      </c>
      <c r="F11" s="227">
        <v>127220</v>
      </c>
      <c r="G11" s="361">
        <v>408750</v>
      </c>
      <c r="H11" s="350">
        <v>231400</v>
      </c>
      <c r="J11" s="62">
        <f t="shared" si="0"/>
        <v>0.28854306947977454</v>
      </c>
    </row>
    <row r="12" spans="2:10" ht="12" customHeight="1">
      <c r="B12" s="352" t="s">
        <v>285</v>
      </c>
      <c r="C12" s="354">
        <v>128200</v>
      </c>
      <c r="D12" s="351">
        <v>3550</v>
      </c>
      <c r="E12" s="361">
        <v>36190</v>
      </c>
      <c r="F12" s="227">
        <v>31550</v>
      </c>
      <c r="G12" s="361">
        <v>22940</v>
      </c>
      <c r="H12" s="350">
        <v>33960</v>
      </c>
      <c r="J12" s="62">
        <f t="shared" si="0"/>
        <v>0.26489859594383774</v>
      </c>
    </row>
    <row r="13" spans="2:10" ht="12" customHeight="1">
      <c r="B13" s="352" t="s">
        <v>6</v>
      </c>
      <c r="C13" s="354">
        <v>1548920</v>
      </c>
      <c r="D13" s="351">
        <v>217350</v>
      </c>
      <c r="E13" s="361">
        <v>281680</v>
      </c>
      <c r="F13" s="227">
        <v>347840</v>
      </c>
      <c r="G13" s="361">
        <v>301290</v>
      </c>
      <c r="H13" s="350">
        <v>400760</v>
      </c>
      <c r="J13" s="62">
        <f t="shared" si="0"/>
        <v>0.2587351186633267</v>
      </c>
    </row>
    <row r="14" spans="2:10" ht="12" customHeight="1">
      <c r="B14" s="352" t="s">
        <v>54</v>
      </c>
      <c r="C14" s="354">
        <v>1903830</v>
      </c>
      <c r="D14" s="351">
        <v>18980</v>
      </c>
      <c r="E14" s="361">
        <v>40360</v>
      </c>
      <c r="F14" s="227">
        <v>182520</v>
      </c>
      <c r="G14" s="361">
        <v>1231570</v>
      </c>
      <c r="H14" s="350">
        <v>430390</v>
      </c>
      <c r="J14" s="62">
        <f t="shared" si="0"/>
        <v>0.22606535247369774</v>
      </c>
    </row>
    <row r="15" spans="2:10" ht="12" customHeight="1">
      <c r="B15" s="352" t="s">
        <v>15</v>
      </c>
      <c r="C15" s="354">
        <v>150860</v>
      </c>
      <c r="D15" s="351">
        <v>10880</v>
      </c>
      <c r="E15" s="361">
        <v>4380</v>
      </c>
      <c r="F15" s="227">
        <v>53360</v>
      </c>
      <c r="G15" s="361">
        <v>64570</v>
      </c>
      <c r="H15" s="350">
        <v>17670</v>
      </c>
      <c r="J15" s="62">
        <f t="shared" si="0"/>
        <v>0.11712846347607053</v>
      </c>
    </row>
    <row r="16" spans="2:10" ht="12" customHeight="1">
      <c r="B16" s="352" t="s">
        <v>22</v>
      </c>
      <c r="C16" s="354">
        <v>7502120</v>
      </c>
      <c r="D16" s="348">
        <v>85650</v>
      </c>
      <c r="E16" s="361">
        <v>407650</v>
      </c>
      <c r="F16" s="360">
        <v>3351180</v>
      </c>
      <c r="G16" s="361">
        <v>3390900</v>
      </c>
      <c r="H16" s="350">
        <v>266750</v>
      </c>
      <c r="J16" s="62">
        <f t="shared" si="0"/>
        <v>0.03555661599654498</v>
      </c>
    </row>
    <row r="17" spans="2:10" ht="12" customHeight="1">
      <c r="B17" s="352" t="s">
        <v>19</v>
      </c>
      <c r="C17" s="354">
        <v>335860</v>
      </c>
      <c r="D17" s="348">
        <v>12380</v>
      </c>
      <c r="E17" s="361">
        <v>259980</v>
      </c>
      <c r="F17" s="350">
        <v>47090</v>
      </c>
      <c r="G17" s="361">
        <v>10060</v>
      </c>
      <c r="H17" s="350">
        <v>6360</v>
      </c>
      <c r="J17" s="62">
        <f t="shared" si="0"/>
        <v>0.018936461620913475</v>
      </c>
    </row>
    <row r="18" spans="2:10" ht="12" customHeight="1">
      <c r="B18" s="352" t="s">
        <v>399</v>
      </c>
      <c r="C18" s="354">
        <v>1589710</v>
      </c>
      <c r="D18" s="348">
        <v>26480</v>
      </c>
      <c r="E18" s="361">
        <v>1056810</v>
      </c>
      <c r="F18" s="350">
        <v>429090</v>
      </c>
      <c r="G18" s="361">
        <v>50240</v>
      </c>
      <c r="H18" s="350">
        <v>27080</v>
      </c>
      <c r="J18" s="62">
        <f t="shared" si="0"/>
        <v>0.01703455347201691</v>
      </c>
    </row>
    <row r="19" spans="2:10" ht="12" customHeight="1">
      <c r="B19" s="352" t="s">
        <v>410</v>
      </c>
      <c r="C19" s="354">
        <v>16690</v>
      </c>
      <c r="D19" s="348">
        <v>0</v>
      </c>
      <c r="E19" s="361">
        <v>13320</v>
      </c>
      <c r="F19" s="350">
        <v>3060</v>
      </c>
      <c r="G19" s="361">
        <v>310</v>
      </c>
      <c r="H19" s="350">
        <v>0</v>
      </c>
      <c r="J19" s="62">
        <f t="shared" si="0"/>
        <v>0</v>
      </c>
    </row>
    <row r="20" spans="2:10" ht="12" customHeight="1">
      <c r="B20" s="355" t="s">
        <v>278</v>
      </c>
      <c r="C20" s="356">
        <v>545370</v>
      </c>
      <c r="D20" s="358">
        <v>0</v>
      </c>
      <c r="E20" s="357">
        <v>545370</v>
      </c>
      <c r="F20" s="364">
        <v>0</v>
      </c>
      <c r="G20" s="357">
        <v>0</v>
      </c>
      <c r="H20" s="364">
        <v>0</v>
      </c>
      <c r="J20" s="62">
        <f t="shared" si="0"/>
        <v>0</v>
      </c>
    </row>
    <row r="21" spans="2:3" ht="12" customHeight="1">
      <c r="B21" s="29"/>
      <c r="C21" s="29"/>
    </row>
    <row r="22" spans="2:8" ht="12" customHeight="1">
      <c r="B22" s="890" t="s">
        <v>409</v>
      </c>
      <c r="C22" s="890"/>
      <c r="D22" s="890"/>
      <c r="E22" s="890"/>
      <c r="F22" s="890"/>
      <c r="G22" s="890"/>
      <c r="H22" s="890"/>
    </row>
    <row r="23" spans="2:8" ht="12" customHeight="1">
      <c r="B23" s="881" t="s">
        <v>398</v>
      </c>
      <c r="C23" s="881"/>
      <c r="D23" s="882"/>
      <c r="E23" s="882"/>
      <c r="F23" s="882"/>
      <c r="G23" s="882"/>
      <c r="H23" s="882"/>
    </row>
    <row r="24" spans="2:3" ht="12" customHeight="1">
      <c r="B24" s="29"/>
      <c r="C24" s="29"/>
    </row>
    <row r="25" spans="2:3" ht="12" customHeight="1">
      <c r="B25" s="29"/>
      <c r="C25" s="29"/>
    </row>
    <row r="26" spans="2:3" ht="12" customHeight="1">
      <c r="B26" s="29"/>
      <c r="C26" s="29"/>
    </row>
    <row r="29" spans="2:8" s="2" customFormat="1" ht="12" customHeight="1">
      <c r="B29" s="891"/>
      <c r="C29" s="891"/>
      <c r="D29" s="899"/>
      <c r="E29" s="899"/>
      <c r="F29" s="899"/>
      <c r="G29" s="899"/>
      <c r="H29" s="65"/>
    </row>
    <row r="30" spans="2:8" s="2" customFormat="1" ht="12" customHeight="1">
      <c r="B30" s="891"/>
      <c r="C30" s="891"/>
      <c r="D30" s="885"/>
      <c r="E30" s="885"/>
      <c r="F30" s="885"/>
      <c r="G30" s="885"/>
      <c r="H30" s="1"/>
    </row>
    <row r="31" ht="3" customHeight="1"/>
  </sheetData>
  <sheetProtection/>
  <mergeCells count="4">
    <mergeCell ref="B22:H22"/>
    <mergeCell ref="B23:H23"/>
    <mergeCell ref="B29:G29"/>
    <mergeCell ref="B30:G30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tabColor theme="0"/>
  </sheetPr>
  <dimension ref="B1:P62"/>
  <sheetViews>
    <sheetView zoomScale="200" zoomScaleNormal="200" zoomScalePageLayoutView="0" workbookViewId="0" topLeftCell="A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3" width="11.7109375" style="14" customWidth="1"/>
    <col min="4" max="4" width="10.8515625" style="62" customWidth="1"/>
    <col min="5" max="5" width="11.421875" style="62" customWidth="1"/>
    <col min="6" max="7" width="10.57421875" style="62" customWidth="1"/>
    <col min="8" max="8" width="10.28125" style="62" customWidth="1"/>
    <col min="9" max="9" width="0" style="62" hidden="1" customWidth="1"/>
    <col min="10" max="12" width="10.28125" style="62" customWidth="1"/>
    <col min="13" max="16384" width="10.28125" style="62" customWidth="1"/>
  </cols>
  <sheetData>
    <row r="1" spans="2:7" ht="12" customHeight="1">
      <c r="B1" s="100" t="s">
        <v>571</v>
      </c>
      <c r="C1" s="100"/>
      <c r="D1" s="100"/>
      <c r="E1" s="65"/>
      <c r="F1" s="65"/>
      <c r="G1" s="65"/>
    </row>
    <row r="2" spans="2:7" ht="12" customHeight="1">
      <c r="B2" s="13"/>
      <c r="C2" s="13"/>
      <c r="D2" s="13"/>
      <c r="E2" s="13"/>
      <c r="F2" s="13"/>
      <c r="G2" s="13"/>
    </row>
    <row r="3" spans="2:11" ht="27.75" customHeight="1">
      <c r="B3" s="340"/>
      <c r="C3" s="353" t="s">
        <v>331</v>
      </c>
      <c r="D3" s="349" t="s">
        <v>416</v>
      </c>
      <c r="E3" s="349" t="s">
        <v>417</v>
      </c>
      <c r="F3" s="349" t="s">
        <v>418</v>
      </c>
      <c r="G3" s="349" t="s">
        <v>419</v>
      </c>
      <c r="H3" s="349" t="s">
        <v>420</v>
      </c>
      <c r="I3" s="349" t="s">
        <v>421</v>
      </c>
      <c r="J3" s="349" t="s">
        <v>422</v>
      </c>
      <c r="K3" s="349" t="s">
        <v>423</v>
      </c>
    </row>
    <row r="4" spans="2:13" ht="12" customHeight="1">
      <c r="B4" s="352" t="s">
        <v>19</v>
      </c>
      <c r="C4" s="1066">
        <v>335860</v>
      </c>
      <c r="D4" s="351">
        <v>37280</v>
      </c>
      <c r="E4" s="351">
        <v>48170</v>
      </c>
      <c r="F4" s="351">
        <v>44500</v>
      </c>
      <c r="G4" s="351">
        <v>38890</v>
      </c>
      <c r="H4" s="351">
        <v>120090</v>
      </c>
      <c r="I4" s="351">
        <v>33650</v>
      </c>
      <c r="J4" s="351">
        <v>8440</v>
      </c>
      <c r="K4" s="369" t="s">
        <v>18</v>
      </c>
      <c r="L4" s="399"/>
      <c r="M4" s="81"/>
    </row>
    <row r="5" spans="2:16" ht="12" customHeight="1">
      <c r="B5" s="352" t="s">
        <v>54</v>
      </c>
      <c r="C5" s="354">
        <v>1903830</v>
      </c>
      <c r="D5" s="351">
        <v>791550</v>
      </c>
      <c r="E5" s="351">
        <v>260560</v>
      </c>
      <c r="F5" s="351">
        <v>185930</v>
      </c>
      <c r="G5" s="351">
        <v>136230</v>
      </c>
      <c r="H5" s="351">
        <v>319470</v>
      </c>
      <c r="I5" s="351">
        <v>119070</v>
      </c>
      <c r="J5" s="351">
        <v>84650</v>
      </c>
      <c r="K5" s="369" t="s">
        <v>18</v>
      </c>
      <c r="L5" s="399"/>
      <c r="M5" s="81"/>
      <c r="N5" s="114"/>
      <c r="O5" s="137"/>
      <c r="P5" s="137"/>
    </row>
    <row r="6" spans="2:13" ht="12" customHeight="1">
      <c r="B6" s="352" t="s">
        <v>569</v>
      </c>
      <c r="C6" s="354">
        <v>545370</v>
      </c>
      <c r="D6" s="351">
        <v>21650</v>
      </c>
      <c r="E6" s="351">
        <v>57550</v>
      </c>
      <c r="F6" s="351">
        <v>36400</v>
      </c>
      <c r="G6" s="351">
        <v>41210</v>
      </c>
      <c r="H6" s="351">
        <v>257430</v>
      </c>
      <c r="I6" s="351">
        <v>98060</v>
      </c>
      <c r="J6" s="351">
        <v>32330</v>
      </c>
      <c r="K6" s="369" t="s">
        <v>18</v>
      </c>
      <c r="L6" s="399"/>
      <c r="M6" s="81"/>
    </row>
    <row r="7" spans="2:13" ht="12" customHeight="1">
      <c r="B7" s="352" t="s">
        <v>566</v>
      </c>
      <c r="C7" s="354">
        <v>99000</v>
      </c>
      <c r="D7" s="351">
        <v>1900</v>
      </c>
      <c r="E7" s="351">
        <v>1560</v>
      </c>
      <c r="F7" s="351">
        <v>3060</v>
      </c>
      <c r="G7" s="351">
        <v>1780</v>
      </c>
      <c r="H7" s="351">
        <v>32660</v>
      </c>
      <c r="I7" s="351">
        <v>27800</v>
      </c>
      <c r="J7" s="351">
        <v>30050</v>
      </c>
      <c r="K7" s="369" t="s">
        <v>18</v>
      </c>
      <c r="L7" s="399"/>
      <c r="M7" s="81"/>
    </row>
    <row r="8" spans="2:13" ht="12" customHeight="1">
      <c r="B8" s="352" t="s">
        <v>285</v>
      </c>
      <c r="C8" s="354">
        <v>128200</v>
      </c>
      <c r="D8" s="351">
        <v>1790</v>
      </c>
      <c r="E8" s="351">
        <v>5050</v>
      </c>
      <c r="F8" s="351">
        <v>4470</v>
      </c>
      <c r="G8" s="351">
        <v>4530</v>
      </c>
      <c r="H8" s="351">
        <v>24820</v>
      </c>
      <c r="I8" s="351">
        <v>44340</v>
      </c>
      <c r="J8" s="351">
        <v>30400</v>
      </c>
      <c r="K8" s="351">
        <v>11590</v>
      </c>
      <c r="L8" s="399"/>
      <c r="M8" s="81"/>
    </row>
    <row r="9" spans="2:13" ht="12" customHeight="1">
      <c r="B9" s="352" t="s">
        <v>570</v>
      </c>
      <c r="C9" s="354">
        <v>7219100</v>
      </c>
      <c r="D9" s="351">
        <v>307940</v>
      </c>
      <c r="E9" s="351">
        <v>444200</v>
      </c>
      <c r="F9" s="351">
        <v>644940</v>
      </c>
      <c r="G9" s="351">
        <v>714590</v>
      </c>
      <c r="H9" s="351">
        <v>3332630</v>
      </c>
      <c r="I9" s="351">
        <v>1407980</v>
      </c>
      <c r="J9" s="351">
        <v>358780</v>
      </c>
      <c r="K9" s="351">
        <v>6610</v>
      </c>
      <c r="L9" s="399"/>
      <c r="M9" s="81"/>
    </row>
    <row r="10" spans="2:13" ht="12" customHeight="1">
      <c r="B10" s="352" t="s">
        <v>498</v>
      </c>
      <c r="C10" s="354">
        <v>6840130</v>
      </c>
      <c r="D10" s="351">
        <v>48060</v>
      </c>
      <c r="E10" s="351">
        <v>133290</v>
      </c>
      <c r="F10" s="351">
        <v>167790</v>
      </c>
      <c r="G10" s="351">
        <v>223060</v>
      </c>
      <c r="H10" s="351">
        <v>2015970</v>
      </c>
      <c r="I10" s="351">
        <v>2426110</v>
      </c>
      <c r="J10" s="351">
        <v>1758840</v>
      </c>
      <c r="K10" s="351">
        <v>67010</v>
      </c>
      <c r="L10" s="399"/>
      <c r="M10" s="81"/>
    </row>
    <row r="11" spans="2:13" ht="12" customHeight="1">
      <c r="B11" s="352" t="s">
        <v>399</v>
      </c>
      <c r="C11" s="354">
        <v>1589710</v>
      </c>
      <c r="D11" s="351">
        <v>24690</v>
      </c>
      <c r="E11" s="351">
        <v>49070</v>
      </c>
      <c r="F11" s="351">
        <v>60800</v>
      </c>
      <c r="G11" s="351">
        <v>57070</v>
      </c>
      <c r="H11" s="351">
        <v>526300</v>
      </c>
      <c r="I11" s="351">
        <v>513500</v>
      </c>
      <c r="J11" s="351">
        <v>345070</v>
      </c>
      <c r="K11" s="369" t="s">
        <v>18</v>
      </c>
      <c r="L11" s="399"/>
      <c r="M11" s="81"/>
    </row>
    <row r="12" spans="2:13" ht="12" customHeight="1">
      <c r="B12" s="352" t="s">
        <v>280</v>
      </c>
      <c r="C12" s="354">
        <v>801960</v>
      </c>
      <c r="D12" s="351">
        <v>256800</v>
      </c>
      <c r="E12" s="351">
        <v>174360</v>
      </c>
      <c r="F12" s="351">
        <v>84330</v>
      </c>
      <c r="G12" s="351">
        <v>79870</v>
      </c>
      <c r="H12" s="351">
        <v>142100</v>
      </c>
      <c r="I12" s="351">
        <v>46000</v>
      </c>
      <c r="J12" s="351">
        <v>15750</v>
      </c>
      <c r="K12" s="351">
        <v>2740</v>
      </c>
      <c r="L12" s="399"/>
      <c r="M12" s="81"/>
    </row>
    <row r="13" spans="2:13" ht="12" customHeight="1">
      <c r="B13" s="352" t="s">
        <v>567</v>
      </c>
      <c r="C13" s="354">
        <v>150860</v>
      </c>
      <c r="D13" s="351">
        <v>11630</v>
      </c>
      <c r="E13" s="351">
        <v>15330</v>
      </c>
      <c r="F13" s="351">
        <v>10070</v>
      </c>
      <c r="G13" s="351">
        <v>10280</v>
      </c>
      <c r="H13" s="351">
        <v>39160</v>
      </c>
      <c r="I13" s="351">
        <v>37270</v>
      </c>
      <c r="J13" s="351">
        <v>26680</v>
      </c>
      <c r="K13" s="369" t="s">
        <v>18</v>
      </c>
      <c r="L13" s="399"/>
      <c r="M13" s="81"/>
    </row>
    <row r="14" spans="2:13" ht="12" customHeight="1">
      <c r="B14" s="352" t="s">
        <v>568</v>
      </c>
      <c r="C14" s="354">
        <v>1548920</v>
      </c>
      <c r="D14" s="351">
        <v>136070</v>
      </c>
      <c r="E14" s="351">
        <v>185250</v>
      </c>
      <c r="F14" s="351">
        <v>160600</v>
      </c>
      <c r="G14" s="351">
        <v>108630</v>
      </c>
      <c r="H14" s="351">
        <v>459080</v>
      </c>
      <c r="I14" s="351">
        <v>303760</v>
      </c>
      <c r="J14" s="351">
        <v>175950</v>
      </c>
      <c r="K14" s="351">
        <v>220</v>
      </c>
      <c r="L14" s="399"/>
      <c r="M14" s="81"/>
    </row>
    <row r="15" spans="2:13" ht="12" customHeight="1">
      <c r="B15" s="352" t="s">
        <v>10</v>
      </c>
      <c r="C15" s="354">
        <v>1105840</v>
      </c>
      <c r="D15" s="351">
        <v>35050</v>
      </c>
      <c r="E15" s="351">
        <v>62480</v>
      </c>
      <c r="F15" s="351">
        <v>77310</v>
      </c>
      <c r="G15" s="351">
        <v>91990</v>
      </c>
      <c r="H15" s="351">
        <v>442960</v>
      </c>
      <c r="I15" s="351">
        <v>238640</v>
      </c>
      <c r="J15" s="351">
        <v>134630</v>
      </c>
      <c r="K15" s="369" t="s">
        <v>18</v>
      </c>
      <c r="L15" s="399"/>
      <c r="M15" s="81"/>
    </row>
    <row r="16" spans="2:13" ht="12" customHeight="1">
      <c r="B16" s="352" t="s">
        <v>279</v>
      </c>
      <c r="C16" s="359">
        <v>107460</v>
      </c>
      <c r="D16" s="1067">
        <v>2940</v>
      </c>
      <c r="E16" s="1067">
        <v>12530</v>
      </c>
      <c r="F16" s="1067">
        <v>18270</v>
      </c>
      <c r="G16" s="1067">
        <v>16800</v>
      </c>
      <c r="H16" s="1067">
        <v>47870</v>
      </c>
      <c r="I16" s="1067">
        <v>7230</v>
      </c>
      <c r="J16" s="369" t="s">
        <v>18</v>
      </c>
      <c r="K16" s="369" t="s">
        <v>18</v>
      </c>
      <c r="L16" s="399"/>
      <c r="M16" s="81"/>
    </row>
    <row r="17" spans="2:13" ht="12" customHeight="1">
      <c r="B17" s="352" t="s">
        <v>21</v>
      </c>
      <c r="C17" s="354">
        <v>197580</v>
      </c>
      <c r="D17" s="348">
        <v>31500</v>
      </c>
      <c r="E17" s="348">
        <v>32400</v>
      </c>
      <c r="F17" s="348">
        <v>31530</v>
      </c>
      <c r="G17" s="348">
        <v>29010</v>
      </c>
      <c r="H17" s="348">
        <v>59930</v>
      </c>
      <c r="I17" s="348">
        <v>10070</v>
      </c>
      <c r="J17" s="348">
        <v>3110</v>
      </c>
      <c r="K17" s="369" t="s">
        <v>18</v>
      </c>
      <c r="L17" s="399"/>
      <c r="M17" s="81"/>
    </row>
    <row r="18" spans="2:13" ht="12" customHeight="1">
      <c r="B18" s="352" t="s">
        <v>22</v>
      </c>
      <c r="C18" s="354">
        <v>7502120</v>
      </c>
      <c r="D18" s="348">
        <v>1727900</v>
      </c>
      <c r="E18" s="348">
        <v>909100</v>
      </c>
      <c r="F18" s="348">
        <v>703640</v>
      </c>
      <c r="G18" s="348">
        <v>605090</v>
      </c>
      <c r="H18" s="348">
        <v>1827110</v>
      </c>
      <c r="I18" s="348">
        <v>848710</v>
      </c>
      <c r="J18" s="348">
        <v>800450</v>
      </c>
      <c r="K18" s="348">
        <v>61010</v>
      </c>
      <c r="L18" s="399"/>
      <c r="M18" s="81"/>
    </row>
    <row r="19" spans="2:13" ht="12" customHeight="1">
      <c r="B19" s="352" t="s">
        <v>410</v>
      </c>
      <c r="C19" s="354">
        <v>16690</v>
      </c>
      <c r="D19" s="348">
        <v>3560</v>
      </c>
      <c r="E19" s="348">
        <v>4310</v>
      </c>
      <c r="F19" s="348">
        <v>3080</v>
      </c>
      <c r="G19" s="348">
        <v>1320</v>
      </c>
      <c r="H19" s="348">
        <v>3590</v>
      </c>
      <c r="I19" s="348">
        <v>730</v>
      </c>
      <c r="J19" s="369" t="s">
        <v>18</v>
      </c>
      <c r="K19" s="369" t="s">
        <v>18</v>
      </c>
      <c r="L19" s="399"/>
      <c r="M19" s="81"/>
    </row>
    <row r="20" spans="2:13" ht="12" customHeight="1">
      <c r="B20" s="355" t="s">
        <v>287</v>
      </c>
      <c r="C20" s="366">
        <v>1560590</v>
      </c>
      <c r="D20" s="367">
        <v>9030</v>
      </c>
      <c r="E20" s="367">
        <v>22880</v>
      </c>
      <c r="F20" s="367">
        <v>26530</v>
      </c>
      <c r="G20" s="367">
        <v>46830</v>
      </c>
      <c r="H20" s="367">
        <v>253030</v>
      </c>
      <c r="I20" s="367">
        <v>224130</v>
      </c>
      <c r="J20" s="367">
        <v>903680</v>
      </c>
      <c r="K20" s="367">
        <v>55170</v>
      </c>
      <c r="L20" s="399"/>
      <c r="M20" s="81"/>
    </row>
    <row r="21" spans="2:3" ht="12" customHeight="1">
      <c r="B21" s="29"/>
      <c r="C21" s="29"/>
    </row>
    <row r="22" spans="2:8" ht="12" customHeight="1">
      <c r="B22" s="890" t="s">
        <v>409</v>
      </c>
      <c r="C22" s="890"/>
      <c r="D22" s="890"/>
      <c r="E22" s="890"/>
      <c r="F22" s="890"/>
      <c r="G22" s="890"/>
      <c r="H22" s="890"/>
    </row>
    <row r="23" spans="2:8" ht="12" customHeight="1">
      <c r="B23" s="881" t="s">
        <v>398</v>
      </c>
      <c r="C23" s="881"/>
      <c r="D23" s="882"/>
      <c r="E23" s="882"/>
      <c r="F23" s="882"/>
      <c r="G23" s="882"/>
      <c r="H23" s="882"/>
    </row>
    <row r="24" spans="2:3" ht="12" customHeight="1">
      <c r="B24" s="29"/>
      <c r="C24" s="29"/>
    </row>
    <row r="25" spans="2:3" ht="12" customHeight="1">
      <c r="B25" s="29"/>
      <c r="C25" s="29"/>
    </row>
    <row r="26" spans="2:3" ht="12" customHeight="1">
      <c r="B26" s="29"/>
      <c r="C26" s="29"/>
    </row>
    <row r="29" spans="2:7" s="2" customFormat="1" ht="12" customHeight="1">
      <c r="B29" s="891"/>
      <c r="C29" s="891"/>
      <c r="D29" s="899"/>
      <c r="E29" s="899"/>
      <c r="F29" s="899"/>
      <c r="G29" s="65"/>
    </row>
    <row r="30" spans="2:7" s="2" customFormat="1" ht="12" customHeight="1">
      <c r="B30" s="891"/>
      <c r="C30" s="891"/>
      <c r="D30" s="885"/>
      <c r="E30" s="885"/>
      <c r="F30" s="885"/>
      <c r="G30" s="1"/>
    </row>
    <row r="31" ht="3" customHeight="1"/>
    <row r="45" spans="2:10" ht="12" customHeight="1">
      <c r="B45" s="876"/>
      <c r="C45" s="349" t="s">
        <v>416</v>
      </c>
      <c r="D45" s="349" t="s">
        <v>417</v>
      </c>
      <c r="E45" s="349" t="s">
        <v>418</v>
      </c>
      <c r="F45" s="349" t="s">
        <v>419</v>
      </c>
      <c r="G45" s="349" t="s">
        <v>420</v>
      </c>
      <c r="H45" s="349" t="s">
        <v>421</v>
      </c>
      <c r="I45" s="349" t="s">
        <v>422</v>
      </c>
      <c r="J45" s="349" t="s">
        <v>423</v>
      </c>
    </row>
    <row r="46" spans="2:10" ht="12" customHeight="1">
      <c r="B46" s="352" t="s">
        <v>287</v>
      </c>
      <c r="C46" s="1070">
        <v>0.0057862731402866865</v>
      </c>
      <c r="D46" s="1070">
        <v>0.014661121755233597</v>
      </c>
      <c r="E46" s="1070">
        <v>0.016999980776501195</v>
      </c>
      <c r="F46" s="1070">
        <v>0.030007881634510025</v>
      </c>
      <c r="G46" s="1070">
        <v>0.16213739675379182</v>
      </c>
      <c r="H46" s="1070">
        <v>0.14361875957170045</v>
      </c>
      <c r="I46" s="1070">
        <v>0.5790630466682473</v>
      </c>
      <c r="J46" s="1070">
        <v>0.03535201430228311</v>
      </c>
    </row>
    <row r="47" spans="2:10" ht="12" customHeight="1">
      <c r="B47" s="352" t="s">
        <v>498</v>
      </c>
      <c r="C47" s="1068">
        <v>0.007026182250922132</v>
      </c>
      <c r="D47" s="1068">
        <v>0.019486471748343965</v>
      </c>
      <c r="E47" s="1068">
        <v>0.024530235536459104</v>
      </c>
      <c r="F47" s="1068">
        <v>0.03261049132107138</v>
      </c>
      <c r="G47" s="1068">
        <v>0.2947268546065645</v>
      </c>
      <c r="H47" s="1068">
        <v>0.35468770330388455</v>
      </c>
      <c r="I47" s="1068">
        <v>0.2571354637996646</v>
      </c>
      <c r="J47" s="1068">
        <v>0.009796597433089723</v>
      </c>
    </row>
    <row r="48" spans="2:10" ht="12" customHeight="1">
      <c r="B48" s="352" t="s">
        <v>285</v>
      </c>
      <c r="C48" s="1068">
        <v>0.013962558502340093</v>
      </c>
      <c r="D48" s="1068">
        <v>0.03939157566302652</v>
      </c>
      <c r="E48" s="1068">
        <v>0.03486739469578783</v>
      </c>
      <c r="F48" s="1068">
        <v>0.03533541341653666</v>
      </c>
      <c r="G48" s="1068">
        <v>0.193603744149766</v>
      </c>
      <c r="H48" s="1068">
        <v>0.3458658346333853</v>
      </c>
      <c r="I48" s="1068">
        <v>0.23712948517940718</v>
      </c>
      <c r="J48" s="1068">
        <v>0.09040561622464899</v>
      </c>
    </row>
    <row r="49" spans="2:10" ht="12" customHeight="1">
      <c r="B49" s="352" t="s">
        <v>399</v>
      </c>
      <c r="C49" s="1068">
        <v>0.01553113460945707</v>
      </c>
      <c r="D49" s="1068">
        <v>0.030867265098665796</v>
      </c>
      <c r="E49" s="1068">
        <v>0.03824596939064358</v>
      </c>
      <c r="F49" s="1068">
        <v>0.03589962949217153</v>
      </c>
      <c r="G49" s="1068">
        <v>0.33106667253775846</v>
      </c>
      <c r="H49" s="1068">
        <v>0.32301488950814927</v>
      </c>
      <c r="I49" s="1068">
        <v>0.21706474765837794</v>
      </c>
      <c r="J49" s="1068">
        <v>0</v>
      </c>
    </row>
    <row r="50" spans="2:10" ht="12" customHeight="1">
      <c r="B50" s="352" t="s">
        <v>566</v>
      </c>
      <c r="C50" s="1068">
        <v>0.01919191919191919</v>
      </c>
      <c r="D50" s="1068">
        <v>0.01575757575757576</v>
      </c>
      <c r="E50" s="1068">
        <v>0.03090909090909091</v>
      </c>
      <c r="F50" s="1068">
        <v>0.01797979797979798</v>
      </c>
      <c r="G50" s="1068">
        <v>0.3298989898989899</v>
      </c>
      <c r="H50" s="1068">
        <v>0.2808080808080808</v>
      </c>
      <c r="I50" s="1068">
        <v>0.30353535353535355</v>
      </c>
      <c r="J50" s="1068">
        <v>0</v>
      </c>
    </row>
    <row r="51" spans="2:10" ht="12" customHeight="1">
      <c r="B51" s="352" t="s">
        <v>279</v>
      </c>
      <c r="C51" s="1070">
        <v>0.027359017308766054</v>
      </c>
      <c r="D51" s="1070">
        <v>0.11660152614926485</v>
      </c>
      <c r="E51" s="1070">
        <v>0.17001675041876047</v>
      </c>
      <c r="F51" s="1070">
        <v>0.15633724176437744</v>
      </c>
      <c r="G51" s="1070">
        <v>0.4454680811464731</v>
      </c>
      <c r="H51" s="1070">
        <v>0.06728084868788387</v>
      </c>
      <c r="I51" s="1070">
        <v>0</v>
      </c>
      <c r="J51" s="1070">
        <v>0</v>
      </c>
    </row>
    <row r="52" spans="2:10" ht="12" customHeight="1">
      <c r="B52" s="352" t="s">
        <v>10</v>
      </c>
      <c r="C52" s="1068">
        <v>0.03169536280112856</v>
      </c>
      <c r="D52" s="1068">
        <v>0.05650003617159806</v>
      </c>
      <c r="E52" s="1068">
        <v>0.06991065615278882</v>
      </c>
      <c r="F52" s="1068">
        <v>0.08318563264125009</v>
      </c>
      <c r="G52" s="1068">
        <v>0.40056427692975477</v>
      </c>
      <c r="H52" s="1068">
        <v>0.21579975403313317</v>
      </c>
      <c r="I52" s="1068">
        <v>0.12174455617449179</v>
      </c>
      <c r="J52" s="1068">
        <v>0</v>
      </c>
    </row>
    <row r="53" spans="2:10" ht="12" customHeight="1">
      <c r="B53" s="352" t="s">
        <v>569</v>
      </c>
      <c r="C53" s="1068">
        <v>0.03969781982874012</v>
      </c>
      <c r="D53" s="1068">
        <v>0.10552468966023067</v>
      </c>
      <c r="E53" s="1068">
        <v>0.06674367860351688</v>
      </c>
      <c r="F53" s="1068">
        <v>0.07556337899041018</v>
      </c>
      <c r="G53" s="1068">
        <v>0.4720281643654766</v>
      </c>
      <c r="H53" s="1068">
        <v>0.17980453636980398</v>
      </c>
      <c r="I53" s="1068">
        <v>0.05928085519922255</v>
      </c>
      <c r="J53" s="1068">
        <v>0</v>
      </c>
    </row>
    <row r="54" spans="2:10" ht="13.5" customHeight="1">
      <c r="B54" s="352" t="s">
        <v>570</v>
      </c>
      <c r="C54" s="1068">
        <v>0.04265628679475281</v>
      </c>
      <c r="D54" s="1068">
        <v>0.06153121580252386</v>
      </c>
      <c r="E54" s="1068">
        <v>0.08933800612264686</v>
      </c>
      <c r="F54" s="1068">
        <v>0.0989860231884861</v>
      </c>
      <c r="G54" s="1068">
        <v>0.46164064772617086</v>
      </c>
      <c r="H54" s="1068">
        <v>0.19503539222340735</v>
      </c>
      <c r="I54" s="1068">
        <v>0.04969871590641493</v>
      </c>
      <c r="J54" s="1068">
        <v>0.0009156266016539457</v>
      </c>
    </row>
    <row r="55" spans="2:10" ht="12" customHeight="1">
      <c r="B55" s="352" t="s">
        <v>567</v>
      </c>
      <c r="C55" s="1068">
        <v>0.07709134296698926</v>
      </c>
      <c r="D55" s="1068">
        <v>0.1016173936099695</v>
      </c>
      <c r="E55" s="1068">
        <v>0.06675062972292191</v>
      </c>
      <c r="F55" s="1068">
        <v>0.06814264881346944</v>
      </c>
      <c r="G55" s="1068">
        <v>0.25957841707543416</v>
      </c>
      <c r="H55" s="1068">
        <v>0.24705024526050642</v>
      </c>
      <c r="I55" s="1068">
        <v>0.1768527111228954</v>
      </c>
      <c r="J55" s="1068">
        <v>0</v>
      </c>
    </row>
    <row r="56" spans="2:10" ht="12" customHeight="1">
      <c r="B56" s="352" t="s">
        <v>568</v>
      </c>
      <c r="C56" s="1068">
        <v>0.08784830720760271</v>
      </c>
      <c r="D56" s="1068">
        <v>0.11959946285153526</v>
      </c>
      <c r="E56" s="1068">
        <v>0.10368514836143894</v>
      </c>
      <c r="F56" s="1068">
        <v>0.07013273764945897</v>
      </c>
      <c r="G56" s="1068">
        <v>0.2963871600857372</v>
      </c>
      <c r="H56" s="1068">
        <v>0.1961108385197428</v>
      </c>
      <c r="I56" s="1068">
        <v>0.11359527929137722</v>
      </c>
      <c r="J56" s="1068">
        <v>0.00014203444981019032</v>
      </c>
    </row>
    <row r="57" spans="2:10" ht="12" customHeight="1">
      <c r="B57" s="352" t="s">
        <v>19</v>
      </c>
      <c r="C57" s="1068">
        <v>0.11099863038170667</v>
      </c>
      <c r="D57" s="1068">
        <v>0.1434228547609123</v>
      </c>
      <c r="E57" s="1068">
        <v>0.1324956827249449</v>
      </c>
      <c r="F57" s="1068">
        <v>0.11579229440838444</v>
      </c>
      <c r="G57" s="1068">
        <v>0.35755969749300304</v>
      </c>
      <c r="H57" s="1068">
        <v>0.10019055558863812</v>
      </c>
      <c r="I57" s="1068">
        <v>0.025129518251652473</v>
      </c>
      <c r="J57" s="1068">
        <v>0</v>
      </c>
    </row>
    <row r="58" spans="2:10" ht="12" customHeight="1">
      <c r="B58" s="352" t="s">
        <v>21</v>
      </c>
      <c r="C58" s="1069">
        <v>0.15942909201336167</v>
      </c>
      <c r="D58" s="1069">
        <v>0.16398420892802915</v>
      </c>
      <c r="E58" s="1069">
        <v>0.1595809292438506</v>
      </c>
      <c r="F58" s="1069">
        <v>0.14682660188278165</v>
      </c>
      <c r="G58" s="1069">
        <v>0.303320174106691</v>
      </c>
      <c r="H58" s="1069">
        <v>0.050966697034112766</v>
      </c>
      <c r="I58" s="1069">
        <v>0.01574045956068428</v>
      </c>
      <c r="J58" s="1069">
        <v>0</v>
      </c>
    </row>
    <row r="59" spans="2:10" ht="12" customHeight="1">
      <c r="B59" s="352" t="s">
        <v>410</v>
      </c>
      <c r="C59" s="1069">
        <v>0.21330137807070101</v>
      </c>
      <c r="D59" s="1069">
        <v>0.25823846614739365</v>
      </c>
      <c r="E59" s="1069">
        <v>0.18454164170161774</v>
      </c>
      <c r="F59" s="1069">
        <v>0.07908927501497903</v>
      </c>
      <c r="G59" s="1069">
        <v>0.21509886159376873</v>
      </c>
      <c r="H59" s="1069">
        <v>0.04373876572798083</v>
      </c>
      <c r="I59" s="1069">
        <v>0</v>
      </c>
      <c r="J59" s="1069">
        <v>0</v>
      </c>
    </row>
    <row r="60" spans="2:10" ht="12" customHeight="1">
      <c r="B60" s="352" t="s">
        <v>22</v>
      </c>
      <c r="C60" s="1069">
        <v>0.23032156243835075</v>
      </c>
      <c r="D60" s="1069">
        <v>0.1211790800467068</v>
      </c>
      <c r="E60" s="1069">
        <v>0.09379215475092374</v>
      </c>
      <c r="F60" s="1069">
        <v>0.08065586794132859</v>
      </c>
      <c r="G60" s="1069">
        <v>0.2435458243803085</v>
      </c>
      <c r="H60" s="1069">
        <v>0.11312935543553022</v>
      </c>
      <c r="I60" s="1069">
        <v>0.1066965071206539</v>
      </c>
      <c r="J60" s="1069">
        <v>0.008132367917335367</v>
      </c>
    </row>
    <row r="61" spans="2:10" ht="12" customHeight="1">
      <c r="B61" s="352" t="s">
        <v>280</v>
      </c>
      <c r="C61" s="1069">
        <v>0.32021547209337126</v>
      </c>
      <c r="D61" s="1069">
        <v>0.21741732754750862</v>
      </c>
      <c r="E61" s="1069">
        <v>0.10515487056711058</v>
      </c>
      <c r="F61" s="1069">
        <v>0.09959349593495935</v>
      </c>
      <c r="G61" s="1069">
        <v>0.17719088233827124</v>
      </c>
      <c r="H61" s="1069">
        <v>0.057359469300214475</v>
      </c>
      <c r="I61" s="1069">
        <v>0.01963938351039952</v>
      </c>
      <c r="J61" s="1069">
        <v>0.003416629258317123</v>
      </c>
    </row>
    <row r="62" spans="2:10" ht="12" customHeight="1">
      <c r="B62" s="355" t="s">
        <v>54</v>
      </c>
      <c r="C62" s="1071">
        <v>0.4157671640850286</v>
      </c>
      <c r="D62" s="1071">
        <v>0.1368609592243005</v>
      </c>
      <c r="E62" s="1071">
        <v>0.09766103065925004</v>
      </c>
      <c r="F62" s="1071">
        <v>0.07155575865492192</v>
      </c>
      <c r="G62" s="1071">
        <v>0.16780384803264997</v>
      </c>
      <c r="H62" s="1071">
        <v>0.06254234884417201</v>
      </c>
      <c r="I62" s="1071">
        <v>0.04446300352447435</v>
      </c>
      <c r="J62" s="1071">
        <v>0</v>
      </c>
    </row>
  </sheetData>
  <sheetProtection/>
  <mergeCells count="4">
    <mergeCell ref="B29:F29"/>
    <mergeCell ref="B30:F30"/>
    <mergeCell ref="B22:H22"/>
    <mergeCell ref="B23:H2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theme="0"/>
  </sheetPr>
  <dimension ref="B1:K269"/>
  <sheetViews>
    <sheetView zoomScalePageLayoutView="0" workbookViewId="0" topLeftCell="A136">
      <selection activeCell="D25" sqref="D25"/>
    </sheetView>
  </sheetViews>
  <sheetFormatPr defaultColWidth="10.28125" defaultRowHeight="12.75"/>
  <cols>
    <col min="1" max="1" width="10.28125" style="2" customWidth="1"/>
    <col min="2" max="2" width="5.7109375" style="2" customWidth="1"/>
    <col min="3" max="3" width="12.140625" style="2" customWidth="1"/>
    <col min="4" max="4" width="10.28125" style="2" customWidth="1"/>
    <col min="5" max="5" width="15.7109375" style="2" customWidth="1"/>
    <col min="6" max="16384" width="10.28125" style="2" customWidth="1"/>
  </cols>
  <sheetData>
    <row r="1" spans="2:11" ht="11.25">
      <c r="B1" s="884" t="s">
        <v>384</v>
      </c>
      <c r="C1" s="884"/>
      <c r="D1" s="885"/>
      <c r="E1" s="885"/>
      <c r="F1" s="885"/>
      <c r="G1" s="885"/>
      <c r="H1" s="885"/>
      <c r="I1" s="885"/>
      <c r="J1" s="885"/>
      <c r="K1" s="885"/>
    </row>
    <row r="2" ht="12.75" customHeight="1">
      <c r="B2" s="4"/>
    </row>
    <row r="3" spans="2:5" ht="12.75" customHeight="1">
      <c r="B3" s="330"/>
      <c r="C3" s="330" t="s">
        <v>381</v>
      </c>
      <c r="D3" s="330" t="s">
        <v>382</v>
      </c>
      <c r="E3" s="330" t="s">
        <v>383</v>
      </c>
    </row>
    <row r="4" spans="2:5" ht="11.25">
      <c r="B4" s="189" t="s">
        <v>55</v>
      </c>
      <c r="C4" s="206">
        <v>210</v>
      </c>
      <c r="D4" s="206">
        <v>270</v>
      </c>
      <c r="E4" s="211">
        <f>C4/D4</f>
        <v>0.7777777777777778</v>
      </c>
    </row>
    <row r="5" spans="2:5" ht="11.25">
      <c r="B5" s="190" t="s">
        <v>56</v>
      </c>
      <c r="C5" s="191">
        <v>525300</v>
      </c>
      <c r="D5" s="191">
        <v>89150</v>
      </c>
      <c r="E5" s="212">
        <f aca="true" t="shared" si="0" ref="E5:E68">C5/D5</f>
        <v>5.892316320807628</v>
      </c>
    </row>
    <row r="6" spans="2:5" ht="11.25">
      <c r="B6" s="190" t="s">
        <v>57</v>
      </c>
      <c r="C6" s="191">
        <v>242520</v>
      </c>
      <c r="D6" s="191">
        <v>83170</v>
      </c>
      <c r="E6" s="212">
        <f t="shared" si="0"/>
        <v>2.915955272333774</v>
      </c>
    </row>
    <row r="7" spans="2:5" ht="11.25">
      <c r="B7" s="190" t="s">
        <v>58</v>
      </c>
      <c r="C7" s="191">
        <v>570950</v>
      </c>
      <c r="D7" s="191">
        <v>149050</v>
      </c>
      <c r="E7" s="212">
        <f t="shared" si="0"/>
        <v>3.8305937604830596</v>
      </c>
    </row>
    <row r="8" spans="2:5" ht="11.25">
      <c r="B8" s="190" t="s">
        <v>59</v>
      </c>
      <c r="C8" s="191">
        <v>123500</v>
      </c>
      <c r="D8" s="191">
        <v>87580</v>
      </c>
      <c r="E8" s="212">
        <f t="shared" si="0"/>
        <v>1.410139301210322</v>
      </c>
    </row>
    <row r="9" spans="2:5" ht="11.25">
      <c r="B9" s="190" t="s">
        <v>60</v>
      </c>
      <c r="C9" s="191">
        <v>1240060</v>
      </c>
      <c r="D9" s="191">
        <v>207910</v>
      </c>
      <c r="E9" s="212">
        <f t="shared" si="0"/>
        <v>5.964407676398442</v>
      </c>
    </row>
    <row r="10" spans="2:5" ht="11.25">
      <c r="B10" s="190" t="s">
        <v>61</v>
      </c>
      <c r="C10" s="191">
        <v>50930</v>
      </c>
      <c r="D10" s="191">
        <v>62970</v>
      </c>
      <c r="E10" s="212">
        <f t="shared" si="0"/>
        <v>0.8087978402413848</v>
      </c>
    </row>
    <row r="11" spans="2:5" ht="11.25">
      <c r="B11" s="190" t="s">
        <v>62</v>
      </c>
      <c r="C11" s="191">
        <v>303000</v>
      </c>
      <c r="D11" s="191">
        <v>217210</v>
      </c>
      <c r="E11" s="212">
        <f t="shared" si="0"/>
        <v>1.3949633994751622</v>
      </c>
    </row>
    <row r="12" spans="2:5" ht="11.25">
      <c r="B12" s="190" t="s">
        <v>63</v>
      </c>
      <c r="C12" s="191">
        <v>252940</v>
      </c>
      <c r="D12" s="191">
        <v>159160</v>
      </c>
      <c r="E12" s="212">
        <f t="shared" si="0"/>
        <v>1.5892183965820559</v>
      </c>
    </row>
    <row r="13" spans="2:5" ht="11.25">
      <c r="B13" s="190" t="s">
        <v>64</v>
      </c>
      <c r="C13" s="191">
        <v>272730</v>
      </c>
      <c r="D13" s="191">
        <v>143830</v>
      </c>
      <c r="E13" s="212">
        <f t="shared" si="0"/>
        <v>1.896196899117013</v>
      </c>
    </row>
    <row r="14" spans="2:5" ht="11.25">
      <c r="B14" s="190" t="s">
        <v>65</v>
      </c>
      <c r="C14" s="191">
        <v>216560</v>
      </c>
      <c r="D14" s="191">
        <v>157720</v>
      </c>
      <c r="E14" s="212">
        <f t="shared" si="0"/>
        <v>1.3730661932538677</v>
      </c>
    </row>
    <row r="15" spans="2:5" ht="11.25">
      <c r="B15" s="190" t="s">
        <v>66</v>
      </c>
      <c r="C15" s="191">
        <v>158340</v>
      </c>
      <c r="D15" s="191">
        <v>881670</v>
      </c>
      <c r="E15" s="212">
        <f t="shared" si="0"/>
        <v>0.17959100343665999</v>
      </c>
    </row>
    <row r="16" spans="2:5" ht="11.25">
      <c r="B16" s="190" t="s">
        <v>67</v>
      </c>
      <c r="C16" s="191">
        <v>193590</v>
      </c>
      <c r="D16" s="191">
        <v>806130</v>
      </c>
      <c r="E16" s="212">
        <f t="shared" si="0"/>
        <v>0.24014737077146367</v>
      </c>
    </row>
    <row r="17" spans="2:5" ht="11.25">
      <c r="B17" s="190" t="s">
        <v>68</v>
      </c>
      <c r="C17" s="191">
        <v>182480</v>
      </c>
      <c r="D17" s="191">
        <v>804550</v>
      </c>
      <c r="E17" s="212">
        <f t="shared" si="0"/>
        <v>0.22681001802249706</v>
      </c>
    </row>
    <row r="18" spans="2:5" ht="11.25">
      <c r="B18" s="190" t="s">
        <v>69</v>
      </c>
      <c r="C18" s="191">
        <v>219220</v>
      </c>
      <c r="D18" s="191">
        <v>874260</v>
      </c>
      <c r="E18" s="212">
        <f t="shared" si="0"/>
        <v>0.25074920504197834</v>
      </c>
    </row>
    <row r="19" spans="2:5" ht="11.25">
      <c r="B19" s="190" t="s">
        <v>70</v>
      </c>
      <c r="C19" s="191">
        <v>122150</v>
      </c>
      <c r="D19" s="191">
        <v>480870</v>
      </c>
      <c r="E19" s="212">
        <f t="shared" si="0"/>
        <v>0.2540187576683927</v>
      </c>
    </row>
    <row r="20" spans="2:5" ht="11.25">
      <c r="B20" s="190" t="s">
        <v>71</v>
      </c>
      <c r="C20" s="191">
        <v>273690</v>
      </c>
      <c r="D20" s="191">
        <v>628040</v>
      </c>
      <c r="E20" s="212">
        <f t="shared" si="0"/>
        <v>0.4357843449461818</v>
      </c>
    </row>
    <row r="21" spans="2:5" ht="11.25">
      <c r="B21" s="190" t="s">
        <v>72</v>
      </c>
      <c r="C21" s="191">
        <v>11770</v>
      </c>
      <c r="D21" s="191">
        <v>11100</v>
      </c>
      <c r="E21" s="212">
        <f t="shared" si="0"/>
        <v>1.0603603603603604</v>
      </c>
    </row>
    <row r="22" spans="2:5" ht="11.25">
      <c r="B22" s="190" t="s">
        <v>73</v>
      </c>
      <c r="C22" s="191">
        <v>233510</v>
      </c>
      <c r="D22" s="191">
        <v>554520</v>
      </c>
      <c r="E22" s="212">
        <f t="shared" si="0"/>
        <v>0.4211029358724663</v>
      </c>
    </row>
    <row r="23" spans="2:5" ht="11.25">
      <c r="B23" s="190" t="s">
        <v>74</v>
      </c>
      <c r="C23" s="191">
        <v>422320</v>
      </c>
      <c r="D23" s="191">
        <v>732170</v>
      </c>
      <c r="E23" s="212">
        <f t="shared" si="0"/>
        <v>0.5768059330483357</v>
      </c>
    </row>
    <row r="24" spans="2:5" ht="11.25">
      <c r="B24" s="190" t="s">
        <v>75</v>
      </c>
      <c r="C24" s="191">
        <v>85480</v>
      </c>
      <c r="D24" s="191">
        <v>318850</v>
      </c>
      <c r="E24" s="212">
        <f t="shared" si="0"/>
        <v>0.2680884428414615</v>
      </c>
    </row>
    <row r="25" spans="2:5" ht="11.25">
      <c r="B25" s="190" t="s">
        <v>76</v>
      </c>
      <c r="C25" s="191">
        <v>324820</v>
      </c>
      <c r="D25" s="191">
        <v>559120</v>
      </c>
      <c r="E25" s="212">
        <f t="shared" si="0"/>
        <v>0.5809486335670339</v>
      </c>
    </row>
    <row r="26" spans="2:5" ht="11.25">
      <c r="B26" s="190" t="s">
        <v>77</v>
      </c>
      <c r="C26" s="191">
        <v>379300</v>
      </c>
      <c r="D26" s="191">
        <v>714590</v>
      </c>
      <c r="E26" s="212">
        <f t="shared" si="0"/>
        <v>0.5307938818063505</v>
      </c>
    </row>
    <row r="27" spans="2:5" ht="11.25">
      <c r="B27" s="190" t="s">
        <v>78</v>
      </c>
      <c r="C27" s="191">
        <v>167150</v>
      </c>
      <c r="D27" s="191">
        <v>384990</v>
      </c>
      <c r="E27" s="212">
        <f t="shared" si="0"/>
        <v>0.4341671212239279</v>
      </c>
    </row>
    <row r="28" spans="2:5" ht="11.25">
      <c r="B28" s="190" t="s">
        <v>79</v>
      </c>
      <c r="C28" s="191">
        <v>98100</v>
      </c>
      <c r="D28" s="191">
        <v>208150</v>
      </c>
      <c r="E28" s="212">
        <f t="shared" si="0"/>
        <v>0.47129473937064614</v>
      </c>
    </row>
    <row r="29" spans="2:5" ht="11.25">
      <c r="B29" s="190" t="s">
        <v>80</v>
      </c>
      <c r="C29" s="191">
        <v>113940</v>
      </c>
      <c r="D29" s="191">
        <v>98560</v>
      </c>
      <c r="E29" s="212">
        <f t="shared" si="0"/>
        <v>1.156047077922078</v>
      </c>
    </row>
    <row r="30" spans="2:5" ht="11.25">
      <c r="B30" s="190" t="s">
        <v>81</v>
      </c>
      <c r="C30" s="191">
        <v>455910</v>
      </c>
      <c r="D30" s="191">
        <v>477770</v>
      </c>
      <c r="E30" s="212">
        <f t="shared" si="0"/>
        <v>0.9542457667915524</v>
      </c>
    </row>
    <row r="31" spans="2:5" ht="11.25">
      <c r="B31" s="190" t="s">
        <v>82</v>
      </c>
      <c r="C31" s="191">
        <v>1584980</v>
      </c>
      <c r="D31" s="191">
        <v>787860</v>
      </c>
      <c r="E31" s="212">
        <f t="shared" si="0"/>
        <v>2.011753357195441</v>
      </c>
    </row>
    <row r="32" spans="2:5" ht="11.25">
      <c r="B32" s="190" t="s">
        <v>83</v>
      </c>
      <c r="C32" s="191">
        <v>1663530</v>
      </c>
      <c r="D32" s="191">
        <v>791780</v>
      </c>
      <c r="E32" s="212">
        <f t="shared" si="0"/>
        <v>2.10100027785496</v>
      </c>
    </row>
    <row r="33" spans="2:5" ht="11.25">
      <c r="B33" s="190" t="s">
        <v>84</v>
      </c>
      <c r="C33" s="191">
        <v>1101050</v>
      </c>
      <c r="D33" s="191">
        <v>490900</v>
      </c>
      <c r="E33" s="212">
        <f t="shared" si="0"/>
        <v>2.242921165206763</v>
      </c>
    </row>
    <row r="34" spans="2:5" ht="11.25">
      <c r="B34" s="190" t="s">
        <v>288</v>
      </c>
      <c r="C34" s="191">
        <v>1360090</v>
      </c>
      <c r="D34" s="191">
        <v>1409990</v>
      </c>
      <c r="E34" s="212">
        <f t="shared" si="0"/>
        <v>0.9646096780828233</v>
      </c>
    </row>
    <row r="35" spans="2:5" ht="11.25">
      <c r="B35" s="190" t="s">
        <v>289</v>
      </c>
      <c r="C35" s="191">
        <v>3577220</v>
      </c>
      <c r="D35" s="191">
        <v>3136840</v>
      </c>
      <c r="E35" s="212">
        <f t="shared" si="0"/>
        <v>1.1403896915367058</v>
      </c>
    </row>
    <row r="36" spans="2:5" ht="11.25">
      <c r="B36" s="190" t="s">
        <v>290</v>
      </c>
      <c r="C36" s="191">
        <v>900</v>
      </c>
      <c r="D36" s="191">
        <v>2180</v>
      </c>
      <c r="E36" s="212">
        <f t="shared" si="0"/>
        <v>0.41284403669724773</v>
      </c>
    </row>
    <row r="37" spans="2:5" ht="11.25">
      <c r="B37" s="190" t="s">
        <v>291</v>
      </c>
      <c r="C37" s="191">
        <v>764380</v>
      </c>
      <c r="D37" s="191">
        <v>1323690</v>
      </c>
      <c r="E37" s="212">
        <f t="shared" si="0"/>
        <v>0.5774614902280746</v>
      </c>
    </row>
    <row r="38" spans="2:5" ht="11.25">
      <c r="B38" s="190" t="s">
        <v>292</v>
      </c>
      <c r="C38" s="191">
        <v>8730</v>
      </c>
      <c r="D38" s="191">
        <v>8250</v>
      </c>
      <c r="E38" s="212">
        <f t="shared" si="0"/>
        <v>1.0581818181818181</v>
      </c>
    </row>
    <row r="39" spans="2:5" ht="11.25">
      <c r="B39" s="190" t="s">
        <v>293</v>
      </c>
      <c r="C39" s="191">
        <v>7310</v>
      </c>
      <c r="D39" s="191">
        <v>14330</v>
      </c>
      <c r="E39" s="212">
        <f t="shared" si="0"/>
        <v>0.5101186322400558</v>
      </c>
    </row>
    <row r="40" spans="2:5" ht="11.25">
      <c r="B40" s="190" t="s">
        <v>294</v>
      </c>
      <c r="C40" s="191">
        <v>575260</v>
      </c>
      <c r="D40" s="191">
        <v>766440</v>
      </c>
      <c r="E40" s="212">
        <f t="shared" si="0"/>
        <v>0.7505610354365638</v>
      </c>
    </row>
    <row r="41" spans="2:5" ht="11.25">
      <c r="B41" s="190" t="s">
        <v>295</v>
      </c>
      <c r="C41" s="191">
        <v>695470</v>
      </c>
      <c r="D41" s="191">
        <v>1350880</v>
      </c>
      <c r="E41" s="212">
        <f t="shared" si="0"/>
        <v>0.5148273717872794</v>
      </c>
    </row>
    <row r="42" spans="2:5" ht="11.25">
      <c r="B42" s="190" t="s">
        <v>296</v>
      </c>
      <c r="C42" s="191">
        <v>4482080</v>
      </c>
      <c r="D42" s="191">
        <v>2577020</v>
      </c>
      <c r="E42" s="212">
        <f t="shared" si="0"/>
        <v>1.7392492103282085</v>
      </c>
    </row>
    <row r="43" spans="2:5" ht="11.25">
      <c r="B43" s="190" t="s">
        <v>297</v>
      </c>
      <c r="C43" s="191">
        <v>2793850</v>
      </c>
      <c r="D43" s="191">
        <v>1463090</v>
      </c>
      <c r="E43" s="212">
        <f t="shared" si="0"/>
        <v>1.909554436159088</v>
      </c>
    </row>
    <row r="44" spans="2:5" ht="11.25">
      <c r="B44" s="190" t="s">
        <v>298</v>
      </c>
      <c r="C44" s="191">
        <v>390350</v>
      </c>
      <c r="D44" s="191">
        <v>705220</v>
      </c>
      <c r="E44" s="212">
        <f t="shared" si="0"/>
        <v>0.5535152151101784</v>
      </c>
    </row>
    <row r="45" spans="2:5" ht="11.25">
      <c r="B45" s="190" t="s">
        <v>299</v>
      </c>
      <c r="C45" s="191">
        <v>48250</v>
      </c>
      <c r="D45" s="191">
        <v>77880</v>
      </c>
      <c r="E45" s="212">
        <f t="shared" si="0"/>
        <v>0.619542886492039</v>
      </c>
    </row>
    <row r="46" spans="2:5" ht="11.25">
      <c r="B46" s="190" t="s">
        <v>300</v>
      </c>
      <c r="C46" s="191">
        <v>634350</v>
      </c>
      <c r="D46" s="191">
        <v>912740</v>
      </c>
      <c r="E46" s="212">
        <f t="shared" si="0"/>
        <v>0.694995288910314</v>
      </c>
    </row>
    <row r="47" spans="2:5" ht="11.25">
      <c r="B47" s="190" t="s">
        <v>301</v>
      </c>
      <c r="C47" s="191">
        <v>637880</v>
      </c>
      <c r="D47" s="191">
        <v>1173090</v>
      </c>
      <c r="E47" s="212">
        <f t="shared" si="0"/>
        <v>0.5437604957846371</v>
      </c>
    </row>
    <row r="48" spans="2:5" ht="11.25">
      <c r="B48" s="190" t="s">
        <v>302</v>
      </c>
      <c r="C48" s="191">
        <v>1322070</v>
      </c>
      <c r="D48" s="191">
        <v>995640</v>
      </c>
      <c r="E48" s="212">
        <f t="shared" si="0"/>
        <v>1.3278594672773292</v>
      </c>
    </row>
    <row r="49" spans="2:5" ht="11.25">
      <c r="B49" s="190" t="s">
        <v>303</v>
      </c>
      <c r="C49" s="191">
        <v>494390</v>
      </c>
      <c r="D49" s="191">
        <v>786760</v>
      </c>
      <c r="E49" s="212">
        <f t="shared" si="0"/>
        <v>0.6283873099801719</v>
      </c>
    </row>
    <row r="50" spans="2:5" ht="11.25">
      <c r="B50" s="190" t="s">
        <v>85</v>
      </c>
      <c r="C50" s="191">
        <v>306280</v>
      </c>
      <c r="D50" s="191">
        <v>940930</v>
      </c>
      <c r="E50" s="212">
        <f t="shared" si="0"/>
        <v>0.3255077423400253</v>
      </c>
    </row>
    <row r="51" spans="2:5" ht="11.25">
      <c r="B51" s="190" t="s">
        <v>86</v>
      </c>
      <c r="C51" s="191">
        <v>2337490</v>
      </c>
      <c r="D51" s="191">
        <v>2297670</v>
      </c>
      <c r="E51" s="212">
        <f t="shared" si="0"/>
        <v>1.0173306001296967</v>
      </c>
    </row>
    <row r="52" spans="2:5" ht="11.25">
      <c r="B52" s="190" t="s">
        <v>87</v>
      </c>
      <c r="C52" s="191">
        <v>3449910</v>
      </c>
      <c r="D52" s="191">
        <v>2693680</v>
      </c>
      <c r="E52" s="212">
        <f t="shared" si="0"/>
        <v>1.2807423301951233</v>
      </c>
    </row>
    <row r="53" spans="2:5" ht="11.25">
      <c r="B53" s="190" t="s">
        <v>88</v>
      </c>
      <c r="C53" s="191">
        <v>217110</v>
      </c>
      <c r="D53" s="191">
        <v>636448.817</v>
      </c>
      <c r="E53" s="212">
        <f t="shared" si="0"/>
        <v>0.34112719546464326</v>
      </c>
    </row>
    <row r="54" spans="2:5" ht="11.25">
      <c r="B54" s="190" t="s">
        <v>89</v>
      </c>
      <c r="C54" s="191">
        <v>407000</v>
      </c>
      <c r="D54" s="191">
        <v>966768.5819999999</v>
      </c>
      <c r="E54" s="212">
        <f t="shared" si="0"/>
        <v>0.42099009791776626</v>
      </c>
    </row>
    <row r="55" spans="2:5" ht="11.25">
      <c r="B55" s="190" t="s">
        <v>90</v>
      </c>
      <c r="C55" s="191">
        <v>98020</v>
      </c>
      <c r="D55" s="191">
        <v>307886.656</v>
      </c>
      <c r="E55" s="212">
        <f t="shared" si="0"/>
        <v>0.31836391116606233</v>
      </c>
    </row>
    <row r="56" spans="2:5" ht="11.25">
      <c r="B56" s="190" t="s">
        <v>91</v>
      </c>
      <c r="C56" s="191">
        <v>305480</v>
      </c>
      <c r="D56" s="191">
        <v>730072.974</v>
      </c>
      <c r="E56" s="212">
        <f t="shared" si="0"/>
        <v>0.41842392593483396</v>
      </c>
    </row>
    <row r="57" spans="2:5" ht="11.25">
      <c r="B57" s="190" t="s">
        <v>92</v>
      </c>
      <c r="C57" s="191">
        <v>257180</v>
      </c>
      <c r="D57" s="191">
        <v>207285.823</v>
      </c>
      <c r="E57" s="212">
        <f t="shared" si="0"/>
        <v>1.2407023127674293</v>
      </c>
    </row>
    <row r="58" spans="2:5" ht="11.25">
      <c r="B58" s="190" t="s">
        <v>93</v>
      </c>
      <c r="C58" s="191">
        <v>33570</v>
      </c>
      <c r="D58" s="191">
        <v>87819.59</v>
      </c>
      <c r="E58" s="212">
        <f t="shared" si="0"/>
        <v>0.3822609511158046</v>
      </c>
    </row>
    <row r="59" spans="2:5" ht="11.25">
      <c r="B59" s="190" t="s">
        <v>94</v>
      </c>
      <c r="C59" s="191">
        <v>289420</v>
      </c>
      <c r="D59" s="191">
        <v>400290.01800000004</v>
      </c>
      <c r="E59" s="212">
        <f t="shared" si="0"/>
        <v>0.7230257737778512</v>
      </c>
    </row>
    <row r="60" spans="2:5" ht="11.25">
      <c r="B60" s="190" t="s">
        <v>95</v>
      </c>
      <c r="C60" s="191">
        <v>165970</v>
      </c>
      <c r="D60" s="191">
        <v>565744.143</v>
      </c>
      <c r="E60" s="212">
        <f t="shared" si="0"/>
        <v>0.29336582986065485</v>
      </c>
    </row>
    <row r="61" spans="2:5" ht="11.25">
      <c r="B61" s="190" t="s">
        <v>96</v>
      </c>
      <c r="C61" s="191">
        <v>150530</v>
      </c>
      <c r="D61" s="191">
        <v>502473.076</v>
      </c>
      <c r="E61" s="212">
        <f t="shared" si="0"/>
        <v>0.29957824048666043</v>
      </c>
    </row>
    <row r="62" spans="2:5" ht="11.25">
      <c r="B62" s="190" t="s">
        <v>97</v>
      </c>
      <c r="C62" s="191">
        <v>68210</v>
      </c>
      <c r="D62" s="191">
        <v>50907.542</v>
      </c>
      <c r="E62" s="212">
        <f t="shared" si="0"/>
        <v>1.3398800515648546</v>
      </c>
    </row>
    <row r="63" spans="2:5" ht="11.25">
      <c r="B63" s="190" t="s">
        <v>98</v>
      </c>
      <c r="C63" s="191">
        <v>67350</v>
      </c>
      <c r="D63" s="191">
        <v>168610</v>
      </c>
      <c r="E63" s="212">
        <f t="shared" si="0"/>
        <v>0.3994425004448135</v>
      </c>
    </row>
    <row r="64" spans="2:5" ht="11.25">
      <c r="B64" s="190" t="s">
        <v>99</v>
      </c>
      <c r="C64" s="191">
        <v>65390</v>
      </c>
      <c r="D64" s="191">
        <v>106075.935</v>
      </c>
      <c r="E64" s="212">
        <f t="shared" si="0"/>
        <v>0.6164451908908463</v>
      </c>
    </row>
    <row r="65" spans="2:5" ht="11.25">
      <c r="B65" s="190" t="s">
        <v>100</v>
      </c>
      <c r="C65" s="191">
        <v>281280</v>
      </c>
      <c r="D65" s="191">
        <v>446485.375</v>
      </c>
      <c r="E65" s="212">
        <f t="shared" si="0"/>
        <v>0.6299870404489732</v>
      </c>
    </row>
    <row r="66" spans="2:5" ht="11.25">
      <c r="B66" s="190" t="s">
        <v>101</v>
      </c>
      <c r="C66" s="191">
        <v>1274110</v>
      </c>
      <c r="D66" s="191">
        <v>647600</v>
      </c>
      <c r="E66" s="212">
        <f t="shared" si="0"/>
        <v>1.9674336009882643</v>
      </c>
    </row>
    <row r="67" spans="2:5" ht="11.25">
      <c r="B67" s="190" t="s">
        <v>102</v>
      </c>
      <c r="C67" s="191">
        <v>327390</v>
      </c>
      <c r="D67" s="191">
        <v>363180</v>
      </c>
      <c r="E67" s="212">
        <f t="shared" si="0"/>
        <v>0.90145382454981</v>
      </c>
    </row>
    <row r="68" spans="2:5" ht="11.25">
      <c r="B68" s="190" t="s">
        <v>103</v>
      </c>
      <c r="C68" s="191">
        <v>249290</v>
      </c>
      <c r="D68" s="191">
        <v>235240</v>
      </c>
      <c r="E68" s="212">
        <f t="shared" si="0"/>
        <v>1.059726237034518</v>
      </c>
    </row>
    <row r="69" spans="2:5" ht="11.25">
      <c r="B69" s="190" t="s">
        <v>104</v>
      </c>
      <c r="C69" s="191">
        <v>171990</v>
      </c>
      <c r="D69" s="191">
        <v>190390</v>
      </c>
      <c r="E69" s="212">
        <f aca="true" t="shared" si="1" ref="E69:E130">C69/D69</f>
        <v>0.903356268711592</v>
      </c>
    </row>
    <row r="70" spans="2:5" ht="11.25">
      <c r="B70" s="190" t="s">
        <v>105</v>
      </c>
      <c r="C70" s="191">
        <v>360810</v>
      </c>
      <c r="D70" s="191">
        <v>545520</v>
      </c>
      <c r="E70" s="212">
        <f t="shared" si="1"/>
        <v>0.6614056313242411</v>
      </c>
    </row>
    <row r="71" spans="2:5" ht="11.25">
      <c r="B71" s="190" t="s">
        <v>106</v>
      </c>
      <c r="C71" s="191">
        <v>111180</v>
      </c>
      <c r="D71" s="191">
        <v>230220</v>
      </c>
      <c r="E71" s="212">
        <f t="shared" si="1"/>
        <v>0.48292937190513424</v>
      </c>
    </row>
    <row r="72" spans="2:5" ht="11.25">
      <c r="B72" s="190" t="s">
        <v>107</v>
      </c>
      <c r="C72" s="191">
        <v>2013760</v>
      </c>
      <c r="D72" s="191">
        <v>2345700</v>
      </c>
      <c r="E72" s="212">
        <f t="shared" si="1"/>
        <v>0.8584900029841839</v>
      </c>
    </row>
    <row r="73" spans="2:5" ht="11.25">
      <c r="B73" s="190" t="s">
        <v>108</v>
      </c>
      <c r="C73" s="191">
        <v>119880</v>
      </c>
      <c r="D73" s="191">
        <v>315260</v>
      </c>
      <c r="E73" s="212">
        <f t="shared" si="1"/>
        <v>0.3802575651842923</v>
      </c>
    </row>
    <row r="74" spans="2:5" ht="11.25">
      <c r="B74" s="190" t="s">
        <v>109</v>
      </c>
      <c r="C74" s="191">
        <v>2254970</v>
      </c>
      <c r="D74" s="191">
        <v>5362470</v>
      </c>
      <c r="E74" s="212">
        <f t="shared" si="1"/>
        <v>0.4205095786083652</v>
      </c>
    </row>
    <row r="75" spans="2:5" ht="11.25">
      <c r="B75" s="190" t="s">
        <v>110</v>
      </c>
      <c r="C75" s="191">
        <v>1184600</v>
      </c>
      <c r="D75" s="191">
        <v>4091440</v>
      </c>
      <c r="E75" s="212">
        <f t="shared" si="1"/>
        <v>0.2895313141583403</v>
      </c>
    </row>
    <row r="76" spans="2:5" ht="11.25">
      <c r="B76" s="190" t="s">
        <v>111</v>
      </c>
      <c r="C76" s="191">
        <v>1170790</v>
      </c>
      <c r="D76" s="191">
        <v>2585900</v>
      </c>
      <c r="E76" s="212">
        <f t="shared" si="1"/>
        <v>0.45275919409103216</v>
      </c>
    </row>
    <row r="77" spans="2:5" ht="11.25">
      <c r="B77" s="190" t="s">
        <v>112</v>
      </c>
      <c r="C77" s="191">
        <v>2738270</v>
      </c>
      <c r="D77" s="191">
        <v>1147530</v>
      </c>
      <c r="E77" s="212">
        <f t="shared" si="1"/>
        <v>2.3862295539114444</v>
      </c>
    </row>
    <row r="78" spans="2:5" ht="11.25">
      <c r="B78" s="190" t="s">
        <v>113</v>
      </c>
      <c r="C78" s="191">
        <v>558960</v>
      </c>
      <c r="D78" s="191">
        <v>657470</v>
      </c>
      <c r="E78" s="212">
        <f t="shared" si="1"/>
        <v>0.8501680685050268</v>
      </c>
    </row>
    <row r="79" spans="2:5" ht="11.25">
      <c r="B79" s="190" t="s">
        <v>114</v>
      </c>
      <c r="C79" s="191">
        <v>83150</v>
      </c>
      <c r="D79" s="191">
        <v>182320</v>
      </c>
      <c r="E79" s="212">
        <f t="shared" si="1"/>
        <v>0.45606625713032034</v>
      </c>
    </row>
    <row r="80" spans="2:5" ht="11.25">
      <c r="B80" s="190" t="s">
        <v>115</v>
      </c>
      <c r="C80" s="191">
        <v>1568950</v>
      </c>
      <c r="D80" s="191">
        <v>4402760</v>
      </c>
      <c r="E80" s="212">
        <f t="shared" si="1"/>
        <v>0.35635601304636183</v>
      </c>
    </row>
    <row r="81" spans="2:5" ht="11.25">
      <c r="B81" s="190" t="s">
        <v>116</v>
      </c>
      <c r="C81" s="191">
        <v>557050</v>
      </c>
      <c r="D81" s="191">
        <v>394540</v>
      </c>
      <c r="E81" s="212">
        <f t="shared" si="1"/>
        <v>1.411897399503219</v>
      </c>
    </row>
    <row r="82" spans="2:5" ht="11.25">
      <c r="B82" s="190" t="s">
        <v>117</v>
      </c>
      <c r="C82" s="191">
        <v>85800</v>
      </c>
      <c r="D82" s="191">
        <v>55070</v>
      </c>
      <c r="E82" s="212">
        <f t="shared" si="1"/>
        <v>1.558017069184674</v>
      </c>
    </row>
    <row r="83" spans="2:5" ht="11.25">
      <c r="B83" s="190" t="s">
        <v>118</v>
      </c>
      <c r="C83" s="191">
        <v>47470</v>
      </c>
      <c r="D83" s="191">
        <v>568840</v>
      </c>
      <c r="E83" s="212">
        <f t="shared" si="1"/>
        <v>0.08345053090499965</v>
      </c>
    </row>
    <row r="84" spans="2:5" ht="11.25">
      <c r="B84" s="190" t="s">
        <v>119</v>
      </c>
      <c r="C84" s="191">
        <v>530140</v>
      </c>
      <c r="D84" s="191">
        <v>1536950</v>
      </c>
      <c r="E84" s="212">
        <f t="shared" si="1"/>
        <v>0.3449298936204821</v>
      </c>
    </row>
    <row r="85" spans="2:5" ht="11.25">
      <c r="B85" s="190" t="s">
        <v>120</v>
      </c>
      <c r="C85" s="191">
        <v>513710</v>
      </c>
      <c r="D85" s="191">
        <v>1328370</v>
      </c>
      <c r="E85" s="212">
        <f t="shared" si="1"/>
        <v>0.3867220729164314</v>
      </c>
    </row>
    <row r="86" spans="2:5" ht="11.25">
      <c r="B86" s="190" t="s">
        <v>121</v>
      </c>
      <c r="C86" s="191">
        <v>548840</v>
      </c>
      <c r="D86" s="191">
        <v>774550</v>
      </c>
      <c r="E86" s="212">
        <f t="shared" si="1"/>
        <v>0.7085920857271965</v>
      </c>
    </row>
    <row r="87" spans="2:5" ht="11.25">
      <c r="B87" s="190" t="s">
        <v>122</v>
      </c>
      <c r="C87" s="191">
        <v>710020</v>
      </c>
      <c r="D87" s="191">
        <v>2311400</v>
      </c>
      <c r="E87" s="212">
        <f t="shared" si="1"/>
        <v>0.30718179458336936</v>
      </c>
    </row>
    <row r="88" spans="2:5" ht="11.25">
      <c r="B88" s="190" t="s">
        <v>123</v>
      </c>
      <c r="C88" s="191">
        <v>1490280</v>
      </c>
      <c r="D88" s="191">
        <v>1210810</v>
      </c>
      <c r="E88" s="212">
        <f t="shared" si="1"/>
        <v>1.2308124313476103</v>
      </c>
    </row>
    <row r="89" spans="2:5" ht="11.25">
      <c r="B89" s="190" t="s">
        <v>124</v>
      </c>
      <c r="C89" s="191">
        <v>1056480</v>
      </c>
      <c r="D89" s="191">
        <v>1762610</v>
      </c>
      <c r="E89" s="212">
        <f t="shared" si="1"/>
        <v>0.5993838682408473</v>
      </c>
    </row>
    <row r="90" spans="2:5" ht="11.25">
      <c r="B90" s="190" t="s">
        <v>125</v>
      </c>
      <c r="C90" s="191">
        <v>727900</v>
      </c>
      <c r="D90" s="191">
        <v>817990</v>
      </c>
      <c r="E90" s="212">
        <f t="shared" si="1"/>
        <v>0.8898641792686952</v>
      </c>
    </row>
    <row r="91" spans="2:5" ht="11.25">
      <c r="B91" s="190" t="s">
        <v>126</v>
      </c>
      <c r="C91" s="191">
        <v>773740</v>
      </c>
      <c r="D91" s="191">
        <v>1138400</v>
      </c>
      <c r="E91" s="212">
        <f t="shared" si="1"/>
        <v>0.6796732255797611</v>
      </c>
    </row>
    <row r="92" spans="2:5" ht="11.25">
      <c r="B92" s="190" t="s">
        <v>127</v>
      </c>
      <c r="C92" s="191">
        <v>185870</v>
      </c>
      <c r="D92" s="191">
        <v>336770</v>
      </c>
      <c r="E92" s="212">
        <f t="shared" si="1"/>
        <v>0.5519197078124536</v>
      </c>
    </row>
    <row r="93" spans="2:5" ht="11.25">
      <c r="B93" s="190" t="s">
        <v>128</v>
      </c>
      <c r="C93" s="191">
        <v>511110</v>
      </c>
      <c r="D93" s="191">
        <v>667190</v>
      </c>
      <c r="E93" s="212">
        <f t="shared" si="1"/>
        <v>0.7660636400425666</v>
      </c>
    </row>
    <row r="94" spans="2:5" ht="11.25">
      <c r="B94" s="190" t="s">
        <v>129</v>
      </c>
      <c r="C94" s="191">
        <v>3412160</v>
      </c>
      <c r="D94" s="191">
        <v>2103390</v>
      </c>
      <c r="E94" s="212">
        <f t="shared" si="1"/>
        <v>1.6222193696841765</v>
      </c>
    </row>
    <row r="95" spans="2:5" ht="11.25">
      <c r="B95" s="190" t="s">
        <v>130</v>
      </c>
      <c r="C95" s="191">
        <v>4663190</v>
      </c>
      <c r="D95" s="191">
        <v>1639840</v>
      </c>
      <c r="E95" s="212">
        <f t="shared" si="1"/>
        <v>2.843685969362865</v>
      </c>
    </row>
    <row r="96" spans="2:5" ht="11.25">
      <c r="B96" s="190" t="s">
        <v>131</v>
      </c>
      <c r="C96" s="191">
        <v>991400</v>
      </c>
      <c r="D96" s="191">
        <v>1721280</v>
      </c>
      <c r="E96" s="212">
        <f t="shared" si="1"/>
        <v>0.5759667224391151</v>
      </c>
    </row>
    <row r="97" spans="2:5" ht="11.25">
      <c r="B97" s="190" t="s">
        <v>132</v>
      </c>
      <c r="C97" s="191">
        <v>1139300</v>
      </c>
      <c r="D97" s="191">
        <v>1477320</v>
      </c>
      <c r="E97" s="212">
        <f t="shared" si="1"/>
        <v>0.7711937833373947</v>
      </c>
    </row>
    <row r="98" spans="2:5" ht="11.25">
      <c r="B98" s="190" t="s">
        <v>133</v>
      </c>
      <c r="C98" s="191">
        <v>1418610</v>
      </c>
      <c r="D98" s="191">
        <v>2540090</v>
      </c>
      <c r="E98" s="212">
        <f t="shared" si="1"/>
        <v>0.558488085067852</v>
      </c>
    </row>
    <row r="99" spans="2:5" ht="11.25">
      <c r="B99" s="190" t="s">
        <v>134</v>
      </c>
      <c r="C99" s="191">
        <v>869710</v>
      </c>
      <c r="D99" s="191">
        <v>838760</v>
      </c>
      <c r="E99" s="212">
        <f t="shared" si="1"/>
        <v>1.0368997090943775</v>
      </c>
    </row>
    <row r="100" spans="2:5" ht="11.25">
      <c r="B100" s="190" t="s">
        <v>135</v>
      </c>
      <c r="C100" s="191">
        <v>1142110</v>
      </c>
      <c r="D100" s="191">
        <v>1516680</v>
      </c>
      <c r="E100" s="212">
        <f t="shared" si="1"/>
        <v>0.753032940369755</v>
      </c>
    </row>
    <row r="101" spans="2:5" ht="11.25">
      <c r="B101" s="190" t="s">
        <v>136</v>
      </c>
      <c r="C101" s="191">
        <v>1335260</v>
      </c>
      <c r="D101" s="191">
        <v>1469490</v>
      </c>
      <c r="E101" s="212">
        <f t="shared" si="1"/>
        <v>0.9086553838406523</v>
      </c>
    </row>
    <row r="102" spans="2:5" ht="11.25">
      <c r="B102" s="190" t="s">
        <v>137</v>
      </c>
      <c r="C102" s="191">
        <v>229400</v>
      </c>
      <c r="D102" s="191">
        <v>956590</v>
      </c>
      <c r="E102" s="212">
        <f t="shared" si="1"/>
        <v>0.23981015900228939</v>
      </c>
    </row>
    <row r="103" spans="2:5" ht="11.25">
      <c r="B103" s="190" t="s">
        <v>138</v>
      </c>
      <c r="C103" s="191">
        <v>159800</v>
      </c>
      <c r="D103" s="191">
        <v>815450</v>
      </c>
      <c r="E103" s="212">
        <f t="shared" si="1"/>
        <v>0.19596541786743515</v>
      </c>
    </row>
    <row r="104" spans="2:5" ht="11.25">
      <c r="B104" s="190" t="s">
        <v>139</v>
      </c>
      <c r="C104" s="191">
        <v>71380</v>
      </c>
      <c r="D104" s="191">
        <v>179940</v>
      </c>
      <c r="E104" s="212">
        <f t="shared" si="1"/>
        <v>0.39668778481716127</v>
      </c>
    </row>
    <row r="105" spans="2:5" ht="11.25">
      <c r="B105" s="190" t="s">
        <v>140</v>
      </c>
      <c r="C105" s="191">
        <v>38600</v>
      </c>
      <c r="D105" s="191">
        <v>31420</v>
      </c>
      <c r="E105" s="212">
        <f t="shared" si="1"/>
        <v>1.228516868236792</v>
      </c>
    </row>
    <row r="106" spans="2:5" ht="11.25">
      <c r="B106" s="190" t="s">
        <v>141</v>
      </c>
      <c r="C106" s="191">
        <v>23630</v>
      </c>
      <c r="D106" s="191">
        <v>24980</v>
      </c>
      <c r="E106" s="212">
        <f t="shared" si="1"/>
        <v>0.9459567654123299</v>
      </c>
    </row>
    <row r="107" spans="2:5" ht="11.25">
      <c r="B107" s="190" t="s">
        <v>142</v>
      </c>
      <c r="C107" s="191">
        <v>13160</v>
      </c>
      <c r="D107" s="191">
        <v>25350</v>
      </c>
      <c r="E107" s="212">
        <f t="shared" si="1"/>
        <v>0.5191321499013807</v>
      </c>
    </row>
    <row r="108" spans="2:5" ht="11.25">
      <c r="B108" s="190" t="s">
        <v>143</v>
      </c>
      <c r="C108" s="191">
        <v>70880</v>
      </c>
      <c r="D108" s="191">
        <v>42810</v>
      </c>
      <c r="E108" s="212">
        <f t="shared" si="1"/>
        <v>1.6556879233823873</v>
      </c>
    </row>
    <row r="109" spans="2:5" ht="11.25">
      <c r="B109" s="190" t="s">
        <v>144</v>
      </c>
      <c r="C109" s="191">
        <v>1030400</v>
      </c>
      <c r="D109" s="191">
        <v>1010780</v>
      </c>
      <c r="E109" s="212">
        <f t="shared" si="1"/>
        <v>1.0194107520924434</v>
      </c>
    </row>
    <row r="110" spans="2:5" ht="11.25">
      <c r="B110" s="190" t="s">
        <v>145</v>
      </c>
      <c r="C110" s="191">
        <v>28850</v>
      </c>
      <c r="D110" s="191">
        <v>55600</v>
      </c>
      <c r="E110" s="212">
        <f t="shared" si="1"/>
        <v>0.5188848920863309</v>
      </c>
    </row>
    <row r="111" spans="2:5" ht="11.25">
      <c r="B111" s="190" t="s">
        <v>146</v>
      </c>
      <c r="C111" s="191">
        <v>16290</v>
      </c>
      <c r="D111" s="191">
        <v>43780</v>
      </c>
      <c r="E111" s="212">
        <f t="shared" si="1"/>
        <v>0.37208771128369117</v>
      </c>
    </row>
    <row r="112" spans="2:5" ht="11.25">
      <c r="B112" s="190" t="s">
        <v>147</v>
      </c>
      <c r="C112" s="191">
        <v>2736680</v>
      </c>
      <c r="D112" s="191">
        <v>986830</v>
      </c>
      <c r="E112" s="212">
        <f t="shared" si="1"/>
        <v>2.773203084624505</v>
      </c>
    </row>
    <row r="113" spans="2:5" ht="11.25">
      <c r="B113" s="190" t="s">
        <v>304</v>
      </c>
      <c r="C113" s="191">
        <v>118750</v>
      </c>
      <c r="D113" s="191">
        <v>240540</v>
      </c>
      <c r="E113" s="212">
        <f t="shared" si="1"/>
        <v>0.49368088467614535</v>
      </c>
    </row>
    <row r="114" spans="2:5" ht="11.25">
      <c r="B114" s="190" t="s">
        <v>305</v>
      </c>
      <c r="C114" s="191">
        <v>54420</v>
      </c>
      <c r="D114" s="191">
        <v>137220</v>
      </c>
      <c r="E114" s="212">
        <f t="shared" si="1"/>
        <v>0.3965894184521207</v>
      </c>
    </row>
    <row r="115" spans="2:5" ht="11.25">
      <c r="B115" s="190" t="s">
        <v>306</v>
      </c>
      <c r="C115" s="191">
        <v>1361540</v>
      </c>
      <c r="D115" s="191">
        <v>811440</v>
      </c>
      <c r="E115" s="212">
        <f t="shared" si="1"/>
        <v>1.6779305925268657</v>
      </c>
    </row>
    <row r="116" spans="2:5" ht="11.25">
      <c r="B116" s="190" t="s">
        <v>307</v>
      </c>
      <c r="C116" s="191">
        <v>203800</v>
      </c>
      <c r="D116" s="191">
        <v>218440</v>
      </c>
      <c r="E116" s="212">
        <f t="shared" si="1"/>
        <v>0.9329793078190808</v>
      </c>
    </row>
    <row r="117" spans="2:5" ht="11.25">
      <c r="B117" s="190" t="s">
        <v>308</v>
      </c>
      <c r="C117" s="191">
        <v>1203660</v>
      </c>
      <c r="D117" s="191">
        <v>1064210</v>
      </c>
      <c r="E117" s="212">
        <f t="shared" si="1"/>
        <v>1.1310361676736733</v>
      </c>
    </row>
    <row r="118" spans="2:5" ht="11.25">
      <c r="B118" s="190" t="s">
        <v>309</v>
      </c>
      <c r="C118" s="191">
        <v>182210</v>
      </c>
      <c r="D118" s="191">
        <v>754340</v>
      </c>
      <c r="E118" s="212">
        <f t="shared" si="1"/>
        <v>0.24154890367738685</v>
      </c>
    </row>
    <row r="119" spans="2:5" ht="11.25">
      <c r="B119" s="190" t="s">
        <v>310</v>
      </c>
      <c r="C119" s="191">
        <v>194340</v>
      </c>
      <c r="D119" s="191">
        <v>326880</v>
      </c>
      <c r="E119" s="212">
        <f t="shared" si="1"/>
        <v>0.5945301027900147</v>
      </c>
    </row>
    <row r="120" spans="2:5" ht="11.25">
      <c r="B120" s="190" t="s">
        <v>311</v>
      </c>
      <c r="C120" s="191">
        <v>200480</v>
      </c>
      <c r="D120" s="191">
        <v>471830</v>
      </c>
      <c r="E120" s="212">
        <f t="shared" si="1"/>
        <v>0.4248987982959964</v>
      </c>
    </row>
    <row r="121" spans="2:5" ht="11.25">
      <c r="B121" s="190" t="s">
        <v>312</v>
      </c>
      <c r="C121" s="191">
        <v>376910</v>
      </c>
      <c r="D121" s="191">
        <v>638600</v>
      </c>
      <c r="E121" s="212">
        <f t="shared" si="1"/>
        <v>0.5902129658628249</v>
      </c>
    </row>
    <row r="122" spans="2:5" ht="11.25">
      <c r="B122" s="190" t="s">
        <v>148</v>
      </c>
      <c r="C122" s="191">
        <v>173510</v>
      </c>
      <c r="D122" s="191">
        <v>453630</v>
      </c>
      <c r="E122" s="212">
        <f t="shared" si="1"/>
        <v>0.3824923395718978</v>
      </c>
    </row>
    <row r="123" spans="2:5" ht="11.25">
      <c r="B123" s="190" t="s">
        <v>149</v>
      </c>
      <c r="C123" s="191">
        <v>99460</v>
      </c>
      <c r="D123" s="191">
        <v>197520</v>
      </c>
      <c r="E123" s="212">
        <f t="shared" si="1"/>
        <v>0.5035439449169704</v>
      </c>
    </row>
    <row r="124" spans="2:5" ht="11.25">
      <c r="B124" s="190" t="s">
        <v>150</v>
      </c>
      <c r="C124" s="191">
        <v>448980</v>
      </c>
      <c r="D124" s="191">
        <v>549530</v>
      </c>
      <c r="E124" s="212">
        <f t="shared" si="1"/>
        <v>0.817025458118756</v>
      </c>
    </row>
    <row r="125" spans="2:5" ht="11.25">
      <c r="B125" s="190" t="s">
        <v>151</v>
      </c>
      <c r="C125" s="191">
        <v>213900</v>
      </c>
      <c r="D125" s="191">
        <v>1285290</v>
      </c>
      <c r="E125" s="212">
        <f t="shared" si="1"/>
        <v>0.16642158578997737</v>
      </c>
    </row>
    <row r="126" spans="2:5" ht="11.25">
      <c r="B126" s="190" t="s">
        <v>152</v>
      </c>
      <c r="C126" s="191">
        <v>127390</v>
      </c>
      <c r="D126" s="191">
        <v>519130</v>
      </c>
      <c r="E126" s="212">
        <f t="shared" si="1"/>
        <v>0.24539132779843198</v>
      </c>
    </row>
    <row r="127" spans="2:5" ht="11.25">
      <c r="B127" s="190" t="s">
        <v>153</v>
      </c>
      <c r="C127" s="191">
        <v>147720</v>
      </c>
      <c r="D127" s="191">
        <v>549250</v>
      </c>
      <c r="E127" s="212">
        <f t="shared" si="1"/>
        <v>0.26894856622667274</v>
      </c>
    </row>
    <row r="128" spans="2:5" ht="11.25">
      <c r="B128" s="190" t="s">
        <v>154</v>
      </c>
      <c r="C128" s="191">
        <v>406370</v>
      </c>
      <c r="D128" s="191">
        <v>1387520</v>
      </c>
      <c r="E128" s="212">
        <f t="shared" si="1"/>
        <v>0.2928750576568266</v>
      </c>
    </row>
    <row r="129" spans="2:5" ht="11.25">
      <c r="B129" s="190" t="s">
        <v>155</v>
      </c>
      <c r="C129" s="191">
        <v>585860</v>
      </c>
      <c r="D129" s="191">
        <v>1153690</v>
      </c>
      <c r="E129" s="212">
        <f t="shared" si="1"/>
        <v>0.5078140575024487</v>
      </c>
    </row>
    <row r="130" spans="2:5" ht="11.25">
      <c r="B130" s="190" t="s">
        <v>156</v>
      </c>
      <c r="C130" s="191">
        <v>200750</v>
      </c>
      <c r="D130" s="191">
        <v>118400</v>
      </c>
      <c r="E130" s="212">
        <f t="shared" si="1"/>
        <v>1.6955236486486487</v>
      </c>
    </row>
    <row r="131" spans="2:5" ht="11.25">
      <c r="B131" s="190" t="s">
        <v>157</v>
      </c>
      <c r="C131" s="191">
        <v>474630</v>
      </c>
      <c r="D131" s="191">
        <v>1796290</v>
      </c>
      <c r="E131" s="212">
        <f aca="true" t="shared" si="2" ref="E131:E194">C131/D131</f>
        <v>0.2642279364690557</v>
      </c>
    </row>
    <row r="132" spans="2:5" ht="11.25">
      <c r="B132" s="190" t="s">
        <v>158</v>
      </c>
      <c r="C132" s="191">
        <v>900080</v>
      </c>
      <c r="D132" s="191">
        <v>2742560</v>
      </c>
      <c r="E132" s="212">
        <f t="shared" si="2"/>
        <v>0.3281897205530599</v>
      </c>
    </row>
    <row r="133" spans="2:5" ht="11.25">
      <c r="B133" s="190" t="s">
        <v>159</v>
      </c>
      <c r="C133" s="191">
        <v>167660</v>
      </c>
      <c r="D133" s="191">
        <v>131110</v>
      </c>
      <c r="E133" s="212">
        <f t="shared" si="2"/>
        <v>1.2787735489283807</v>
      </c>
    </row>
    <row r="134" spans="2:5" ht="11.25">
      <c r="B134" s="190" t="s">
        <v>160</v>
      </c>
      <c r="C134" s="191">
        <v>112160</v>
      </c>
      <c r="D134" s="191">
        <v>259570</v>
      </c>
      <c r="E134" s="212">
        <f t="shared" si="2"/>
        <v>0.4320992410525099</v>
      </c>
    </row>
    <row r="135" spans="2:5" ht="11.25">
      <c r="B135" s="190" t="s">
        <v>161</v>
      </c>
      <c r="C135" s="191">
        <v>291010</v>
      </c>
      <c r="D135" s="191">
        <v>531170</v>
      </c>
      <c r="E135" s="212">
        <f t="shared" si="2"/>
        <v>0.5478660315906395</v>
      </c>
    </row>
    <row r="136" spans="2:5" ht="11.25">
      <c r="B136" s="190" t="s">
        <v>162</v>
      </c>
      <c r="C136" s="191">
        <v>250790</v>
      </c>
      <c r="D136" s="191">
        <v>524370</v>
      </c>
      <c r="E136" s="212">
        <f t="shared" si="2"/>
        <v>0.47826916108854434</v>
      </c>
    </row>
    <row r="137" spans="2:5" ht="11.25">
      <c r="B137" s="190" t="s">
        <v>163</v>
      </c>
      <c r="C137" s="191">
        <v>282070</v>
      </c>
      <c r="D137" s="191">
        <v>689440</v>
      </c>
      <c r="E137" s="212">
        <f t="shared" si="2"/>
        <v>0.40912914829426783</v>
      </c>
    </row>
    <row r="138" spans="2:5" ht="11.25">
      <c r="B138" s="190" t="s">
        <v>164</v>
      </c>
      <c r="C138" s="191">
        <v>184760</v>
      </c>
      <c r="D138" s="191">
        <v>523270</v>
      </c>
      <c r="E138" s="212">
        <f t="shared" si="2"/>
        <v>0.35308731629942475</v>
      </c>
    </row>
    <row r="139" spans="2:5" ht="11.25">
      <c r="B139" s="190" t="s">
        <v>165</v>
      </c>
      <c r="C139" s="191">
        <v>630810</v>
      </c>
      <c r="D139" s="191">
        <v>1051090</v>
      </c>
      <c r="E139" s="212">
        <f t="shared" si="2"/>
        <v>0.6001484173572197</v>
      </c>
    </row>
    <row r="140" spans="2:5" ht="11.25">
      <c r="B140" s="190" t="s">
        <v>166</v>
      </c>
      <c r="C140" s="191">
        <v>732180</v>
      </c>
      <c r="D140" s="191">
        <v>1107420</v>
      </c>
      <c r="E140" s="212">
        <f t="shared" si="2"/>
        <v>0.6611583680988243</v>
      </c>
    </row>
    <row r="141" spans="2:5" ht="11.25">
      <c r="B141" s="190" t="s">
        <v>167</v>
      </c>
      <c r="C141" s="191">
        <v>41650</v>
      </c>
      <c r="D141" s="191">
        <v>11450</v>
      </c>
      <c r="E141" s="212">
        <f t="shared" si="2"/>
        <v>3.6375545851528384</v>
      </c>
    </row>
    <row r="142" spans="2:5" ht="11.25">
      <c r="B142" s="190" t="s">
        <v>168</v>
      </c>
      <c r="C142" s="191">
        <v>250610</v>
      </c>
      <c r="D142" s="191">
        <v>162190</v>
      </c>
      <c r="E142" s="212">
        <f t="shared" si="2"/>
        <v>1.5451630803378753</v>
      </c>
    </row>
    <row r="143" spans="2:5" ht="11.25">
      <c r="B143" s="190" t="s">
        <v>169</v>
      </c>
      <c r="C143" s="191">
        <v>538270</v>
      </c>
      <c r="D143" s="191">
        <v>229080</v>
      </c>
      <c r="E143" s="212">
        <f t="shared" si="2"/>
        <v>2.349703160467959</v>
      </c>
    </row>
    <row r="144" spans="2:5" ht="11.25">
      <c r="B144" s="190" t="s">
        <v>170</v>
      </c>
      <c r="C144" s="191">
        <v>303180</v>
      </c>
      <c r="D144" s="191">
        <v>149940</v>
      </c>
      <c r="E144" s="212">
        <f t="shared" si="2"/>
        <v>2.0220088035214085</v>
      </c>
    </row>
    <row r="145" spans="2:5" ht="11.25">
      <c r="B145" s="190" t="s">
        <v>171</v>
      </c>
      <c r="C145" s="191">
        <v>924050</v>
      </c>
      <c r="D145" s="191">
        <v>202620</v>
      </c>
      <c r="E145" s="212">
        <f t="shared" si="2"/>
        <v>4.560507353666963</v>
      </c>
    </row>
    <row r="146" spans="2:5" ht="11.25">
      <c r="B146" s="190" t="s">
        <v>172</v>
      </c>
      <c r="C146" s="191">
        <v>1302130</v>
      </c>
      <c r="D146" s="191">
        <v>238200</v>
      </c>
      <c r="E146" s="212">
        <f t="shared" si="2"/>
        <v>5.466540722082284</v>
      </c>
    </row>
    <row r="147" spans="2:5" ht="11.25">
      <c r="B147" s="190" t="s">
        <v>173</v>
      </c>
      <c r="C147" s="191">
        <v>96910</v>
      </c>
      <c r="D147" s="191">
        <v>89310</v>
      </c>
      <c r="E147" s="212">
        <f t="shared" si="2"/>
        <v>1.0850968536558057</v>
      </c>
    </row>
    <row r="148" spans="2:5" ht="11.25">
      <c r="B148" s="190" t="s">
        <v>174</v>
      </c>
      <c r="C148" s="191">
        <v>251250</v>
      </c>
      <c r="D148" s="191">
        <v>66630</v>
      </c>
      <c r="E148" s="212">
        <f t="shared" si="2"/>
        <v>3.770823953174246</v>
      </c>
    </row>
    <row r="149" spans="2:5" ht="11.25">
      <c r="B149" s="190" t="s">
        <v>175</v>
      </c>
      <c r="C149" s="191">
        <v>167390</v>
      </c>
      <c r="D149" s="191">
        <v>130690</v>
      </c>
      <c r="E149" s="212">
        <f t="shared" si="2"/>
        <v>1.2808172010100236</v>
      </c>
    </row>
    <row r="150" spans="2:5" ht="11.25">
      <c r="B150" s="190" t="s">
        <v>176</v>
      </c>
      <c r="C150" s="191">
        <v>209690</v>
      </c>
      <c r="D150" s="191">
        <v>134190</v>
      </c>
      <c r="E150" s="212">
        <f t="shared" si="2"/>
        <v>1.5626350696773232</v>
      </c>
    </row>
    <row r="151" spans="2:5" ht="11.25">
      <c r="B151" s="190" t="s">
        <v>177</v>
      </c>
      <c r="C151" s="191">
        <v>80300</v>
      </c>
      <c r="D151" s="191">
        <v>117990</v>
      </c>
      <c r="E151" s="212">
        <f t="shared" si="2"/>
        <v>0.6805661496737012</v>
      </c>
    </row>
    <row r="152" spans="2:5" ht="11.25">
      <c r="B152" s="190" t="s">
        <v>178</v>
      </c>
      <c r="C152" s="191">
        <v>1895230</v>
      </c>
      <c r="D152" s="191">
        <v>251400</v>
      </c>
      <c r="E152" s="212">
        <f t="shared" si="2"/>
        <v>7.538703261734288</v>
      </c>
    </row>
    <row r="153" spans="2:5" ht="11.25">
      <c r="B153" s="190" t="s">
        <v>179</v>
      </c>
      <c r="C153" s="191">
        <v>692490</v>
      </c>
      <c r="D153" s="191">
        <v>100100</v>
      </c>
      <c r="E153" s="212">
        <f t="shared" si="2"/>
        <v>6.917982017982018</v>
      </c>
    </row>
    <row r="154" spans="2:5" ht="11.25">
      <c r="B154" s="190" t="s">
        <v>180</v>
      </c>
      <c r="C154" s="191">
        <v>43650</v>
      </c>
      <c r="D154" s="191">
        <v>187890</v>
      </c>
      <c r="E154" s="212">
        <f t="shared" si="2"/>
        <v>0.23231678109532172</v>
      </c>
    </row>
    <row r="155" spans="2:5" ht="11.25">
      <c r="B155" s="190" t="s">
        <v>181</v>
      </c>
      <c r="C155" s="191">
        <v>593040</v>
      </c>
      <c r="D155" s="191">
        <v>911680</v>
      </c>
      <c r="E155" s="212">
        <f t="shared" si="2"/>
        <v>0.6504914004914005</v>
      </c>
    </row>
    <row r="156" spans="2:5" ht="11.25">
      <c r="B156" s="190" t="s">
        <v>182</v>
      </c>
      <c r="C156" s="191">
        <v>670</v>
      </c>
      <c r="D156" s="191">
        <v>7410</v>
      </c>
      <c r="E156" s="212">
        <f t="shared" si="2"/>
        <v>0.09041835357624832</v>
      </c>
    </row>
    <row r="157" spans="2:5" ht="11.25">
      <c r="B157" s="190" t="s">
        <v>183</v>
      </c>
      <c r="C157" s="191">
        <v>207360</v>
      </c>
      <c r="D157" s="191">
        <v>253570</v>
      </c>
      <c r="E157" s="212">
        <f t="shared" si="2"/>
        <v>0.8177623535907245</v>
      </c>
    </row>
    <row r="158" spans="2:5" ht="11.25">
      <c r="B158" s="190" t="s">
        <v>184</v>
      </c>
      <c r="C158" s="191">
        <v>547370</v>
      </c>
      <c r="D158" s="191">
        <v>407260</v>
      </c>
      <c r="E158" s="212">
        <f t="shared" si="2"/>
        <v>1.344030840249472</v>
      </c>
    </row>
    <row r="159" spans="2:5" ht="11.25">
      <c r="B159" s="190" t="s">
        <v>185</v>
      </c>
      <c r="C159" s="191">
        <v>768450</v>
      </c>
      <c r="D159" s="191">
        <v>529460</v>
      </c>
      <c r="E159" s="212">
        <f t="shared" si="2"/>
        <v>1.4513844294186529</v>
      </c>
    </row>
    <row r="160" spans="2:5" ht="11.25">
      <c r="B160" s="190" t="s">
        <v>186</v>
      </c>
      <c r="C160" s="191">
        <v>141550</v>
      </c>
      <c r="D160" s="191">
        <v>195110</v>
      </c>
      <c r="E160" s="212">
        <f t="shared" si="2"/>
        <v>0.7254881861514018</v>
      </c>
    </row>
    <row r="161" spans="2:5" ht="11.25">
      <c r="B161" s="190" t="s">
        <v>187</v>
      </c>
      <c r="C161" s="191">
        <v>157470</v>
      </c>
      <c r="D161" s="191">
        <v>290720</v>
      </c>
      <c r="E161" s="212">
        <f t="shared" si="2"/>
        <v>0.5416552008805724</v>
      </c>
    </row>
    <row r="162" spans="2:5" ht="11.25">
      <c r="B162" s="190" t="s">
        <v>188</v>
      </c>
      <c r="C162" s="191">
        <v>57610</v>
      </c>
      <c r="D162" s="191">
        <v>95070</v>
      </c>
      <c r="E162" s="212">
        <f t="shared" si="2"/>
        <v>0.6059745450720522</v>
      </c>
    </row>
    <row r="163" spans="2:5" ht="11.25">
      <c r="B163" s="190" t="s">
        <v>189</v>
      </c>
      <c r="C163" s="191">
        <v>842050</v>
      </c>
      <c r="D163" s="191">
        <v>957060</v>
      </c>
      <c r="E163" s="212">
        <f t="shared" si="2"/>
        <v>0.8798298957223163</v>
      </c>
    </row>
    <row r="164" spans="2:5" ht="11.25">
      <c r="B164" s="190" t="s">
        <v>190</v>
      </c>
      <c r="C164" s="191">
        <v>1508270</v>
      </c>
      <c r="D164" s="191">
        <v>1834790</v>
      </c>
      <c r="E164" s="212">
        <f t="shared" si="2"/>
        <v>0.8220395794614097</v>
      </c>
    </row>
    <row r="165" spans="2:5" ht="11.25">
      <c r="B165" s="190" t="s">
        <v>191</v>
      </c>
      <c r="C165" s="191">
        <v>348360</v>
      </c>
      <c r="D165" s="191">
        <v>565200</v>
      </c>
      <c r="E165" s="212">
        <f t="shared" si="2"/>
        <v>0.616348195329087</v>
      </c>
    </row>
    <row r="166" spans="2:5" ht="11.25">
      <c r="B166" s="190" t="s">
        <v>192</v>
      </c>
      <c r="C166" s="191">
        <v>296840</v>
      </c>
      <c r="D166" s="191">
        <v>357310</v>
      </c>
      <c r="E166" s="212">
        <f t="shared" si="2"/>
        <v>0.8307632028210797</v>
      </c>
    </row>
    <row r="167" spans="2:5" ht="11.25">
      <c r="B167" s="190" t="s">
        <v>193</v>
      </c>
      <c r="C167" s="191">
        <v>685710</v>
      </c>
      <c r="D167" s="191">
        <v>1356740</v>
      </c>
      <c r="E167" s="212">
        <f t="shared" si="2"/>
        <v>0.5054100269764288</v>
      </c>
    </row>
    <row r="168" spans="2:5" ht="11.25">
      <c r="B168" s="190" t="s">
        <v>194</v>
      </c>
      <c r="C168" s="191">
        <v>264490</v>
      </c>
      <c r="D168" s="191">
        <v>569520</v>
      </c>
      <c r="E168" s="212">
        <f t="shared" si="2"/>
        <v>0.4644086248068549</v>
      </c>
    </row>
    <row r="169" spans="2:5" ht="11.25">
      <c r="B169" s="190" t="s">
        <v>195</v>
      </c>
      <c r="C169" s="191">
        <v>312530</v>
      </c>
      <c r="D169" s="191">
        <v>503000</v>
      </c>
      <c r="E169" s="212">
        <f t="shared" si="2"/>
        <v>0.6213320079522863</v>
      </c>
    </row>
    <row r="170" spans="2:5" ht="11.25">
      <c r="B170" s="190" t="s">
        <v>196</v>
      </c>
      <c r="C170" s="191">
        <v>928500</v>
      </c>
      <c r="D170" s="191">
        <v>1031750</v>
      </c>
      <c r="E170" s="212">
        <f t="shared" si="2"/>
        <v>0.8999273079718925</v>
      </c>
    </row>
    <row r="171" spans="2:5" ht="11.25">
      <c r="B171" s="190" t="s">
        <v>197</v>
      </c>
      <c r="C171" s="191">
        <v>1974550</v>
      </c>
      <c r="D171" s="191">
        <v>1722000</v>
      </c>
      <c r="E171" s="212">
        <f t="shared" si="2"/>
        <v>1.1466608594657375</v>
      </c>
    </row>
    <row r="172" spans="2:5" ht="11.25">
      <c r="B172" s="190" t="s">
        <v>198</v>
      </c>
      <c r="C172" s="191">
        <v>466870</v>
      </c>
      <c r="D172" s="191">
        <v>897290</v>
      </c>
      <c r="E172" s="212">
        <f t="shared" si="2"/>
        <v>0.5203111591570172</v>
      </c>
    </row>
    <row r="173" spans="2:5" ht="11.25">
      <c r="B173" s="190" t="s">
        <v>199</v>
      </c>
      <c r="C173" s="191">
        <v>215170</v>
      </c>
      <c r="D173" s="191">
        <v>417700</v>
      </c>
      <c r="E173" s="212">
        <f t="shared" si="2"/>
        <v>0.5151304764184822</v>
      </c>
    </row>
    <row r="174" spans="2:5" ht="11.25">
      <c r="B174" s="190" t="s">
        <v>200</v>
      </c>
      <c r="C174" s="191">
        <v>267110</v>
      </c>
      <c r="D174" s="191">
        <v>909470</v>
      </c>
      <c r="E174" s="212">
        <f t="shared" si="2"/>
        <v>0.2936985277139433</v>
      </c>
    </row>
    <row r="175" spans="2:5" ht="11.25">
      <c r="B175" s="190" t="s">
        <v>201</v>
      </c>
      <c r="C175" s="191">
        <v>285430</v>
      </c>
      <c r="D175" s="191">
        <v>509060</v>
      </c>
      <c r="E175" s="212">
        <f t="shared" si="2"/>
        <v>0.5607001139354889</v>
      </c>
    </row>
    <row r="176" spans="2:5" ht="11.25">
      <c r="B176" s="190" t="s">
        <v>202</v>
      </c>
      <c r="C176" s="191">
        <v>869700</v>
      </c>
      <c r="D176" s="191">
        <v>1055670</v>
      </c>
      <c r="E176" s="212">
        <f t="shared" si="2"/>
        <v>0.8238369945153315</v>
      </c>
    </row>
    <row r="177" spans="2:5" ht="11.25">
      <c r="B177" s="190" t="s">
        <v>203</v>
      </c>
      <c r="C177" s="191">
        <v>680650</v>
      </c>
      <c r="D177" s="191">
        <v>1028820</v>
      </c>
      <c r="E177" s="212">
        <f t="shared" si="2"/>
        <v>0.6615831729554247</v>
      </c>
    </row>
    <row r="178" spans="2:5" ht="11.25">
      <c r="B178" s="190" t="s">
        <v>204</v>
      </c>
      <c r="C178" s="191">
        <v>431000</v>
      </c>
      <c r="D178" s="191">
        <v>731930</v>
      </c>
      <c r="E178" s="212">
        <f t="shared" si="2"/>
        <v>0.588854125394505</v>
      </c>
    </row>
    <row r="179" spans="2:5" ht="11.25">
      <c r="B179" s="190" t="s">
        <v>205</v>
      </c>
      <c r="C179" s="191">
        <v>368380</v>
      </c>
      <c r="D179" s="191">
        <v>644030</v>
      </c>
      <c r="E179" s="212">
        <f t="shared" si="2"/>
        <v>0.5719919879508718</v>
      </c>
    </row>
    <row r="180" spans="2:5" ht="11.25">
      <c r="B180" s="190" t="s">
        <v>206</v>
      </c>
      <c r="C180" s="191">
        <v>19220</v>
      </c>
      <c r="D180" s="191">
        <v>88300</v>
      </c>
      <c r="E180" s="212">
        <f t="shared" si="2"/>
        <v>0.21766704416761043</v>
      </c>
    </row>
    <row r="181" spans="2:5" ht="11.25">
      <c r="B181" s="190" t="s">
        <v>207</v>
      </c>
      <c r="C181" s="191">
        <v>696640</v>
      </c>
      <c r="D181" s="191">
        <v>570000</v>
      </c>
      <c r="E181" s="212">
        <f t="shared" si="2"/>
        <v>1.2221754385964911</v>
      </c>
    </row>
    <row r="182" spans="2:5" ht="11.25">
      <c r="B182" s="190" t="s">
        <v>208</v>
      </c>
      <c r="C182" s="191">
        <v>92470</v>
      </c>
      <c r="D182" s="191">
        <v>87590</v>
      </c>
      <c r="E182" s="212">
        <f t="shared" si="2"/>
        <v>1.055714122616737</v>
      </c>
    </row>
    <row r="183" spans="2:5" ht="11.25">
      <c r="B183" s="190" t="s">
        <v>209</v>
      </c>
      <c r="C183" s="191">
        <v>810280</v>
      </c>
      <c r="D183" s="191">
        <v>2152390</v>
      </c>
      <c r="E183" s="212">
        <f t="shared" si="2"/>
        <v>0.37645593967635976</v>
      </c>
    </row>
    <row r="184" spans="2:5" ht="11.25">
      <c r="B184" s="190" t="s">
        <v>210</v>
      </c>
      <c r="C184" s="191">
        <v>205680</v>
      </c>
      <c r="D184" s="191">
        <v>120410</v>
      </c>
      <c r="E184" s="212">
        <f t="shared" si="2"/>
        <v>1.7081637737729425</v>
      </c>
    </row>
    <row r="185" spans="2:5" ht="11.25">
      <c r="B185" s="190" t="s">
        <v>211</v>
      </c>
      <c r="C185" s="191">
        <v>13270</v>
      </c>
      <c r="D185" s="191">
        <v>5430</v>
      </c>
      <c r="E185" s="212">
        <f t="shared" si="2"/>
        <v>2.443830570902394</v>
      </c>
    </row>
    <row r="186" spans="2:5" ht="11.25">
      <c r="B186" s="190" t="s">
        <v>212</v>
      </c>
      <c r="C186" s="191">
        <v>769190</v>
      </c>
      <c r="D186" s="191">
        <v>1808350</v>
      </c>
      <c r="E186" s="212">
        <f t="shared" si="2"/>
        <v>0.42535460502668176</v>
      </c>
    </row>
    <row r="187" spans="2:5" ht="11.25">
      <c r="B187" s="190" t="s">
        <v>213</v>
      </c>
      <c r="C187" s="191">
        <v>754550</v>
      </c>
      <c r="D187" s="191">
        <v>1627290</v>
      </c>
      <c r="E187" s="212">
        <f t="shared" si="2"/>
        <v>0.4636850223377517</v>
      </c>
    </row>
    <row r="188" spans="2:5" ht="11.25">
      <c r="B188" s="190" t="s">
        <v>214</v>
      </c>
      <c r="C188" s="191">
        <v>1001330</v>
      </c>
      <c r="D188" s="191">
        <v>1940160</v>
      </c>
      <c r="E188" s="212">
        <f t="shared" si="2"/>
        <v>0.5161069190169882</v>
      </c>
    </row>
    <row r="189" spans="2:5" ht="11.25">
      <c r="B189" s="190" t="s">
        <v>215</v>
      </c>
      <c r="C189" s="191">
        <v>800190</v>
      </c>
      <c r="D189" s="191">
        <v>2194370</v>
      </c>
      <c r="E189" s="212">
        <f t="shared" si="2"/>
        <v>0.36465591490951843</v>
      </c>
    </row>
    <row r="190" spans="2:5" ht="11.25">
      <c r="B190" s="190" t="s">
        <v>216</v>
      </c>
      <c r="C190" s="191">
        <v>869440</v>
      </c>
      <c r="D190" s="191">
        <v>2333680</v>
      </c>
      <c r="E190" s="212">
        <f t="shared" si="2"/>
        <v>0.37256179081964963</v>
      </c>
    </row>
    <row r="191" spans="2:5" ht="10.5" customHeight="1">
      <c r="B191" s="190" t="s">
        <v>217</v>
      </c>
      <c r="C191" s="192">
        <v>53140</v>
      </c>
      <c r="D191" s="192">
        <v>62450</v>
      </c>
      <c r="E191" s="213">
        <f t="shared" si="2"/>
        <v>0.8509207365892714</v>
      </c>
    </row>
    <row r="192" spans="2:5" ht="10.5" customHeight="1">
      <c r="B192" s="190" t="s">
        <v>218</v>
      </c>
      <c r="C192" s="191">
        <v>625500</v>
      </c>
      <c r="D192" s="191">
        <v>1608410</v>
      </c>
      <c r="E192" s="212">
        <f t="shared" si="2"/>
        <v>0.3888933791757077</v>
      </c>
    </row>
    <row r="193" spans="2:5" ht="10.5" customHeight="1">
      <c r="B193" s="190" t="s">
        <v>219</v>
      </c>
      <c r="C193" s="191">
        <v>570840</v>
      </c>
      <c r="D193" s="191">
        <v>1731410</v>
      </c>
      <c r="E193" s="212">
        <f t="shared" si="2"/>
        <v>0.3296966056566613</v>
      </c>
    </row>
    <row r="194" spans="2:5" ht="11.25">
      <c r="B194" s="190" t="s">
        <v>220</v>
      </c>
      <c r="C194" s="191">
        <v>374290</v>
      </c>
      <c r="D194" s="191">
        <v>339090</v>
      </c>
      <c r="E194" s="212">
        <f t="shared" si="2"/>
        <v>1.1038072488129995</v>
      </c>
    </row>
    <row r="195" spans="2:5" ht="11.25">
      <c r="B195" s="190" t="s">
        <v>221</v>
      </c>
      <c r="C195" s="191">
        <v>144190</v>
      </c>
      <c r="D195" s="191">
        <v>143570</v>
      </c>
      <c r="E195" s="212">
        <f aca="true" t="shared" si="3" ref="E195:E256">C195/D195</f>
        <v>1.00431845092986</v>
      </c>
    </row>
    <row r="196" spans="2:5" ht="11.25">
      <c r="B196" s="190" t="s">
        <v>222</v>
      </c>
      <c r="C196" s="191">
        <v>26130</v>
      </c>
      <c r="D196" s="191">
        <v>75810</v>
      </c>
      <c r="E196" s="212">
        <f t="shared" si="3"/>
        <v>0.3446774831816383</v>
      </c>
    </row>
    <row r="197" spans="2:5" ht="11.25">
      <c r="B197" s="190" t="s">
        <v>223</v>
      </c>
      <c r="C197" s="191">
        <v>318640</v>
      </c>
      <c r="D197" s="191">
        <v>812180</v>
      </c>
      <c r="E197" s="212">
        <f t="shared" si="3"/>
        <v>0.3923268241030313</v>
      </c>
    </row>
    <row r="198" spans="2:5" ht="11.25">
      <c r="B198" s="190" t="s">
        <v>224</v>
      </c>
      <c r="C198" s="191">
        <v>187450</v>
      </c>
      <c r="D198" s="191">
        <v>466030</v>
      </c>
      <c r="E198" s="212">
        <f t="shared" si="3"/>
        <v>0.4022273244211746</v>
      </c>
    </row>
    <row r="199" spans="2:5" ht="11.25">
      <c r="B199" s="190" t="s">
        <v>225</v>
      </c>
      <c r="C199" s="191">
        <v>136110</v>
      </c>
      <c r="D199" s="191">
        <v>541480</v>
      </c>
      <c r="E199" s="212">
        <f t="shared" si="3"/>
        <v>0.251366624806087</v>
      </c>
    </row>
    <row r="200" spans="2:5" ht="11.25">
      <c r="B200" s="190" t="s">
        <v>226</v>
      </c>
      <c r="C200" s="191">
        <v>431470</v>
      </c>
      <c r="D200" s="191">
        <v>793380</v>
      </c>
      <c r="E200" s="212">
        <f t="shared" si="3"/>
        <v>0.5438377574428395</v>
      </c>
    </row>
    <row r="201" spans="2:5" ht="11.25">
      <c r="B201" s="190" t="s">
        <v>313</v>
      </c>
      <c r="C201" s="191">
        <v>30770</v>
      </c>
      <c r="D201" s="191">
        <v>184760</v>
      </c>
      <c r="E201" s="212">
        <f t="shared" si="3"/>
        <v>0.16654037670491448</v>
      </c>
    </row>
    <row r="202" spans="2:5" ht="11.25">
      <c r="B202" s="190" t="s">
        <v>314</v>
      </c>
      <c r="C202" s="191">
        <v>264150</v>
      </c>
      <c r="D202" s="191">
        <v>627220</v>
      </c>
      <c r="E202" s="212">
        <f t="shared" si="3"/>
        <v>0.4211440961704027</v>
      </c>
    </row>
    <row r="203" spans="2:5" ht="11.25">
      <c r="B203" s="190" t="s">
        <v>315</v>
      </c>
      <c r="C203" s="191">
        <v>387440</v>
      </c>
      <c r="D203" s="191">
        <v>665990</v>
      </c>
      <c r="E203" s="212">
        <f t="shared" si="3"/>
        <v>0.5817504767338849</v>
      </c>
    </row>
    <row r="204" spans="2:5" ht="11.25">
      <c r="B204" s="190" t="s">
        <v>227</v>
      </c>
      <c r="C204" s="191">
        <v>7220</v>
      </c>
      <c r="D204" s="191">
        <v>19620</v>
      </c>
      <c r="E204" s="212">
        <f t="shared" si="3"/>
        <v>0.36799184505606525</v>
      </c>
    </row>
    <row r="205" spans="2:5" ht="11.25">
      <c r="B205" s="190" t="s">
        <v>228</v>
      </c>
      <c r="C205" s="191">
        <v>29460</v>
      </c>
      <c r="D205" s="191">
        <v>94840</v>
      </c>
      <c r="E205" s="212">
        <f t="shared" si="3"/>
        <v>0.31062842682412484</v>
      </c>
    </row>
    <row r="206" spans="2:5" ht="11.25">
      <c r="B206" s="190" t="s">
        <v>229</v>
      </c>
      <c r="C206" s="191">
        <v>337600</v>
      </c>
      <c r="D206" s="191">
        <v>789860</v>
      </c>
      <c r="E206" s="212">
        <f t="shared" si="3"/>
        <v>0.42741751702833414</v>
      </c>
    </row>
    <row r="207" spans="2:5" ht="11.25">
      <c r="B207" s="190" t="s">
        <v>230</v>
      </c>
      <c r="C207" s="191">
        <v>383080</v>
      </c>
      <c r="D207" s="191">
        <v>502800</v>
      </c>
      <c r="E207" s="212">
        <f t="shared" si="3"/>
        <v>0.7618933969769291</v>
      </c>
    </row>
    <row r="208" spans="2:5" ht="11.25">
      <c r="B208" s="190" t="s">
        <v>231</v>
      </c>
      <c r="C208" s="191">
        <v>343550</v>
      </c>
      <c r="D208" s="191">
        <v>545800</v>
      </c>
      <c r="E208" s="212">
        <f t="shared" si="3"/>
        <v>0.6294430194210333</v>
      </c>
    </row>
    <row r="209" spans="2:5" ht="11.25">
      <c r="B209" s="190" t="s">
        <v>232</v>
      </c>
      <c r="C209" s="191">
        <v>424770</v>
      </c>
      <c r="D209" s="191">
        <v>655380</v>
      </c>
      <c r="E209" s="212">
        <f t="shared" si="3"/>
        <v>0.6481278037169276</v>
      </c>
    </row>
    <row r="210" spans="2:5" ht="11.25">
      <c r="B210" s="190" t="s">
        <v>233</v>
      </c>
      <c r="C210" s="191">
        <v>119330</v>
      </c>
      <c r="D210" s="191">
        <v>261230</v>
      </c>
      <c r="E210" s="212">
        <f t="shared" si="3"/>
        <v>0.4568005206140183</v>
      </c>
    </row>
    <row r="211" spans="2:5" ht="11.25">
      <c r="B211" s="190" t="s">
        <v>234</v>
      </c>
      <c r="C211" s="191">
        <v>56340</v>
      </c>
      <c r="D211" s="191">
        <v>106400</v>
      </c>
      <c r="E211" s="212">
        <f t="shared" si="3"/>
        <v>0.5295112781954887</v>
      </c>
    </row>
    <row r="212" spans="2:5" ht="11.25">
      <c r="B212" s="190" t="s">
        <v>235</v>
      </c>
      <c r="C212" s="191">
        <v>57760</v>
      </c>
      <c r="D212" s="191">
        <v>110000</v>
      </c>
      <c r="E212" s="212">
        <f t="shared" si="3"/>
        <v>0.525090909090909</v>
      </c>
    </row>
    <row r="213" spans="2:5" ht="11.25">
      <c r="B213" s="190" t="s">
        <v>236</v>
      </c>
      <c r="C213" s="191">
        <v>170800</v>
      </c>
      <c r="D213" s="191">
        <v>205127.9</v>
      </c>
      <c r="E213" s="212">
        <f t="shared" si="3"/>
        <v>0.8326512385687174</v>
      </c>
    </row>
    <row r="214" spans="2:5" ht="11.25">
      <c r="B214" s="190" t="s">
        <v>237</v>
      </c>
      <c r="C214" s="191">
        <v>251390</v>
      </c>
      <c r="D214" s="191">
        <v>382922.4</v>
      </c>
      <c r="E214" s="212">
        <f t="shared" si="3"/>
        <v>0.6565037720436308</v>
      </c>
    </row>
    <row r="215" spans="2:5" ht="11.25">
      <c r="B215" s="190" t="s">
        <v>238</v>
      </c>
      <c r="C215" s="191">
        <v>570130</v>
      </c>
      <c r="D215" s="191">
        <v>554936</v>
      </c>
      <c r="E215" s="212">
        <f t="shared" si="3"/>
        <v>1.027379733879222</v>
      </c>
    </row>
    <row r="216" spans="2:5" ht="11.25">
      <c r="B216" s="190" t="s">
        <v>239</v>
      </c>
      <c r="C216" s="191">
        <v>35010</v>
      </c>
      <c r="D216" s="191">
        <v>40713.6</v>
      </c>
      <c r="E216" s="212">
        <f t="shared" si="3"/>
        <v>0.8599092195236973</v>
      </c>
    </row>
    <row r="217" spans="2:5" ht="11.25">
      <c r="B217" s="190" t="s">
        <v>240</v>
      </c>
      <c r="C217" s="191">
        <v>292050</v>
      </c>
      <c r="D217" s="191">
        <v>210630.2</v>
      </c>
      <c r="E217" s="212">
        <f t="shared" si="3"/>
        <v>1.3865533052715138</v>
      </c>
    </row>
    <row r="218" spans="2:5" ht="11.25">
      <c r="B218" s="190" t="s">
        <v>316</v>
      </c>
      <c r="C218" s="191">
        <v>232370</v>
      </c>
      <c r="D218" s="191">
        <v>158100</v>
      </c>
      <c r="E218" s="212">
        <f t="shared" si="3"/>
        <v>1.4697659709044908</v>
      </c>
    </row>
    <row r="219" spans="2:5" ht="11.25">
      <c r="B219" s="190" t="s">
        <v>317</v>
      </c>
      <c r="C219" s="191">
        <v>9020</v>
      </c>
      <c r="D219" s="191">
        <v>17900</v>
      </c>
      <c r="E219" s="212">
        <f t="shared" si="3"/>
        <v>0.5039106145251396</v>
      </c>
    </row>
    <row r="220" spans="2:5" ht="11.25">
      <c r="B220" s="190" t="s">
        <v>241</v>
      </c>
      <c r="C220" s="191">
        <v>250580</v>
      </c>
      <c r="D220" s="191">
        <v>263643.9</v>
      </c>
      <c r="E220" s="212">
        <f t="shared" si="3"/>
        <v>0.9504486923460015</v>
      </c>
    </row>
    <row r="221" spans="2:5" ht="11.25">
      <c r="B221" s="190" t="s">
        <v>242</v>
      </c>
      <c r="C221" s="191">
        <v>687990</v>
      </c>
      <c r="D221" s="191">
        <v>674344</v>
      </c>
      <c r="E221" s="212">
        <f t="shared" si="3"/>
        <v>1.0202359626540756</v>
      </c>
    </row>
    <row r="222" spans="2:5" ht="11.25">
      <c r="B222" s="190" t="s">
        <v>243</v>
      </c>
      <c r="C222" s="191">
        <v>51970</v>
      </c>
      <c r="D222" s="191">
        <v>78928.4</v>
      </c>
      <c r="E222" s="212">
        <f t="shared" si="3"/>
        <v>0.65844486902053</v>
      </c>
    </row>
    <row r="223" spans="2:5" ht="11.25">
      <c r="B223" s="190" t="s">
        <v>244</v>
      </c>
      <c r="C223" s="191">
        <v>91450</v>
      </c>
      <c r="D223" s="191">
        <v>101894.4</v>
      </c>
      <c r="E223" s="212">
        <f t="shared" si="3"/>
        <v>0.8974978016456253</v>
      </c>
    </row>
    <row r="224" spans="2:5" ht="11.25">
      <c r="B224" s="190" t="s">
        <v>245</v>
      </c>
      <c r="C224" s="191">
        <v>293920</v>
      </c>
      <c r="D224" s="191">
        <v>309770.1</v>
      </c>
      <c r="E224" s="212">
        <f t="shared" si="3"/>
        <v>0.9488326988305199</v>
      </c>
    </row>
    <row r="225" spans="2:5" ht="11.25">
      <c r="B225" s="190" t="s">
        <v>246</v>
      </c>
      <c r="C225" s="191">
        <v>263870</v>
      </c>
      <c r="D225" s="191">
        <v>357990.3</v>
      </c>
      <c r="E225" s="212">
        <f t="shared" si="3"/>
        <v>0.7370870104581047</v>
      </c>
    </row>
    <row r="226" spans="2:5" ht="11.25">
      <c r="B226" s="190" t="s">
        <v>247</v>
      </c>
      <c r="C226" s="191">
        <v>263030</v>
      </c>
      <c r="D226" s="191">
        <v>466677.9</v>
      </c>
      <c r="E226" s="212">
        <f t="shared" si="3"/>
        <v>0.5636221470954592</v>
      </c>
    </row>
    <row r="227" spans="2:5" ht="11.25">
      <c r="B227" s="190" t="s">
        <v>248</v>
      </c>
      <c r="C227" s="191">
        <v>416870</v>
      </c>
      <c r="D227" s="191">
        <v>421485.6</v>
      </c>
      <c r="E227" s="212">
        <f t="shared" si="3"/>
        <v>0.9890492106966406</v>
      </c>
    </row>
    <row r="228" spans="2:5" ht="11.25">
      <c r="B228" s="190" t="s">
        <v>249</v>
      </c>
      <c r="C228" s="191">
        <v>583610</v>
      </c>
      <c r="D228" s="191">
        <v>449123.9</v>
      </c>
      <c r="E228" s="212">
        <f t="shared" si="3"/>
        <v>1.2994409783135565</v>
      </c>
    </row>
    <row r="229" spans="2:5" ht="11.25">
      <c r="B229" s="190" t="s">
        <v>250</v>
      </c>
      <c r="C229" s="191">
        <v>10770</v>
      </c>
      <c r="D229" s="191">
        <v>14337.2</v>
      </c>
      <c r="E229" s="212">
        <f t="shared" si="3"/>
        <v>0.7511927015037804</v>
      </c>
    </row>
    <row r="230" spans="2:5" ht="11.25">
      <c r="B230" s="190" t="s">
        <v>251</v>
      </c>
      <c r="C230" s="191">
        <v>653980</v>
      </c>
      <c r="D230" s="191">
        <v>894575.7</v>
      </c>
      <c r="E230" s="212">
        <f t="shared" si="3"/>
        <v>0.7310504857218904</v>
      </c>
    </row>
    <row r="231" spans="2:5" ht="11.25">
      <c r="B231" s="190" t="s">
        <v>252</v>
      </c>
      <c r="C231" s="191">
        <v>53300</v>
      </c>
      <c r="D231" s="191">
        <v>169321.5</v>
      </c>
      <c r="E231" s="212">
        <f t="shared" si="3"/>
        <v>0.3147857773525512</v>
      </c>
    </row>
    <row r="232" spans="2:5" ht="11.25">
      <c r="B232" s="190" t="s">
        <v>253</v>
      </c>
      <c r="C232" s="191">
        <v>66560</v>
      </c>
      <c r="D232" s="191">
        <v>241884</v>
      </c>
      <c r="E232" s="212">
        <f t="shared" si="3"/>
        <v>0.27517322352863355</v>
      </c>
    </row>
    <row r="233" spans="2:5" ht="11.25">
      <c r="B233" s="193" t="s">
        <v>254</v>
      </c>
      <c r="C233" s="194">
        <v>50</v>
      </c>
      <c r="D233" s="194">
        <v>848.3</v>
      </c>
      <c r="E233" s="214">
        <f t="shared" si="3"/>
        <v>0.05894141223623718</v>
      </c>
    </row>
    <row r="234" spans="2:5" ht="11.25">
      <c r="B234" s="198" t="s">
        <v>255</v>
      </c>
      <c r="C234" s="199">
        <v>3980</v>
      </c>
      <c r="D234" s="199">
        <v>11272.2</v>
      </c>
      <c r="E234" s="215">
        <f t="shared" si="3"/>
        <v>0.3530810312095243</v>
      </c>
    </row>
    <row r="235" spans="2:5" ht="11.25">
      <c r="B235" s="207" t="s">
        <v>256</v>
      </c>
      <c r="C235" s="208">
        <v>217180</v>
      </c>
      <c r="D235" s="208">
        <v>354641.1</v>
      </c>
      <c r="E235" s="216">
        <f t="shared" si="3"/>
        <v>0.6123937693628855</v>
      </c>
    </row>
    <row r="236" spans="2:5" ht="11.25">
      <c r="B236" s="190" t="s">
        <v>257</v>
      </c>
      <c r="C236" s="191">
        <v>170600</v>
      </c>
      <c r="D236" s="191">
        <v>273589.2</v>
      </c>
      <c r="E236" s="212">
        <f t="shared" si="3"/>
        <v>0.623562626010091</v>
      </c>
    </row>
    <row r="237" spans="2:5" ht="11.25">
      <c r="B237" s="193" t="s">
        <v>258</v>
      </c>
      <c r="C237" s="194">
        <v>129110</v>
      </c>
      <c r="D237" s="194">
        <v>230997.1</v>
      </c>
      <c r="E237" s="214">
        <f t="shared" si="3"/>
        <v>0.5589247657221671</v>
      </c>
    </row>
    <row r="238" spans="2:5" ht="11.25">
      <c r="B238" s="198" t="s">
        <v>259</v>
      </c>
      <c r="C238" s="199">
        <v>117660</v>
      </c>
      <c r="D238" s="199">
        <v>215048.8</v>
      </c>
      <c r="E238" s="215">
        <f t="shared" si="3"/>
        <v>0.5471316277979696</v>
      </c>
    </row>
    <row r="239" spans="2:5" ht="11.25">
      <c r="B239" s="200" t="s">
        <v>260</v>
      </c>
      <c r="C239" s="201">
        <v>422950</v>
      </c>
      <c r="D239" s="201">
        <v>516107.3</v>
      </c>
      <c r="E239" s="217">
        <f t="shared" si="3"/>
        <v>0.8195001310773942</v>
      </c>
    </row>
    <row r="240" spans="2:5" ht="11.25">
      <c r="B240" s="200" t="s">
        <v>261</v>
      </c>
      <c r="C240" s="201">
        <v>533100</v>
      </c>
      <c r="D240" s="201">
        <v>448794.5</v>
      </c>
      <c r="E240" s="217">
        <f t="shared" si="3"/>
        <v>1.1878487815692929</v>
      </c>
    </row>
    <row r="241" spans="2:5" ht="11.25">
      <c r="B241" s="200" t="s">
        <v>262</v>
      </c>
      <c r="C241" s="201">
        <v>322760</v>
      </c>
      <c r="D241" s="201">
        <v>260969.3</v>
      </c>
      <c r="E241" s="217">
        <f t="shared" si="3"/>
        <v>1.236773827419547</v>
      </c>
    </row>
    <row r="242" spans="2:5" ht="11.25">
      <c r="B242" s="200" t="s">
        <v>263</v>
      </c>
      <c r="C242" s="201">
        <v>662200</v>
      </c>
      <c r="D242" s="201">
        <v>504417.5</v>
      </c>
      <c r="E242" s="217">
        <f t="shared" si="3"/>
        <v>1.3128013996342316</v>
      </c>
    </row>
    <row r="243" spans="2:5" ht="11.25">
      <c r="B243" s="200" t="s">
        <v>264</v>
      </c>
      <c r="C243" s="201">
        <v>1028990</v>
      </c>
      <c r="D243" s="201">
        <v>990047.999855269</v>
      </c>
      <c r="E243" s="217">
        <f t="shared" si="3"/>
        <v>1.0393334466110975</v>
      </c>
    </row>
    <row r="244" spans="2:5" ht="11.25">
      <c r="B244" s="200" t="s">
        <v>265</v>
      </c>
      <c r="C244" s="201">
        <v>705010</v>
      </c>
      <c r="D244" s="201">
        <v>609597.269268494</v>
      </c>
      <c r="E244" s="217">
        <f t="shared" si="3"/>
        <v>1.1565176478661061</v>
      </c>
    </row>
    <row r="245" spans="2:5" ht="11.25">
      <c r="B245" s="200" t="s">
        <v>266</v>
      </c>
      <c r="C245" s="201">
        <v>631460</v>
      </c>
      <c r="D245" s="201">
        <v>1288230</v>
      </c>
      <c r="E245" s="217">
        <f t="shared" si="3"/>
        <v>0.4901764436474853</v>
      </c>
    </row>
    <row r="246" spans="2:5" ht="11.25">
      <c r="B246" s="200" t="s">
        <v>267</v>
      </c>
      <c r="C246" s="201">
        <v>748260</v>
      </c>
      <c r="D246" s="201">
        <v>813210</v>
      </c>
      <c r="E246" s="217">
        <f t="shared" si="3"/>
        <v>0.9201313313904158</v>
      </c>
    </row>
    <row r="247" spans="2:5" ht="11.25">
      <c r="B247" s="200" t="s">
        <v>268</v>
      </c>
      <c r="C247" s="201">
        <v>316390</v>
      </c>
      <c r="D247" s="201">
        <v>454640</v>
      </c>
      <c r="E247" s="217">
        <f t="shared" si="3"/>
        <v>0.6959132500439908</v>
      </c>
    </row>
    <row r="248" spans="2:5" ht="11.25">
      <c r="B248" s="204" t="s">
        <v>269</v>
      </c>
      <c r="C248" s="205">
        <v>478850</v>
      </c>
      <c r="D248" s="205">
        <v>2880857.79</v>
      </c>
      <c r="E248" s="218">
        <f t="shared" si="3"/>
        <v>0.16621785416211052</v>
      </c>
    </row>
    <row r="249" spans="2:5" ht="11.25">
      <c r="B249" s="202" t="s">
        <v>270</v>
      </c>
      <c r="C249" s="203">
        <v>1571180</v>
      </c>
      <c r="D249" s="203">
        <v>1013656.093</v>
      </c>
      <c r="E249" s="219">
        <f t="shared" si="3"/>
        <v>1.5500128799600674</v>
      </c>
    </row>
    <row r="250" spans="2:5" ht="11.25">
      <c r="B250" s="209" t="s">
        <v>380</v>
      </c>
      <c r="C250" s="210">
        <v>160950</v>
      </c>
      <c r="D250" s="210">
        <v>1595670</v>
      </c>
      <c r="E250" s="220">
        <f t="shared" si="3"/>
        <v>0.10086672056252233</v>
      </c>
    </row>
    <row r="251" spans="2:5" ht="11.25">
      <c r="B251" s="200" t="s">
        <v>271</v>
      </c>
      <c r="C251" s="201">
        <v>33880</v>
      </c>
      <c r="D251" s="201">
        <v>78210</v>
      </c>
      <c r="E251" s="217">
        <f t="shared" si="3"/>
        <v>0.43319268635724334</v>
      </c>
    </row>
    <row r="252" spans="2:5" ht="11.25">
      <c r="B252" s="204" t="s">
        <v>272</v>
      </c>
      <c r="C252" s="205">
        <v>224450</v>
      </c>
      <c r="D252" s="205">
        <v>208120</v>
      </c>
      <c r="E252" s="218">
        <f t="shared" si="3"/>
        <v>1.0784643474918316</v>
      </c>
    </row>
    <row r="253" spans="2:5" ht="11.25">
      <c r="B253" s="200" t="s">
        <v>273</v>
      </c>
      <c r="C253" s="201">
        <v>151550</v>
      </c>
      <c r="D253" s="201">
        <v>192310</v>
      </c>
      <c r="E253" s="217">
        <f t="shared" si="3"/>
        <v>0.7880505433934792</v>
      </c>
    </row>
    <row r="254" spans="2:5" ht="11.25">
      <c r="B254" s="207" t="s">
        <v>274</v>
      </c>
      <c r="C254" s="205">
        <v>282030</v>
      </c>
      <c r="D254" s="205">
        <v>130100</v>
      </c>
      <c r="E254" s="218">
        <f t="shared" si="3"/>
        <v>2.167794004611837</v>
      </c>
    </row>
    <row r="255" spans="2:5" ht="11.25">
      <c r="B255" s="190" t="s">
        <v>275</v>
      </c>
      <c r="C255" s="191">
        <v>193980</v>
      </c>
      <c r="D255" s="191">
        <v>143330</v>
      </c>
      <c r="E255" s="212">
        <f t="shared" si="3"/>
        <v>1.353380311170027</v>
      </c>
    </row>
    <row r="256" spans="2:5" ht="11.25">
      <c r="B256" s="190" t="s">
        <v>276</v>
      </c>
      <c r="C256" s="191">
        <v>227400</v>
      </c>
      <c r="D256" s="191">
        <v>161960</v>
      </c>
      <c r="E256" s="212">
        <f t="shared" si="3"/>
        <v>1.4040503828105706</v>
      </c>
    </row>
    <row r="257" spans="2:5" ht="11.25" customHeight="1">
      <c r="B257" s="190" t="s">
        <v>277</v>
      </c>
      <c r="C257" s="191">
        <v>116020</v>
      </c>
      <c r="D257" s="191">
        <v>91910</v>
      </c>
      <c r="E257" s="212">
        <f aca="true" t="shared" si="4" ref="E257:E269">C257/D257</f>
        <v>1.2623218365792623</v>
      </c>
    </row>
    <row r="258" spans="2:5" ht="11.25">
      <c r="B258" s="190" t="s">
        <v>318</v>
      </c>
      <c r="C258" s="191">
        <v>148720</v>
      </c>
      <c r="D258" s="191">
        <v>157670</v>
      </c>
      <c r="E258" s="212">
        <f t="shared" si="4"/>
        <v>0.9432358723917041</v>
      </c>
    </row>
    <row r="259" spans="2:5" ht="11.25">
      <c r="B259" s="190" t="s">
        <v>319</v>
      </c>
      <c r="C259" s="191">
        <v>615810</v>
      </c>
      <c r="D259" s="191">
        <v>369650</v>
      </c>
      <c r="E259" s="212">
        <f t="shared" si="4"/>
        <v>1.6659272284593534</v>
      </c>
    </row>
    <row r="260" spans="2:5" ht="11.25">
      <c r="B260" s="190" t="s">
        <v>320</v>
      </c>
      <c r="C260" s="191">
        <v>132440</v>
      </c>
      <c r="D260" s="191">
        <v>83120</v>
      </c>
      <c r="E260" s="212">
        <f t="shared" si="4"/>
        <v>1.593358999037536</v>
      </c>
    </row>
    <row r="261" spans="2:5" ht="11.25">
      <c r="B261" s="190" t="s">
        <v>321</v>
      </c>
      <c r="C261" s="191">
        <v>91910</v>
      </c>
      <c r="D261" s="191">
        <v>73470</v>
      </c>
      <c r="E261" s="212">
        <f t="shared" si="4"/>
        <v>1.2509867973322444</v>
      </c>
    </row>
    <row r="262" spans="2:5" ht="11.25">
      <c r="B262" s="190" t="s">
        <v>322</v>
      </c>
      <c r="C262" s="191">
        <v>442480</v>
      </c>
      <c r="D262" s="191">
        <v>216820</v>
      </c>
      <c r="E262" s="212">
        <f t="shared" si="4"/>
        <v>2.0407711465731944</v>
      </c>
    </row>
    <row r="263" spans="2:5" ht="11.25">
      <c r="B263" s="190" t="s">
        <v>323</v>
      </c>
      <c r="C263" s="191">
        <v>348370</v>
      </c>
      <c r="D263" s="191">
        <v>132860</v>
      </c>
      <c r="E263" s="212">
        <f t="shared" si="4"/>
        <v>2.6220833960559986</v>
      </c>
    </row>
    <row r="264" spans="2:5" ht="11.25">
      <c r="B264" s="195" t="s">
        <v>324</v>
      </c>
      <c r="C264" s="196">
        <v>14020</v>
      </c>
      <c r="D264" s="196">
        <v>14220</v>
      </c>
      <c r="E264" s="221">
        <f t="shared" si="4"/>
        <v>0.9859353023909986</v>
      </c>
    </row>
    <row r="265" spans="2:5" ht="11.25">
      <c r="B265" s="189" t="s">
        <v>325</v>
      </c>
      <c r="C265" s="197">
        <v>118410</v>
      </c>
      <c r="D265" s="197">
        <v>221300</v>
      </c>
      <c r="E265" s="220">
        <f t="shared" si="4"/>
        <v>0.5350655219159512</v>
      </c>
    </row>
    <row r="266" spans="2:5" ht="11.25">
      <c r="B266" s="190" t="s">
        <v>326</v>
      </c>
      <c r="C266" s="191">
        <v>363970</v>
      </c>
      <c r="D266" s="191">
        <v>295790</v>
      </c>
      <c r="E266" s="212">
        <f t="shared" si="4"/>
        <v>1.2305013692146456</v>
      </c>
    </row>
    <row r="267" spans="2:5" ht="11.25">
      <c r="B267" s="190" t="s">
        <v>327</v>
      </c>
      <c r="C267" s="191">
        <v>537380</v>
      </c>
      <c r="D267" s="191">
        <v>799840</v>
      </c>
      <c r="E267" s="212">
        <f t="shared" si="4"/>
        <v>0.6718593718743748</v>
      </c>
    </row>
    <row r="268" spans="2:5" ht="11.25">
      <c r="B268" s="190" t="s">
        <v>328</v>
      </c>
      <c r="C268" s="191">
        <v>118830</v>
      </c>
      <c r="D268" s="191">
        <v>220380</v>
      </c>
      <c r="E268" s="212">
        <f t="shared" si="4"/>
        <v>0.5392050095289954</v>
      </c>
    </row>
    <row r="269" spans="2:5" ht="11.25">
      <c r="B269" s="195" t="s">
        <v>329</v>
      </c>
      <c r="C269" s="196">
        <v>901350</v>
      </c>
      <c r="D269" s="196">
        <v>1095630</v>
      </c>
      <c r="E269" s="221">
        <f t="shared" si="4"/>
        <v>0.8226773637085513</v>
      </c>
    </row>
  </sheetData>
  <sheetProtection/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theme="0"/>
  </sheetPr>
  <dimension ref="B1:E272"/>
  <sheetViews>
    <sheetView zoomScalePageLayoutView="0" workbookViewId="0" topLeftCell="A202">
      <selection activeCell="D25" sqref="D25"/>
    </sheetView>
  </sheetViews>
  <sheetFormatPr defaultColWidth="10.28125" defaultRowHeight="12.75"/>
  <cols>
    <col min="1" max="1" width="10.28125" style="2" customWidth="1"/>
    <col min="2" max="2" width="5.7109375" style="2" customWidth="1"/>
    <col min="3" max="4" width="10.28125" style="2" customWidth="1"/>
    <col min="5" max="5" width="11.7109375" style="2" bestFit="1" customWidth="1"/>
    <col min="6" max="16384" width="10.28125" style="2" customWidth="1"/>
  </cols>
  <sheetData>
    <row r="1" spans="2:3" ht="11.25">
      <c r="B1" s="244" t="s">
        <v>389</v>
      </c>
      <c r="C1" s="1"/>
    </row>
    <row r="2" ht="12.75" customHeight="1">
      <c r="B2" s="8"/>
    </row>
    <row r="3" spans="2:5" ht="34.5" customHeight="1">
      <c r="B3" s="102"/>
      <c r="C3" s="329" t="s">
        <v>36</v>
      </c>
      <c r="D3" s="329" t="s">
        <v>388</v>
      </c>
      <c r="E3" s="329" t="s">
        <v>49</v>
      </c>
    </row>
    <row r="4" spans="2:5" ht="14.25" customHeight="1">
      <c r="B4" s="236"/>
      <c r="C4" s="337" t="s">
        <v>386</v>
      </c>
      <c r="D4" s="337" t="s">
        <v>387</v>
      </c>
      <c r="E4" s="337" t="s">
        <v>50</v>
      </c>
    </row>
    <row r="5" spans="2:5" ht="11.25">
      <c r="B5" s="237" t="s">
        <v>180</v>
      </c>
      <c r="C5" s="238">
        <v>34320</v>
      </c>
      <c r="D5" s="238">
        <v>18230</v>
      </c>
      <c r="E5" s="239">
        <f>D5/C5</f>
        <v>0.5311771561771562</v>
      </c>
    </row>
    <row r="6" spans="2:5" ht="11.25">
      <c r="B6" s="200" t="s">
        <v>181</v>
      </c>
      <c r="C6" s="201">
        <v>276540</v>
      </c>
      <c r="D6" s="201">
        <v>333880</v>
      </c>
      <c r="E6" s="240">
        <f aca="true" t="shared" si="0" ref="E6:E69">D6/C6</f>
        <v>1.2073479424314746</v>
      </c>
    </row>
    <row r="7" spans="2:5" ht="11.25">
      <c r="B7" s="200" t="s">
        <v>182</v>
      </c>
      <c r="C7" s="201">
        <v>1370</v>
      </c>
      <c r="D7" s="201">
        <v>320</v>
      </c>
      <c r="E7" s="240">
        <f t="shared" si="0"/>
        <v>0.23357664233576642</v>
      </c>
    </row>
    <row r="8" spans="2:5" ht="11.25">
      <c r="B8" s="200" t="s">
        <v>183</v>
      </c>
      <c r="C8" s="201">
        <v>215670</v>
      </c>
      <c r="D8" s="201">
        <v>154890</v>
      </c>
      <c r="E8" s="240">
        <f t="shared" si="0"/>
        <v>0.7181805536235916</v>
      </c>
    </row>
    <row r="9" spans="2:5" ht="11.25">
      <c r="B9" s="200" t="s">
        <v>184</v>
      </c>
      <c r="C9" s="201">
        <v>281550</v>
      </c>
      <c r="D9" s="201">
        <v>263380</v>
      </c>
      <c r="E9" s="240">
        <f t="shared" si="0"/>
        <v>0.935464393535784</v>
      </c>
    </row>
    <row r="10" spans="2:5" ht="11.25">
      <c r="B10" s="200" t="s">
        <v>185</v>
      </c>
      <c r="C10" s="201">
        <v>298210</v>
      </c>
      <c r="D10" s="201">
        <v>434250</v>
      </c>
      <c r="E10" s="240">
        <f t="shared" si="0"/>
        <v>1.45618859193186</v>
      </c>
    </row>
    <row r="11" spans="2:5" ht="11.25">
      <c r="B11" s="200" t="s">
        <v>186</v>
      </c>
      <c r="C11" s="201">
        <v>192800</v>
      </c>
      <c r="D11" s="201">
        <v>136660</v>
      </c>
      <c r="E11" s="240">
        <f t="shared" si="0"/>
        <v>0.7088174273858922</v>
      </c>
    </row>
    <row r="12" spans="2:5" ht="11.25">
      <c r="B12" s="200" t="s">
        <v>187</v>
      </c>
      <c r="C12" s="201">
        <v>288060</v>
      </c>
      <c r="D12" s="201">
        <v>151860</v>
      </c>
      <c r="E12" s="240">
        <f t="shared" si="0"/>
        <v>0.5271818371172672</v>
      </c>
    </row>
    <row r="13" spans="2:5" ht="11.25">
      <c r="B13" s="200" t="s">
        <v>188</v>
      </c>
      <c r="C13" s="201">
        <v>94380</v>
      </c>
      <c r="D13" s="201">
        <v>53080</v>
      </c>
      <c r="E13" s="240">
        <f t="shared" si="0"/>
        <v>0.562407289680017</v>
      </c>
    </row>
    <row r="14" spans="2:5" ht="11.25">
      <c r="B14" s="200" t="s">
        <v>55</v>
      </c>
      <c r="C14" s="201">
        <v>130</v>
      </c>
      <c r="D14" s="201">
        <v>200</v>
      </c>
      <c r="E14" s="240">
        <f t="shared" si="0"/>
        <v>1.5384615384615385</v>
      </c>
    </row>
    <row r="15" spans="2:5" ht="11.25">
      <c r="B15" s="200" t="s">
        <v>56</v>
      </c>
      <c r="C15" s="201">
        <v>68740</v>
      </c>
      <c r="D15" s="201">
        <v>208180</v>
      </c>
      <c r="E15" s="240">
        <f t="shared" si="0"/>
        <v>3.0285132382892055</v>
      </c>
    </row>
    <row r="16" spans="2:5" ht="11.25">
      <c r="B16" s="200" t="s">
        <v>57</v>
      </c>
      <c r="C16" s="201">
        <v>40110</v>
      </c>
      <c r="D16" s="201">
        <v>98590</v>
      </c>
      <c r="E16" s="240">
        <f t="shared" si="0"/>
        <v>2.4579905260533534</v>
      </c>
    </row>
    <row r="17" spans="2:5" ht="11.25">
      <c r="B17" s="200" t="s">
        <v>58</v>
      </c>
      <c r="C17" s="201">
        <v>91690</v>
      </c>
      <c r="D17" s="201">
        <v>243490</v>
      </c>
      <c r="E17" s="240">
        <f t="shared" si="0"/>
        <v>2.655578579997819</v>
      </c>
    </row>
    <row r="18" spans="2:5" ht="11.25">
      <c r="B18" s="200" t="s">
        <v>59</v>
      </c>
      <c r="C18" s="201">
        <v>32170</v>
      </c>
      <c r="D18" s="201">
        <v>78880</v>
      </c>
      <c r="E18" s="240">
        <f t="shared" si="0"/>
        <v>2.451973888716195</v>
      </c>
    </row>
    <row r="19" spans="2:5" ht="11.25">
      <c r="B19" s="200" t="s">
        <v>60</v>
      </c>
      <c r="C19" s="201">
        <v>103980</v>
      </c>
      <c r="D19" s="201">
        <v>308370</v>
      </c>
      <c r="E19" s="240">
        <f t="shared" si="0"/>
        <v>2.965666474321985</v>
      </c>
    </row>
    <row r="20" spans="2:5" ht="11.25">
      <c r="B20" s="200" t="s">
        <v>61</v>
      </c>
      <c r="C20" s="201">
        <v>15050</v>
      </c>
      <c r="D20" s="201">
        <v>40890</v>
      </c>
      <c r="E20" s="240">
        <f t="shared" si="0"/>
        <v>2.7169435215946844</v>
      </c>
    </row>
    <row r="21" spans="2:5" ht="11.25">
      <c r="B21" s="200" t="s">
        <v>62</v>
      </c>
      <c r="C21" s="201">
        <v>92800</v>
      </c>
      <c r="D21" s="201">
        <v>244470</v>
      </c>
      <c r="E21" s="240">
        <f t="shared" si="0"/>
        <v>2.634375</v>
      </c>
    </row>
    <row r="22" spans="2:5" ht="11.25">
      <c r="B22" s="200" t="s">
        <v>63</v>
      </c>
      <c r="C22" s="201">
        <v>101820</v>
      </c>
      <c r="D22" s="201">
        <v>210930</v>
      </c>
      <c r="E22" s="240">
        <f t="shared" si="0"/>
        <v>2.071596935769004</v>
      </c>
    </row>
    <row r="23" spans="2:5" ht="11.25">
      <c r="B23" s="200" t="s">
        <v>64</v>
      </c>
      <c r="C23" s="201">
        <v>131090</v>
      </c>
      <c r="D23" s="201">
        <v>256040</v>
      </c>
      <c r="E23" s="240">
        <f t="shared" si="0"/>
        <v>1.953161949805477</v>
      </c>
    </row>
    <row r="24" spans="2:5" ht="11.25">
      <c r="B24" s="200" t="s">
        <v>65</v>
      </c>
      <c r="C24" s="201">
        <v>83990</v>
      </c>
      <c r="D24" s="201">
        <v>186020</v>
      </c>
      <c r="E24" s="240">
        <f t="shared" si="0"/>
        <v>2.214787474699369</v>
      </c>
    </row>
    <row r="25" spans="2:5" ht="11.25">
      <c r="B25" s="200" t="s">
        <v>66</v>
      </c>
      <c r="C25" s="201">
        <v>187770</v>
      </c>
      <c r="D25" s="201">
        <v>101350</v>
      </c>
      <c r="E25" s="240">
        <f t="shared" si="0"/>
        <v>0.5397560845715503</v>
      </c>
    </row>
    <row r="26" spans="2:5" ht="11.25">
      <c r="B26" s="200" t="s">
        <v>67</v>
      </c>
      <c r="C26" s="201">
        <v>152040</v>
      </c>
      <c r="D26" s="201">
        <v>94980</v>
      </c>
      <c r="E26" s="240">
        <f t="shared" si="0"/>
        <v>0.6247040252565115</v>
      </c>
    </row>
    <row r="27" spans="2:5" ht="11.25">
      <c r="B27" s="200" t="s">
        <v>68</v>
      </c>
      <c r="C27" s="201">
        <v>114360</v>
      </c>
      <c r="D27" s="201">
        <v>104430</v>
      </c>
      <c r="E27" s="240">
        <f t="shared" si="0"/>
        <v>0.9131689401888772</v>
      </c>
    </row>
    <row r="28" spans="2:5" ht="11.25">
      <c r="B28" s="200" t="s">
        <v>69</v>
      </c>
      <c r="C28" s="201">
        <v>225060</v>
      </c>
      <c r="D28" s="201">
        <v>131300</v>
      </c>
      <c r="E28" s="240">
        <f t="shared" si="0"/>
        <v>0.5833999822269617</v>
      </c>
    </row>
    <row r="29" spans="2:5" ht="11.25">
      <c r="B29" s="200" t="s">
        <v>70</v>
      </c>
      <c r="C29" s="201">
        <v>340760</v>
      </c>
      <c r="D29" s="201">
        <v>98310</v>
      </c>
      <c r="E29" s="240">
        <f t="shared" si="0"/>
        <v>0.2885021716163869</v>
      </c>
    </row>
    <row r="30" spans="2:5" ht="11.25">
      <c r="B30" s="200" t="s">
        <v>71</v>
      </c>
      <c r="C30" s="201">
        <v>270670</v>
      </c>
      <c r="D30" s="201">
        <v>214060</v>
      </c>
      <c r="E30" s="240">
        <f t="shared" si="0"/>
        <v>0.7908523294048103</v>
      </c>
    </row>
    <row r="31" spans="2:5" ht="11.25">
      <c r="B31" s="200" t="s">
        <v>318</v>
      </c>
      <c r="C31" s="201">
        <v>85000</v>
      </c>
      <c r="D31" s="201">
        <v>126970</v>
      </c>
      <c r="E31" s="240">
        <f t="shared" si="0"/>
        <v>1.4937647058823529</v>
      </c>
    </row>
    <row r="32" spans="2:5" ht="11.25">
      <c r="B32" s="200" t="s">
        <v>319</v>
      </c>
      <c r="C32" s="201">
        <v>289630</v>
      </c>
      <c r="D32" s="201">
        <v>475450</v>
      </c>
      <c r="E32" s="240">
        <f t="shared" si="0"/>
        <v>1.6415771846839071</v>
      </c>
    </row>
    <row r="33" spans="2:5" ht="11.25">
      <c r="B33" s="200" t="s">
        <v>320</v>
      </c>
      <c r="C33" s="201">
        <v>55350</v>
      </c>
      <c r="D33" s="201">
        <v>91760</v>
      </c>
      <c r="E33" s="240">
        <f t="shared" si="0"/>
        <v>1.6578139114724482</v>
      </c>
    </row>
    <row r="34" spans="2:5" ht="11.25">
      <c r="B34" s="200" t="s">
        <v>321</v>
      </c>
      <c r="C34" s="201">
        <v>47880</v>
      </c>
      <c r="D34" s="201">
        <v>76920</v>
      </c>
      <c r="E34" s="240">
        <f t="shared" si="0"/>
        <v>1.6065162907268171</v>
      </c>
    </row>
    <row r="35" spans="2:5" ht="11.25">
      <c r="B35" s="200" t="s">
        <v>322</v>
      </c>
      <c r="C35" s="201">
        <v>185980</v>
      </c>
      <c r="D35" s="201">
        <v>292470</v>
      </c>
      <c r="E35" s="240">
        <f t="shared" si="0"/>
        <v>1.5725884503710077</v>
      </c>
    </row>
    <row r="36" spans="2:5" ht="11.25">
      <c r="B36" s="200" t="s">
        <v>323</v>
      </c>
      <c r="C36" s="201">
        <v>122680</v>
      </c>
      <c r="D36" s="201">
        <v>205890</v>
      </c>
      <c r="E36" s="240">
        <f t="shared" si="0"/>
        <v>1.678268666449299</v>
      </c>
    </row>
    <row r="37" spans="2:5" ht="11.25">
      <c r="B37" s="200" t="s">
        <v>324</v>
      </c>
      <c r="C37" s="201">
        <v>12220</v>
      </c>
      <c r="D37" s="201">
        <v>12640</v>
      </c>
      <c r="E37" s="240">
        <f t="shared" si="0"/>
        <v>1.0343698854337153</v>
      </c>
    </row>
    <row r="38" spans="2:5" ht="11.25">
      <c r="B38" s="200" t="s">
        <v>156</v>
      </c>
      <c r="C38" s="201">
        <v>34870</v>
      </c>
      <c r="D38" s="201">
        <v>91160</v>
      </c>
      <c r="E38" s="240">
        <f t="shared" si="0"/>
        <v>2.6142816174361916</v>
      </c>
    </row>
    <row r="39" spans="2:5" ht="11.25">
      <c r="B39" s="200" t="s">
        <v>72</v>
      </c>
      <c r="C39" s="201">
        <v>750</v>
      </c>
      <c r="D39" s="201">
        <v>780</v>
      </c>
      <c r="E39" s="240">
        <f t="shared" si="0"/>
        <v>1.04</v>
      </c>
    </row>
    <row r="40" spans="2:5" ht="11.25">
      <c r="B40" s="200" t="s">
        <v>73</v>
      </c>
      <c r="C40" s="201">
        <v>123150</v>
      </c>
      <c r="D40" s="201">
        <v>110970</v>
      </c>
      <c r="E40" s="240">
        <f t="shared" si="0"/>
        <v>0.9010962241169306</v>
      </c>
    </row>
    <row r="41" spans="2:5" ht="11.25">
      <c r="B41" s="200" t="s">
        <v>74</v>
      </c>
      <c r="C41" s="201">
        <v>366190</v>
      </c>
      <c r="D41" s="201">
        <v>269800</v>
      </c>
      <c r="E41" s="240">
        <f t="shared" si="0"/>
        <v>0.7367759906059695</v>
      </c>
    </row>
    <row r="42" spans="2:5" ht="11.25">
      <c r="B42" s="200" t="s">
        <v>75</v>
      </c>
      <c r="C42" s="201">
        <v>144130</v>
      </c>
      <c r="D42" s="201">
        <v>61120</v>
      </c>
      <c r="E42" s="240">
        <f t="shared" si="0"/>
        <v>0.4240616110455839</v>
      </c>
    </row>
    <row r="43" spans="2:5" ht="11.25">
      <c r="B43" s="200" t="s">
        <v>76</v>
      </c>
      <c r="C43" s="201">
        <v>244930</v>
      </c>
      <c r="D43" s="201">
        <v>194350</v>
      </c>
      <c r="E43" s="240">
        <f t="shared" si="0"/>
        <v>0.7934920181276283</v>
      </c>
    </row>
    <row r="44" spans="2:5" ht="11.25">
      <c r="B44" s="200" t="s">
        <v>77</v>
      </c>
      <c r="C44" s="201">
        <v>194010</v>
      </c>
      <c r="D44" s="201">
        <v>196180</v>
      </c>
      <c r="E44" s="240">
        <f t="shared" si="0"/>
        <v>1.011184990464409</v>
      </c>
    </row>
    <row r="45" spans="2:5" ht="11.25">
      <c r="B45" s="200" t="s">
        <v>78</v>
      </c>
      <c r="C45" s="201">
        <v>146810</v>
      </c>
      <c r="D45" s="201">
        <v>107870</v>
      </c>
      <c r="E45" s="240">
        <f t="shared" si="0"/>
        <v>0.7347592125876984</v>
      </c>
    </row>
    <row r="46" spans="2:5" ht="11.25">
      <c r="B46" s="200" t="s">
        <v>79</v>
      </c>
      <c r="C46" s="201">
        <v>99770</v>
      </c>
      <c r="D46" s="201">
        <v>59990</v>
      </c>
      <c r="E46" s="240">
        <f t="shared" si="0"/>
        <v>0.6012829507868097</v>
      </c>
    </row>
    <row r="47" spans="2:5" ht="11.25">
      <c r="B47" s="200" t="s">
        <v>288</v>
      </c>
      <c r="C47" s="201">
        <v>698440</v>
      </c>
      <c r="D47" s="201">
        <v>818820</v>
      </c>
      <c r="E47" s="240">
        <f t="shared" si="0"/>
        <v>1.1723555351927153</v>
      </c>
    </row>
    <row r="48" spans="2:5" ht="11.25">
      <c r="B48" s="200" t="s">
        <v>289</v>
      </c>
      <c r="C48" s="201">
        <v>1580550</v>
      </c>
      <c r="D48" s="201">
        <v>2576720</v>
      </c>
      <c r="E48" s="240">
        <f t="shared" si="0"/>
        <v>1.6302679447027932</v>
      </c>
    </row>
    <row r="49" spans="2:5" ht="11.25">
      <c r="B49" s="200" t="s">
        <v>290</v>
      </c>
      <c r="C49" s="201">
        <v>1090</v>
      </c>
      <c r="D49" s="201">
        <v>880</v>
      </c>
      <c r="E49" s="240">
        <f t="shared" si="0"/>
        <v>0.8073394495412844</v>
      </c>
    </row>
    <row r="50" spans="2:5" ht="11.25">
      <c r="B50" s="200" t="s">
        <v>291</v>
      </c>
      <c r="C50" s="201">
        <v>549000</v>
      </c>
      <c r="D50" s="201">
        <v>429050</v>
      </c>
      <c r="E50" s="240">
        <f t="shared" si="0"/>
        <v>0.781511839708561</v>
      </c>
    </row>
    <row r="51" spans="2:5" ht="11.25">
      <c r="B51" s="200" t="s">
        <v>292</v>
      </c>
      <c r="C51" s="201">
        <v>7210</v>
      </c>
      <c r="D51" s="201">
        <v>8640</v>
      </c>
      <c r="E51" s="240">
        <f t="shared" si="0"/>
        <v>1.1983356449375866</v>
      </c>
    </row>
    <row r="52" spans="2:5" ht="11.25">
      <c r="B52" s="200" t="s">
        <v>293</v>
      </c>
      <c r="C52" s="201">
        <v>7830</v>
      </c>
      <c r="D52" s="201">
        <v>6750</v>
      </c>
      <c r="E52" s="240">
        <f t="shared" si="0"/>
        <v>0.8620689655172413</v>
      </c>
    </row>
    <row r="53" spans="2:5" ht="11.25">
      <c r="B53" s="200" t="s">
        <v>294</v>
      </c>
      <c r="C53" s="201">
        <v>346430</v>
      </c>
      <c r="D53" s="201">
        <v>381900</v>
      </c>
      <c r="E53" s="240">
        <f t="shared" si="0"/>
        <v>1.1023872066506941</v>
      </c>
    </row>
    <row r="54" spans="2:5" ht="11.25">
      <c r="B54" s="200" t="s">
        <v>295</v>
      </c>
      <c r="C54" s="201">
        <v>457210</v>
      </c>
      <c r="D54" s="201">
        <v>417030</v>
      </c>
      <c r="E54" s="240">
        <f t="shared" si="0"/>
        <v>0.9121191574987424</v>
      </c>
    </row>
    <row r="55" spans="2:5" ht="11.25">
      <c r="B55" s="200" t="s">
        <v>296</v>
      </c>
      <c r="C55" s="201">
        <v>1205830</v>
      </c>
      <c r="D55" s="201">
        <v>1825970</v>
      </c>
      <c r="E55" s="240">
        <f t="shared" si="0"/>
        <v>1.5142847665093753</v>
      </c>
    </row>
    <row r="56" spans="2:5" ht="11.25">
      <c r="B56" s="200" t="s">
        <v>297</v>
      </c>
      <c r="C56" s="201">
        <v>600980</v>
      </c>
      <c r="D56" s="201">
        <v>1034850</v>
      </c>
      <c r="E56" s="240">
        <f t="shared" si="0"/>
        <v>1.7219375020799361</v>
      </c>
    </row>
    <row r="57" spans="2:5" ht="11.25">
      <c r="B57" s="200" t="s">
        <v>298</v>
      </c>
      <c r="C57" s="201">
        <v>288460</v>
      </c>
      <c r="D57" s="201">
        <v>298230</v>
      </c>
      <c r="E57" s="240">
        <f t="shared" si="0"/>
        <v>1.0338695139707412</v>
      </c>
    </row>
    <row r="58" spans="2:5" ht="11.25">
      <c r="B58" s="200" t="s">
        <v>299</v>
      </c>
      <c r="C58" s="201">
        <v>47260</v>
      </c>
      <c r="D58" s="201">
        <v>42230</v>
      </c>
      <c r="E58" s="240">
        <f t="shared" si="0"/>
        <v>0.8935674989420228</v>
      </c>
    </row>
    <row r="59" spans="2:5" ht="11.25">
      <c r="B59" s="200" t="s">
        <v>300</v>
      </c>
      <c r="C59" s="201">
        <v>308270</v>
      </c>
      <c r="D59" s="201">
        <v>385950</v>
      </c>
      <c r="E59" s="240">
        <f t="shared" si="0"/>
        <v>1.2519868946053785</v>
      </c>
    </row>
    <row r="60" spans="2:5" ht="11.25">
      <c r="B60" s="200" t="s">
        <v>301</v>
      </c>
      <c r="C60" s="201">
        <v>303700</v>
      </c>
      <c r="D60" s="201">
        <v>267030</v>
      </c>
      <c r="E60" s="240">
        <f t="shared" si="0"/>
        <v>0.8792558445834705</v>
      </c>
    </row>
    <row r="61" spans="2:5" ht="11.25">
      <c r="B61" s="200" t="s">
        <v>302</v>
      </c>
      <c r="C61" s="201">
        <v>553270</v>
      </c>
      <c r="D61" s="201">
        <v>886100</v>
      </c>
      <c r="E61" s="240">
        <f t="shared" si="0"/>
        <v>1.6015688542664521</v>
      </c>
    </row>
    <row r="62" spans="2:5" ht="11.25">
      <c r="B62" s="200" t="s">
        <v>303</v>
      </c>
      <c r="C62" s="201">
        <v>253160</v>
      </c>
      <c r="D62" s="201">
        <v>273190</v>
      </c>
      <c r="E62" s="240">
        <f t="shared" si="0"/>
        <v>1.079119924158635</v>
      </c>
    </row>
    <row r="63" spans="2:5" ht="11.25">
      <c r="B63" s="200" t="s">
        <v>80</v>
      </c>
      <c r="C63" s="201">
        <v>26000</v>
      </c>
      <c r="D63" s="201">
        <v>29790</v>
      </c>
      <c r="E63" s="240">
        <f t="shared" si="0"/>
        <v>1.1457692307692309</v>
      </c>
    </row>
    <row r="64" spans="2:5" ht="11.25">
      <c r="B64" s="200" t="s">
        <v>81</v>
      </c>
      <c r="C64" s="201">
        <v>47900</v>
      </c>
      <c r="D64" s="201">
        <v>67250</v>
      </c>
      <c r="E64" s="240">
        <f t="shared" si="0"/>
        <v>1.4039665970772444</v>
      </c>
    </row>
    <row r="65" spans="2:5" ht="11.25">
      <c r="B65" s="200" t="s">
        <v>82</v>
      </c>
      <c r="C65" s="201">
        <v>256840</v>
      </c>
      <c r="D65" s="201">
        <v>454610</v>
      </c>
      <c r="E65" s="240">
        <f t="shared" si="0"/>
        <v>1.7700124591185173</v>
      </c>
    </row>
    <row r="66" spans="2:5" ht="11.25">
      <c r="B66" s="200" t="s">
        <v>83</v>
      </c>
      <c r="C66" s="201">
        <v>217620</v>
      </c>
      <c r="D66" s="201">
        <v>369100</v>
      </c>
      <c r="E66" s="240">
        <f t="shared" si="0"/>
        <v>1.6960757283337928</v>
      </c>
    </row>
    <row r="67" spans="2:5" ht="11.25">
      <c r="B67" s="200" t="s">
        <v>84</v>
      </c>
      <c r="C67" s="201">
        <v>155450</v>
      </c>
      <c r="D67" s="201">
        <v>278340</v>
      </c>
      <c r="E67" s="240">
        <f t="shared" si="0"/>
        <v>1.790543583145706</v>
      </c>
    </row>
    <row r="68" spans="2:5" ht="11.25">
      <c r="B68" s="200" t="s">
        <v>85</v>
      </c>
      <c r="C68" s="201">
        <v>392760</v>
      </c>
      <c r="D68" s="201">
        <v>196580</v>
      </c>
      <c r="E68" s="240">
        <f t="shared" si="0"/>
        <v>0.5005092168245239</v>
      </c>
    </row>
    <row r="69" spans="2:5" ht="11.25">
      <c r="B69" s="200" t="s">
        <v>88</v>
      </c>
      <c r="C69" s="201">
        <v>326698.817</v>
      </c>
      <c r="D69" s="201">
        <v>185430</v>
      </c>
      <c r="E69" s="240">
        <f t="shared" si="0"/>
        <v>0.5675869955782546</v>
      </c>
    </row>
    <row r="70" spans="2:5" ht="11.25">
      <c r="B70" s="200" t="s">
        <v>89</v>
      </c>
      <c r="C70" s="201">
        <v>407998.582</v>
      </c>
      <c r="D70" s="201">
        <v>285700</v>
      </c>
      <c r="E70" s="240">
        <f aca="true" t="shared" si="1" ref="E70:E131">D70/C70</f>
        <v>0.7002475317426471</v>
      </c>
    </row>
    <row r="71" spans="2:5" ht="11.25">
      <c r="B71" s="200" t="s">
        <v>90</v>
      </c>
      <c r="C71" s="201">
        <v>135596.65600000002</v>
      </c>
      <c r="D71" s="201">
        <v>87620</v>
      </c>
      <c r="E71" s="240">
        <f t="shared" si="1"/>
        <v>0.6461811270626024</v>
      </c>
    </row>
    <row r="72" spans="2:5" ht="11.25">
      <c r="B72" s="200" t="s">
        <v>91</v>
      </c>
      <c r="C72" s="201">
        <v>395982.97400000005</v>
      </c>
      <c r="D72" s="201">
        <v>240910</v>
      </c>
      <c r="E72" s="240">
        <f t="shared" si="1"/>
        <v>0.6083847433298988</v>
      </c>
    </row>
    <row r="73" spans="2:5" ht="11.25">
      <c r="B73" s="200" t="s">
        <v>92</v>
      </c>
      <c r="C73" s="201">
        <v>164845.823</v>
      </c>
      <c r="D73" s="201">
        <v>145390</v>
      </c>
      <c r="E73" s="240">
        <f t="shared" si="1"/>
        <v>0.8819756385334677</v>
      </c>
    </row>
    <row r="74" spans="2:5" ht="11.25">
      <c r="B74" s="200" t="s">
        <v>93</v>
      </c>
      <c r="C74" s="201">
        <v>43459.59</v>
      </c>
      <c r="D74" s="201">
        <v>28610</v>
      </c>
      <c r="E74" s="240">
        <f t="shared" si="1"/>
        <v>0.6583126992224272</v>
      </c>
    </row>
    <row r="75" spans="2:5" ht="11.25">
      <c r="B75" s="200" t="s">
        <v>94</v>
      </c>
      <c r="C75" s="201">
        <v>196080.018</v>
      </c>
      <c r="D75" s="201">
        <v>238360</v>
      </c>
      <c r="E75" s="240">
        <f t="shared" si="1"/>
        <v>1.2156261633962109</v>
      </c>
    </row>
    <row r="76" spans="2:5" ht="11.25">
      <c r="B76" s="200" t="s">
        <v>95</v>
      </c>
      <c r="C76" s="201">
        <v>321514.14300000004</v>
      </c>
      <c r="D76" s="201">
        <v>112030</v>
      </c>
      <c r="E76" s="240">
        <f t="shared" si="1"/>
        <v>0.34844501381701265</v>
      </c>
    </row>
    <row r="77" spans="2:5" ht="11.25">
      <c r="B77" s="200" t="s">
        <v>96</v>
      </c>
      <c r="C77" s="201">
        <v>228533.076</v>
      </c>
      <c r="D77" s="201">
        <v>115870</v>
      </c>
      <c r="E77" s="240">
        <f t="shared" si="1"/>
        <v>0.507016323536467</v>
      </c>
    </row>
    <row r="78" spans="2:5" ht="11.25">
      <c r="B78" s="200" t="s">
        <v>97</v>
      </c>
      <c r="C78" s="201">
        <v>9287.542</v>
      </c>
      <c r="D78" s="201">
        <v>15530</v>
      </c>
      <c r="E78" s="240">
        <f t="shared" si="1"/>
        <v>1.6721324113527563</v>
      </c>
    </row>
    <row r="79" spans="2:5" ht="11.25">
      <c r="B79" s="200" t="s">
        <v>98</v>
      </c>
      <c r="C79" s="201">
        <v>91210</v>
      </c>
      <c r="D79" s="201">
        <v>61920</v>
      </c>
      <c r="E79" s="240">
        <f t="shared" si="1"/>
        <v>0.678872930599715</v>
      </c>
    </row>
    <row r="80" spans="2:5" ht="11.25">
      <c r="B80" s="200" t="s">
        <v>99</v>
      </c>
      <c r="C80" s="201">
        <v>68225.935</v>
      </c>
      <c r="D80" s="201">
        <v>56220</v>
      </c>
      <c r="E80" s="240">
        <f t="shared" si="1"/>
        <v>0.8240268161953369</v>
      </c>
    </row>
    <row r="81" spans="2:5" ht="11.25">
      <c r="B81" s="200" t="s">
        <v>100</v>
      </c>
      <c r="C81" s="201">
        <v>264935.375</v>
      </c>
      <c r="D81" s="201">
        <v>253140</v>
      </c>
      <c r="E81" s="240">
        <f t="shared" si="1"/>
        <v>0.9554782935272422</v>
      </c>
    </row>
    <row r="82" spans="2:5" ht="11.25">
      <c r="B82" s="200" t="s">
        <v>101</v>
      </c>
      <c r="C82" s="201">
        <v>550420</v>
      </c>
      <c r="D82" s="201">
        <v>800140</v>
      </c>
      <c r="E82" s="240">
        <f t="shared" si="1"/>
        <v>1.4536899095236364</v>
      </c>
    </row>
    <row r="83" spans="2:5" ht="11.25">
      <c r="B83" s="200" t="s">
        <v>102</v>
      </c>
      <c r="C83" s="201">
        <v>346470</v>
      </c>
      <c r="D83" s="201">
        <v>319250</v>
      </c>
      <c r="E83" s="240">
        <f t="shared" si="1"/>
        <v>0.9214361993823419</v>
      </c>
    </row>
    <row r="84" spans="2:5" ht="11.25">
      <c r="B84" s="200" t="s">
        <v>103</v>
      </c>
      <c r="C84" s="201">
        <v>227670</v>
      </c>
      <c r="D84" s="201">
        <v>245630</v>
      </c>
      <c r="E84" s="240">
        <f t="shared" si="1"/>
        <v>1.0788861070848157</v>
      </c>
    </row>
    <row r="85" spans="2:5" ht="11.25">
      <c r="B85" s="200" t="s">
        <v>104</v>
      </c>
      <c r="C85" s="201">
        <v>109450</v>
      </c>
      <c r="D85" s="201">
        <v>145650</v>
      </c>
      <c r="E85" s="240">
        <f t="shared" si="1"/>
        <v>1.3307446322521699</v>
      </c>
    </row>
    <row r="86" spans="2:5" ht="11.25">
      <c r="B86" s="200" t="s">
        <v>105</v>
      </c>
      <c r="C86" s="201">
        <v>236620</v>
      </c>
      <c r="D86" s="201">
        <v>151850</v>
      </c>
      <c r="E86" s="240">
        <f t="shared" si="1"/>
        <v>0.6417462598258812</v>
      </c>
    </row>
    <row r="87" spans="2:5" ht="11.25">
      <c r="B87" s="200" t="s">
        <v>106</v>
      </c>
      <c r="C87" s="201">
        <v>99590</v>
      </c>
      <c r="D87" s="201">
        <v>47300</v>
      </c>
      <c r="E87" s="240">
        <f t="shared" si="1"/>
        <v>0.4749472838638418</v>
      </c>
    </row>
    <row r="88" spans="2:5" ht="11.25">
      <c r="B88" s="200" t="s">
        <v>107</v>
      </c>
      <c r="C88" s="201">
        <v>857420</v>
      </c>
      <c r="D88" s="201">
        <v>389530</v>
      </c>
      <c r="E88" s="240">
        <f t="shared" si="1"/>
        <v>0.4543047747894847</v>
      </c>
    </row>
    <row r="89" spans="2:5" ht="11.25">
      <c r="B89" s="200" t="s">
        <v>108</v>
      </c>
      <c r="C89" s="201">
        <v>132900</v>
      </c>
      <c r="D89" s="201">
        <v>81120</v>
      </c>
      <c r="E89" s="240">
        <f t="shared" si="1"/>
        <v>0.6103837471783295</v>
      </c>
    </row>
    <row r="90" spans="2:5" ht="11.25">
      <c r="B90" s="200" t="s">
        <v>109</v>
      </c>
      <c r="C90" s="201">
        <v>2128950</v>
      </c>
      <c r="D90" s="201">
        <v>1238080</v>
      </c>
      <c r="E90" s="240">
        <f t="shared" si="1"/>
        <v>0.5815448930223819</v>
      </c>
    </row>
    <row r="91" spans="2:5" ht="11.25">
      <c r="B91" s="200" t="s">
        <v>110</v>
      </c>
      <c r="C91" s="201">
        <v>681660</v>
      </c>
      <c r="D91" s="201">
        <v>547310</v>
      </c>
      <c r="E91" s="240">
        <f t="shared" si="1"/>
        <v>0.8029076078983658</v>
      </c>
    </row>
    <row r="92" spans="2:5" ht="11.25">
      <c r="B92" s="200" t="s">
        <v>111</v>
      </c>
      <c r="C92" s="201">
        <v>1569170</v>
      </c>
      <c r="D92" s="201">
        <v>868180</v>
      </c>
      <c r="E92" s="240">
        <f t="shared" si="1"/>
        <v>0.553273386567421</v>
      </c>
    </row>
    <row r="93" spans="2:5" ht="11.25">
      <c r="B93" s="200" t="s">
        <v>112</v>
      </c>
      <c r="C93" s="201">
        <v>439270</v>
      </c>
      <c r="D93" s="201">
        <v>406310</v>
      </c>
      <c r="E93" s="240">
        <f t="shared" si="1"/>
        <v>0.9249664215630478</v>
      </c>
    </row>
    <row r="94" spans="2:5" ht="11.25">
      <c r="B94" s="200" t="s">
        <v>113</v>
      </c>
      <c r="C94" s="201">
        <v>119540</v>
      </c>
      <c r="D94" s="201">
        <v>81440</v>
      </c>
      <c r="E94" s="240">
        <f t="shared" si="1"/>
        <v>0.6812782332273716</v>
      </c>
    </row>
    <row r="95" spans="2:5" ht="11.25">
      <c r="B95" s="200" t="s">
        <v>114</v>
      </c>
      <c r="C95" s="201">
        <v>59820</v>
      </c>
      <c r="D95" s="201">
        <v>58730</v>
      </c>
      <c r="E95" s="240">
        <f t="shared" si="1"/>
        <v>0.9817786693413574</v>
      </c>
    </row>
    <row r="96" spans="2:5" ht="11.25">
      <c r="B96" s="200" t="s">
        <v>115</v>
      </c>
      <c r="C96" s="201">
        <v>1221430</v>
      </c>
      <c r="D96" s="201">
        <v>787360</v>
      </c>
      <c r="E96" s="240">
        <f t="shared" si="1"/>
        <v>0.6446214682789845</v>
      </c>
    </row>
    <row r="97" spans="2:5" ht="11.25">
      <c r="B97" s="200" t="s">
        <v>116</v>
      </c>
      <c r="C97" s="201">
        <v>20770</v>
      </c>
      <c r="D97" s="201">
        <v>102690</v>
      </c>
      <c r="E97" s="240">
        <f t="shared" si="1"/>
        <v>4.944150216658643</v>
      </c>
    </row>
    <row r="98" spans="2:5" ht="11.25">
      <c r="B98" s="200" t="s">
        <v>117</v>
      </c>
      <c r="C98" s="201">
        <v>24390</v>
      </c>
      <c r="D98" s="201">
        <v>42040</v>
      </c>
      <c r="E98" s="240">
        <f t="shared" si="1"/>
        <v>1.7236572365723657</v>
      </c>
    </row>
    <row r="99" spans="2:5" ht="11.25">
      <c r="B99" s="200" t="s">
        <v>226</v>
      </c>
      <c r="C99" s="201">
        <v>201880</v>
      </c>
      <c r="D99" s="201">
        <v>218020</v>
      </c>
      <c r="E99" s="240">
        <f t="shared" si="1"/>
        <v>1.0799484842480682</v>
      </c>
    </row>
    <row r="100" spans="2:5" ht="11.25">
      <c r="B100" s="200" t="s">
        <v>313</v>
      </c>
      <c r="C100" s="201">
        <v>27390</v>
      </c>
      <c r="D100" s="201">
        <v>21280</v>
      </c>
      <c r="E100" s="240">
        <f t="shared" si="1"/>
        <v>0.7769258853596203</v>
      </c>
    </row>
    <row r="101" spans="2:5" ht="11.25">
      <c r="B101" s="200" t="s">
        <v>314</v>
      </c>
      <c r="C101" s="201">
        <v>97050</v>
      </c>
      <c r="D101" s="201">
        <v>96730</v>
      </c>
      <c r="E101" s="240">
        <f t="shared" si="1"/>
        <v>0.9967027305512622</v>
      </c>
    </row>
    <row r="102" spans="2:5" ht="11.25">
      <c r="B102" s="200" t="s">
        <v>315</v>
      </c>
      <c r="C102" s="201">
        <v>351200</v>
      </c>
      <c r="D102" s="201">
        <v>351470</v>
      </c>
      <c r="E102" s="240">
        <f t="shared" si="1"/>
        <v>1.000768792710706</v>
      </c>
    </row>
    <row r="103" spans="2:5" ht="11.25">
      <c r="B103" s="200" t="s">
        <v>227</v>
      </c>
      <c r="C103" s="201">
        <v>12300</v>
      </c>
      <c r="D103" s="201">
        <v>6920</v>
      </c>
      <c r="E103" s="240">
        <f t="shared" si="1"/>
        <v>0.5626016260162602</v>
      </c>
    </row>
    <row r="104" spans="2:5" ht="11.25">
      <c r="B104" s="200" t="s">
        <v>118</v>
      </c>
      <c r="C104" s="201">
        <v>23340</v>
      </c>
      <c r="D104" s="201">
        <v>29150</v>
      </c>
      <c r="E104" s="240">
        <f t="shared" si="1"/>
        <v>1.2489288774635818</v>
      </c>
    </row>
    <row r="105" spans="2:5" ht="11.25">
      <c r="B105" s="200" t="s">
        <v>119</v>
      </c>
      <c r="C105" s="201">
        <v>383920</v>
      </c>
      <c r="D105" s="201">
        <v>444980</v>
      </c>
      <c r="E105" s="240">
        <f t="shared" si="1"/>
        <v>1.1590435507397374</v>
      </c>
    </row>
    <row r="106" spans="2:5" ht="11.25">
      <c r="B106" s="200" t="s">
        <v>120</v>
      </c>
      <c r="C106" s="201">
        <v>210710</v>
      </c>
      <c r="D106" s="201">
        <v>404680</v>
      </c>
      <c r="E106" s="240">
        <f t="shared" si="1"/>
        <v>1.9205543163589769</v>
      </c>
    </row>
    <row r="107" spans="2:5" ht="11.25">
      <c r="B107" s="200" t="s">
        <v>121</v>
      </c>
      <c r="C107" s="201">
        <v>258610</v>
      </c>
      <c r="D107" s="201">
        <v>476300</v>
      </c>
      <c r="E107" s="240">
        <f t="shared" si="1"/>
        <v>1.8417694598043386</v>
      </c>
    </row>
    <row r="108" spans="2:5" ht="11.25">
      <c r="B108" s="200" t="s">
        <v>122</v>
      </c>
      <c r="C108" s="201">
        <v>443960</v>
      </c>
      <c r="D108" s="201">
        <v>483180</v>
      </c>
      <c r="E108" s="240">
        <f t="shared" si="1"/>
        <v>1.088341292008289</v>
      </c>
    </row>
    <row r="109" spans="2:5" ht="11.25">
      <c r="B109" s="200" t="s">
        <v>123</v>
      </c>
      <c r="C109" s="201">
        <v>831610</v>
      </c>
      <c r="D109" s="201">
        <v>1255310</v>
      </c>
      <c r="E109" s="240">
        <f t="shared" si="1"/>
        <v>1.509493632832698</v>
      </c>
    </row>
    <row r="110" spans="2:5" ht="11.25">
      <c r="B110" s="200" t="s">
        <v>124</v>
      </c>
      <c r="C110" s="201">
        <v>860250</v>
      </c>
      <c r="D110" s="201">
        <v>939930</v>
      </c>
      <c r="E110" s="240">
        <f t="shared" si="1"/>
        <v>1.0926242371403663</v>
      </c>
    </row>
    <row r="111" spans="2:5" ht="11.25">
      <c r="B111" s="200" t="s">
        <v>125</v>
      </c>
      <c r="C111" s="201">
        <v>245140</v>
      </c>
      <c r="D111" s="201">
        <v>515840</v>
      </c>
      <c r="E111" s="240">
        <f t="shared" si="1"/>
        <v>2.1042669494982458</v>
      </c>
    </row>
    <row r="112" spans="2:5" ht="11.25">
      <c r="B112" s="200" t="s">
        <v>126</v>
      </c>
      <c r="C112" s="201">
        <v>554600</v>
      </c>
      <c r="D112" s="201">
        <v>715390</v>
      </c>
      <c r="E112" s="240">
        <f t="shared" si="1"/>
        <v>1.289920663541291</v>
      </c>
    </row>
    <row r="113" spans="2:5" ht="11.25">
      <c r="B113" s="200" t="s">
        <v>127</v>
      </c>
      <c r="C113" s="201">
        <v>103290</v>
      </c>
      <c r="D113" s="201">
        <v>130580</v>
      </c>
      <c r="E113" s="240">
        <f t="shared" si="1"/>
        <v>1.264207570916836</v>
      </c>
    </row>
    <row r="114" spans="2:5" ht="11.25">
      <c r="B114" s="200" t="s">
        <v>128</v>
      </c>
      <c r="C114" s="201">
        <v>475010</v>
      </c>
      <c r="D114" s="201">
        <v>472040</v>
      </c>
      <c r="E114" s="240">
        <f t="shared" si="1"/>
        <v>0.9937475000526305</v>
      </c>
    </row>
    <row r="115" spans="2:5" ht="11.25">
      <c r="B115" s="200" t="s">
        <v>129</v>
      </c>
      <c r="C115" s="201">
        <v>1240890</v>
      </c>
      <c r="D115" s="201">
        <v>1905830</v>
      </c>
      <c r="E115" s="240">
        <f t="shared" si="1"/>
        <v>1.5358573282079797</v>
      </c>
    </row>
    <row r="116" spans="2:5" ht="11.25">
      <c r="B116" s="200" t="s">
        <v>130</v>
      </c>
      <c r="C116" s="201">
        <v>938080</v>
      </c>
      <c r="D116" s="201">
        <v>1555630</v>
      </c>
      <c r="E116" s="240">
        <f t="shared" si="1"/>
        <v>1.6583127238615043</v>
      </c>
    </row>
    <row r="117" spans="2:5" ht="11.25">
      <c r="B117" s="200" t="s">
        <v>131</v>
      </c>
      <c r="C117" s="201">
        <v>510370</v>
      </c>
      <c r="D117" s="201">
        <v>668630</v>
      </c>
      <c r="E117" s="240">
        <f t="shared" si="1"/>
        <v>1.310088759135529</v>
      </c>
    </row>
    <row r="118" spans="2:5" ht="11.25">
      <c r="B118" s="200" t="s">
        <v>132</v>
      </c>
      <c r="C118" s="201">
        <v>640180</v>
      </c>
      <c r="D118" s="201">
        <v>640250</v>
      </c>
      <c r="E118" s="240">
        <f t="shared" si="1"/>
        <v>1.0001093442469307</v>
      </c>
    </row>
    <row r="119" spans="2:5" ht="11.25">
      <c r="B119" s="200" t="s">
        <v>133</v>
      </c>
      <c r="C119" s="201">
        <v>1425240</v>
      </c>
      <c r="D119" s="201">
        <v>1113520</v>
      </c>
      <c r="E119" s="240">
        <f t="shared" si="1"/>
        <v>0.7812859588560523</v>
      </c>
    </row>
    <row r="120" spans="2:5" ht="11.25">
      <c r="B120" s="200" t="s">
        <v>134</v>
      </c>
      <c r="C120" s="201">
        <v>746350</v>
      </c>
      <c r="D120" s="201">
        <v>823120</v>
      </c>
      <c r="E120" s="240">
        <f t="shared" si="1"/>
        <v>1.1028605881958866</v>
      </c>
    </row>
    <row r="121" spans="2:5" ht="11.25">
      <c r="B121" s="200" t="s">
        <v>135</v>
      </c>
      <c r="C121" s="201">
        <v>1012020</v>
      </c>
      <c r="D121" s="201">
        <v>835780</v>
      </c>
      <c r="E121" s="240">
        <f t="shared" si="1"/>
        <v>0.8258532440070354</v>
      </c>
    </row>
    <row r="122" spans="2:5" ht="11.25">
      <c r="B122" s="200" t="s">
        <v>136</v>
      </c>
      <c r="C122" s="201">
        <v>1190890</v>
      </c>
      <c r="D122" s="201">
        <v>1207900</v>
      </c>
      <c r="E122" s="240">
        <f t="shared" si="1"/>
        <v>1.0142834350779668</v>
      </c>
    </row>
    <row r="123" spans="2:5" ht="11.25">
      <c r="B123" s="200" t="s">
        <v>137</v>
      </c>
      <c r="C123" s="201">
        <v>500510</v>
      </c>
      <c r="D123" s="201">
        <v>198620</v>
      </c>
      <c r="E123" s="240">
        <f t="shared" si="1"/>
        <v>0.39683522806737126</v>
      </c>
    </row>
    <row r="124" spans="2:5" ht="11.25">
      <c r="B124" s="200" t="s">
        <v>138</v>
      </c>
      <c r="C124" s="201">
        <v>532990</v>
      </c>
      <c r="D124" s="201">
        <v>139850</v>
      </c>
      <c r="E124" s="240">
        <f t="shared" si="1"/>
        <v>0.26238766205744946</v>
      </c>
    </row>
    <row r="125" spans="2:5" ht="11.25">
      <c r="B125" s="200" t="s">
        <v>139</v>
      </c>
      <c r="C125" s="201">
        <v>162810</v>
      </c>
      <c r="D125" s="201">
        <v>64270</v>
      </c>
      <c r="E125" s="240">
        <f t="shared" si="1"/>
        <v>0.39475462195196853</v>
      </c>
    </row>
    <row r="126" spans="2:5" ht="11.25">
      <c r="B126" s="200" t="s">
        <v>140</v>
      </c>
      <c r="C126" s="201">
        <v>10340</v>
      </c>
      <c r="D126" s="201">
        <v>30570</v>
      </c>
      <c r="E126" s="240">
        <f t="shared" si="1"/>
        <v>2.9564796905222437</v>
      </c>
    </row>
    <row r="127" spans="2:5" ht="11.25">
      <c r="B127" s="200" t="s">
        <v>141</v>
      </c>
      <c r="C127" s="201">
        <v>8610</v>
      </c>
      <c r="D127" s="201">
        <v>15150</v>
      </c>
      <c r="E127" s="240">
        <f t="shared" si="1"/>
        <v>1.759581881533101</v>
      </c>
    </row>
    <row r="128" spans="2:5" ht="11.25">
      <c r="B128" s="200" t="s">
        <v>142</v>
      </c>
      <c r="C128" s="201">
        <v>9480</v>
      </c>
      <c r="D128" s="201">
        <v>10300</v>
      </c>
      <c r="E128" s="240">
        <f t="shared" si="1"/>
        <v>1.0864978902953586</v>
      </c>
    </row>
    <row r="129" spans="2:5" ht="11.25">
      <c r="B129" s="200" t="s">
        <v>143</v>
      </c>
      <c r="C129" s="201">
        <v>12040</v>
      </c>
      <c r="D129" s="201">
        <v>22280</v>
      </c>
      <c r="E129" s="240">
        <f t="shared" si="1"/>
        <v>1.850498338870432</v>
      </c>
    </row>
    <row r="130" spans="2:5" ht="11.25">
      <c r="B130" s="200" t="s">
        <v>328</v>
      </c>
      <c r="C130" s="201">
        <v>163070</v>
      </c>
      <c r="D130" s="201">
        <v>88620</v>
      </c>
      <c r="E130" s="240">
        <f t="shared" si="1"/>
        <v>0.5434475991905316</v>
      </c>
    </row>
    <row r="131" spans="2:5" ht="11.25">
      <c r="B131" s="200" t="s">
        <v>329</v>
      </c>
      <c r="C131" s="201">
        <v>303650</v>
      </c>
      <c r="D131" s="201">
        <v>398550</v>
      </c>
      <c r="E131" s="240">
        <f t="shared" si="1"/>
        <v>1.31253087436193</v>
      </c>
    </row>
    <row r="132" spans="2:5" ht="11.25">
      <c r="B132" s="200" t="s">
        <v>160</v>
      </c>
      <c r="C132" s="201">
        <v>65220</v>
      </c>
      <c r="D132" s="201">
        <v>48290</v>
      </c>
      <c r="E132" s="240">
        <f aca="true" t="shared" si="2" ref="E132:E195">D132/C132</f>
        <v>0.7404170499846673</v>
      </c>
    </row>
    <row r="133" spans="2:5" ht="11.25">
      <c r="B133" s="200" t="s">
        <v>161</v>
      </c>
      <c r="C133" s="201">
        <v>114520</v>
      </c>
      <c r="D133" s="201">
        <v>87020</v>
      </c>
      <c r="E133" s="240">
        <f t="shared" si="2"/>
        <v>0.7598672720922109</v>
      </c>
    </row>
    <row r="134" spans="2:5" ht="11.25">
      <c r="B134" s="200" t="s">
        <v>162</v>
      </c>
      <c r="C134" s="201">
        <v>91080</v>
      </c>
      <c r="D134" s="201">
        <v>83210</v>
      </c>
      <c r="E134" s="240">
        <f t="shared" si="2"/>
        <v>0.9135924462011419</v>
      </c>
    </row>
    <row r="135" spans="2:5" ht="11.25">
      <c r="B135" s="200" t="s">
        <v>163</v>
      </c>
      <c r="C135" s="201">
        <v>87110</v>
      </c>
      <c r="D135" s="201">
        <v>78110</v>
      </c>
      <c r="E135" s="240">
        <f t="shared" si="2"/>
        <v>0.8966823556422914</v>
      </c>
    </row>
    <row r="136" spans="2:5" ht="11.25">
      <c r="B136" s="200" t="s">
        <v>164</v>
      </c>
      <c r="C136" s="201">
        <v>143870</v>
      </c>
      <c r="D136" s="201">
        <v>69140</v>
      </c>
      <c r="E136" s="240">
        <f t="shared" si="2"/>
        <v>0.48057273927851535</v>
      </c>
    </row>
    <row r="137" spans="2:5" ht="11.25">
      <c r="B137" s="200" t="s">
        <v>165</v>
      </c>
      <c r="C137" s="201">
        <v>246450</v>
      </c>
      <c r="D137" s="201">
        <v>181870</v>
      </c>
      <c r="E137" s="240">
        <f t="shared" si="2"/>
        <v>0.7379590180564009</v>
      </c>
    </row>
    <row r="138" spans="2:5" ht="11.25">
      <c r="B138" s="200" t="s">
        <v>166</v>
      </c>
      <c r="C138" s="201">
        <v>259300</v>
      </c>
      <c r="D138" s="201">
        <v>164250</v>
      </c>
      <c r="E138" s="240">
        <f t="shared" si="2"/>
        <v>0.6334361743154647</v>
      </c>
    </row>
    <row r="139" spans="2:5" ht="11.25">
      <c r="B139" s="200" t="s">
        <v>86</v>
      </c>
      <c r="C139" s="201">
        <v>2233690</v>
      </c>
      <c r="D139" s="201">
        <v>2080720</v>
      </c>
      <c r="E139" s="240">
        <f t="shared" si="2"/>
        <v>0.9315169070014192</v>
      </c>
    </row>
    <row r="140" spans="2:5" ht="11.25">
      <c r="B140" s="200" t="s">
        <v>87</v>
      </c>
      <c r="C140" s="201">
        <v>2440920</v>
      </c>
      <c r="D140" s="201">
        <v>3222970</v>
      </c>
      <c r="E140" s="240">
        <f t="shared" si="2"/>
        <v>1.3203914917326254</v>
      </c>
    </row>
    <row r="141" spans="2:5" ht="11.25">
      <c r="B141" s="200" t="s">
        <v>380</v>
      </c>
      <c r="C141" s="201">
        <v>1588100</v>
      </c>
      <c r="D141" s="201">
        <v>145830</v>
      </c>
      <c r="E141" s="240">
        <f t="shared" si="2"/>
        <v>0.09182671116428437</v>
      </c>
    </row>
    <row r="142" spans="2:5" ht="11.25">
      <c r="B142" s="200" t="s">
        <v>144</v>
      </c>
      <c r="C142" s="201">
        <v>459490</v>
      </c>
      <c r="D142" s="201">
        <v>600990</v>
      </c>
      <c r="E142" s="240">
        <f t="shared" si="2"/>
        <v>1.307950118609763</v>
      </c>
    </row>
    <row r="143" spans="2:5" ht="11.25">
      <c r="B143" s="200" t="s">
        <v>145</v>
      </c>
      <c r="C143" s="201">
        <v>54140</v>
      </c>
      <c r="D143" s="201">
        <v>28770</v>
      </c>
      <c r="E143" s="240">
        <f t="shared" si="2"/>
        <v>0.5314000738825267</v>
      </c>
    </row>
    <row r="144" spans="2:5" ht="11.25">
      <c r="B144" s="200" t="s">
        <v>146</v>
      </c>
      <c r="C144" s="201">
        <v>22970</v>
      </c>
      <c r="D144" s="201">
        <v>14830</v>
      </c>
      <c r="E144" s="240">
        <f t="shared" si="2"/>
        <v>0.6456247279059643</v>
      </c>
    </row>
    <row r="145" spans="2:5" ht="11.25">
      <c r="B145" s="200" t="s">
        <v>147</v>
      </c>
      <c r="C145" s="201">
        <v>433550</v>
      </c>
      <c r="D145" s="201">
        <v>1132730</v>
      </c>
      <c r="E145" s="240">
        <f t="shared" si="2"/>
        <v>2.6126859647099527</v>
      </c>
    </row>
    <row r="146" spans="2:5" ht="11.25">
      <c r="B146" s="200" t="s">
        <v>148</v>
      </c>
      <c r="C146" s="201">
        <v>249210</v>
      </c>
      <c r="D146" s="201">
        <v>88550</v>
      </c>
      <c r="E146" s="240">
        <f t="shared" si="2"/>
        <v>0.35532282011155253</v>
      </c>
    </row>
    <row r="147" spans="2:5" ht="11.25">
      <c r="B147" s="200" t="s">
        <v>149</v>
      </c>
      <c r="C147" s="201">
        <v>64190</v>
      </c>
      <c r="D147" s="201">
        <v>47390</v>
      </c>
      <c r="E147" s="240">
        <f t="shared" si="2"/>
        <v>0.7382769901853872</v>
      </c>
    </row>
    <row r="148" spans="2:5" ht="11.25">
      <c r="B148" s="200" t="s">
        <v>150</v>
      </c>
      <c r="C148" s="201">
        <v>216820</v>
      </c>
      <c r="D148" s="201">
        <v>378700</v>
      </c>
      <c r="E148" s="240">
        <f t="shared" si="2"/>
        <v>1.746610091319989</v>
      </c>
    </row>
    <row r="149" spans="2:5" ht="11.25">
      <c r="B149" s="200" t="s">
        <v>151</v>
      </c>
      <c r="C149" s="201">
        <v>171160</v>
      </c>
      <c r="D149" s="201">
        <v>170650</v>
      </c>
      <c r="E149" s="240">
        <f t="shared" si="2"/>
        <v>0.9970203318532367</v>
      </c>
    </row>
    <row r="150" spans="2:5" ht="11.25">
      <c r="B150" s="200" t="s">
        <v>152</v>
      </c>
      <c r="C150" s="201">
        <v>193010</v>
      </c>
      <c r="D150" s="201">
        <v>104230</v>
      </c>
      <c r="E150" s="240">
        <f t="shared" si="2"/>
        <v>0.5400238329620227</v>
      </c>
    </row>
    <row r="151" spans="2:5" ht="11.25">
      <c r="B151" s="200" t="s">
        <v>153</v>
      </c>
      <c r="C151" s="201">
        <v>163230</v>
      </c>
      <c r="D151" s="201">
        <v>112390</v>
      </c>
      <c r="E151" s="240">
        <f t="shared" si="2"/>
        <v>0.688537646266005</v>
      </c>
    </row>
    <row r="152" spans="2:5" ht="11.25">
      <c r="B152" s="200" t="s">
        <v>154</v>
      </c>
      <c r="C152" s="201">
        <v>517310</v>
      </c>
      <c r="D152" s="201">
        <v>338100</v>
      </c>
      <c r="E152" s="240">
        <f t="shared" si="2"/>
        <v>0.6535732926098471</v>
      </c>
    </row>
    <row r="153" spans="2:5" ht="11.25">
      <c r="B153" s="200" t="s">
        <v>155</v>
      </c>
      <c r="C153" s="201">
        <v>919910</v>
      </c>
      <c r="D153" s="201">
        <v>522110</v>
      </c>
      <c r="E153" s="240">
        <f t="shared" si="2"/>
        <v>0.5675663923644705</v>
      </c>
    </row>
    <row r="154" spans="2:5" ht="11.25">
      <c r="B154" s="200" t="s">
        <v>304</v>
      </c>
      <c r="C154" s="201">
        <v>214380</v>
      </c>
      <c r="D154" s="201">
        <v>116060</v>
      </c>
      <c r="E154" s="240">
        <f t="shared" si="2"/>
        <v>0.5413751282768915</v>
      </c>
    </row>
    <row r="155" spans="2:5" ht="11.25">
      <c r="B155" s="200" t="s">
        <v>305</v>
      </c>
      <c r="C155" s="201">
        <v>112760</v>
      </c>
      <c r="D155" s="201">
        <v>41940</v>
      </c>
      <c r="E155" s="240">
        <f t="shared" si="2"/>
        <v>0.37194040439872295</v>
      </c>
    </row>
    <row r="156" spans="2:5" ht="11.25">
      <c r="B156" s="200" t="s">
        <v>306</v>
      </c>
      <c r="C156" s="201">
        <v>189480</v>
      </c>
      <c r="D156" s="201">
        <v>526720</v>
      </c>
      <c r="E156" s="240">
        <f t="shared" si="2"/>
        <v>2.7798184504960948</v>
      </c>
    </row>
    <row r="157" spans="2:5" ht="11.25">
      <c r="B157" s="200" t="s">
        <v>307</v>
      </c>
      <c r="C157" s="201">
        <v>51660</v>
      </c>
      <c r="D157" s="201">
        <v>74120</v>
      </c>
      <c r="E157" s="240">
        <f t="shared" si="2"/>
        <v>1.4347657762291908</v>
      </c>
    </row>
    <row r="158" spans="2:5" ht="11.25">
      <c r="B158" s="200" t="s">
        <v>308</v>
      </c>
      <c r="C158" s="201">
        <v>397650</v>
      </c>
      <c r="D158" s="201">
        <v>463100</v>
      </c>
      <c r="E158" s="240">
        <f t="shared" si="2"/>
        <v>1.1645919778699863</v>
      </c>
    </row>
    <row r="159" spans="2:5" ht="11.25">
      <c r="B159" s="200" t="s">
        <v>309</v>
      </c>
      <c r="C159" s="201">
        <v>242830</v>
      </c>
      <c r="D159" s="201">
        <v>121640</v>
      </c>
      <c r="E159" s="240">
        <f t="shared" si="2"/>
        <v>0.5009265741465223</v>
      </c>
    </row>
    <row r="160" spans="2:5" ht="11.25">
      <c r="B160" s="200" t="s">
        <v>310</v>
      </c>
      <c r="C160" s="201">
        <v>126820</v>
      </c>
      <c r="D160" s="201">
        <v>58930</v>
      </c>
      <c r="E160" s="240">
        <f t="shared" si="2"/>
        <v>0.46467434158650056</v>
      </c>
    </row>
    <row r="161" spans="2:5" ht="11.25">
      <c r="B161" s="200" t="s">
        <v>311</v>
      </c>
      <c r="C161" s="201">
        <v>153950</v>
      </c>
      <c r="D161" s="201">
        <v>64300</v>
      </c>
      <c r="E161" s="240">
        <f t="shared" si="2"/>
        <v>0.4176680740500162</v>
      </c>
    </row>
    <row r="162" spans="2:5" ht="11.25">
      <c r="B162" s="200" t="s">
        <v>312</v>
      </c>
      <c r="C162" s="201">
        <v>353210</v>
      </c>
      <c r="D162" s="201">
        <v>296630</v>
      </c>
      <c r="E162" s="240">
        <f t="shared" si="2"/>
        <v>0.8398120098524957</v>
      </c>
    </row>
    <row r="163" spans="2:5" ht="11.25">
      <c r="B163" s="200" t="s">
        <v>158</v>
      </c>
      <c r="C163" s="201">
        <v>1103720</v>
      </c>
      <c r="D163" s="201">
        <v>607630</v>
      </c>
      <c r="E163" s="240">
        <f t="shared" si="2"/>
        <v>0.5505291197042729</v>
      </c>
    </row>
    <row r="164" spans="2:5" ht="11.25">
      <c r="B164" s="200" t="s">
        <v>159</v>
      </c>
      <c r="C164" s="201">
        <v>92960</v>
      </c>
      <c r="D164" s="201">
        <v>148330</v>
      </c>
      <c r="E164" s="240">
        <f t="shared" si="2"/>
        <v>1.595632530120482</v>
      </c>
    </row>
    <row r="165" spans="2:5" ht="11.25">
      <c r="B165" s="200" t="s">
        <v>157</v>
      </c>
      <c r="C165" s="201">
        <v>834640</v>
      </c>
      <c r="D165" s="201">
        <v>316100</v>
      </c>
      <c r="E165" s="240">
        <f t="shared" si="2"/>
        <v>0.37872615738522</v>
      </c>
    </row>
    <row r="166" spans="2:5" ht="11.25">
      <c r="B166" s="200" t="s">
        <v>325</v>
      </c>
      <c r="C166" s="201">
        <v>211160</v>
      </c>
      <c r="D166" s="201">
        <v>97760</v>
      </c>
      <c r="E166" s="240">
        <f t="shared" si="2"/>
        <v>0.4629664709225232</v>
      </c>
    </row>
    <row r="167" spans="2:5" ht="11.25">
      <c r="B167" s="200" t="s">
        <v>167</v>
      </c>
      <c r="C167" s="201">
        <v>5550</v>
      </c>
      <c r="D167" s="201">
        <v>14810</v>
      </c>
      <c r="E167" s="240">
        <f t="shared" si="2"/>
        <v>2.6684684684684683</v>
      </c>
    </row>
    <row r="168" spans="2:5" ht="11.25">
      <c r="B168" s="200" t="s">
        <v>168</v>
      </c>
      <c r="C168" s="201">
        <v>75760</v>
      </c>
      <c r="D168" s="201">
        <v>161340</v>
      </c>
      <c r="E168" s="240">
        <f t="shared" si="2"/>
        <v>2.1296198521647307</v>
      </c>
    </row>
    <row r="169" spans="2:5" ht="11.25">
      <c r="B169" s="200" t="s">
        <v>169</v>
      </c>
      <c r="C169" s="201">
        <v>205490</v>
      </c>
      <c r="D169" s="201">
        <v>449510</v>
      </c>
      <c r="E169" s="240">
        <f t="shared" si="2"/>
        <v>2.187503041510536</v>
      </c>
    </row>
    <row r="170" spans="2:5" ht="11.25">
      <c r="B170" s="200" t="s">
        <v>170</v>
      </c>
      <c r="C170" s="201">
        <v>87970</v>
      </c>
      <c r="D170" s="201">
        <v>176690</v>
      </c>
      <c r="E170" s="240">
        <f t="shared" si="2"/>
        <v>2.0085256337387745</v>
      </c>
    </row>
    <row r="171" spans="2:5" ht="11.25">
      <c r="B171" s="200" t="s">
        <v>171</v>
      </c>
      <c r="C171" s="201">
        <v>184490</v>
      </c>
      <c r="D171" s="201">
        <v>470290</v>
      </c>
      <c r="E171" s="240">
        <f t="shared" si="2"/>
        <v>2.5491354544961786</v>
      </c>
    </row>
    <row r="172" spans="2:5" ht="11.25">
      <c r="B172" s="200" t="s">
        <v>172</v>
      </c>
      <c r="C172" s="201">
        <v>203160</v>
      </c>
      <c r="D172" s="201">
        <v>598380</v>
      </c>
      <c r="E172" s="240">
        <f t="shared" si="2"/>
        <v>2.9453632604843474</v>
      </c>
    </row>
    <row r="173" spans="2:5" ht="11.25">
      <c r="B173" s="200" t="s">
        <v>173</v>
      </c>
      <c r="C173" s="201">
        <v>17930</v>
      </c>
      <c r="D173" s="201">
        <v>51100</v>
      </c>
      <c r="E173" s="240">
        <f t="shared" si="2"/>
        <v>2.8499721137757947</v>
      </c>
    </row>
    <row r="174" spans="2:5" ht="11.25">
      <c r="B174" s="200" t="s">
        <v>174</v>
      </c>
      <c r="C174" s="201">
        <v>63050</v>
      </c>
      <c r="D174" s="201">
        <v>158020</v>
      </c>
      <c r="E174" s="240">
        <f t="shared" si="2"/>
        <v>2.506264869151467</v>
      </c>
    </row>
    <row r="175" spans="2:5" ht="11.25">
      <c r="B175" s="200" t="s">
        <v>175</v>
      </c>
      <c r="C175" s="201">
        <v>78080</v>
      </c>
      <c r="D175" s="201">
        <v>151440</v>
      </c>
      <c r="E175" s="240">
        <f t="shared" si="2"/>
        <v>1.9395491803278688</v>
      </c>
    </row>
    <row r="176" spans="2:5" ht="11.25">
      <c r="B176" s="200" t="s">
        <v>176</v>
      </c>
      <c r="C176" s="201">
        <v>81170</v>
      </c>
      <c r="D176" s="201">
        <v>175410</v>
      </c>
      <c r="E176" s="240">
        <f t="shared" si="2"/>
        <v>2.1610200813108293</v>
      </c>
    </row>
    <row r="177" spans="2:5" ht="11.25">
      <c r="B177" s="200" t="s">
        <v>177</v>
      </c>
      <c r="C177" s="201">
        <v>24830</v>
      </c>
      <c r="D177" s="201">
        <v>45100</v>
      </c>
      <c r="E177" s="240">
        <f t="shared" si="2"/>
        <v>1.8163511880789367</v>
      </c>
    </row>
    <row r="178" spans="2:5" ht="11.25">
      <c r="B178" s="200" t="s">
        <v>178</v>
      </c>
      <c r="C178" s="201">
        <v>161470</v>
      </c>
      <c r="D178" s="201">
        <v>482740</v>
      </c>
      <c r="E178" s="240">
        <f t="shared" si="2"/>
        <v>2.9896575215210257</v>
      </c>
    </row>
    <row r="179" spans="2:5" ht="11.25">
      <c r="B179" s="200" t="s">
        <v>179</v>
      </c>
      <c r="C179" s="201">
        <v>49470</v>
      </c>
      <c r="D179" s="201">
        <v>118830</v>
      </c>
      <c r="E179" s="240">
        <f t="shared" si="2"/>
        <v>2.402061855670103</v>
      </c>
    </row>
    <row r="180" spans="2:5" ht="11.25">
      <c r="B180" s="200" t="s">
        <v>271</v>
      </c>
      <c r="C180" s="201">
        <v>15000</v>
      </c>
      <c r="D180" s="201">
        <v>19870</v>
      </c>
      <c r="E180" s="240">
        <f t="shared" si="2"/>
        <v>1.3246666666666667</v>
      </c>
    </row>
    <row r="181" spans="2:5" ht="11.25">
      <c r="B181" s="200" t="s">
        <v>272</v>
      </c>
      <c r="C181" s="201">
        <v>123120</v>
      </c>
      <c r="D181" s="201">
        <v>162330</v>
      </c>
      <c r="E181" s="240">
        <f t="shared" si="2"/>
        <v>1.3184697855750487</v>
      </c>
    </row>
    <row r="182" spans="2:5" ht="11.25">
      <c r="B182" s="200" t="s">
        <v>273</v>
      </c>
      <c r="C182" s="201">
        <v>63650</v>
      </c>
      <c r="D182" s="201">
        <v>73530</v>
      </c>
      <c r="E182" s="240">
        <f t="shared" si="2"/>
        <v>1.155223880597015</v>
      </c>
    </row>
    <row r="183" spans="2:5" ht="11.25">
      <c r="B183" s="200" t="s">
        <v>274</v>
      </c>
      <c r="C183" s="201">
        <v>121750</v>
      </c>
      <c r="D183" s="201">
        <v>185000</v>
      </c>
      <c r="E183" s="240">
        <f t="shared" si="2"/>
        <v>1.5195071868583163</v>
      </c>
    </row>
    <row r="184" spans="2:5" ht="11.25">
      <c r="B184" s="200" t="s">
        <v>275</v>
      </c>
      <c r="C184" s="201">
        <v>139200</v>
      </c>
      <c r="D184" s="201">
        <v>175810</v>
      </c>
      <c r="E184" s="240">
        <f t="shared" si="2"/>
        <v>1.2630028735632184</v>
      </c>
    </row>
    <row r="185" spans="2:5" ht="11.25">
      <c r="B185" s="200" t="s">
        <v>276</v>
      </c>
      <c r="C185" s="201">
        <v>110890</v>
      </c>
      <c r="D185" s="201">
        <v>151500</v>
      </c>
      <c r="E185" s="240">
        <f t="shared" si="2"/>
        <v>1.3662187753629722</v>
      </c>
    </row>
    <row r="186" spans="2:5" ht="11.25">
      <c r="B186" s="200" t="s">
        <v>277</v>
      </c>
      <c r="C186" s="201">
        <v>90710</v>
      </c>
      <c r="D186" s="201">
        <v>101940</v>
      </c>
      <c r="E186" s="240">
        <f t="shared" si="2"/>
        <v>1.123801124462573</v>
      </c>
    </row>
    <row r="187" spans="2:5" ht="11.25">
      <c r="B187" s="200" t="s">
        <v>189</v>
      </c>
      <c r="C187" s="201">
        <v>198230</v>
      </c>
      <c r="D187" s="201">
        <v>363180</v>
      </c>
      <c r="E187" s="240">
        <f t="shared" si="2"/>
        <v>1.8321142107652726</v>
      </c>
    </row>
    <row r="188" spans="2:5" ht="11.25">
      <c r="B188" s="200" t="s">
        <v>190</v>
      </c>
      <c r="C188" s="201">
        <v>578390</v>
      </c>
      <c r="D188" s="201">
        <v>872140</v>
      </c>
      <c r="E188" s="240">
        <f t="shared" si="2"/>
        <v>1.5078753090475285</v>
      </c>
    </row>
    <row r="189" spans="2:5" ht="11.25">
      <c r="B189" s="200" t="s">
        <v>191</v>
      </c>
      <c r="C189" s="201">
        <v>229160</v>
      </c>
      <c r="D189" s="201">
        <v>181100</v>
      </c>
      <c r="E189" s="240">
        <f t="shared" si="2"/>
        <v>0.7902775353464828</v>
      </c>
    </row>
    <row r="190" spans="2:5" ht="11.25">
      <c r="B190" s="200" t="s">
        <v>192</v>
      </c>
      <c r="C190" s="241">
        <v>81000</v>
      </c>
      <c r="D190" s="241">
        <v>104130</v>
      </c>
      <c r="E190" s="240">
        <f t="shared" si="2"/>
        <v>1.2855555555555556</v>
      </c>
    </row>
    <row r="191" spans="2:5" ht="11.25">
      <c r="B191" s="200" t="s">
        <v>193</v>
      </c>
      <c r="C191" s="201">
        <v>252190</v>
      </c>
      <c r="D191" s="201">
        <v>323630</v>
      </c>
      <c r="E191" s="240">
        <f t="shared" si="2"/>
        <v>1.283278480510726</v>
      </c>
    </row>
    <row r="192" spans="2:5" ht="11.25">
      <c r="B192" s="200" t="s">
        <v>194</v>
      </c>
      <c r="C192" s="201">
        <v>183970</v>
      </c>
      <c r="D192" s="201">
        <v>111680</v>
      </c>
      <c r="E192" s="240">
        <f t="shared" si="2"/>
        <v>0.6070554981790509</v>
      </c>
    </row>
    <row r="193" spans="2:5" ht="11.25">
      <c r="B193" s="200" t="s">
        <v>195</v>
      </c>
      <c r="C193" s="201">
        <v>124530</v>
      </c>
      <c r="D193" s="201">
        <v>147140</v>
      </c>
      <c r="E193" s="240">
        <f t="shared" si="2"/>
        <v>1.1815626756604833</v>
      </c>
    </row>
    <row r="194" spans="2:5" ht="11.25">
      <c r="B194" s="200" t="s">
        <v>196</v>
      </c>
      <c r="C194" s="201">
        <v>487880</v>
      </c>
      <c r="D194" s="201">
        <v>713290</v>
      </c>
      <c r="E194" s="240">
        <f t="shared" si="2"/>
        <v>1.4620193490202509</v>
      </c>
    </row>
    <row r="195" spans="2:5" ht="11.25">
      <c r="B195" s="200" t="s">
        <v>197</v>
      </c>
      <c r="C195" s="201">
        <v>340670</v>
      </c>
      <c r="D195" s="201">
        <v>635380</v>
      </c>
      <c r="E195" s="240">
        <f t="shared" si="2"/>
        <v>1.8650893826870578</v>
      </c>
    </row>
    <row r="196" spans="2:5" ht="11.25">
      <c r="B196" s="200" t="s">
        <v>198</v>
      </c>
      <c r="C196" s="201">
        <v>185200</v>
      </c>
      <c r="D196" s="201">
        <v>85110</v>
      </c>
      <c r="E196" s="240">
        <f aca="true" t="shared" si="3" ref="E196:E259">D196/C196</f>
        <v>0.45955723542116633</v>
      </c>
    </row>
    <row r="197" spans="2:5" ht="11.25">
      <c r="B197" s="200" t="s">
        <v>199</v>
      </c>
      <c r="C197" s="201">
        <v>106740</v>
      </c>
      <c r="D197" s="201">
        <v>57780</v>
      </c>
      <c r="E197" s="240">
        <f t="shared" si="3"/>
        <v>0.5413153456998314</v>
      </c>
    </row>
    <row r="198" spans="2:5" ht="11.25">
      <c r="B198" s="200" t="s">
        <v>200</v>
      </c>
      <c r="C198" s="201">
        <v>145040</v>
      </c>
      <c r="D198" s="201">
        <v>94100</v>
      </c>
      <c r="E198" s="240">
        <f t="shared" si="3"/>
        <v>0.6487865416436845</v>
      </c>
    </row>
    <row r="199" spans="2:5" ht="11.25">
      <c r="B199" s="200" t="s">
        <v>201</v>
      </c>
      <c r="C199" s="201">
        <v>55080</v>
      </c>
      <c r="D199" s="201">
        <v>94870</v>
      </c>
      <c r="E199" s="240">
        <f t="shared" si="3"/>
        <v>1.722403776325345</v>
      </c>
    </row>
    <row r="200" spans="2:5" ht="11.25">
      <c r="B200" s="200" t="s">
        <v>202</v>
      </c>
      <c r="C200" s="201">
        <v>211830</v>
      </c>
      <c r="D200" s="201">
        <v>350950</v>
      </c>
      <c r="E200" s="240">
        <f t="shared" si="3"/>
        <v>1.6567530566964075</v>
      </c>
    </row>
    <row r="201" spans="2:5" ht="11.25">
      <c r="B201" s="200" t="s">
        <v>203</v>
      </c>
      <c r="C201" s="201">
        <v>397850</v>
      </c>
      <c r="D201" s="201">
        <v>355060</v>
      </c>
      <c r="E201" s="240">
        <f t="shared" si="3"/>
        <v>0.892446902098781</v>
      </c>
    </row>
    <row r="202" spans="2:5" ht="11.25">
      <c r="B202" s="200" t="s">
        <v>204</v>
      </c>
      <c r="C202" s="201">
        <v>157090</v>
      </c>
      <c r="D202" s="201">
        <v>158830</v>
      </c>
      <c r="E202" s="240">
        <f t="shared" si="3"/>
        <v>1.0110764529887326</v>
      </c>
    </row>
    <row r="203" spans="2:5" ht="11.25">
      <c r="B203" s="200" t="s">
        <v>205</v>
      </c>
      <c r="C203" s="201">
        <v>302260</v>
      </c>
      <c r="D203" s="201">
        <v>310400</v>
      </c>
      <c r="E203" s="240">
        <f t="shared" si="3"/>
        <v>1.026930457222259</v>
      </c>
    </row>
    <row r="204" spans="2:5" ht="11.25">
      <c r="B204" s="200" t="s">
        <v>206</v>
      </c>
      <c r="C204" s="201">
        <v>24070</v>
      </c>
      <c r="D204" s="201">
        <v>12880</v>
      </c>
      <c r="E204" s="240">
        <f t="shared" si="3"/>
        <v>0.5351059410054009</v>
      </c>
    </row>
    <row r="205" spans="2:5" ht="11.25">
      <c r="B205" s="200" t="s">
        <v>207</v>
      </c>
      <c r="C205" s="201">
        <v>286310</v>
      </c>
      <c r="D205" s="201">
        <v>215220</v>
      </c>
      <c r="E205" s="240">
        <f t="shared" si="3"/>
        <v>0.7517026998707694</v>
      </c>
    </row>
    <row r="206" spans="2:5" ht="11.25">
      <c r="B206" s="200" t="s">
        <v>208</v>
      </c>
      <c r="C206" s="201">
        <v>46410</v>
      </c>
      <c r="D206" s="201">
        <v>38690</v>
      </c>
      <c r="E206" s="240">
        <f t="shared" si="3"/>
        <v>0.8336565395388925</v>
      </c>
    </row>
    <row r="207" spans="2:5" ht="11.25">
      <c r="B207" s="200" t="s">
        <v>209</v>
      </c>
      <c r="C207" s="201">
        <v>1380150</v>
      </c>
      <c r="D207" s="201">
        <v>567720</v>
      </c>
      <c r="E207" s="240">
        <f t="shared" si="3"/>
        <v>0.41134659276165636</v>
      </c>
    </row>
    <row r="208" spans="2:5" ht="11.25">
      <c r="B208" s="200" t="s">
        <v>210</v>
      </c>
      <c r="C208" s="201">
        <v>116190</v>
      </c>
      <c r="D208" s="201">
        <v>189570</v>
      </c>
      <c r="E208" s="240">
        <f t="shared" si="3"/>
        <v>1.6315517686547896</v>
      </c>
    </row>
    <row r="209" spans="2:5" ht="11.25">
      <c r="B209" s="200" t="s">
        <v>211</v>
      </c>
      <c r="C209" s="201">
        <v>600</v>
      </c>
      <c r="D209" s="201">
        <v>4290</v>
      </c>
      <c r="E209" s="240">
        <f t="shared" si="3"/>
        <v>7.15</v>
      </c>
    </row>
    <row r="210" spans="2:5" ht="11.25">
      <c r="B210" s="200" t="s">
        <v>212</v>
      </c>
      <c r="C210" s="201">
        <v>989340</v>
      </c>
      <c r="D210" s="201">
        <v>493780</v>
      </c>
      <c r="E210" s="240">
        <f t="shared" si="3"/>
        <v>0.4991004103745932</v>
      </c>
    </row>
    <row r="211" spans="2:5" ht="11.25">
      <c r="B211" s="200" t="s">
        <v>213</v>
      </c>
      <c r="C211" s="201">
        <v>1085920</v>
      </c>
      <c r="D211" s="201">
        <v>521480</v>
      </c>
      <c r="E211" s="240">
        <f t="shared" si="3"/>
        <v>0.48021953735081774</v>
      </c>
    </row>
    <row r="212" spans="2:5" ht="11.25">
      <c r="B212" s="200" t="s">
        <v>214</v>
      </c>
      <c r="C212" s="201">
        <v>799770</v>
      </c>
      <c r="D212" s="201">
        <v>671480</v>
      </c>
      <c r="E212" s="240">
        <f t="shared" si="3"/>
        <v>0.8395913825224752</v>
      </c>
    </row>
    <row r="213" spans="2:5" ht="11.25">
      <c r="B213" s="200" t="s">
        <v>215</v>
      </c>
      <c r="C213" s="201">
        <v>422250</v>
      </c>
      <c r="D213" s="201">
        <v>421040</v>
      </c>
      <c r="E213" s="240">
        <f t="shared" si="3"/>
        <v>0.9971343990526939</v>
      </c>
    </row>
    <row r="214" spans="2:5" ht="11.25">
      <c r="B214" s="200" t="s">
        <v>216</v>
      </c>
      <c r="C214" s="201">
        <v>435760</v>
      </c>
      <c r="D214" s="201">
        <v>384220</v>
      </c>
      <c r="E214" s="240">
        <f t="shared" si="3"/>
        <v>0.8817238847071782</v>
      </c>
    </row>
    <row r="215" spans="2:5" ht="11.25">
      <c r="B215" s="200" t="s">
        <v>217</v>
      </c>
      <c r="C215" s="201">
        <v>5820</v>
      </c>
      <c r="D215" s="201">
        <v>11100</v>
      </c>
      <c r="E215" s="240">
        <f t="shared" si="3"/>
        <v>1.907216494845361</v>
      </c>
    </row>
    <row r="216" spans="2:5" ht="11.25">
      <c r="B216" s="200" t="s">
        <v>218</v>
      </c>
      <c r="C216" s="201">
        <v>367860</v>
      </c>
      <c r="D216" s="201">
        <v>315670</v>
      </c>
      <c r="E216" s="240">
        <f t="shared" si="3"/>
        <v>0.8581253737835046</v>
      </c>
    </row>
    <row r="217" spans="2:5" ht="11.25">
      <c r="B217" s="200" t="s">
        <v>219</v>
      </c>
      <c r="C217" s="201">
        <v>646410</v>
      </c>
      <c r="D217" s="201">
        <v>287720</v>
      </c>
      <c r="E217" s="240">
        <f t="shared" si="3"/>
        <v>0.44510450023978587</v>
      </c>
    </row>
    <row r="218" spans="2:5" ht="11.25">
      <c r="B218" s="200" t="s">
        <v>228</v>
      </c>
      <c r="C218" s="201">
        <v>47510</v>
      </c>
      <c r="D218" s="201">
        <v>24340</v>
      </c>
      <c r="E218" s="240">
        <f t="shared" si="3"/>
        <v>0.5123131972216376</v>
      </c>
    </row>
    <row r="219" spans="2:5" ht="11.25">
      <c r="B219" s="200" t="s">
        <v>229</v>
      </c>
      <c r="C219" s="201">
        <v>329240</v>
      </c>
      <c r="D219" s="201">
        <v>216590</v>
      </c>
      <c r="E219" s="240">
        <f t="shared" si="3"/>
        <v>0.6578483780828575</v>
      </c>
    </row>
    <row r="220" spans="2:5" ht="11.25">
      <c r="B220" s="200" t="s">
        <v>230</v>
      </c>
      <c r="C220" s="201">
        <v>382210</v>
      </c>
      <c r="D220" s="201">
        <v>314560</v>
      </c>
      <c r="E220" s="240">
        <f t="shared" si="3"/>
        <v>0.823003061144397</v>
      </c>
    </row>
    <row r="221" spans="2:5" ht="11.25">
      <c r="B221" s="200" t="s">
        <v>231</v>
      </c>
      <c r="C221" s="201">
        <v>204220</v>
      </c>
      <c r="D221" s="201">
        <v>190980</v>
      </c>
      <c r="E221" s="240">
        <f t="shared" si="3"/>
        <v>0.9351679561257468</v>
      </c>
    </row>
    <row r="222" spans="2:5" ht="11.25">
      <c r="B222" s="200" t="s">
        <v>232</v>
      </c>
      <c r="C222" s="201">
        <v>325800</v>
      </c>
      <c r="D222" s="201">
        <v>277630</v>
      </c>
      <c r="E222" s="240">
        <f t="shared" si="3"/>
        <v>0.8521485573971762</v>
      </c>
    </row>
    <row r="223" spans="2:5" ht="11.25">
      <c r="B223" s="200" t="s">
        <v>233</v>
      </c>
      <c r="C223" s="201">
        <v>177740</v>
      </c>
      <c r="D223" s="201">
        <v>101280</v>
      </c>
      <c r="E223" s="240">
        <f t="shared" si="3"/>
        <v>0.5698210869809834</v>
      </c>
    </row>
    <row r="224" spans="2:5" ht="11.25">
      <c r="B224" s="200" t="s">
        <v>234</v>
      </c>
      <c r="C224" s="201">
        <v>97360</v>
      </c>
      <c r="D224" s="201">
        <v>51060</v>
      </c>
      <c r="E224" s="240">
        <f t="shared" si="3"/>
        <v>0.5244453574363188</v>
      </c>
    </row>
    <row r="225" spans="2:5" ht="11.25">
      <c r="B225" s="200" t="s">
        <v>235</v>
      </c>
      <c r="C225" s="201">
        <v>86960</v>
      </c>
      <c r="D225" s="201">
        <v>48410</v>
      </c>
      <c r="E225" s="240">
        <f t="shared" si="3"/>
        <v>0.5566927322907084</v>
      </c>
    </row>
    <row r="226" spans="2:5" ht="11.25">
      <c r="B226" s="200" t="s">
        <v>220</v>
      </c>
      <c r="C226" s="201">
        <v>219060</v>
      </c>
      <c r="D226" s="201">
        <v>248060</v>
      </c>
      <c r="E226" s="240">
        <f t="shared" si="3"/>
        <v>1.132383821783986</v>
      </c>
    </row>
    <row r="227" spans="2:5" ht="11.25">
      <c r="B227" s="200" t="s">
        <v>221</v>
      </c>
      <c r="C227" s="201">
        <v>121380</v>
      </c>
      <c r="D227" s="201">
        <v>119040</v>
      </c>
      <c r="E227" s="240">
        <f t="shared" si="3"/>
        <v>0.9807217004448838</v>
      </c>
    </row>
    <row r="228" spans="2:5" ht="11.25">
      <c r="B228" s="200" t="s">
        <v>222</v>
      </c>
      <c r="C228" s="201">
        <v>15390</v>
      </c>
      <c r="D228" s="201">
        <v>11280</v>
      </c>
      <c r="E228" s="240">
        <f t="shared" si="3"/>
        <v>0.732943469785575</v>
      </c>
    </row>
    <row r="229" spans="2:5" ht="11.25">
      <c r="B229" s="200" t="s">
        <v>223</v>
      </c>
      <c r="C229" s="201">
        <v>153100</v>
      </c>
      <c r="D229" s="201">
        <v>146820</v>
      </c>
      <c r="E229" s="240">
        <f t="shared" si="3"/>
        <v>0.9589810581319399</v>
      </c>
    </row>
    <row r="230" spans="2:5" ht="11.25">
      <c r="B230" s="200" t="s">
        <v>224</v>
      </c>
      <c r="C230" s="201">
        <v>317180</v>
      </c>
      <c r="D230" s="201">
        <v>126310</v>
      </c>
      <c r="E230" s="240">
        <f t="shared" si="3"/>
        <v>0.3982281354435967</v>
      </c>
    </row>
    <row r="231" spans="2:5" ht="11.25">
      <c r="B231" s="200" t="s">
        <v>225</v>
      </c>
      <c r="C231" s="201">
        <v>298140</v>
      </c>
      <c r="D231" s="201">
        <v>105070</v>
      </c>
      <c r="E231" s="240">
        <f t="shared" si="3"/>
        <v>0.35241832696048836</v>
      </c>
    </row>
    <row r="232" spans="2:5" ht="11.25">
      <c r="B232" s="200" t="s">
        <v>236</v>
      </c>
      <c r="C232" s="201">
        <v>149037.9</v>
      </c>
      <c r="D232" s="201">
        <v>137000</v>
      </c>
      <c r="E232" s="240">
        <f t="shared" si="3"/>
        <v>0.9192292698702813</v>
      </c>
    </row>
    <row r="233" spans="2:5" ht="11.25">
      <c r="B233" s="200" t="s">
        <v>237</v>
      </c>
      <c r="C233" s="201">
        <v>285832.4</v>
      </c>
      <c r="D233" s="201">
        <v>240150</v>
      </c>
      <c r="E233" s="240">
        <f t="shared" si="3"/>
        <v>0.8401776705509941</v>
      </c>
    </row>
    <row r="234" spans="2:5" ht="11.25">
      <c r="B234" s="200" t="s">
        <v>238</v>
      </c>
      <c r="C234" s="201">
        <v>525916</v>
      </c>
      <c r="D234" s="201">
        <v>529210</v>
      </c>
      <c r="E234" s="240">
        <f t="shared" si="3"/>
        <v>1.0062633576464683</v>
      </c>
    </row>
    <row r="235" spans="2:5" ht="11.25">
      <c r="B235" s="200" t="s">
        <v>239</v>
      </c>
      <c r="C235" s="201">
        <v>35663.6</v>
      </c>
      <c r="D235" s="201">
        <v>25890</v>
      </c>
      <c r="E235" s="240">
        <f t="shared" si="3"/>
        <v>0.7259502686212272</v>
      </c>
    </row>
    <row r="236" spans="2:5" ht="11.25">
      <c r="B236" s="200" t="s">
        <v>240</v>
      </c>
      <c r="C236" s="201">
        <v>185820.2</v>
      </c>
      <c r="D236" s="201">
        <v>231850</v>
      </c>
      <c r="E236" s="240">
        <f t="shared" si="3"/>
        <v>1.2477114974582957</v>
      </c>
    </row>
    <row r="237" spans="2:5" ht="11.25">
      <c r="B237" s="200" t="s">
        <v>316</v>
      </c>
      <c r="C237" s="201">
        <v>124920</v>
      </c>
      <c r="D237" s="201">
        <v>202130</v>
      </c>
      <c r="E237" s="240">
        <f t="shared" si="3"/>
        <v>1.6180755683637529</v>
      </c>
    </row>
    <row r="238" spans="2:5" ht="11.25">
      <c r="B238" s="200" t="s">
        <v>317</v>
      </c>
      <c r="C238" s="201">
        <v>7340</v>
      </c>
      <c r="D238" s="201">
        <v>7860</v>
      </c>
      <c r="E238" s="240">
        <f t="shared" si="3"/>
        <v>1.0708446866485013</v>
      </c>
    </row>
    <row r="239" spans="2:5" ht="11.25">
      <c r="B239" s="200" t="s">
        <v>241</v>
      </c>
      <c r="C239" s="201">
        <v>41513.9</v>
      </c>
      <c r="D239" s="201">
        <v>49120</v>
      </c>
      <c r="E239" s="240">
        <f t="shared" si="3"/>
        <v>1.1832181510289324</v>
      </c>
    </row>
    <row r="240" spans="2:5" ht="11.25">
      <c r="B240" s="200" t="s">
        <v>242</v>
      </c>
      <c r="C240" s="201">
        <v>441104</v>
      </c>
      <c r="D240" s="201">
        <v>454980</v>
      </c>
      <c r="E240" s="240">
        <f t="shared" si="3"/>
        <v>1.031457434074504</v>
      </c>
    </row>
    <row r="241" spans="2:5" ht="11.25">
      <c r="B241" s="200" t="s">
        <v>243</v>
      </c>
      <c r="C241" s="201">
        <v>36348.4</v>
      </c>
      <c r="D241" s="201">
        <v>36320</v>
      </c>
      <c r="E241" s="240">
        <f t="shared" si="3"/>
        <v>0.9992186726238294</v>
      </c>
    </row>
    <row r="242" spans="2:5" ht="11.25">
      <c r="B242" s="200" t="s">
        <v>244</v>
      </c>
      <c r="C242" s="201">
        <v>75954.4</v>
      </c>
      <c r="D242" s="201">
        <v>72810</v>
      </c>
      <c r="E242" s="240">
        <f t="shared" si="3"/>
        <v>0.958601476675479</v>
      </c>
    </row>
    <row r="243" spans="2:5" ht="11.25">
      <c r="B243" s="200" t="s">
        <v>245</v>
      </c>
      <c r="C243" s="201">
        <v>175930.1</v>
      </c>
      <c r="D243" s="201">
        <v>213930</v>
      </c>
      <c r="E243" s="240">
        <f t="shared" si="3"/>
        <v>1.2159943068298147</v>
      </c>
    </row>
    <row r="244" spans="2:5" ht="11.25">
      <c r="B244" s="200" t="s">
        <v>246</v>
      </c>
      <c r="C244" s="201">
        <v>142010.3</v>
      </c>
      <c r="D244" s="201">
        <v>196420</v>
      </c>
      <c r="E244" s="240">
        <f t="shared" si="3"/>
        <v>1.383139110332138</v>
      </c>
    </row>
    <row r="245" spans="2:5" ht="11.25">
      <c r="B245" s="200" t="s">
        <v>247</v>
      </c>
      <c r="C245" s="201">
        <v>66347.9</v>
      </c>
      <c r="D245" s="201">
        <v>77330</v>
      </c>
      <c r="E245" s="240">
        <f t="shared" si="3"/>
        <v>1.165522947975746</v>
      </c>
    </row>
    <row r="246" spans="2:5" ht="11.25">
      <c r="B246" s="200" t="s">
        <v>248</v>
      </c>
      <c r="C246" s="201">
        <v>220355.6</v>
      </c>
      <c r="D246" s="201">
        <v>296650</v>
      </c>
      <c r="E246" s="240">
        <f t="shared" si="3"/>
        <v>1.3462330886984493</v>
      </c>
    </row>
    <row r="247" spans="2:5" ht="11.25">
      <c r="B247" s="200" t="s">
        <v>249</v>
      </c>
      <c r="C247" s="201">
        <v>297193.9</v>
      </c>
      <c r="D247" s="201">
        <v>470680</v>
      </c>
      <c r="E247" s="240">
        <f t="shared" si="3"/>
        <v>1.5837471765066509</v>
      </c>
    </row>
    <row r="248" spans="2:5" ht="11.25">
      <c r="B248" s="200" t="s">
        <v>250</v>
      </c>
      <c r="C248" s="201">
        <v>7917.2</v>
      </c>
      <c r="D248" s="201">
        <v>8500</v>
      </c>
      <c r="E248" s="240">
        <f t="shared" si="3"/>
        <v>1.0736118829889356</v>
      </c>
    </row>
    <row r="249" spans="2:5" ht="11.25">
      <c r="B249" s="200" t="s">
        <v>251</v>
      </c>
      <c r="C249" s="201">
        <v>168185.7</v>
      </c>
      <c r="D249" s="201">
        <v>136070</v>
      </c>
      <c r="E249" s="240">
        <f t="shared" si="3"/>
        <v>0.8090461912041272</v>
      </c>
    </row>
    <row r="250" spans="2:5" ht="11.25">
      <c r="B250" s="200" t="s">
        <v>252</v>
      </c>
      <c r="C250" s="201">
        <v>41071.5</v>
      </c>
      <c r="D250" s="201">
        <v>30830</v>
      </c>
      <c r="E250" s="240">
        <f t="shared" si="3"/>
        <v>0.7506421727962213</v>
      </c>
    </row>
    <row r="251" spans="2:5" ht="11.25">
      <c r="B251" s="200" t="s">
        <v>253</v>
      </c>
      <c r="C251" s="201">
        <v>48644</v>
      </c>
      <c r="D251" s="201">
        <v>27140</v>
      </c>
      <c r="E251" s="240">
        <f t="shared" si="3"/>
        <v>0.5579310911931584</v>
      </c>
    </row>
    <row r="252" spans="2:5" ht="11.25">
      <c r="B252" s="200" t="s">
        <v>254</v>
      </c>
      <c r="C252" s="201">
        <v>818.3</v>
      </c>
      <c r="D252" s="201">
        <v>40</v>
      </c>
      <c r="E252" s="240">
        <f t="shared" si="3"/>
        <v>0.04888182818037395</v>
      </c>
    </row>
    <row r="253" spans="2:5" ht="11.25">
      <c r="B253" s="200" t="s">
        <v>255</v>
      </c>
      <c r="C253" s="201">
        <v>7102.2</v>
      </c>
      <c r="D253" s="201">
        <v>3010</v>
      </c>
      <c r="E253" s="240">
        <f t="shared" si="3"/>
        <v>0.42381233983836</v>
      </c>
    </row>
    <row r="254" spans="2:5" ht="11.25">
      <c r="B254" s="200" t="s">
        <v>256</v>
      </c>
      <c r="C254" s="201">
        <v>156071.1</v>
      </c>
      <c r="D254" s="201">
        <v>157970</v>
      </c>
      <c r="E254" s="240">
        <f t="shared" si="3"/>
        <v>1.0121668906030648</v>
      </c>
    </row>
    <row r="255" spans="2:5" ht="11.25">
      <c r="B255" s="200" t="s">
        <v>257</v>
      </c>
      <c r="C255" s="201">
        <v>195519.2</v>
      </c>
      <c r="D255" s="201">
        <v>140940</v>
      </c>
      <c r="E255" s="240">
        <f t="shared" si="3"/>
        <v>0.7208499216445239</v>
      </c>
    </row>
    <row r="256" spans="2:5" ht="11.25">
      <c r="B256" s="200" t="s">
        <v>258</v>
      </c>
      <c r="C256" s="201">
        <v>116447.1</v>
      </c>
      <c r="D256" s="201">
        <v>87440</v>
      </c>
      <c r="E256" s="240">
        <f t="shared" si="3"/>
        <v>0.7508989060268568</v>
      </c>
    </row>
    <row r="257" spans="2:5" ht="11.25">
      <c r="B257" s="200" t="s">
        <v>259</v>
      </c>
      <c r="C257" s="201">
        <v>87318.8</v>
      </c>
      <c r="D257" s="201">
        <v>76830</v>
      </c>
      <c r="E257" s="240">
        <f t="shared" si="3"/>
        <v>0.8798792470808119</v>
      </c>
    </row>
    <row r="258" spans="2:5" ht="11.25">
      <c r="B258" s="200" t="s">
        <v>260</v>
      </c>
      <c r="C258" s="201">
        <v>311767.3</v>
      </c>
      <c r="D258" s="201">
        <v>332740</v>
      </c>
      <c r="E258" s="240">
        <f t="shared" si="3"/>
        <v>1.0672703647880968</v>
      </c>
    </row>
    <row r="259" spans="2:5" ht="11.25">
      <c r="B259" s="200" t="s">
        <v>261</v>
      </c>
      <c r="C259" s="201">
        <v>341424.5</v>
      </c>
      <c r="D259" s="201">
        <v>435150</v>
      </c>
      <c r="E259" s="240">
        <f t="shared" si="3"/>
        <v>1.2745131061186294</v>
      </c>
    </row>
    <row r="260" spans="2:5" ht="11.25">
      <c r="B260" s="200" t="s">
        <v>262</v>
      </c>
      <c r="C260" s="201">
        <v>212029.3</v>
      </c>
      <c r="D260" s="201">
        <v>296700</v>
      </c>
      <c r="E260" s="240">
        <f aca="true" t="shared" si="4" ref="E260:E268">D260/C260</f>
        <v>1.3993349032421463</v>
      </c>
    </row>
    <row r="261" spans="2:5" ht="11.25">
      <c r="B261" s="200" t="s">
        <v>263</v>
      </c>
      <c r="C261" s="201">
        <v>439167.5</v>
      </c>
      <c r="D261" s="201">
        <v>568350</v>
      </c>
      <c r="E261" s="240">
        <f t="shared" si="4"/>
        <v>1.2941531420243984</v>
      </c>
    </row>
    <row r="262" spans="2:5" ht="11.25">
      <c r="B262" s="200" t="s">
        <v>264</v>
      </c>
      <c r="C262" s="201">
        <v>961137.999855269</v>
      </c>
      <c r="D262" s="201">
        <v>1010300</v>
      </c>
      <c r="E262" s="240">
        <f t="shared" si="4"/>
        <v>1.0511497830198515</v>
      </c>
    </row>
    <row r="263" spans="2:5" ht="11.25">
      <c r="B263" s="200" t="s">
        <v>265</v>
      </c>
      <c r="C263" s="201">
        <v>573727.269268494</v>
      </c>
      <c r="D263" s="201">
        <v>649200</v>
      </c>
      <c r="E263" s="240">
        <f t="shared" si="4"/>
        <v>1.1315480974570622</v>
      </c>
    </row>
    <row r="264" spans="2:5" ht="11.25">
      <c r="B264" s="200" t="s">
        <v>266</v>
      </c>
      <c r="C264" s="201">
        <v>989590</v>
      </c>
      <c r="D264" s="201">
        <v>513650</v>
      </c>
      <c r="E264" s="240">
        <f t="shared" si="4"/>
        <v>0.5190533453248315</v>
      </c>
    </row>
    <row r="265" spans="2:5" ht="11.25">
      <c r="B265" s="200" t="s">
        <v>267</v>
      </c>
      <c r="C265" s="201">
        <v>775130</v>
      </c>
      <c r="D265" s="201">
        <v>728010</v>
      </c>
      <c r="E265" s="240">
        <f t="shared" si="4"/>
        <v>0.939210196999213</v>
      </c>
    </row>
    <row r="266" spans="2:5" ht="11.25">
      <c r="B266" s="200" t="s">
        <v>268</v>
      </c>
      <c r="C266" s="201">
        <v>309680</v>
      </c>
      <c r="D266" s="201">
        <v>251080</v>
      </c>
      <c r="E266" s="240">
        <f t="shared" si="4"/>
        <v>0.8107724102299148</v>
      </c>
    </row>
    <row r="267" spans="2:5" ht="11.25">
      <c r="B267" s="204" t="s">
        <v>269</v>
      </c>
      <c r="C267" s="205">
        <v>2813997.79</v>
      </c>
      <c r="D267" s="205">
        <v>447620</v>
      </c>
      <c r="E267" s="242">
        <f t="shared" si="4"/>
        <v>0.1590690659355493</v>
      </c>
    </row>
    <row r="268" spans="2:5" ht="11.25">
      <c r="B268" s="202" t="s">
        <v>270</v>
      </c>
      <c r="C268" s="203">
        <v>966686.093</v>
      </c>
      <c r="D268" s="203">
        <v>1322060</v>
      </c>
      <c r="E268" s="243">
        <f t="shared" si="4"/>
        <v>1.3676207918716794</v>
      </c>
    </row>
    <row r="271" ht="11.25">
      <c r="B271" s="26" t="s">
        <v>478</v>
      </c>
    </row>
    <row r="272" ht="11.25">
      <c r="B272" s="11" t="s">
        <v>479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/>
  </sheetPr>
  <dimension ref="A2:IV86"/>
  <sheetViews>
    <sheetView zoomScale="130" zoomScaleNormal="130" zoomScalePageLayoutView="0" workbookViewId="0" topLeftCell="A7">
      <selection activeCell="D25" sqref="D25"/>
    </sheetView>
  </sheetViews>
  <sheetFormatPr defaultColWidth="9.140625" defaultRowHeight="12.75"/>
  <cols>
    <col min="1" max="2" width="9.140625" style="114" customWidth="1"/>
    <col min="3" max="3" width="10.421875" style="114" bestFit="1" customWidth="1"/>
    <col min="4" max="5" width="9.421875" style="114" bestFit="1" customWidth="1"/>
    <col min="6" max="12" width="9.28125" style="114" bestFit="1" customWidth="1"/>
    <col min="13" max="13" width="10.421875" style="114" bestFit="1" customWidth="1"/>
    <col min="14" max="15" width="9.421875" style="114" bestFit="1" customWidth="1"/>
    <col min="16" max="22" width="9.28125" style="114" bestFit="1" customWidth="1"/>
    <col min="23" max="23" width="9.140625" style="114" customWidth="1"/>
    <col min="24" max="25" width="11.28125" style="114" bestFit="1" customWidth="1"/>
    <col min="26" max="16384" width="9.140625" style="114" customWidth="1"/>
  </cols>
  <sheetData>
    <row r="2" spans="2:13" ht="11.25">
      <c r="B2" s="100" t="s">
        <v>492</v>
      </c>
      <c r="M2" s="298"/>
    </row>
    <row r="3" ht="11.25">
      <c r="M3" s="299"/>
    </row>
    <row r="4" spans="2:22" ht="12.75" customHeight="1">
      <c r="B4" s="102"/>
      <c r="C4" s="910" t="s">
        <v>332</v>
      </c>
      <c r="D4" s="911"/>
      <c r="E4" s="911"/>
      <c r="F4" s="911"/>
      <c r="G4" s="911"/>
      <c r="H4" s="911"/>
      <c r="I4" s="911"/>
      <c r="J4" s="911"/>
      <c r="K4" s="911"/>
      <c r="L4" s="911"/>
      <c r="M4" s="912"/>
      <c r="N4" s="911"/>
      <c r="O4" s="911"/>
      <c r="P4" s="911"/>
      <c r="Q4" s="911"/>
      <c r="R4" s="911"/>
      <c r="S4" s="911"/>
      <c r="T4" s="911"/>
      <c r="U4" s="911"/>
      <c r="V4" s="913"/>
    </row>
    <row r="5" spans="2:22" ht="11.25">
      <c r="B5" s="103"/>
      <c r="C5" s="914">
        <v>2005</v>
      </c>
      <c r="D5" s="915"/>
      <c r="E5" s="915"/>
      <c r="F5" s="915"/>
      <c r="G5" s="915"/>
      <c r="H5" s="915"/>
      <c r="I5" s="915"/>
      <c r="J5" s="915"/>
      <c r="K5" s="915"/>
      <c r="L5" s="915"/>
      <c r="M5" s="916">
        <v>2010</v>
      </c>
      <c r="N5" s="917"/>
      <c r="O5" s="917"/>
      <c r="P5" s="917"/>
      <c r="Q5" s="917"/>
      <c r="R5" s="917"/>
      <c r="S5" s="917"/>
      <c r="T5" s="917"/>
      <c r="U5" s="917"/>
      <c r="V5" s="917"/>
    </row>
    <row r="6" spans="2:22" ht="38.25" customHeight="1">
      <c r="B6" s="104"/>
      <c r="C6" s="113" t="s">
        <v>331</v>
      </c>
      <c r="D6" s="111" t="s">
        <v>333</v>
      </c>
      <c r="E6" s="111" t="s">
        <v>334</v>
      </c>
      <c r="F6" s="111" t="s">
        <v>335</v>
      </c>
      <c r="G6" s="111" t="s">
        <v>336</v>
      </c>
      <c r="H6" s="111" t="s">
        <v>337</v>
      </c>
      <c r="I6" s="111" t="s">
        <v>338</v>
      </c>
      <c r="J6" s="111" t="s">
        <v>339</v>
      </c>
      <c r="K6" s="111" t="s">
        <v>340</v>
      </c>
      <c r="L6" s="112" t="s">
        <v>341</v>
      </c>
      <c r="M6" s="113" t="s">
        <v>331</v>
      </c>
      <c r="N6" s="111" t="s">
        <v>333</v>
      </c>
      <c r="O6" s="111" t="s">
        <v>334</v>
      </c>
      <c r="P6" s="111" t="s">
        <v>335</v>
      </c>
      <c r="Q6" s="111" t="s">
        <v>336</v>
      </c>
      <c r="R6" s="111" t="s">
        <v>337</v>
      </c>
      <c r="S6" s="111" t="s">
        <v>338</v>
      </c>
      <c r="T6" s="111" t="s">
        <v>339</v>
      </c>
      <c r="U6" s="111" t="s">
        <v>340</v>
      </c>
      <c r="V6" s="111" t="s">
        <v>341</v>
      </c>
    </row>
    <row r="7" spans="1:256" s="574" customFormat="1" ht="14.25" customHeight="1">
      <c r="A7" s="298"/>
      <c r="B7" s="581" t="s">
        <v>432</v>
      </c>
      <c r="C7" s="583" t="s">
        <v>18</v>
      </c>
      <c r="D7" s="584" t="s">
        <v>18</v>
      </c>
      <c r="E7" s="584" t="s">
        <v>18</v>
      </c>
      <c r="F7" s="584" t="s">
        <v>18</v>
      </c>
      <c r="G7" s="584" t="s">
        <v>18</v>
      </c>
      <c r="H7" s="584" t="s">
        <v>18</v>
      </c>
      <c r="I7" s="584" t="s">
        <v>18</v>
      </c>
      <c r="J7" s="584" t="s">
        <v>18</v>
      </c>
      <c r="K7" s="584" t="s">
        <v>18</v>
      </c>
      <c r="L7" s="584" t="s">
        <v>18</v>
      </c>
      <c r="M7" s="583">
        <f>SUM(M9:M36)</f>
        <v>12247850</v>
      </c>
      <c r="N7" s="584">
        <f aca="true" t="shared" si="0" ref="N7:V7">SUM(N9:N36)</f>
        <v>5397840</v>
      </c>
      <c r="O7" s="584">
        <f t="shared" si="0"/>
        <v>4966740</v>
      </c>
      <c r="P7" s="584">
        <f t="shared" si="0"/>
        <v>494500</v>
      </c>
      <c r="Q7" s="584">
        <f t="shared" si="0"/>
        <v>239560</v>
      </c>
      <c r="R7" s="584">
        <f t="shared" si="0"/>
        <v>159720</v>
      </c>
      <c r="S7" s="584">
        <f t="shared" si="0"/>
        <v>447390</v>
      </c>
      <c r="T7" s="584">
        <f t="shared" si="0"/>
        <v>252340</v>
      </c>
      <c r="U7" s="584">
        <f t="shared" si="0"/>
        <v>257560</v>
      </c>
      <c r="V7" s="585">
        <f t="shared" si="0"/>
        <v>32310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  <c r="GO7" s="298"/>
      <c r="GP7" s="298"/>
      <c r="GQ7" s="298"/>
      <c r="GR7" s="298"/>
      <c r="GS7" s="298"/>
      <c r="GT7" s="298"/>
      <c r="GU7" s="298"/>
      <c r="GV7" s="298"/>
      <c r="GW7" s="298"/>
      <c r="GX7" s="298"/>
      <c r="GY7" s="298"/>
      <c r="GZ7" s="298"/>
      <c r="HA7" s="298"/>
      <c r="HB7" s="298"/>
      <c r="HC7" s="298"/>
      <c r="HD7" s="298"/>
      <c r="HE7" s="298"/>
      <c r="HF7" s="298"/>
      <c r="HG7" s="298"/>
      <c r="HH7" s="298"/>
      <c r="HI7" s="298"/>
      <c r="HJ7" s="298"/>
      <c r="HK7" s="298"/>
      <c r="HL7" s="298"/>
      <c r="HM7" s="298"/>
      <c r="HN7" s="298"/>
      <c r="HO7" s="298"/>
      <c r="HP7" s="298"/>
      <c r="HQ7" s="298"/>
      <c r="HR7" s="298"/>
      <c r="HS7" s="298"/>
      <c r="HT7" s="298"/>
      <c r="HU7" s="298"/>
      <c r="HV7" s="298"/>
      <c r="HW7" s="298"/>
      <c r="HX7" s="298"/>
      <c r="HY7" s="298"/>
      <c r="HZ7" s="298"/>
      <c r="IA7" s="298"/>
      <c r="IB7" s="298"/>
      <c r="IC7" s="298"/>
      <c r="ID7" s="298"/>
      <c r="IE7" s="298"/>
      <c r="IF7" s="298"/>
      <c r="IG7" s="298"/>
      <c r="IH7" s="298"/>
      <c r="II7" s="298"/>
      <c r="IJ7" s="298"/>
      <c r="IK7" s="298"/>
      <c r="IL7" s="298"/>
      <c r="IM7" s="298"/>
      <c r="IN7" s="298"/>
      <c r="IO7" s="298"/>
      <c r="IP7" s="298"/>
      <c r="IQ7" s="298"/>
      <c r="IR7" s="298"/>
      <c r="IS7" s="298"/>
      <c r="IT7" s="298"/>
      <c r="IU7" s="298"/>
      <c r="IV7" s="298"/>
    </row>
    <row r="8" spans="2:43" ht="12.75">
      <c r="B8" s="582" t="s">
        <v>34</v>
      </c>
      <c r="C8" s="586">
        <f>SUM(C9:C36)</f>
        <v>13685020</v>
      </c>
      <c r="D8" s="587">
        <f aca="true" t="shared" si="1" ref="D8:L8">SUM(D9:D36)</f>
        <v>5031840</v>
      </c>
      <c r="E8" s="587">
        <f t="shared" si="1"/>
        <v>6429420</v>
      </c>
      <c r="F8" s="587">
        <f t="shared" si="1"/>
        <v>674580</v>
      </c>
      <c r="G8" s="587">
        <f t="shared" si="1"/>
        <v>286950</v>
      </c>
      <c r="H8" s="587">
        <f t="shared" si="1"/>
        <v>185150</v>
      </c>
      <c r="I8" s="587">
        <f t="shared" si="1"/>
        <v>505610</v>
      </c>
      <c r="J8" s="587">
        <f t="shared" si="1"/>
        <v>288470</v>
      </c>
      <c r="K8" s="587">
        <f t="shared" si="1"/>
        <v>255400</v>
      </c>
      <c r="L8" s="587">
        <f t="shared" si="1"/>
        <v>27640</v>
      </c>
      <c r="M8" s="586">
        <f>M7-M19</f>
        <v>12014570</v>
      </c>
      <c r="N8" s="587">
        <f aca="true" t="shared" si="2" ref="N8:V8">N7-N19</f>
        <v>5357660</v>
      </c>
      <c r="O8" s="587">
        <f t="shared" si="2"/>
        <v>4809250</v>
      </c>
      <c r="P8" s="587">
        <f t="shared" si="2"/>
        <v>474890</v>
      </c>
      <c r="Q8" s="587">
        <f t="shared" si="2"/>
        <v>233200</v>
      </c>
      <c r="R8" s="587">
        <f t="shared" si="2"/>
        <v>156560</v>
      </c>
      <c r="S8" s="587">
        <f t="shared" si="2"/>
        <v>442520</v>
      </c>
      <c r="T8" s="587">
        <f t="shared" si="2"/>
        <v>251320</v>
      </c>
      <c r="U8" s="587">
        <f t="shared" si="2"/>
        <v>257050</v>
      </c>
      <c r="V8" s="588">
        <f t="shared" si="2"/>
        <v>32220</v>
      </c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</row>
    <row r="9" spans="2:22" ht="12.75">
      <c r="B9" s="106" t="s">
        <v>0</v>
      </c>
      <c r="C9" s="589">
        <v>51540</v>
      </c>
      <c r="D9" s="590">
        <v>13060</v>
      </c>
      <c r="E9" s="590">
        <v>5140</v>
      </c>
      <c r="F9" s="590">
        <v>2950</v>
      </c>
      <c r="G9" s="590">
        <v>2110</v>
      </c>
      <c r="H9" s="590">
        <v>1600</v>
      </c>
      <c r="I9" s="590">
        <v>6450</v>
      </c>
      <c r="J9" s="590">
        <v>8140</v>
      </c>
      <c r="K9" s="590">
        <v>11210</v>
      </c>
      <c r="L9" s="591">
        <v>890</v>
      </c>
      <c r="M9" s="589">
        <v>42850</v>
      </c>
      <c r="N9" s="590">
        <v>11200</v>
      </c>
      <c r="O9" s="590">
        <v>3860</v>
      </c>
      <c r="P9" s="590">
        <v>2360</v>
      </c>
      <c r="Q9" s="590">
        <v>1540</v>
      </c>
      <c r="R9" s="590">
        <v>1160</v>
      </c>
      <c r="S9" s="590">
        <v>4910</v>
      </c>
      <c r="T9" s="590">
        <v>6230</v>
      </c>
      <c r="U9" s="590">
        <v>10350</v>
      </c>
      <c r="V9" s="590">
        <v>1250</v>
      </c>
    </row>
    <row r="10" spans="2:22" ht="12.75">
      <c r="B10" s="107" t="s">
        <v>486</v>
      </c>
      <c r="C10" s="592">
        <v>534610</v>
      </c>
      <c r="D10" s="593">
        <v>57240</v>
      </c>
      <c r="E10" s="593">
        <v>445140</v>
      </c>
      <c r="F10" s="593">
        <v>20850</v>
      </c>
      <c r="G10" s="593">
        <v>4800</v>
      </c>
      <c r="H10" s="593">
        <v>1950</v>
      </c>
      <c r="I10" s="593">
        <v>3350</v>
      </c>
      <c r="J10" s="593">
        <v>720</v>
      </c>
      <c r="K10" s="593">
        <v>430</v>
      </c>
      <c r="L10" s="594">
        <v>130</v>
      </c>
      <c r="M10" s="595">
        <v>370490</v>
      </c>
      <c r="N10" s="593">
        <v>99140</v>
      </c>
      <c r="O10" s="593">
        <v>244860</v>
      </c>
      <c r="P10" s="593">
        <v>12330</v>
      </c>
      <c r="Q10" s="593">
        <v>4620</v>
      </c>
      <c r="R10" s="593">
        <v>2620</v>
      </c>
      <c r="S10" s="593">
        <v>4680</v>
      </c>
      <c r="T10" s="593">
        <v>1400</v>
      </c>
      <c r="U10" s="593">
        <v>690</v>
      </c>
      <c r="V10" s="593">
        <v>150</v>
      </c>
    </row>
    <row r="11" spans="2:22" ht="12.75">
      <c r="B11" s="107" t="s">
        <v>349</v>
      </c>
      <c r="C11" s="592">
        <v>24400</v>
      </c>
      <c r="D11" s="593">
        <v>6270</v>
      </c>
      <c r="E11" s="593">
        <v>7250</v>
      </c>
      <c r="F11" s="593">
        <v>2970</v>
      </c>
      <c r="G11" s="593">
        <v>1500</v>
      </c>
      <c r="H11" s="593">
        <v>940</v>
      </c>
      <c r="I11" s="593">
        <v>2200</v>
      </c>
      <c r="J11" s="593">
        <v>950</v>
      </c>
      <c r="K11" s="593">
        <v>1320</v>
      </c>
      <c r="L11" s="594">
        <v>1020</v>
      </c>
      <c r="M11" s="595">
        <v>22860</v>
      </c>
      <c r="N11" s="593">
        <v>7070</v>
      </c>
      <c r="O11" s="593">
        <v>5540</v>
      </c>
      <c r="P11" s="593">
        <v>2780</v>
      </c>
      <c r="Q11" s="593">
        <v>1400</v>
      </c>
      <c r="R11" s="593">
        <v>890</v>
      </c>
      <c r="S11" s="593">
        <v>2170</v>
      </c>
      <c r="T11" s="593">
        <v>930</v>
      </c>
      <c r="U11" s="593">
        <v>1240</v>
      </c>
      <c r="V11" s="593">
        <v>850</v>
      </c>
    </row>
    <row r="12" spans="2:22" ht="12.75">
      <c r="B12" s="107" t="s">
        <v>461</v>
      </c>
      <c r="C12" s="592">
        <v>51680</v>
      </c>
      <c r="D12" s="593">
        <v>20350</v>
      </c>
      <c r="E12" s="593">
        <v>6740</v>
      </c>
      <c r="F12" s="593">
        <v>3240</v>
      </c>
      <c r="G12" s="593">
        <v>2350</v>
      </c>
      <c r="H12" s="593">
        <v>1650</v>
      </c>
      <c r="I12" s="593">
        <v>4020</v>
      </c>
      <c r="J12" s="593">
        <v>2930</v>
      </c>
      <c r="K12" s="593">
        <v>7870</v>
      </c>
      <c r="L12" s="594">
        <v>2520</v>
      </c>
      <c r="M12" s="595">
        <v>42100</v>
      </c>
      <c r="N12" s="593">
        <v>17450</v>
      </c>
      <c r="O12" s="593">
        <v>5520</v>
      </c>
      <c r="P12" s="593">
        <v>3050</v>
      </c>
      <c r="Q12" s="593">
        <v>2020</v>
      </c>
      <c r="R12" s="593">
        <v>1400</v>
      </c>
      <c r="S12" s="593">
        <v>3060</v>
      </c>
      <c r="T12" s="593">
        <v>1670</v>
      </c>
      <c r="U12" s="593">
        <v>5130</v>
      </c>
      <c r="V12" s="593">
        <v>2800</v>
      </c>
    </row>
    <row r="13" spans="2:22" ht="12.75">
      <c r="B13" s="107" t="s">
        <v>348</v>
      </c>
      <c r="C13" s="592">
        <v>337290</v>
      </c>
      <c r="D13" s="593">
        <v>85910</v>
      </c>
      <c r="E13" s="593">
        <v>34400</v>
      </c>
      <c r="F13" s="593">
        <v>27030</v>
      </c>
      <c r="G13" s="593">
        <v>20290</v>
      </c>
      <c r="H13" s="593">
        <v>16300</v>
      </c>
      <c r="I13" s="593">
        <v>60870</v>
      </c>
      <c r="J13" s="593">
        <v>45820</v>
      </c>
      <c r="K13" s="593">
        <v>43360</v>
      </c>
      <c r="L13" s="594">
        <v>3310</v>
      </c>
      <c r="M13" s="595">
        <v>299130</v>
      </c>
      <c r="N13" s="593">
        <v>83040</v>
      </c>
      <c r="O13" s="593">
        <v>32570</v>
      </c>
      <c r="P13" s="593">
        <v>21810</v>
      </c>
      <c r="Q13" s="593">
        <v>16380</v>
      </c>
      <c r="R13" s="593">
        <v>12770</v>
      </c>
      <c r="S13" s="593">
        <v>48520</v>
      </c>
      <c r="T13" s="593">
        <v>37150</v>
      </c>
      <c r="U13" s="593">
        <v>42690</v>
      </c>
      <c r="V13" s="593">
        <v>4210</v>
      </c>
    </row>
    <row r="14" spans="2:22" ht="12.75">
      <c r="B14" s="107" t="s">
        <v>5</v>
      </c>
      <c r="C14" s="592">
        <v>27750</v>
      </c>
      <c r="D14" s="593">
        <v>9910</v>
      </c>
      <c r="E14" s="593">
        <v>13850</v>
      </c>
      <c r="F14" s="593">
        <v>1670</v>
      </c>
      <c r="G14" s="593">
        <v>600</v>
      </c>
      <c r="H14" s="593">
        <v>360</v>
      </c>
      <c r="I14" s="593">
        <v>700</v>
      </c>
      <c r="J14" s="593">
        <v>240</v>
      </c>
      <c r="K14" s="593">
        <v>290</v>
      </c>
      <c r="L14" s="594">
        <v>130</v>
      </c>
      <c r="M14" s="595">
        <v>19610</v>
      </c>
      <c r="N14" s="593">
        <v>10870</v>
      </c>
      <c r="O14" s="593">
        <v>5810</v>
      </c>
      <c r="P14" s="593">
        <v>930</v>
      </c>
      <c r="Q14" s="593">
        <v>410</v>
      </c>
      <c r="R14" s="593">
        <v>280</v>
      </c>
      <c r="S14" s="593">
        <v>640</v>
      </c>
      <c r="T14" s="593">
        <v>270</v>
      </c>
      <c r="U14" s="593">
        <v>270</v>
      </c>
      <c r="V14" s="593">
        <v>130</v>
      </c>
    </row>
    <row r="15" spans="2:22" ht="12.75">
      <c r="B15" s="107" t="s">
        <v>487</v>
      </c>
      <c r="C15" s="592">
        <v>132670</v>
      </c>
      <c r="D15" s="593">
        <v>4460</v>
      </c>
      <c r="E15" s="593">
        <v>11090</v>
      </c>
      <c r="F15" s="593">
        <v>13490</v>
      </c>
      <c r="G15" s="593">
        <v>11010</v>
      </c>
      <c r="H15" s="593">
        <v>10970</v>
      </c>
      <c r="I15" s="593">
        <v>42660</v>
      </c>
      <c r="J15" s="593">
        <v>24820</v>
      </c>
      <c r="K15" s="593">
        <v>13810</v>
      </c>
      <c r="L15" s="594">
        <v>340</v>
      </c>
      <c r="M15" s="595">
        <v>139890</v>
      </c>
      <c r="N15" s="593">
        <v>12780</v>
      </c>
      <c r="O15" s="593">
        <v>15950</v>
      </c>
      <c r="P15" s="593">
        <v>16430</v>
      </c>
      <c r="Q15" s="593">
        <v>13060</v>
      </c>
      <c r="R15" s="593">
        <v>10770</v>
      </c>
      <c r="S15" s="593">
        <v>36250</v>
      </c>
      <c r="T15" s="593">
        <v>20910</v>
      </c>
      <c r="U15" s="593">
        <v>13390</v>
      </c>
      <c r="V15" s="593">
        <v>350</v>
      </c>
    </row>
    <row r="16" spans="2:22" ht="12.75">
      <c r="B16" s="107" t="s">
        <v>491</v>
      </c>
      <c r="C16" s="592">
        <v>833590</v>
      </c>
      <c r="D16" s="593">
        <v>430200</v>
      </c>
      <c r="E16" s="593">
        <v>320900</v>
      </c>
      <c r="F16" s="593">
        <v>24660</v>
      </c>
      <c r="G16" s="593">
        <v>14080</v>
      </c>
      <c r="H16" s="593">
        <v>9630</v>
      </c>
      <c r="I16" s="593">
        <v>25670</v>
      </c>
      <c r="J16" s="593">
        <v>6320</v>
      </c>
      <c r="K16" s="593">
        <v>2000</v>
      </c>
      <c r="L16" s="594">
        <v>140</v>
      </c>
      <c r="M16" s="595">
        <v>723010</v>
      </c>
      <c r="N16" s="593">
        <v>454790</v>
      </c>
      <c r="O16" s="593">
        <v>197460</v>
      </c>
      <c r="P16" s="593">
        <v>18270</v>
      </c>
      <c r="Q16" s="593">
        <v>11560</v>
      </c>
      <c r="R16" s="593">
        <v>8550</v>
      </c>
      <c r="S16" s="593">
        <v>23310</v>
      </c>
      <c r="T16" s="593">
        <v>6670</v>
      </c>
      <c r="U16" s="593">
        <v>2210</v>
      </c>
      <c r="V16" s="593">
        <v>180</v>
      </c>
    </row>
    <row r="17" spans="2:22" ht="12.75">
      <c r="B17" s="108" t="s">
        <v>459</v>
      </c>
      <c r="C17" s="592">
        <v>1079420</v>
      </c>
      <c r="D17" s="596">
        <v>756140</v>
      </c>
      <c r="E17" s="596">
        <v>154330</v>
      </c>
      <c r="F17" s="596">
        <v>30240</v>
      </c>
      <c r="G17" s="596">
        <v>20100</v>
      </c>
      <c r="H17" s="596">
        <v>14680</v>
      </c>
      <c r="I17" s="596">
        <v>49840</v>
      </c>
      <c r="J17" s="596">
        <v>26260</v>
      </c>
      <c r="K17" s="596">
        <v>23380</v>
      </c>
      <c r="L17" s="597">
        <v>4450</v>
      </c>
      <c r="M17" s="592">
        <v>989800</v>
      </c>
      <c r="N17" s="596">
        <v>747170</v>
      </c>
      <c r="O17" s="596">
        <v>93640</v>
      </c>
      <c r="P17" s="596">
        <v>24050</v>
      </c>
      <c r="Q17" s="596">
        <v>15700</v>
      </c>
      <c r="R17" s="596">
        <v>11800</v>
      </c>
      <c r="S17" s="596">
        <v>42380</v>
      </c>
      <c r="T17" s="596">
        <v>25510</v>
      </c>
      <c r="U17" s="596">
        <v>24320</v>
      </c>
      <c r="V17" s="596">
        <v>5220</v>
      </c>
    </row>
    <row r="18" spans="2:22" ht="12.75">
      <c r="B18" s="447" t="s">
        <v>484</v>
      </c>
      <c r="C18" s="598">
        <v>567140</v>
      </c>
      <c r="D18" s="599">
        <v>197870</v>
      </c>
      <c r="E18" s="599">
        <v>102370</v>
      </c>
      <c r="F18" s="599">
        <v>29050</v>
      </c>
      <c r="G18" s="599">
        <v>17280</v>
      </c>
      <c r="H18" s="599">
        <v>13150</v>
      </c>
      <c r="I18" s="599">
        <v>66340</v>
      </c>
      <c r="J18" s="599">
        <v>76670</v>
      </c>
      <c r="K18" s="599">
        <v>60640</v>
      </c>
      <c r="L18" s="600">
        <v>3780</v>
      </c>
      <c r="M18" s="598">
        <v>516100</v>
      </c>
      <c r="N18" s="599">
        <v>215210</v>
      </c>
      <c r="O18" s="599">
        <v>68680</v>
      </c>
      <c r="P18" s="599">
        <v>24180</v>
      </c>
      <c r="Q18" s="599">
        <v>14990</v>
      </c>
      <c r="R18" s="599">
        <v>11420</v>
      </c>
      <c r="S18" s="599">
        <v>50560</v>
      </c>
      <c r="T18" s="599">
        <v>61030</v>
      </c>
      <c r="U18" s="599">
        <v>65880</v>
      </c>
      <c r="V18" s="599">
        <v>4170</v>
      </c>
    </row>
    <row r="19" spans="2:22" ht="12.75">
      <c r="B19" s="187" t="s">
        <v>280</v>
      </c>
      <c r="C19" s="601" t="s">
        <v>18</v>
      </c>
      <c r="D19" s="602" t="s">
        <v>18</v>
      </c>
      <c r="E19" s="602" t="s">
        <v>18</v>
      </c>
      <c r="F19" s="602" t="s">
        <v>18</v>
      </c>
      <c r="G19" s="602" t="s">
        <v>18</v>
      </c>
      <c r="H19" s="602" t="s">
        <v>18</v>
      </c>
      <c r="I19" s="602" t="s">
        <v>18</v>
      </c>
      <c r="J19" s="602" t="s">
        <v>18</v>
      </c>
      <c r="K19" s="602" t="s">
        <v>18</v>
      </c>
      <c r="L19" s="603" t="s">
        <v>18</v>
      </c>
      <c r="M19" s="601">
        <v>233280</v>
      </c>
      <c r="N19" s="602">
        <v>40180</v>
      </c>
      <c r="O19" s="602">
        <v>157490</v>
      </c>
      <c r="P19" s="602">
        <v>19610</v>
      </c>
      <c r="Q19" s="602">
        <v>6360</v>
      </c>
      <c r="R19" s="602">
        <v>3160</v>
      </c>
      <c r="S19" s="602">
        <v>4870</v>
      </c>
      <c r="T19" s="602">
        <v>1020</v>
      </c>
      <c r="U19" s="602">
        <v>510</v>
      </c>
      <c r="V19" s="602">
        <v>90</v>
      </c>
    </row>
    <row r="20" spans="2:22" ht="12.75">
      <c r="B20" s="187" t="s">
        <v>394</v>
      </c>
      <c r="C20" s="601">
        <v>1728530</v>
      </c>
      <c r="D20" s="602">
        <v>1431790</v>
      </c>
      <c r="E20" s="602">
        <v>161370</v>
      </c>
      <c r="F20" s="602">
        <v>29410</v>
      </c>
      <c r="G20" s="602">
        <v>19280</v>
      </c>
      <c r="H20" s="602">
        <v>14210</v>
      </c>
      <c r="I20" s="602">
        <v>37820</v>
      </c>
      <c r="J20" s="602">
        <v>18540</v>
      </c>
      <c r="K20" s="602">
        <v>13650</v>
      </c>
      <c r="L20" s="603">
        <v>2470</v>
      </c>
      <c r="M20" s="601">
        <v>1620880</v>
      </c>
      <c r="N20" s="602">
        <v>1414310</v>
      </c>
      <c r="O20" s="602">
        <v>83410</v>
      </c>
      <c r="P20" s="602">
        <v>27160</v>
      </c>
      <c r="Q20" s="602">
        <v>16960</v>
      </c>
      <c r="R20" s="602">
        <v>12180</v>
      </c>
      <c r="S20" s="602">
        <v>34750</v>
      </c>
      <c r="T20" s="602">
        <v>15440</v>
      </c>
      <c r="U20" s="602">
        <v>13770</v>
      </c>
      <c r="V20" s="602">
        <v>2900</v>
      </c>
    </row>
    <row r="21" spans="2:22" ht="12.75">
      <c r="B21" s="187" t="s">
        <v>11</v>
      </c>
      <c r="C21" s="601">
        <v>45170</v>
      </c>
      <c r="D21" s="602">
        <v>33290</v>
      </c>
      <c r="E21" s="602">
        <v>9370</v>
      </c>
      <c r="F21" s="602">
        <v>600</v>
      </c>
      <c r="G21" s="602">
        <v>320</v>
      </c>
      <c r="H21" s="602">
        <v>250</v>
      </c>
      <c r="I21" s="602">
        <v>640</v>
      </c>
      <c r="J21" s="602">
        <v>290</v>
      </c>
      <c r="K21" s="602">
        <v>320</v>
      </c>
      <c r="L21" s="603">
        <v>80</v>
      </c>
      <c r="M21" s="601">
        <v>38860</v>
      </c>
      <c r="N21" s="602">
        <v>29060</v>
      </c>
      <c r="O21" s="602">
        <v>7820</v>
      </c>
      <c r="P21" s="602">
        <v>510</v>
      </c>
      <c r="Q21" s="602">
        <v>240</v>
      </c>
      <c r="R21" s="602">
        <v>170</v>
      </c>
      <c r="S21" s="602">
        <v>460</v>
      </c>
      <c r="T21" s="602">
        <v>270</v>
      </c>
      <c r="U21" s="602">
        <v>290</v>
      </c>
      <c r="V21" s="602">
        <v>60</v>
      </c>
    </row>
    <row r="22" spans="2:22" ht="12.75">
      <c r="B22" s="187" t="s">
        <v>12</v>
      </c>
      <c r="C22" s="601">
        <v>128670</v>
      </c>
      <c r="D22" s="602">
        <v>45430</v>
      </c>
      <c r="E22" s="602">
        <v>69330</v>
      </c>
      <c r="F22" s="602">
        <v>7990</v>
      </c>
      <c r="G22" s="602">
        <v>2310</v>
      </c>
      <c r="H22" s="602">
        <v>1060</v>
      </c>
      <c r="I22" s="602">
        <v>1800</v>
      </c>
      <c r="J22" s="602">
        <v>440</v>
      </c>
      <c r="K22" s="602">
        <v>220</v>
      </c>
      <c r="L22" s="603">
        <v>90</v>
      </c>
      <c r="M22" s="601">
        <v>83390</v>
      </c>
      <c r="N22" s="602">
        <v>35210</v>
      </c>
      <c r="O22" s="602">
        <v>36320</v>
      </c>
      <c r="P22" s="602">
        <v>5490</v>
      </c>
      <c r="Q22" s="602">
        <v>2000</v>
      </c>
      <c r="R22" s="602">
        <v>1160</v>
      </c>
      <c r="S22" s="602">
        <v>2060</v>
      </c>
      <c r="T22" s="602">
        <v>660</v>
      </c>
      <c r="U22" s="602">
        <v>390</v>
      </c>
      <c r="V22" s="602">
        <v>80</v>
      </c>
    </row>
    <row r="23" spans="2:22" ht="12.75">
      <c r="B23" s="451" t="s">
        <v>13</v>
      </c>
      <c r="C23" s="604">
        <v>252950</v>
      </c>
      <c r="D23" s="605">
        <v>29270</v>
      </c>
      <c r="E23" s="605">
        <v>160230</v>
      </c>
      <c r="F23" s="605">
        <v>46290</v>
      </c>
      <c r="G23" s="605">
        <v>10180</v>
      </c>
      <c r="H23" s="605">
        <v>2950</v>
      </c>
      <c r="I23" s="605">
        <v>3110</v>
      </c>
      <c r="J23" s="605">
        <v>530</v>
      </c>
      <c r="K23" s="605">
        <v>270</v>
      </c>
      <c r="L23" s="606">
        <v>120</v>
      </c>
      <c r="M23" s="604">
        <v>199910</v>
      </c>
      <c r="N23" s="605">
        <v>72030</v>
      </c>
      <c r="O23" s="605">
        <v>103070</v>
      </c>
      <c r="P23" s="605">
        <v>13310</v>
      </c>
      <c r="Q23" s="605">
        <v>4340</v>
      </c>
      <c r="R23" s="605">
        <v>1980</v>
      </c>
      <c r="S23" s="605">
        <v>3500</v>
      </c>
      <c r="T23" s="605">
        <v>1010</v>
      </c>
      <c r="U23" s="605">
        <v>550</v>
      </c>
      <c r="V23" s="605">
        <v>130</v>
      </c>
    </row>
    <row r="24" spans="2:22" ht="12.75">
      <c r="B24" s="106" t="s">
        <v>363</v>
      </c>
      <c r="C24" s="601">
        <v>2450</v>
      </c>
      <c r="D24" s="602">
        <v>450</v>
      </c>
      <c r="E24" s="602">
        <v>330</v>
      </c>
      <c r="F24" s="602">
        <v>100</v>
      </c>
      <c r="G24" s="602">
        <v>60</v>
      </c>
      <c r="H24" s="602">
        <v>50</v>
      </c>
      <c r="I24" s="602">
        <v>330</v>
      </c>
      <c r="J24" s="602">
        <v>540</v>
      </c>
      <c r="K24" s="602">
        <v>580</v>
      </c>
      <c r="L24" s="603">
        <v>10</v>
      </c>
      <c r="M24" s="589">
        <v>2200</v>
      </c>
      <c r="N24" s="590">
        <v>490</v>
      </c>
      <c r="O24" s="590">
        <v>150</v>
      </c>
      <c r="P24" s="590">
        <v>110</v>
      </c>
      <c r="Q24" s="590">
        <v>70</v>
      </c>
      <c r="R24" s="590">
        <v>60</v>
      </c>
      <c r="S24" s="590">
        <v>260</v>
      </c>
      <c r="T24" s="590">
        <v>380</v>
      </c>
      <c r="U24" s="590">
        <v>660</v>
      </c>
      <c r="V24" s="590">
        <v>20</v>
      </c>
    </row>
    <row r="25" spans="2:22" ht="12.75">
      <c r="B25" s="107" t="s">
        <v>485</v>
      </c>
      <c r="C25" s="592">
        <v>714790</v>
      </c>
      <c r="D25" s="593">
        <v>217900</v>
      </c>
      <c r="E25" s="593">
        <v>460780</v>
      </c>
      <c r="F25" s="593">
        <v>20120</v>
      </c>
      <c r="G25" s="593">
        <v>5800</v>
      </c>
      <c r="H25" s="593">
        <v>2680</v>
      </c>
      <c r="I25" s="593">
        <v>4290</v>
      </c>
      <c r="J25" s="593">
        <v>1210</v>
      </c>
      <c r="K25" s="593">
        <v>1350</v>
      </c>
      <c r="L25" s="594">
        <v>660</v>
      </c>
      <c r="M25" s="595">
        <v>576810</v>
      </c>
      <c r="N25" s="593">
        <v>201330</v>
      </c>
      <c r="O25" s="593">
        <v>347940</v>
      </c>
      <c r="P25" s="593">
        <v>14020</v>
      </c>
      <c r="Q25" s="593">
        <v>4010</v>
      </c>
      <c r="R25" s="593">
        <v>1980</v>
      </c>
      <c r="S25" s="593">
        <v>3830</v>
      </c>
      <c r="T25" s="593">
        <v>1510</v>
      </c>
      <c r="U25" s="593">
        <v>1520</v>
      </c>
      <c r="V25" s="593">
        <v>680</v>
      </c>
    </row>
    <row r="26" spans="2:22" ht="12.75">
      <c r="B26" s="107" t="s">
        <v>16</v>
      </c>
      <c r="C26" s="592">
        <v>11070</v>
      </c>
      <c r="D26" s="593">
        <v>8370</v>
      </c>
      <c r="E26" s="593">
        <v>2130</v>
      </c>
      <c r="F26" s="593">
        <v>130</v>
      </c>
      <c r="G26" s="593">
        <v>70</v>
      </c>
      <c r="H26" s="593">
        <v>20</v>
      </c>
      <c r="I26" s="593">
        <v>100</v>
      </c>
      <c r="J26" s="593">
        <v>120</v>
      </c>
      <c r="K26" s="593">
        <v>120</v>
      </c>
      <c r="L26" s="594">
        <v>0</v>
      </c>
      <c r="M26" s="595">
        <v>12530</v>
      </c>
      <c r="N26" s="593">
        <v>9860</v>
      </c>
      <c r="O26" s="593">
        <v>2160</v>
      </c>
      <c r="P26" s="593">
        <v>130</v>
      </c>
      <c r="Q26" s="593">
        <v>30</v>
      </c>
      <c r="R26" s="593">
        <v>30</v>
      </c>
      <c r="S26" s="593">
        <v>100</v>
      </c>
      <c r="T26" s="593">
        <v>100</v>
      </c>
      <c r="U26" s="593">
        <v>120</v>
      </c>
      <c r="V26" s="593">
        <v>0</v>
      </c>
    </row>
    <row r="27" spans="2:22" ht="12.75">
      <c r="B27" s="107" t="s">
        <v>460</v>
      </c>
      <c r="C27" s="592">
        <v>81830</v>
      </c>
      <c r="D27" s="593">
        <v>25860</v>
      </c>
      <c r="E27" s="593">
        <v>6660</v>
      </c>
      <c r="F27" s="593">
        <v>4960</v>
      </c>
      <c r="G27" s="593">
        <v>3290</v>
      </c>
      <c r="H27" s="593">
        <v>2280</v>
      </c>
      <c r="I27" s="593">
        <v>8060</v>
      </c>
      <c r="J27" s="593">
        <v>12110</v>
      </c>
      <c r="K27" s="593">
        <v>16550</v>
      </c>
      <c r="L27" s="594">
        <v>2060</v>
      </c>
      <c r="M27" s="595">
        <v>72320</v>
      </c>
      <c r="N27" s="593">
        <v>21910</v>
      </c>
      <c r="O27" s="593">
        <v>6330</v>
      </c>
      <c r="P27" s="593">
        <v>5230</v>
      </c>
      <c r="Q27" s="593">
        <v>2890</v>
      </c>
      <c r="R27" s="593">
        <v>1950</v>
      </c>
      <c r="S27" s="593">
        <v>6640</v>
      </c>
      <c r="T27" s="593">
        <v>9030</v>
      </c>
      <c r="U27" s="593">
        <v>15770</v>
      </c>
      <c r="V27" s="593">
        <v>2580</v>
      </c>
    </row>
    <row r="28" spans="2:22" ht="12.75">
      <c r="B28" s="107" t="s">
        <v>19</v>
      </c>
      <c r="C28" s="592">
        <v>170640</v>
      </c>
      <c r="D28" s="593">
        <v>49070</v>
      </c>
      <c r="E28" s="593">
        <v>38660</v>
      </c>
      <c r="F28" s="593">
        <v>19600</v>
      </c>
      <c r="G28" s="593">
        <v>14330</v>
      </c>
      <c r="H28" s="593">
        <v>11020</v>
      </c>
      <c r="I28" s="593">
        <v>27330</v>
      </c>
      <c r="J28" s="593">
        <v>7320</v>
      </c>
      <c r="K28" s="593">
        <v>3280</v>
      </c>
      <c r="L28" s="594">
        <v>30</v>
      </c>
      <c r="M28" s="595">
        <v>150170</v>
      </c>
      <c r="N28" s="593">
        <v>44350</v>
      </c>
      <c r="O28" s="593">
        <v>29540</v>
      </c>
      <c r="P28" s="593">
        <v>16800</v>
      </c>
      <c r="Q28" s="593">
        <v>12520</v>
      </c>
      <c r="R28" s="593">
        <v>9610</v>
      </c>
      <c r="S28" s="593">
        <v>25690</v>
      </c>
      <c r="T28" s="593">
        <v>7710</v>
      </c>
      <c r="U28" s="593">
        <v>3880</v>
      </c>
      <c r="V28" s="593">
        <v>60</v>
      </c>
    </row>
    <row r="29" spans="2:22" ht="12.75">
      <c r="B29" s="107" t="s">
        <v>346</v>
      </c>
      <c r="C29" s="592">
        <v>1859150</v>
      </c>
      <c r="D29" s="593">
        <v>571410</v>
      </c>
      <c r="E29" s="593">
        <v>854780</v>
      </c>
      <c r="F29" s="593">
        <v>196820</v>
      </c>
      <c r="G29" s="593">
        <v>84790</v>
      </c>
      <c r="H29" s="593">
        <v>49520</v>
      </c>
      <c r="I29" s="593">
        <v>81840</v>
      </c>
      <c r="J29" s="593">
        <v>13090</v>
      </c>
      <c r="K29" s="593">
        <v>6020</v>
      </c>
      <c r="L29" s="594">
        <v>870</v>
      </c>
      <c r="M29" s="595">
        <v>1506620</v>
      </c>
      <c r="N29" s="593">
        <v>593590</v>
      </c>
      <c r="O29" s="593">
        <v>573650</v>
      </c>
      <c r="P29" s="593">
        <v>131350</v>
      </c>
      <c r="Q29" s="593">
        <v>63120</v>
      </c>
      <c r="R29" s="593">
        <v>38590</v>
      </c>
      <c r="S29" s="593">
        <v>80110</v>
      </c>
      <c r="T29" s="593">
        <v>16920</v>
      </c>
      <c r="U29" s="593">
        <v>8080</v>
      </c>
      <c r="V29" s="593">
        <v>1210</v>
      </c>
    </row>
    <row r="30" spans="2:22" ht="12.75">
      <c r="B30" s="107" t="s">
        <v>21</v>
      </c>
      <c r="C30" s="592">
        <v>323920</v>
      </c>
      <c r="D30" s="593">
        <v>90710</v>
      </c>
      <c r="E30" s="593">
        <v>193810</v>
      </c>
      <c r="F30" s="593">
        <v>13570</v>
      </c>
      <c r="G30" s="593">
        <v>5900</v>
      </c>
      <c r="H30" s="593">
        <v>3330</v>
      </c>
      <c r="I30" s="593">
        <v>9490</v>
      </c>
      <c r="J30" s="593">
        <v>3690</v>
      </c>
      <c r="K30" s="593">
        <v>3000</v>
      </c>
      <c r="L30" s="594">
        <v>420</v>
      </c>
      <c r="M30" s="595">
        <v>305270</v>
      </c>
      <c r="N30" s="593">
        <v>102750</v>
      </c>
      <c r="O30" s="593">
        <v>167080</v>
      </c>
      <c r="P30" s="593">
        <v>11530</v>
      </c>
      <c r="Q30" s="593">
        <v>5160</v>
      </c>
      <c r="R30" s="593">
        <v>3000</v>
      </c>
      <c r="S30" s="593">
        <v>8070</v>
      </c>
      <c r="T30" s="593">
        <v>4010</v>
      </c>
      <c r="U30" s="593">
        <v>3220</v>
      </c>
      <c r="V30" s="593">
        <v>460</v>
      </c>
    </row>
    <row r="31" spans="2:22" ht="12.75">
      <c r="B31" s="107" t="s">
        <v>22</v>
      </c>
      <c r="C31" s="595">
        <v>4256150</v>
      </c>
      <c r="D31" s="593">
        <v>812210</v>
      </c>
      <c r="E31" s="593">
        <v>3256870</v>
      </c>
      <c r="F31" s="593">
        <v>140000</v>
      </c>
      <c r="G31" s="593">
        <v>22610</v>
      </c>
      <c r="H31" s="593">
        <v>8900</v>
      </c>
      <c r="I31" s="593">
        <v>12380</v>
      </c>
      <c r="J31" s="593">
        <v>2260</v>
      </c>
      <c r="K31" s="593">
        <v>760</v>
      </c>
      <c r="L31" s="594">
        <v>170</v>
      </c>
      <c r="M31" s="595">
        <v>3859040</v>
      </c>
      <c r="N31" s="593">
        <v>1032420</v>
      </c>
      <c r="O31" s="593">
        <v>2688710</v>
      </c>
      <c r="P31" s="593">
        <v>88150</v>
      </c>
      <c r="Q31" s="593">
        <v>19430</v>
      </c>
      <c r="R31" s="593">
        <v>9460</v>
      </c>
      <c r="S31" s="593">
        <v>15680</v>
      </c>
      <c r="T31" s="593">
        <v>3530</v>
      </c>
      <c r="U31" s="593">
        <v>1350</v>
      </c>
      <c r="V31" s="593">
        <v>310</v>
      </c>
    </row>
    <row r="32" spans="2:22" ht="12.75">
      <c r="B32" s="107" t="s">
        <v>23</v>
      </c>
      <c r="C32" s="595">
        <v>77170</v>
      </c>
      <c r="D32" s="593">
        <v>10410</v>
      </c>
      <c r="E32" s="593">
        <v>41930</v>
      </c>
      <c r="F32" s="593">
        <v>12470</v>
      </c>
      <c r="G32" s="593">
        <v>5100</v>
      </c>
      <c r="H32" s="593">
        <v>2490</v>
      </c>
      <c r="I32" s="593">
        <v>3940</v>
      </c>
      <c r="J32" s="593">
        <v>600</v>
      </c>
      <c r="K32" s="593">
        <v>210</v>
      </c>
      <c r="L32" s="594">
        <v>20</v>
      </c>
      <c r="M32" s="595">
        <v>74650</v>
      </c>
      <c r="N32" s="593">
        <v>16180</v>
      </c>
      <c r="O32" s="593">
        <v>35910</v>
      </c>
      <c r="P32" s="593">
        <v>10390</v>
      </c>
      <c r="Q32" s="593">
        <v>4480</v>
      </c>
      <c r="R32" s="593">
        <v>2390</v>
      </c>
      <c r="S32" s="593">
        <v>4090</v>
      </c>
      <c r="T32" s="593">
        <v>890</v>
      </c>
      <c r="U32" s="593">
        <v>320</v>
      </c>
      <c r="V32" s="593">
        <v>20</v>
      </c>
    </row>
    <row r="33" spans="2:22" ht="12.75">
      <c r="B33" s="107" t="s">
        <v>344</v>
      </c>
      <c r="C33" s="595">
        <v>35390</v>
      </c>
      <c r="D33" s="593">
        <v>4470</v>
      </c>
      <c r="E33" s="593">
        <v>27770</v>
      </c>
      <c r="F33" s="593">
        <v>990</v>
      </c>
      <c r="G33" s="593">
        <v>330</v>
      </c>
      <c r="H33" s="593">
        <v>170</v>
      </c>
      <c r="I33" s="593">
        <v>440</v>
      </c>
      <c r="J33" s="593">
        <v>240</v>
      </c>
      <c r="K33" s="593">
        <v>570</v>
      </c>
      <c r="L33" s="594">
        <v>400</v>
      </c>
      <c r="M33" s="595">
        <v>24460</v>
      </c>
      <c r="N33" s="593">
        <v>6140</v>
      </c>
      <c r="O33" s="593">
        <v>14950</v>
      </c>
      <c r="P33" s="593">
        <v>1080</v>
      </c>
      <c r="Q33" s="593">
        <v>340</v>
      </c>
      <c r="R33" s="593">
        <v>210</v>
      </c>
      <c r="S33" s="593">
        <v>510</v>
      </c>
      <c r="T33" s="593">
        <v>290</v>
      </c>
      <c r="U33" s="593">
        <v>640</v>
      </c>
      <c r="V33" s="593">
        <v>320</v>
      </c>
    </row>
    <row r="34" spans="2:22" ht="12.75">
      <c r="B34" s="107" t="s">
        <v>25</v>
      </c>
      <c r="C34" s="595">
        <v>70620</v>
      </c>
      <c r="D34" s="593">
        <v>40740</v>
      </c>
      <c r="E34" s="593">
        <v>4200</v>
      </c>
      <c r="F34" s="593">
        <v>2540</v>
      </c>
      <c r="G34" s="593">
        <v>2780</v>
      </c>
      <c r="H34" s="593">
        <v>3080</v>
      </c>
      <c r="I34" s="593">
        <v>11530</v>
      </c>
      <c r="J34" s="593">
        <v>3810</v>
      </c>
      <c r="K34" s="593">
        <v>1850</v>
      </c>
      <c r="L34" s="594">
        <v>100</v>
      </c>
      <c r="M34" s="595">
        <v>63870</v>
      </c>
      <c r="N34" s="593">
        <v>40740</v>
      </c>
      <c r="O34" s="593">
        <v>3860</v>
      </c>
      <c r="P34" s="593">
        <v>1690</v>
      </c>
      <c r="Q34" s="593">
        <v>1670</v>
      </c>
      <c r="R34" s="593">
        <v>1840</v>
      </c>
      <c r="S34" s="593">
        <v>8030</v>
      </c>
      <c r="T34" s="593">
        <v>3730</v>
      </c>
      <c r="U34" s="593">
        <v>2160</v>
      </c>
      <c r="V34" s="593">
        <v>150</v>
      </c>
    </row>
    <row r="35" spans="2:22" ht="12.75">
      <c r="B35" s="108" t="s">
        <v>458</v>
      </c>
      <c r="C35" s="592">
        <v>75810</v>
      </c>
      <c r="D35" s="596">
        <v>33540</v>
      </c>
      <c r="E35" s="596">
        <v>12090</v>
      </c>
      <c r="F35" s="596">
        <v>6080</v>
      </c>
      <c r="G35" s="596">
        <v>3650</v>
      </c>
      <c r="H35" s="596">
        <v>2630</v>
      </c>
      <c r="I35" s="596">
        <v>8230</v>
      </c>
      <c r="J35" s="596">
        <v>5430</v>
      </c>
      <c r="K35" s="596">
        <v>3820</v>
      </c>
      <c r="L35" s="597">
        <v>360</v>
      </c>
      <c r="M35" s="592">
        <v>71090</v>
      </c>
      <c r="N35" s="596">
        <v>30730</v>
      </c>
      <c r="O35" s="596">
        <v>13340</v>
      </c>
      <c r="P35" s="596">
        <v>6430</v>
      </c>
      <c r="Q35" s="596">
        <v>3380</v>
      </c>
      <c r="R35" s="596">
        <v>2370</v>
      </c>
      <c r="S35" s="596">
        <v>6640</v>
      </c>
      <c r="T35" s="596">
        <v>4050</v>
      </c>
      <c r="U35" s="596">
        <v>3760</v>
      </c>
      <c r="V35" s="596">
        <v>400</v>
      </c>
    </row>
    <row r="36" spans="2:22" ht="12.75">
      <c r="B36" s="108" t="s">
        <v>488</v>
      </c>
      <c r="C36" s="592">
        <v>210620</v>
      </c>
      <c r="D36" s="596">
        <v>45510</v>
      </c>
      <c r="E36" s="596">
        <v>27900</v>
      </c>
      <c r="F36" s="596">
        <v>16760</v>
      </c>
      <c r="G36" s="596">
        <v>12030</v>
      </c>
      <c r="H36" s="596">
        <v>9280</v>
      </c>
      <c r="I36" s="596">
        <v>32180</v>
      </c>
      <c r="J36" s="596">
        <v>25380</v>
      </c>
      <c r="K36" s="596">
        <v>38520</v>
      </c>
      <c r="L36" s="607">
        <v>3070</v>
      </c>
      <c r="M36" s="608">
        <v>186660</v>
      </c>
      <c r="N36" s="596">
        <v>47840</v>
      </c>
      <c r="O36" s="596">
        <v>21120</v>
      </c>
      <c r="P36" s="596">
        <v>15320</v>
      </c>
      <c r="Q36" s="596">
        <v>10880</v>
      </c>
      <c r="R36" s="596">
        <v>7920</v>
      </c>
      <c r="S36" s="596">
        <v>25620</v>
      </c>
      <c r="T36" s="596">
        <v>20020</v>
      </c>
      <c r="U36" s="596">
        <v>34400</v>
      </c>
      <c r="V36" s="596">
        <v>3530</v>
      </c>
    </row>
    <row r="37" spans="2:22" ht="12.75">
      <c r="B37" s="566" t="s">
        <v>330</v>
      </c>
      <c r="C37" s="609" t="s">
        <v>18</v>
      </c>
      <c r="D37" s="610" t="s">
        <v>18</v>
      </c>
      <c r="E37" s="610" t="s">
        <v>18</v>
      </c>
      <c r="F37" s="610" t="s">
        <v>18</v>
      </c>
      <c r="G37" s="610" t="s">
        <v>18</v>
      </c>
      <c r="H37" s="610" t="s">
        <v>18</v>
      </c>
      <c r="I37" s="610" t="s">
        <v>18</v>
      </c>
      <c r="J37" s="610" t="s">
        <v>18</v>
      </c>
      <c r="K37" s="610" t="s">
        <v>18</v>
      </c>
      <c r="L37" s="611" t="s">
        <v>18</v>
      </c>
      <c r="M37" s="609">
        <v>2590</v>
      </c>
      <c r="N37" s="610">
        <v>100</v>
      </c>
      <c r="O37" s="610">
        <v>90</v>
      </c>
      <c r="P37" s="610">
        <v>110</v>
      </c>
      <c r="Q37" s="610">
        <v>120</v>
      </c>
      <c r="R37" s="610">
        <v>120</v>
      </c>
      <c r="S37" s="610">
        <v>820</v>
      </c>
      <c r="T37" s="610">
        <v>840</v>
      </c>
      <c r="U37" s="610">
        <v>390</v>
      </c>
      <c r="V37" s="610">
        <v>10</v>
      </c>
    </row>
    <row r="38" spans="2:22" ht="12.75">
      <c r="B38" s="108" t="s">
        <v>393</v>
      </c>
      <c r="C38" s="592">
        <v>53000</v>
      </c>
      <c r="D38" s="596">
        <v>14770</v>
      </c>
      <c r="E38" s="596">
        <v>3520</v>
      </c>
      <c r="F38" s="596">
        <v>4720</v>
      </c>
      <c r="G38" s="596">
        <v>4790</v>
      </c>
      <c r="H38" s="596">
        <v>4210</v>
      </c>
      <c r="I38" s="596">
        <v>14640</v>
      </c>
      <c r="J38" s="596">
        <v>4600</v>
      </c>
      <c r="K38" s="596">
        <v>1710</v>
      </c>
      <c r="L38" s="597">
        <v>50</v>
      </c>
      <c r="M38" s="592">
        <v>46620</v>
      </c>
      <c r="N38" s="596">
        <v>14400</v>
      </c>
      <c r="O38" s="596">
        <v>3420</v>
      </c>
      <c r="P38" s="596">
        <v>3950</v>
      </c>
      <c r="Q38" s="596">
        <v>3610</v>
      </c>
      <c r="R38" s="596">
        <v>3240</v>
      </c>
      <c r="S38" s="596">
        <v>11230</v>
      </c>
      <c r="T38" s="596">
        <v>4190</v>
      </c>
      <c r="U38" s="596">
        <v>2510</v>
      </c>
      <c r="V38" s="596">
        <v>60</v>
      </c>
    </row>
    <row r="39" spans="2:22" ht="12.75">
      <c r="B39" s="109" t="s">
        <v>278</v>
      </c>
      <c r="C39" s="612">
        <v>63630</v>
      </c>
      <c r="D39" s="613">
        <v>8440</v>
      </c>
      <c r="E39" s="613">
        <v>5400</v>
      </c>
      <c r="F39" s="613">
        <v>5990</v>
      </c>
      <c r="G39" s="613">
        <v>5880</v>
      </c>
      <c r="H39" s="613">
        <v>6140</v>
      </c>
      <c r="I39" s="613">
        <v>23180</v>
      </c>
      <c r="J39" s="613">
        <v>6390</v>
      </c>
      <c r="K39" s="613">
        <v>2190</v>
      </c>
      <c r="L39" s="614">
        <v>30</v>
      </c>
      <c r="M39" s="612">
        <v>59070</v>
      </c>
      <c r="N39" s="613">
        <v>8380</v>
      </c>
      <c r="O39" s="613">
        <v>4770</v>
      </c>
      <c r="P39" s="613">
        <v>5460</v>
      </c>
      <c r="Q39" s="613">
        <v>4970</v>
      </c>
      <c r="R39" s="613">
        <v>5170</v>
      </c>
      <c r="S39" s="613">
        <v>20670</v>
      </c>
      <c r="T39" s="613">
        <v>6910</v>
      </c>
      <c r="U39" s="613">
        <v>2700</v>
      </c>
      <c r="V39" s="613">
        <v>30</v>
      </c>
    </row>
    <row r="40" spans="2:22" ht="12.75">
      <c r="B40" s="567" t="s">
        <v>279</v>
      </c>
      <c r="C40" s="615" t="s">
        <v>18</v>
      </c>
      <c r="D40" s="616" t="s">
        <v>18</v>
      </c>
      <c r="E40" s="616" t="s">
        <v>18</v>
      </c>
      <c r="F40" s="616" t="s">
        <v>18</v>
      </c>
      <c r="G40" s="616" t="s">
        <v>18</v>
      </c>
      <c r="H40" s="616" t="s">
        <v>18</v>
      </c>
      <c r="I40" s="616" t="s">
        <v>18</v>
      </c>
      <c r="J40" s="616" t="s">
        <v>18</v>
      </c>
      <c r="K40" s="616" t="s">
        <v>18</v>
      </c>
      <c r="L40" s="617" t="s">
        <v>18</v>
      </c>
      <c r="M40" s="615">
        <v>48870</v>
      </c>
      <c r="N40" s="616">
        <v>16020</v>
      </c>
      <c r="O40" s="616">
        <v>27250</v>
      </c>
      <c r="P40" s="616">
        <v>3540</v>
      </c>
      <c r="Q40" s="616">
        <v>1040</v>
      </c>
      <c r="R40" s="616">
        <v>420</v>
      </c>
      <c r="S40" s="616">
        <v>530</v>
      </c>
      <c r="T40" s="616">
        <v>60</v>
      </c>
      <c r="U40" s="616">
        <v>10</v>
      </c>
      <c r="V40" s="616">
        <v>0</v>
      </c>
    </row>
    <row r="42" spans="2:13" s="2" customFormat="1" ht="12" customHeight="1">
      <c r="B42" s="883" t="s">
        <v>463</v>
      </c>
      <c r="C42" s="883"/>
      <c r="D42" s="883"/>
      <c r="E42" s="883"/>
      <c r="F42" s="883"/>
      <c r="G42" s="883"/>
      <c r="H42" s="883"/>
      <c r="I42" s="883"/>
      <c r="J42" s="55"/>
      <c r="K42" s="53"/>
      <c r="L42" s="53"/>
      <c r="M42" s="53"/>
    </row>
    <row r="44" spans="2:20" ht="11.25">
      <c r="B44" s="883"/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  <c r="T44" s="883"/>
    </row>
    <row r="45" spans="2:9" ht="11.25">
      <c r="B45" s="890" t="s">
        <v>489</v>
      </c>
      <c r="C45" s="890"/>
      <c r="D45" s="890"/>
      <c r="E45" s="890"/>
      <c r="F45" s="890"/>
      <c r="G45" s="890"/>
      <c r="H45" s="890"/>
      <c r="I45" s="890"/>
    </row>
    <row r="46" spans="2:9" ht="11.25">
      <c r="B46" s="881" t="s">
        <v>490</v>
      </c>
      <c r="C46" s="882"/>
      <c r="D46" s="882"/>
      <c r="E46" s="882"/>
      <c r="F46" s="882"/>
      <c r="G46" s="882"/>
      <c r="H46" s="882"/>
      <c r="I46" s="882"/>
    </row>
    <row r="48" spans="2:20" ht="12.75" customHeight="1">
      <c r="B48" s="102"/>
      <c r="C48" s="918" t="s">
        <v>342</v>
      </c>
      <c r="D48" s="919"/>
      <c r="E48" s="919"/>
      <c r="F48" s="919"/>
      <c r="G48" s="919"/>
      <c r="H48" s="919"/>
      <c r="I48" s="919"/>
      <c r="J48" s="919"/>
      <c r="K48" s="919"/>
      <c r="L48" s="911"/>
      <c r="M48" s="911"/>
      <c r="N48" s="911"/>
      <c r="O48" s="911"/>
      <c r="P48" s="911"/>
      <c r="Q48" s="911"/>
      <c r="R48" s="911"/>
      <c r="S48" s="911"/>
      <c r="T48" s="911"/>
    </row>
    <row r="49" spans="2:20" ht="11.25">
      <c r="B49" s="103"/>
      <c r="C49" s="920">
        <v>2005</v>
      </c>
      <c r="D49" s="915"/>
      <c r="E49" s="915"/>
      <c r="F49" s="915"/>
      <c r="G49" s="915"/>
      <c r="H49" s="915"/>
      <c r="I49" s="915"/>
      <c r="J49" s="915"/>
      <c r="K49" s="915"/>
      <c r="L49" s="921">
        <v>2010</v>
      </c>
      <c r="M49" s="922"/>
      <c r="N49" s="922"/>
      <c r="O49" s="922"/>
      <c r="P49" s="922"/>
      <c r="Q49" s="922"/>
      <c r="R49" s="922"/>
      <c r="S49" s="922"/>
      <c r="T49" s="922"/>
    </row>
    <row r="50" spans="2:20" ht="33.75">
      <c r="B50" s="628"/>
      <c r="C50" s="575" t="s">
        <v>333</v>
      </c>
      <c r="D50" s="629" t="s">
        <v>334</v>
      </c>
      <c r="E50" s="578" t="s">
        <v>335</v>
      </c>
      <c r="F50" s="578" t="s">
        <v>336</v>
      </c>
      <c r="G50" s="578" t="s">
        <v>337</v>
      </c>
      <c r="H50" s="578" t="s">
        <v>338</v>
      </c>
      <c r="I50" s="578" t="s">
        <v>339</v>
      </c>
      <c r="J50" s="578" t="s">
        <v>340</v>
      </c>
      <c r="K50" s="630" t="s">
        <v>341</v>
      </c>
      <c r="L50" s="576" t="s">
        <v>333</v>
      </c>
      <c r="M50" s="578" t="s">
        <v>334</v>
      </c>
      <c r="N50" s="578" t="s">
        <v>335</v>
      </c>
      <c r="O50" s="578" t="s">
        <v>336</v>
      </c>
      <c r="P50" s="578" t="s">
        <v>337</v>
      </c>
      <c r="Q50" s="578" t="s">
        <v>338</v>
      </c>
      <c r="R50" s="578" t="s">
        <v>339</v>
      </c>
      <c r="S50" s="578" t="s">
        <v>340</v>
      </c>
      <c r="T50" s="578" t="s">
        <v>341</v>
      </c>
    </row>
    <row r="51" spans="2:29" ht="11.25">
      <c r="B51" s="623" t="s">
        <v>432</v>
      </c>
      <c r="C51" s="624" t="s">
        <v>18</v>
      </c>
      <c r="D51" s="625" t="s">
        <v>18</v>
      </c>
      <c r="E51" s="626" t="s">
        <v>18</v>
      </c>
      <c r="F51" s="626" t="s">
        <v>18</v>
      </c>
      <c r="G51" s="626" t="s">
        <v>18</v>
      </c>
      <c r="H51" s="626" t="s">
        <v>18</v>
      </c>
      <c r="I51" s="626" t="s">
        <v>18</v>
      </c>
      <c r="J51" s="626" t="s">
        <v>18</v>
      </c>
      <c r="K51" s="627" t="s">
        <v>18</v>
      </c>
      <c r="L51" s="624">
        <f aca="true" t="shared" si="3" ref="L51:T51">N7/$M7</f>
        <v>0.44071735039210963</v>
      </c>
      <c r="M51" s="626">
        <f t="shared" si="3"/>
        <v>0.40551933604673474</v>
      </c>
      <c r="N51" s="626">
        <f t="shared" si="3"/>
        <v>0.04037443306376221</v>
      </c>
      <c r="O51" s="626">
        <f t="shared" si="3"/>
        <v>0.01955935123307356</v>
      </c>
      <c r="P51" s="626">
        <f t="shared" si="3"/>
        <v>0.013040656115154904</v>
      </c>
      <c r="Q51" s="626">
        <f t="shared" si="3"/>
        <v>0.03652804369746527</v>
      </c>
      <c r="R51" s="626">
        <f t="shared" si="3"/>
        <v>0.020602799675045008</v>
      </c>
      <c r="S51" s="626">
        <f t="shared" si="3"/>
        <v>0.021028996925991094</v>
      </c>
      <c r="T51" s="626">
        <f t="shared" si="3"/>
        <v>0.002638014018786971</v>
      </c>
      <c r="U51" s="293"/>
      <c r="V51" s="293"/>
      <c r="W51" s="293"/>
      <c r="X51" s="293"/>
      <c r="Y51" s="293"/>
      <c r="Z51" s="293"/>
      <c r="AA51" s="293"/>
      <c r="AB51" s="293"/>
      <c r="AC51" s="293"/>
    </row>
    <row r="52" spans="2:29" ht="11.25">
      <c r="B52" s="579" t="s">
        <v>34</v>
      </c>
      <c r="C52" s="618">
        <f aca="true" t="shared" si="4" ref="C52:C62">D8/$C8</f>
        <v>0.36768963435932134</v>
      </c>
      <c r="D52" s="619">
        <f aca="true" t="shared" si="5" ref="D52:K52">E8/$C8</f>
        <v>0.46981443943815937</v>
      </c>
      <c r="E52" s="620">
        <f t="shared" si="5"/>
        <v>0.04929331488006594</v>
      </c>
      <c r="F52" s="620">
        <f t="shared" si="5"/>
        <v>0.020968182728267844</v>
      </c>
      <c r="G52" s="620">
        <f t="shared" si="5"/>
        <v>0.013529391992119852</v>
      </c>
      <c r="H52" s="620">
        <f t="shared" si="5"/>
        <v>0.0369462375648702</v>
      </c>
      <c r="I52" s="620">
        <f t="shared" si="5"/>
        <v>0.0210792530811062</v>
      </c>
      <c r="J52" s="620">
        <f t="shared" si="5"/>
        <v>0.018662742180866377</v>
      </c>
      <c r="K52" s="621">
        <f t="shared" si="5"/>
        <v>0.0020197266792448968</v>
      </c>
      <c r="L52" s="618">
        <f aca="true" t="shared" si="6" ref="L52:L63">N8/$M8</f>
        <v>0.4459302330420481</v>
      </c>
      <c r="M52" s="620">
        <f aca="true" t="shared" si="7" ref="M52:T52">O8/$M8</f>
        <v>0.40028482084668865</v>
      </c>
      <c r="N52" s="620">
        <f t="shared" si="7"/>
        <v>0.039526175302153965</v>
      </c>
      <c r="O52" s="620">
        <f t="shared" si="7"/>
        <v>0.01940976664166924</v>
      </c>
      <c r="P52" s="620">
        <f t="shared" si="7"/>
        <v>0.01303084504896971</v>
      </c>
      <c r="Q52" s="620">
        <f t="shared" si="7"/>
        <v>0.0368319465449034</v>
      </c>
      <c r="R52" s="620">
        <f t="shared" si="7"/>
        <v>0.02091793547334611</v>
      </c>
      <c r="S52" s="620">
        <f t="shared" si="7"/>
        <v>0.021394856411839958</v>
      </c>
      <c r="T52" s="620">
        <f t="shared" si="7"/>
        <v>0.0026817439159287433</v>
      </c>
      <c r="U52" s="293"/>
      <c r="V52" s="293"/>
      <c r="W52" s="293"/>
      <c r="X52" s="293"/>
      <c r="Y52" s="293"/>
      <c r="Z52" s="293"/>
      <c r="AA52" s="293"/>
      <c r="AB52" s="293"/>
      <c r="AC52" s="293"/>
    </row>
    <row r="53" spans="2:29" ht="11.25">
      <c r="B53" s="106" t="s">
        <v>0</v>
      </c>
      <c r="C53" s="277">
        <f t="shared" si="4"/>
        <v>0.25339542103220797</v>
      </c>
      <c r="D53" s="278">
        <f aca="true" t="shared" si="8" ref="D53:K62">E9/$C9</f>
        <v>0.09972836631742336</v>
      </c>
      <c r="E53" s="279">
        <f t="shared" si="8"/>
        <v>0.05723709740007761</v>
      </c>
      <c r="F53" s="279">
        <f t="shared" si="8"/>
        <v>0.04093907644547924</v>
      </c>
      <c r="G53" s="279">
        <f t="shared" si="8"/>
        <v>0.03104384943733023</v>
      </c>
      <c r="H53" s="279">
        <f t="shared" si="8"/>
        <v>0.12514551804423749</v>
      </c>
      <c r="I53" s="279">
        <f t="shared" si="8"/>
        <v>0.15793558401241753</v>
      </c>
      <c r="J53" s="279">
        <f t="shared" si="8"/>
        <v>0.21750097012029493</v>
      </c>
      <c r="K53" s="280">
        <f t="shared" si="8"/>
        <v>0.01726814124951494</v>
      </c>
      <c r="L53" s="277">
        <f t="shared" si="6"/>
        <v>0.2613768961493582</v>
      </c>
      <c r="M53" s="279">
        <f aca="true" t="shared" si="9" ref="M53:M63">O9/$M9</f>
        <v>0.09008168028004668</v>
      </c>
      <c r="N53" s="279">
        <f aca="true" t="shared" si="10" ref="N53:N63">P9/$M9</f>
        <v>0.05507584597432905</v>
      </c>
      <c r="O53" s="279">
        <f aca="true" t="shared" si="11" ref="O53:O63">Q9/$M9</f>
        <v>0.03593932322053676</v>
      </c>
      <c r="P53" s="279">
        <f aca="true" t="shared" si="12" ref="P53:P63">R9/$M9</f>
        <v>0.02707117852975496</v>
      </c>
      <c r="Q53" s="279">
        <f aca="true" t="shared" si="13" ref="Q53:Q63">S9/$M9</f>
        <v>0.11458576429404901</v>
      </c>
      <c r="R53" s="279">
        <f aca="true" t="shared" si="14" ref="R53:R63">T9/$M9</f>
        <v>0.1453908984830805</v>
      </c>
      <c r="S53" s="279">
        <f aca="true" t="shared" si="15" ref="S53:S63">U9/$M9</f>
        <v>0.24154025670945156</v>
      </c>
      <c r="T53" s="279">
        <f aca="true" t="shared" si="16" ref="T53:T63">V9/$M9</f>
        <v>0.029171528588098017</v>
      </c>
      <c r="U53" s="293"/>
      <c r="V53" s="293"/>
      <c r="W53" s="293"/>
      <c r="X53" s="293"/>
      <c r="Y53" s="293"/>
      <c r="Z53" s="293"/>
      <c r="AA53" s="293"/>
      <c r="AB53" s="293"/>
      <c r="AC53" s="293"/>
    </row>
    <row r="54" spans="2:29" ht="11.25">
      <c r="B54" s="107" t="s">
        <v>486</v>
      </c>
      <c r="C54" s="281">
        <f t="shared" si="4"/>
        <v>0.10706870428910795</v>
      </c>
      <c r="D54" s="282">
        <f t="shared" si="8"/>
        <v>0.8326443575690691</v>
      </c>
      <c r="E54" s="283">
        <f t="shared" si="8"/>
        <v>0.03900039280971175</v>
      </c>
      <c r="F54" s="283">
        <f t="shared" si="8"/>
        <v>0.008978507697199828</v>
      </c>
      <c r="G54" s="283">
        <f t="shared" si="8"/>
        <v>0.00364751875198743</v>
      </c>
      <c r="H54" s="283">
        <f t="shared" si="8"/>
        <v>0.006266250163670713</v>
      </c>
      <c r="I54" s="283">
        <f t="shared" si="8"/>
        <v>0.001346776154579974</v>
      </c>
      <c r="J54" s="283">
        <f t="shared" si="8"/>
        <v>0.0008043246478741513</v>
      </c>
      <c r="K54" s="284">
        <f t="shared" si="8"/>
        <v>0.000243167916799162</v>
      </c>
      <c r="L54" s="281">
        <f t="shared" si="6"/>
        <v>0.2675915679235607</v>
      </c>
      <c r="M54" s="283">
        <f t="shared" si="9"/>
        <v>0.6609085265459257</v>
      </c>
      <c r="N54" s="283">
        <f t="shared" si="10"/>
        <v>0.033280250479095254</v>
      </c>
      <c r="O54" s="283">
        <f t="shared" si="11"/>
        <v>0.01246997219897973</v>
      </c>
      <c r="P54" s="283">
        <f t="shared" si="12"/>
        <v>0.007071715835785041</v>
      </c>
      <c r="Q54" s="283">
        <f t="shared" si="13"/>
        <v>0.012631919889875571</v>
      </c>
      <c r="R54" s="283">
        <f t="shared" si="14"/>
        <v>0.0037787794542362817</v>
      </c>
      <c r="S54" s="283">
        <f t="shared" si="15"/>
        <v>0.0018623984453021675</v>
      </c>
      <c r="T54" s="283">
        <f t="shared" si="16"/>
        <v>0.0004048692272396016</v>
      </c>
      <c r="U54" s="293"/>
      <c r="V54" s="293"/>
      <c r="W54" s="293"/>
      <c r="X54" s="293"/>
      <c r="Y54" s="293"/>
      <c r="Z54" s="293"/>
      <c r="AA54" s="293"/>
      <c r="AB54" s="293"/>
      <c r="AC54" s="293"/>
    </row>
    <row r="55" spans="2:29" ht="11.25">
      <c r="B55" s="107" t="s">
        <v>349</v>
      </c>
      <c r="C55" s="281">
        <f t="shared" si="4"/>
        <v>0.2569672131147541</v>
      </c>
      <c r="D55" s="282">
        <f t="shared" si="8"/>
        <v>0.29713114754098363</v>
      </c>
      <c r="E55" s="283">
        <f t="shared" si="8"/>
        <v>0.12172131147540984</v>
      </c>
      <c r="F55" s="283">
        <f t="shared" si="8"/>
        <v>0.06147540983606557</v>
      </c>
      <c r="G55" s="283">
        <f t="shared" si="8"/>
        <v>0.038524590163934426</v>
      </c>
      <c r="H55" s="283">
        <f t="shared" si="8"/>
        <v>0.09016393442622951</v>
      </c>
      <c r="I55" s="283">
        <f t="shared" si="8"/>
        <v>0.0389344262295082</v>
      </c>
      <c r="J55" s="283">
        <f t="shared" si="8"/>
        <v>0.054098360655737705</v>
      </c>
      <c r="K55" s="284">
        <f t="shared" si="8"/>
        <v>0.04180327868852459</v>
      </c>
      <c r="L55" s="281">
        <f t="shared" si="6"/>
        <v>0.3092738407699038</v>
      </c>
      <c r="M55" s="283">
        <f t="shared" si="9"/>
        <v>0.24234470691163604</v>
      </c>
      <c r="N55" s="283">
        <f t="shared" si="10"/>
        <v>0.1216097987751531</v>
      </c>
      <c r="O55" s="283">
        <f t="shared" si="11"/>
        <v>0.06124234470691164</v>
      </c>
      <c r="P55" s="283">
        <f t="shared" si="12"/>
        <v>0.0389326334208224</v>
      </c>
      <c r="Q55" s="283">
        <f t="shared" si="13"/>
        <v>0.09492563429571303</v>
      </c>
      <c r="R55" s="283">
        <f t="shared" si="14"/>
        <v>0.04068241469816273</v>
      </c>
      <c r="S55" s="283">
        <f t="shared" si="15"/>
        <v>0.0542432195975503</v>
      </c>
      <c r="T55" s="283">
        <f t="shared" si="16"/>
        <v>0.03718285214348206</v>
      </c>
      <c r="U55" s="293"/>
      <c r="V55" s="293"/>
      <c r="W55" s="293"/>
      <c r="X55" s="293"/>
      <c r="Y55" s="293"/>
      <c r="Z55" s="293"/>
      <c r="AA55" s="293"/>
      <c r="AB55" s="293"/>
      <c r="AC55" s="293"/>
    </row>
    <row r="56" spans="2:29" ht="11.25">
      <c r="B56" s="107" t="s">
        <v>461</v>
      </c>
      <c r="C56" s="281">
        <f t="shared" si="4"/>
        <v>0.39376934984520123</v>
      </c>
      <c r="D56" s="282">
        <f t="shared" si="8"/>
        <v>0.13041795665634676</v>
      </c>
      <c r="E56" s="283">
        <f t="shared" si="8"/>
        <v>0.06269349845201239</v>
      </c>
      <c r="F56" s="283">
        <f t="shared" si="8"/>
        <v>0.045472136222910214</v>
      </c>
      <c r="G56" s="283">
        <f t="shared" si="8"/>
        <v>0.031927244582043345</v>
      </c>
      <c r="H56" s="283">
        <f t="shared" si="8"/>
        <v>0.07778637770897832</v>
      </c>
      <c r="I56" s="283">
        <f t="shared" si="8"/>
        <v>0.056695046439628485</v>
      </c>
      <c r="J56" s="283">
        <f t="shared" si="8"/>
        <v>0.15228328173374614</v>
      </c>
      <c r="K56" s="284">
        <f t="shared" si="8"/>
        <v>0.048761609907120744</v>
      </c>
      <c r="L56" s="281">
        <f t="shared" si="6"/>
        <v>0.4144893111638955</v>
      </c>
      <c r="M56" s="283">
        <f t="shared" si="9"/>
        <v>0.1311163895486936</v>
      </c>
      <c r="N56" s="283">
        <f t="shared" si="10"/>
        <v>0.07244655581947744</v>
      </c>
      <c r="O56" s="283">
        <f t="shared" si="11"/>
        <v>0.047980997624703085</v>
      </c>
      <c r="P56" s="283">
        <f t="shared" si="12"/>
        <v>0.0332541567695962</v>
      </c>
      <c r="Q56" s="283">
        <f t="shared" si="13"/>
        <v>0.07268408551068883</v>
      </c>
      <c r="R56" s="283">
        <f t="shared" si="14"/>
        <v>0.039667458432304036</v>
      </c>
      <c r="S56" s="283">
        <f t="shared" si="15"/>
        <v>0.12185273159144894</v>
      </c>
      <c r="T56" s="283">
        <f t="shared" si="16"/>
        <v>0.0665083135391924</v>
      </c>
      <c r="U56" s="293"/>
      <c r="V56" s="293"/>
      <c r="W56" s="293"/>
      <c r="X56" s="293"/>
      <c r="Y56" s="293"/>
      <c r="Z56" s="293"/>
      <c r="AA56" s="293"/>
      <c r="AB56" s="293"/>
      <c r="AC56" s="293"/>
    </row>
    <row r="57" spans="2:29" ht="11.25">
      <c r="B57" s="107" t="s">
        <v>348</v>
      </c>
      <c r="C57" s="281">
        <f t="shared" si="4"/>
        <v>0.254706632274897</v>
      </c>
      <c r="D57" s="282">
        <f t="shared" si="8"/>
        <v>0.10198938598831865</v>
      </c>
      <c r="E57" s="283">
        <f t="shared" si="8"/>
        <v>0.08013875300186783</v>
      </c>
      <c r="F57" s="283">
        <f t="shared" si="8"/>
        <v>0.060155948886714695</v>
      </c>
      <c r="G57" s="283">
        <f t="shared" si="8"/>
        <v>0.04832636603516262</v>
      </c>
      <c r="H57" s="283">
        <f t="shared" si="8"/>
        <v>0.1804678466601441</v>
      </c>
      <c r="I57" s="283">
        <f t="shared" si="8"/>
        <v>0.13584749029025467</v>
      </c>
      <c r="J57" s="283">
        <f t="shared" si="8"/>
        <v>0.12855406326899702</v>
      </c>
      <c r="K57" s="284">
        <f t="shared" si="8"/>
        <v>0.009813513593643452</v>
      </c>
      <c r="L57" s="281">
        <f t="shared" si="6"/>
        <v>0.27760505465850965</v>
      </c>
      <c r="M57" s="283">
        <f t="shared" si="9"/>
        <v>0.10888242570120014</v>
      </c>
      <c r="N57" s="283">
        <f t="shared" si="10"/>
        <v>0.07291144318523719</v>
      </c>
      <c r="O57" s="283">
        <f t="shared" si="11"/>
        <v>0.054758800521512385</v>
      </c>
      <c r="P57" s="283">
        <f t="shared" si="12"/>
        <v>0.042690469026844514</v>
      </c>
      <c r="Q57" s="283">
        <f t="shared" si="13"/>
        <v>0.16220372413331996</v>
      </c>
      <c r="R57" s="283">
        <f t="shared" si="14"/>
        <v>0.12419349446728847</v>
      </c>
      <c r="S57" s="283">
        <f t="shared" si="15"/>
        <v>0.1427138702236486</v>
      </c>
      <c r="T57" s="283">
        <f t="shared" si="16"/>
        <v>0.014074148363587738</v>
      </c>
      <c r="U57" s="293"/>
      <c r="V57" s="293"/>
      <c r="W57" s="293"/>
      <c r="X57" s="293"/>
      <c r="Y57" s="293"/>
      <c r="Z57" s="293"/>
      <c r="AA57" s="293"/>
      <c r="AB57" s="293"/>
      <c r="AC57" s="293"/>
    </row>
    <row r="58" spans="2:29" ht="11.25">
      <c r="B58" s="107" t="s">
        <v>5</v>
      </c>
      <c r="C58" s="281">
        <f t="shared" si="4"/>
        <v>0.35711711711711713</v>
      </c>
      <c r="D58" s="282">
        <f t="shared" si="8"/>
        <v>0.4990990990990991</v>
      </c>
      <c r="E58" s="283">
        <f t="shared" si="8"/>
        <v>0.06018018018018018</v>
      </c>
      <c r="F58" s="283">
        <f t="shared" si="8"/>
        <v>0.021621621621621623</v>
      </c>
      <c r="G58" s="283">
        <f t="shared" si="8"/>
        <v>0.012972972972972972</v>
      </c>
      <c r="H58" s="283">
        <f t="shared" si="8"/>
        <v>0.025225225225225224</v>
      </c>
      <c r="I58" s="283">
        <f t="shared" si="8"/>
        <v>0.008648648648648649</v>
      </c>
      <c r="J58" s="283">
        <f t="shared" si="8"/>
        <v>0.010450450450450451</v>
      </c>
      <c r="K58" s="284">
        <f t="shared" si="8"/>
        <v>0.0046846846846846845</v>
      </c>
      <c r="L58" s="281">
        <f t="shared" si="6"/>
        <v>0.5543090260071392</v>
      </c>
      <c r="M58" s="283">
        <f t="shared" si="9"/>
        <v>0.2962774094849567</v>
      </c>
      <c r="N58" s="283">
        <f t="shared" si="10"/>
        <v>0.04742478327383988</v>
      </c>
      <c r="O58" s="283">
        <f t="shared" si="11"/>
        <v>0.020907700152983173</v>
      </c>
      <c r="P58" s="283">
        <f t="shared" si="12"/>
        <v>0.014278429372768995</v>
      </c>
      <c r="Q58" s="283">
        <f t="shared" si="13"/>
        <v>0.03263640999490056</v>
      </c>
      <c r="R58" s="283">
        <f t="shared" si="14"/>
        <v>0.013768485466598673</v>
      </c>
      <c r="S58" s="283">
        <f t="shared" si="15"/>
        <v>0.013768485466598673</v>
      </c>
      <c r="T58" s="283">
        <f t="shared" si="16"/>
        <v>0.006629270780214177</v>
      </c>
      <c r="U58" s="293"/>
      <c r="V58" s="293"/>
      <c r="W58" s="293"/>
      <c r="X58" s="293"/>
      <c r="Y58" s="293"/>
      <c r="Z58" s="293"/>
      <c r="AA58" s="293"/>
      <c r="AB58" s="293"/>
      <c r="AC58" s="293"/>
    </row>
    <row r="59" spans="2:29" ht="11.25">
      <c r="B59" s="107" t="s">
        <v>487</v>
      </c>
      <c r="C59" s="281">
        <f t="shared" si="4"/>
        <v>0.033617245797844274</v>
      </c>
      <c r="D59" s="282">
        <f t="shared" si="8"/>
        <v>0.08359086455114192</v>
      </c>
      <c r="E59" s="283">
        <f t="shared" si="8"/>
        <v>0.10168086228989222</v>
      </c>
      <c r="F59" s="283">
        <f t="shared" si="8"/>
        <v>0.08298786462651692</v>
      </c>
      <c r="G59" s="283">
        <f t="shared" si="8"/>
        <v>0.08268636466420441</v>
      </c>
      <c r="H59" s="283">
        <f t="shared" si="8"/>
        <v>0.3215497098062863</v>
      </c>
      <c r="I59" s="283">
        <f t="shared" si="8"/>
        <v>0.18708072661490918</v>
      </c>
      <c r="J59" s="283">
        <f t="shared" si="8"/>
        <v>0.10409286198839225</v>
      </c>
      <c r="K59" s="284">
        <f t="shared" si="8"/>
        <v>0.00256274967965629</v>
      </c>
      <c r="L59" s="281">
        <f t="shared" si="6"/>
        <v>0.09135749517478019</v>
      </c>
      <c r="M59" s="283">
        <f t="shared" si="9"/>
        <v>0.11401815712345414</v>
      </c>
      <c r="N59" s="283">
        <f t="shared" si="10"/>
        <v>0.11744942454785903</v>
      </c>
      <c r="O59" s="283">
        <f t="shared" si="11"/>
        <v>0.09335906783901637</v>
      </c>
      <c r="P59" s="283">
        <f t="shared" si="12"/>
        <v>0.0769890628350847</v>
      </c>
      <c r="Q59" s="283">
        <f t="shared" si="13"/>
        <v>0.2591321752805776</v>
      </c>
      <c r="R59" s="283">
        <f t="shared" si="14"/>
        <v>0.149474587175638</v>
      </c>
      <c r="S59" s="283">
        <f t="shared" si="15"/>
        <v>0.09571806419329473</v>
      </c>
      <c r="T59" s="283">
        <f t="shared" si="16"/>
        <v>0.002501965830295232</v>
      </c>
      <c r="U59" s="293"/>
      <c r="V59" s="293"/>
      <c r="W59" s="293"/>
      <c r="X59" s="293"/>
      <c r="Y59" s="293"/>
      <c r="Z59" s="293"/>
      <c r="AA59" s="293"/>
      <c r="AB59" s="293"/>
      <c r="AC59" s="293"/>
    </row>
    <row r="60" spans="2:29" ht="11.25">
      <c r="B60" s="107" t="s">
        <v>491</v>
      </c>
      <c r="C60" s="281">
        <f t="shared" si="4"/>
        <v>0.5160810470375125</v>
      </c>
      <c r="D60" s="282">
        <f t="shared" si="8"/>
        <v>0.3849614318789813</v>
      </c>
      <c r="E60" s="283">
        <f t="shared" si="8"/>
        <v>0.02958288847035113</v>
      </c>
      <c r="F60" s="283">
        <f t="shared" si="8"/>
        <v>0.016890797634328627</v>
      </c>
      <c r="G60" s="283">
        <f t="shared" si="8"/>
        <v>0.011552441847910844</v>
      </c>
      <c r="H60" s="283">
        <f t="shared" si="8"/>
        <v>0.030794515289290898</v>
      </c>
      <c r="I60" s="283">
        <f t="shared" si="8"/>
        <v>0.007581664847227054</v>
      </c>
      <c r="J60" s="283">
        <f t="shared" si="8"/>
        <v>0.0023992610276034982</v>
      </c>
      <c r="K60" s="284">
        <f t="shared" si="8"/>
        <v>0.00016794827193224488</v>
      </c>
      <c r="L60" s="281">
        <f t="shared" si="6"/>
        <v>0.629023111713531</v>
      </c>
      <c r="M60" s="283">
        <f t="shared" si="9"/>
        <v>0.2731082557640973</v>
      </c>
      <c r="N60" s="283">
        <f t="shared" si="10"/>
        <v>0.02526936003651402</v>
      </c>
      <c r="O60" s="283">
        <f t="shared" si="11"/>
        <v>0.01598871384904773</v>
      </c>
      <c r="P60" s="283">
        <f t="shared" si="12"/>
        <v>0.011825562578664196</v>
      </c>
      <c r="Q60" s="283">
        <f t="shared" si="13"/>
        <v>0.03224021797762133</v>
      </c>
      <c r="R60" s="283">
        <f t="shared" si="14"/>
        <v>0.00922532191809242</v>
      </c>
      <c r="S60" s="283">
        <f t="shared" si="15"/>
        <v>0.003056665882906184</v>
      </c>
      <c r="T60" s="283">
        <f t="shared" si="16"/>
        <v>0.0002489592121824041</v>
      </c>
      <c r="U60" s="293"/>
      <c r="V60" s="293"/>
      <c r="W60" s="293"/>
      <c r="X60" s="293"/>
      <c r="Y60" s="293"/>
      <c r="Z60" s="293"/>
      <c r="AA60" s="293"/>
      <c r="AB60" s="293"/>
      <c r="AC60" s="293"/>
    </row>
    <row r="61" spans="2:29" ht="11.25">
      <c r="B61" s="107" t="s">
        <v>459</v>
      </c>
      <c r="C61" s="281">
        <f t="shared" si="4"/>
        <v>0.7005058272034982</v>
      </c>
      <c r="D61" s="282">
        <f t="shared" si="8"/>
        <v>0.142974930981453</v>
      </c>
      <c r="E61" s="283">
        <f t="shared" si="8"/>
        <v>0.028015045116821995</v>
      </c>
      <c r="F61" s="283">
        <f t="shared" si="8"/>
        <v>0.018621111337570176</v>
      </c>
      <c r="G61" s="283">
        <f t="shared" si="8"/>
        <v>0.013599896240573641</v>
      </c>
      <c r="H61" s="283">
        <f t="shared" si="8"/>
        <v>0.046172944729576997</v>
      </c>
      <c r="I61" s="283">
        <f t="shared" si="8"/>
        <v>0.024327879787293175</v>
      </c>
      <c r="J61" s="283">
        <f t="shared" si="8"/>
        <v>0.02165978025235775</v>
      </c>
      <c r="K61" s="284">
        <f t="shared" si="8"/>
        <v>0.004122584350855089</v>
      </c>
      <c r="L61" s="281">
        <f t="shared" si="6"/>
        <v>0.7548696706405335</v>
      </c>
      <c r="M61" s="283">
        <f t="shared" si="9"/>
        <v>0.09460497070115174</v>
      </c>
      <c r="N61" s="283">
        <f t="shared" si="10"/>
        <v>0.024297837947060013</v>
      </c>
      <c r="O61" s="283">
        <f t="shared" si="11"/>
        <v>0.015861790260658717</v>
      </c>
      <c r="P61" s="283">
        <f t="shared" si="12"/>
        <v>0.011921600323297636</v>
      </c>
      <c r="Q61" s="283">
        <f t="shared" si="13"/>
        <v>0.0428167306526571</v>
      </c>
      <c r="R61" s="283">
        <f t="shared" si="14"/>
        <v>0.025772883410790058</v>
      </c>
      <c r="S61" s="283">
        <f t="shared" si="15"/>
        <v>0.024570620327338855</v>
      </c>
      <c r="T61" s="283">
        <f t="shared" si="16"/>
        <v>0.005273792685390988</v>
      </c>
      <c r="U61" s="293"/>
      <c r="V61" s="293"/>
      <c r="W61" s="293"/>
      <c r="X61" s="293"/>
      <c r="Y61" s="293"/>
      <c r="Z61" s="293"/>
      <c r="AA61" s="293"/>
      <c r="AB61" s="293"/>
      <c r="AC61" s="293"/>
    </row>
    <row r="62" spans="2:29" ht="11.25">
      <c r="B62" s="108" t="s">
        <v>484</v>
      </c>
      <c r="C62" s="285">
        <f t="shared" si="4"/>
        <v>0.3488909264026519</v>
      </c>
      <c r="D62" s="286">
        <f t="shared" si="8"/>
        <v>0.1805021687766689</v>
      </c>
      <c r="E62" s="287">
        <f t="shared" si="8"/>
        <v>0.05122192051345347</v>
      </c>
      <c r="F62" s="287">
        <f t="shared" si="8"/>
        <v>0.030468667348450117</v>
      </c>
      <c r="G62" s="287">
        <f t="shared" si="8"/>
        <v>0.023186514793525407</v>
      </c>
      <c r="H62" s="287">
        <f t="shared" si="8"/>
        <v>0.11697288147547343</v>
      </c>
      <c r="I62" s="287">
        <f t="shared" si="8"/>
        <v>0.13518707902810592</v>
      </c>
      <c r="J62" s="287">
        <f t="shared" si="8"/>
        <v>0.10692245300983884</v>
      </c>
      <c r="K62" s="288">
        <f t="shared" si="8"/>
        <v>0.0066650209824734635</v>
      </c>
      <c r="L62" s="285">
        <f t="shared" si="6"/>
        <v>0.4169928308467351</v>
      </c>
      <c r="M62" s="287">
        <f t="shared" si="9"/>
        <v>0.13307498546793256</v>
      </c>
      <c r="N62" s="287">
        <f t="shared" si="10"/>
        <v>0.04685138539042821</v>
      </c>
      <c r="O62" s="287">
        <f t="shared" si="11"/>
        <v>0.029044758767680683</v>
      </c>
      <c r="P62" s="287">
        <f t="shared" si="12"/>
        <v>0.022127494671575276</v>
      </c>
      <c r="Q62" s="287">
        <f t="shared" si="13"/>
        <v>0.097965510559969</v>
      </c>
      <c r="R62" s="287">
        <f t="shared" si="14"/>
        <v>0.11825227669056385</v>
      </c>
      <c r="S62" s="287">
        <f t="shared" si="15"/>
        <v>0.12764968029451657</v>
      </c>
      <c r="T62" s="287">
        <f t="shared" si="16"/>
        <v>0.008079829490408835</v>
      </c>
      <c r="U62" s="293"/>
      <c r="V62" s="293"/>
      <c r="W62" s="293"/>
      <c r="X62" s="293"/>
      <c r="Y62" s="293"/>
      <c r="Z62" s="293"/>
      <c r="AA62" s="293"/>
      <c r="AB62" s="293"/>
      <c r="AC62" s="293"/>
    </row>
    <row r="63" spans="2:29" ht="11.25">
      <c r="B63" s="447" t="s">
        <v>280</v>
      </c>
      <c r="C63" s="634" t="s">
        <v>18</v>
      </c>
      <c r="D63" s="635" t="s">
        <v>18</v>
      </c>
      <c r="E63" s="636" t="s">
        <v>18</v>
      </c>
      <c r="F63" s="636" t="s">
        <v>18</v>
      </c>
      <c r="G63" s="636" t="s">
        <v>18</v>
      </c>
      <c r="H63" s="636" t="s">
        <v>18</v>
      </c>
      <c r="I63" s="636" t="s">
        <v>18</v>
      </c>
      <c r="J63" s="636" t="s">
        <v>18</v>
      </c>
      <c r="K63" s="637" t="s">
        <v>18</v>
      </c>
      <c r="L63" s="634">
        <f t="shared" si="6"/>
        <v>0.17223936899862827</v>
      </c>
      <c r="M63" s="636">
        <f t="shared" si="9"/>
        <v>0.6751114540466392</v>
      </c>
      <c r="N63" s="636">
        <f t="shared" si="10"/>
        <v>0.08406207133058985</v>
      </c>
      <c r="O63" s="636">
        <f t="shared" si="11"/>
        <v>0.02726337448559671</v>
      </c>
      <c r="P63" s="636">
        <f t="shared" si="12"/>
        <v>0.013545953360768175</v>
      </c>
      <c r="Q63" s="636">
        <f t="shared" si="13"/>
        <v>0.020876200274348423</v>
      </c>
      <c r="R63" s="636">
        <f t="shared" si="14"/>
        <v>0.004372427983539095</v>
      </c>
      <c r="S63" s="636">
        <f t="shared" si="15"/>
        <v>0.0021862139917695473</v>
      </c>
      <c r="T63" s="636">
        <f t="shared" si="16"/>
        <v>0.00038580246913580245</v>
      </c>
      <c r="U63" s="293"/>
      <c r="V63" s="293"/>
      <c r="W63" s="293"/>
      <c r="X63" s="293"/>
      <c r="Y63" s="293"/>
      <c r="Z63" s="293"/>
      <c r="AA63" s="293"/>
      <c r="AB63" s="293"/>
      <c r="AC63" s="293"/>
    </row>
    <row r="64" spans="2:29" ht="11.25">
      <c r="B64" s="451" t="s">
        <v>394</v>
      </c>
      <c r="C64" s="638">
        <f aca="true" t="shared" si="17" ref="C64:K69">D20/$C20</f>
        <v>0.8283281169548692</v>
      </c>
      <c r="D64" s="639">
        <f t="shared" si="17"/>
        <v>0.09335678293116116</v>
      </c>
      <c r="E64" s="640">
        <f t="shared" si="17"/>
        <v>0.01701445737129237</v>
      </c>
      <c r="F64" s="640">
        <f t="shared" si="17"/>
        <v>0.011153986335209688</v>
      </c>
      <c r="G64" s="640">
        <f t="shared" si="17"/>
        <v>0.008220858185857346</v>
      </c>
      <c r="H64" s="640">
        <f t="shared" si="17"/>
        <v>0.021879863236391617</v>
      </c>
      <c r="I64" s="640">
        <f t="shared" si="17"/>
        <v>0.01072587690118193</v>
      </c>
      <c r="J64" s="640">
        <f t="shared" si="17"/>
        <v>0.00789688347902553</v>
      </c>
      <c r="K64" s="641">
        <f t="shared" si="17"/>
        <v>0.0014289598676331912</v>
      </c>
      <c r="L64" s="638">
        <f aca="true" t="shared" si="18" ref="L64:T69">N20/$M20</f>
        <v>0.8725568826810128</v>
      </c>
      <c r="M64" s="640">
        <f t="shared" si="18"/>
        <v>0.05145970090321307</v>
      </c>
      <c r="N64" s="640">
        <f t="shared" si="18"/>
        <v>0.01675632989487192</v>
      </c>
      <c r="O64" s="640">
        <f t="shared" si="18"/>
        <v>0.01046345195202606</v>
      </c>
      <c r="P64" s="640">
        <f t="shared" si="18"/>
        <v>0.00751443660233947</v>
      </c>
      <c r="Q64" s="640">
        <f t="shared" si="18"/>
        <v>0.021438971422930754</v>
      </c>
      <c r="R64" s="640">
        <f t="shared" si="18"/>
        <v>0.00952568974877844</v>
      </c>
      <c r="S64" s="640">
        <f t="shared" si="18"/>
        <v>0.008495385222841913</v>
      </c>
      <c r="T64" s="640">
        <f t="shared" si="18"/>
        <v>0.0017891515719855881</v>
      </c>
      <c r="U64" s="293"/>
      <c r="V64" s="293"/>
      <c r="W64" s="293"/>
      <c r="X64" s="293"/>
      <c r="Y64" s="293"/>
      <c r="Z64" s="293"/>
      <c r="AA64" s="293"/>
      <c r="AB64" s="293"/>
      <c r="AC64" s="293"/>
    </row>
    <row r="65" spans="2:29" ht="11.25">
      <c r="B65" s="106" t="s">
        <v>11</v>
      </c>
      <c r="C65" s="277">
        <f t="shared" si="17"/>
        <v>0.7369935798096081</v>
      </c>
      <c r="D65" s="278">
        <f t="shared" si="17"/>
        <v>0.20743856541952624</v>
      </c>
      <c r="E65" s="279">
        <f t="shared" si="17"/>
        <v>0.013283152534868276</v>
      </c>
      <c r="F65" s="279">
        <f t="shared" si="17"/>
        <v>0.007084348018596413</v>
      </c>
      <c r="G65" s="279">
        <f t="shared" si="17"/>
        <v>0.005534646889528448</v>
      </c>
      <c r="H65" s="279">
        <f t="shared" si="17"/>
        <v>0.014168696037192827</v>
      </c>
      <c r="I65" s="279">
        <f t="shared" si="17"/>
        <v>0.006420190391853</v>
      </c>
      <c r="J65" s="279">
        <f t="shared" si="17"/>
        <v>0.007084348018596413</v>
      </c>
      <c r="K65" s="280">
        <f t="shared" si="17"/>
        <v>0.0017710870046491033</v>
      </c>
      <c r="L65" s="277">
        <f t="shared" si="18"/>
        <v>0.7478126608337622</v>
      </c>
      <c r="M65" s="279">
        <f t="shared" si="18"/>
        <v>0.20123520329387545</v>
      </c>
      <c r="N65" s="279">
        <f t="shared" si="18"/>
        <v>0.01312403499742666</v>
      </c>
      <c r="O65" s="279">
        <f t="shared" si="18"/>
        <v>0.006176016469377252</v>
      </c>
      <c r="P65" s="279">
        <f t="shared" si="18"/>
        <v>0.004374678332475553</v>
      </c>
      <c r="Q65" s="279">
        <f t="shared" si="18"/>
        <v>0.011837364899639732</v>
      </c>
      <c r="R65" s="279">
        <f t="shared" si="18"/>
        <v>0.006948018528049408</v>
      </c>
      <c r="S65" s="279">
        <f t="shared" si="18"/>
        <v>0.007462686567164179</v>
      </c>
      <c r="T65" s="279">
        <f t="shared" si="18"/>
        <v>0.001544004117344313</v>
      </c>
      <c r="U65" s="293"/>
      <c r="V65" s="293"/>
      <c r="W65" s="293"/>
      <c r="X65" s="293"/>
      <c r="Y65" s="293"/>
      <c r="Z65" s="293"/>
      <c r="AA65" s="293"/>
      <c r="AB65" s="293"/>
      <c r="AC65" s="293"/>
    </row>
    <row r="66" spans="2:29" ht="11.25">
      <c r="B66" s="107" t="s">
        <v>12</v>
      </c>
      <c r="C66" s="281">
        <f t="shared" si="17"/>
        <v>0.35307375456594386</v>
      </c>
      <c r="D66" s="282">
        <f t="shared" si="17"/>
        <v>0.5388202378176731</v>
      </c>
      <c r="E66" s="283">
        <f t="shared" si="17"/>
        <v>0.06209683686951115</v>
      </c>
      <c r="F66" s="283">
        <f t="shared" si="17"/>
        <v>0.01795290277453952</v>
      </c>
      <c r="G66" s="283">
        <f t="shared" si="17"/>
        <v>0.008238128545892594</v>
      </c>
      <c r="H66" s="283">
        <f t="shared" si="17"/>
        <v>0.013989274889251575</v>
      </c>
      <c r="I66" s="283">
        <f t="shared" si="17"/>
        <v>0.0034196005284837182</v>
      </c>
      <c r="J66" s="283">
        <f t="shared" si="17"/>
        <v>0.0017098002642418591</v>
      </c>
      <c r="K66" s="284">
        <f t="shared" si="17"/>
        <v>0.0006994637444625787</v>
      </c>
      <c r="L66" s="281">
        <f t="shared" si="18"/>
        <v>0.42223288164048445</v>
      </c>
      <c r="M66" s="283">
        <f t="shared" si="18"/>
        <v>0.4355438301954671</v>
      </c>
      <c r="N66" s="283">
        <f t="shared" si="18"/>
        <v>0.0658352320422113</v>
      </c>
      <c r="O66" s="283">
        <f t="shared" si="18"/>
        <v>0.02398369109005876</v>
      </c>
      <c r="P66" s="283">
        <f t="shared" si="18"/>
        <v>0.013910540832234081</v>
      </c>
      <c r="Q66" s="283">
        <f t="shared" si="18"/>
        <v>0.024703201822760524</v>
      </c>
      <c r="R66" s="283">
        <f t="shared" si="18"/>
        <v>0.007914618059719391</v>
      </c>
      <c r="S66" s="283">
        <f t="shared" si="18"/>
        <v>0.004676819762561458</v>
      </c>
      <c r="T66" s="283">
        <f t="shared" si="18"/>
        <v>0.0009593476436023504</v>
      </c>
      <c r="U66" s="293"/>
      <c r="V66" s="293"/>
      <c r="W66" s="293"/>
      <c r="X66" s="293"/>
      <c r="Y66" s="293"/>
      <c r="Z66" s="293"/>
      <c r="AA66" s="293"/>
      <c r="AB66" s="293"/>
      <c r="AC66" s="293"/>
    </row>
    <row r="67" spans="2:29" ht="11.25">
      <c r="B67" s="107" t="s">
        <v>13</v>
      </c>
      <c r="C67" s="281">
        <f t="shared" si="17"/>
        <v>0.11571456809646175</v>
      </c>
      <c r="D67" s="282">
        <f t="shared" si="17"/>
        <v>0.6334453449298281</v>
      </c>
      <c r="E67" s="283">
        <f t="shared" si="17"/>
        <v>0.18300059300256968</v>
      </c>
      <c r="F67" s="283">
        <f t="shared" si="17"/>
        <v>0.04024510772880016</v>
      </c>
      <c r="G67" s="283">
        <f t="shared" si="17"/>
        <v>0.011662383870330105</v>
      </c>
      <c r="H67" s="283">
        <f t="shared" si="17"/>
        <v>0.012294919944653093</v>
      </c>
      <c r="I67" s="283">
        <f t="shared" si="17"/>
        <v>0.0020952757461949003</v>
      </c>
      <c r="J67" s="283">
        <f t="shared" si="17"/>
        <v>0.0010674046254200435</v>
      </c>
      <c r="K67" s="284">
        <f t="shared" si="17"/>
        <v>0.00047440205574224157</v>
      </c>
      <c r="L67" s="281">
        <f t="shared" si="18"/>
        <v>0.3603121404632084</v>
      </c>
      <c r="M67" s="283">
        <f t="shared" si="18"/>
        <v>0.5155820119053575</v>
      </c>
      <c r="N67" s="283">
        <f t="shared" si="18"/>
        <v>0.0665799609824421</v>
      </c>
      <c r="O67" s="283">
        <f t="shared" si="18"/>
        <v>0.021709769396228304</v>
      </c>
      <c r="P67" s="283">
        <f t="shared" si="18"/>
        <v>0.009904457005652543</v>
      </c>
      <c r="Q67" s="283">
        <f t="shared" si="18"/>
        <v>0.017507878545345405</v>
      </c>
      <c r="R67" s="283">
        <f t="shared" si="18"/>
        <v>0.005052273523085389</v>
      </c>
      <c r="S67" s="283">
        <f t="shared" si="18"/>
        <v>0.0027512380571257065</v>
      </c>
      <c r="T67" s="283">
        <f t="shared" si="18"/>
        <v>0.0006502926316842579</v>
      </c>
      <c r="U67" s="293"/>
      <c r="V67" s="293"/>
      <c r="W67" s="293"/>
      <c r="X67" s="293"/>
      <c r="Y67" s="293"/>
      <c r="Z67" s="293"/>
      <c r="AA67" s="293"/>
      <c r="AB67" s="293"/>
      <c r="AC67" s="293"/>
    </row>
    <row r="68" spans="2:29" ht="11.25">
      <c r="B68" s="107" t="s">
        <v>363</v>
      </c>
      <c r="C68" s="281">
        <f t="shared" si="17"/>
        <v>0.1836734693877551</v>
      </c>
      <c r="D68" s="282">
        <f t="shared" si="17"/>
        <v>0.1346938775510204</v>
      </c>
      <c r="E68" s="283">
        <f t="shared" si="17"/>
        <v>0.04081632653061224</v>
      </c>
      <c r="F68" s="283">
        <f t="shared" si="17"/>
        <v>0.024489795918367346</v>
      </c>
      <c r="G68" s="283">
        <f t="shared" si="17"/>
        <v>0.02040816326530612</v>
      </c>
      <c r="H68" s="283">
        <f t="shared" si="17"/>
        <v>0.1346938775510204</v>
      </c>
      <c r="I68" s="283">
        <f t="shared" si="17"/>
        <v>0.22040816326530613</v>
      </c>
      <c r="J68" s="283">
        <f t="shared" si="17"/>
        <v>0.23673469387755103</v>
      </c>
      <c r="K68" s="284">
        <f t="shared" si="17"/>
        <v>0.004081632653061225</v>
      </c>
      <c r="L68" s="281">
        <f t="shared" si="18"/>
        <v>0.22272727272727272</v>
      </c>
      <c r="M68" s="283">
        <f t="shared" si="18"/>
        <v>0.06818181818181818</v>
      </c>
      <c r="N68" s="283">
        <f t="shared" si="18"/>
        <v>0.05</v>
      </c>
      <c r="O68" s="283">
        <f t="shared" si="18"/>
        <v>0.031818181818181815</v>
      </c>
      <c r="P68" s="283">
        <f t="shared" si="18"/>
        <v>0.02727272727272727</v>
      </c>
      <c r="Q68" s="283">
        <f t="shared" si="18"/>
        <v>0.11818181818181818</v>
      </c>
      <c r="R68" s="283">
        <f t="shared" si="18"/>
        <v>0.17272727272727273</v>
      </c>
      <c r="S68" s="283">
        <f t="shared" si="18"/>
        <v>0.3</v>
      </c>
      <c r="T68" s="283">
        <f t="shared" si="18"/>
        <v>0.00909090909090909</v>
      </c>
      <c r="U68" s="293"/>
      <c r="V68" s="293"/>
      <c r="W68" s="293"/>
      <c r="X68" s="293"/>
      <c r="Y68" s="293"/>
      <c r="Z68" s="293"/>
      <c r="AA68" s="293"/>
      <c r="AB68" s="293"/>
      <c r="AC68" s="293"/>
    </row>
    <row r="69" spans="2:29" ht="11.25">
      <c r="B69" s="107" t="s">
        <v>485</v>
      </c>
      <c r="C69" s="281">
        <f t="shared" si="17"/>
        <v>0.30484477958561257</v>
      </c>
      <c r="D69" s="282">
        <f t="shared" si="17"/>
        <v>0.6446368863582311</v>
      </c>
      <c r="E69" s="283">
        <f t="shared" si="17"/>
        <v>0.02814812742204004</v>
      </c>
      <c r="F69" s="283">
        <f t="shared" si="17"/>
        <v>0.008114271324444942</v>
      </c>
      <c r="G69" s="283">
        <f t="shared" si="17"/>
        <v>0.0037493529568124904</v>
      </c>
      <c r="H69" s="283">
        <f t="shared" si="17"/>
        <v>0.006001762755494621</v>
      </c>
      <c r="I69" s="283">
        <f t="shared" si="17"/>
        <v>0.001692804879754893</v>
      </c>
      <c r="J69" s="283">
        <f t="shared" si="17"/>
        <v>0.001888666601379426</v>
      </c>
      <c r="K69" s="284">
        <f t="shared" si="17"/>
        <v>0.0009233481162299416</v>
      </c>
      <c r="L69" s="281">
        <f t="shared" si="18"/>
        <v>0.3490404119207365</v>
      </c>
      <c r="M69" s="283">
        <f t="shared" si="18"/>
        <v>0.6032142299890778</v>
      </c>
      <c r="N69" s="283">
        <f t="shared" si="18"/>
        <v>0.0243060973284097</v>
      </c>
      <c r="O69" s="283">
        <f t="shared" si="18"/>
        <v>0.00695202926440249</v>
      </c>
      <c r="P69" s="283">
        <f t="shared" si="18"/>
        <v>0.0034326728038695585</v>
      </c>
      <c r="Q69" s="283">
        <f t="shared" si="18"/>
        <v>0.006639968100414348</v>
      </c>
      <c r="R69" s="283">
        <f t="shared" si="18"/>
        <v>0.002617846431233855</v>
      </c>
      <c r="S69" s="283">
        <f t="shared" si="18"/>
        <v>0.00263518316256653</v>
      </c>
      <c r="T69" s="283">
        <f t="shared" si="18"/>
        <v>0.0011788977306218685</v>
      </c>
      <c r="U69" s="293"/>
      <c r="V69" s="293"/>
      <c r="W69" s="293"/>
      <c r="X69" s="293"/>
      <c r="Y69" s="293"/>
      <c r="Z69" s="293"/>
      <c r="AA69" s="293"/>
      <c r="AB69" s="293"/>
      <c r="AC69" s="293"/>
    </row>
    <row r="70" spans="2:29" ht="11.25">
      <c r="B70" s="107" t="s">
        <v>16</v>
      </c>
      <c r="C70" s="281">
        <f aca="true" t="shared" si="19" ref="C70:K80">D26/$C26</f>
        <v>0.7560975609756098</v>
      </c>
      <c r="D70" s="282">
        <f t="shared" si="19"/>
        <v>0.19241192411924118</v>
      </c>
      <c r="E70" s="283">
        <f t="shared" si="19"/>
        <v>0.011743450767841012</v>
      </c>
      <c r="F70" s="283">
        <f t="shared" si="19"/>
        <v>0.006323396567299007</v>
      </c>
      <c r="G70" s="283">
        <f t="shared" si="19"/>
        <v>0.0018066847335140017</v>
      </c>
      <c r="H70" s="283">
        <f t="shared" si="19"/>
        <v>0.009033423667570008</v>
      </c>
      <c r="I70" s="283">
        <f t="shared" si="19"/>
        <v>0.01084010840108401</v>
      </c>
      <c r="J70" s="283">
        <f t="shared" si="19"/>
        <v>0.01084010840108401</v>
      </c>
      <c r="K70" s="284">
        <f t="shared" si="19"/>
        <v>0</v>
      </c>
      <c r="L70" s="281">
        <f aca="true" t="shared" si="20" ref="L70:T84">N26/$M26</f>
        <v>0.7869114126097366</v>
      </c>
      <c r="M70" s="283">
        <f t="shared" si="20"/>
        <v>0.17238627294493217</v>
      </c>
      <c r="N70" s="283">
        <f t="shared" si="20"/>
        <v>0.010375099760574621</v>
      </c>
      <c r="O70" s="283">
        <f t="shared" si="20"/>
        <v>0.0023942537909018356</v>
      </c>
      <c r="P70" s="283">
        <f t="shared" si="20"/>
        <v>0.0023942537909018356</v>
      </c>
      <c r="Q70" s="283">
        <f t="shared" si="20"/>
        <v>0.007980845969672785</v>
      </c>
      <c r="R70" s="283">
        <f t="shared" si="20"/>
        <v>0.007980845969672785</v>
      </c>
      <c r="S70" s="283">
        <f t="shared" si="20"/>
        <v>0.009577015163607342</v>
      </c>
      <c r="T70" s="283">
        <f t="shared" si="20"/>
        <v>0</v>
      </c>
      <c r="U70" s="293"/>
      <c r="V70" s="293"/>
      <c r="W70" s="293"/>
      <c r="X70" s="293"/>
      <c r="Y70" s="293"/>
      <c r="Z70" s="293"/>
      <c r="AA70" s="293"/>
      <c r="AB70" s="293"/>
      <c r="AC70" s="293"/>
    </row>
    <row r="71" spans="2:29" ht="11.25">
      <c r="B71" s="107" t="s">
        <v>460</v>
      </c>
      <c r="C71" s="281">
        <f t="shared" si="19"/>
        <v>0.3160210191861176</v>
      </c>
      <c r="D71" s="282">
        <f t="shared" si="19"/>
        <v>0.08138824392032262</v>
      </c>
      <c r="E71" s="283">
        <f t="shared" si="19"/>
        <v>0.060613466943663694</v>
      </c>
      <c r="F71" s="283">
        <f t="shared" si="19"/>
        <v>0.04020530367835757</v>
      </c>
      <c r="G71" s="283">
        <f t="shared" si="19"/>
        <v>0.02786264206281315</v>
      </c>
      <c r="H71" s="283">
        <f t="shared" si="19"/>
        <v>0.0984968837834535</v>
      </c>
      <c r="I71" s="283">
        <f t="shared" si="19"/>
        <v>0.14798973481608213</v>
      </c>
      <c r="J71" s="283">
        <f t="shared" si="19"/>
        <v>0.2022485640962972</v>
      </c>
      <c r="K71" s="284">
        <f t="shared" si="19"/>
        <v>0.025174141512892583</v>
      </c>
      <c r="L71" s="281">
        <f t="shared" si="20"/>
        <v>0.3029590707964602</v>
      </c>
      <c r="M71" s="283">
        <f t="shared" si="20"/>
        <v>0.08752765486725664</v>
      </c>
      <c r="N71" s="283">
        <f t="shared" si="20"/>
        <v>0.07231747787610619</v>
      </c>
      <c r="O71" s="283">
        <f t="shared" si="20"/>
        <v>0.03996128318584071</v>
      </c>
      <c r="P71" s="283">
        <f t="shared" si="20"/>
        <v>0.02696349557522124</v>
      </c>
      <c r="Q71" s="283">
        <f t="shared" si="20"/>
        <v>0.0918141592920354</v>
      </c>
      <c r="R71" s="283">
        <f t="shared" si="20"/>
        <v>0.12486172566371681</v>
      </c>
      <c r="S71" s="283">
        <f t="shared" si="20"/>
        <v>0.21805862831858408</v>
      </c>
      <c r="T71" s="283">
        <f t="shared" si="20"/>
        <v>0.03567477876106195</v>
      </c>
      <c r="U71" s="293"/>
      <c r="V71" s="293"/>
      <c r="W71" s="293"/>
      <c r="X71" s="293"/>
      <c r="Y71" s="293"/>
      <c r="Z71" s="293"/>
      <c r="AA71" s="293"/>
      <c r="AB71" s="293"/>
      <c r="AC71" s="293"/>
    </row>
    <row r="72" spans="2:29" ht="11.25">
      <c r="B72" s="107" t="s">
        <v>19</v>
      </c>
      <c r="C72" s="281">
        <f t="shared" si="19"/>
        <v>0.2875644631973746</v>
      </c>
      <c r="D72" s="282">
        <f t="shared" si="19"/>
        <v>0.22655883731833099</v>
      </c>
      <c r="E72" s="283">
        <f t="shared" si="19"/>
        <v>0.11486169714017816</v>
      </c>
      <c r="F72" s="283">
        <f t="shared" si="19"/>
        <v>0.08397796530707922</v>
      </c>
      <c r="G72" s="283">
        <f t="shared" si="19"/>
        <v>0.06458040318799813</v>
      </c>
      <c r="H72" s="283">
        <f t="shared" si="19"/>
        <v>0.16016174402250352</v>
      </c>
      <c r="I72" s="283">
        <f t="shared" si="19"/>
        <v>0.04289732770745429</v>
      </c>
      <c r="J72" s="283">
        <f t="shared" si="19"/>
        <v>0.01922175339896859</v>
      </c>
      <c r="K72" s="284">
        <f t="shared" si="19"/>
        <v>0.00017580872011251758</v>
      </c>
      <c r="L72" s="281">
        <f t="shared" si="20"/>
        <v>0.2953319571152694</v>
      </c>
      <c r="M72" s="283">
        <f t="shared" si="20"/>
        <v>0.19671039488579609</v>
      </c>
      <c r="N72" s="283">
        <f t="shared" si="20"/>
        <v>0.1118732103615902</v>
      </c>
      <c r="O72" s="283">
        <f t="shared" si="20"/>
        <v>0.08337217819804221</v>
      </c>
      <c r="P72" s="283">
        <f t="shared" si="20"/>
        <v>0.06399413997469534</v>
      </c>
      <c r="Q72" s="283">
        <f t="shared" si="20"/>
        <v>0.17107278417793167</v>
      </c>
      <c r="R72" s="283">
        <f t="shared" si="20"/>
        <v>0.051341812612372646</v>
      </c>
      <c r="S72" s="283">
        <f t="shared" si="20"/>
        <v>0.02583738429779583</v>
      </c>
      <c r="T72" s="283">
        <f t="shared" si="20"/>
        <v>0.00039954717986282216</v>
      </c>
      <c r="U72" s="293"/>
      <c r="V72" s="293"/>
      <c r="W72" s="293"/>
      <c r="X72" s="293"/>
      <c r="Y72" s="293"/>
      <c r="Z72" s="293"/>
      <c r="AA72" s="293"/>
      <c r="AB72" s="293"/>
      <c r="AC72" s="293"/>
    </row>
    <row r="73" spans="2:29" ht="11.25">
      <c r="B73" s="107" t="s">
        <v>346</v>
      </c>
      <c r="C73" s="281">
        <f t="shared" si="19"/>
        <v>0.307350133125353</v>
      </c>
      <c r="D73" s="282">
        <f t="shared" si="19"/>
        <v>0.45976924938816127</v>
      </c>
      <c r="E73" s="283">
        <f t="shared" si="19"/>
        <v>0.10586558373450233</v>
      </c>
      <c r="F73" s="283">
        <f t="shared" si="19"/>
        <v>0.045606863351531614</v>
      </c>
      <c r="G73" s="283">
        <f t="shared" si="19"/>
        <v>0.026635828201059624</v>
      </c>
      <c r="H73" s="283">
        <f t="shared" si="19"/>
        <v>0.044020116720006455</v>
      </c>
      <c r="I73" s="283">
        <f t="shared" si="19"/>
        <v>0.007040852002259097</v>
      </c>
      <c r="J73" s="283">
        <f t="shared" si="19"/>
        <v>0.003238038888739478</v>
      </c>
      <c r="K73" s="284">
        <f t="shared" si="19"/>
        <v>0.00046795578624640293</v>
      </c>
      <c r="L73" s="281">
        <f t="shared" si="20"/>
        <v>0.3939878668808326</v>
      </c>
      <c r="M73" s="283">
        <f t="shared" si="20"/>
        <v>0.3807529436752466</v>
      </c>
      <c r="N73" s="283">
        <f t="shared" si="20"/>
        <v>0.08718190386427899</v>
      </c>
      <c r="O73" s="283">
        <f t="shared" si="20"/>
        <v>0.04189510294566646</v>
      </c>
      <c r="P73" s="283">
        <f t="shared" si="20"/>
        <v>0.025613625200780556</v>
      </c>
      <c r="Q73" s="283">
        <f t="shared" si="20"/>
        <v>0.05317200090268283</v>
      </c>
      <c r="R73" s="283">
        <f t="shared" si="20"/>
        <v>0.011230436340948613</v>
      </c>
      <c r="S73" s="283">
        <f t="shared" si="20"/>
        <v>0.005362997968963641</v>
      </c>
      <c r="T73" s="283">
        <f t="shared" si="20"/>
        <v>0.0008031222205997531</v>
      </c>
      <c r="U73" s="293"/>
      <c r="V73" s="293"/>
      <c r="W73" s="293"/>
      <c r="X73" s="293"/>
      <c r="Y73" s="293"/>
      <c r="Z73" s="293"/>
      <c r="AA73" s="293"/>
      <c r="AB73" s="293"/>
      <c r="AC73" s="293"/>
    </row>
    <row r="74" spans="2:29" ht="11.25">
      <c r="B74" s="107" t="s">
        <v>21</v>
      </c>
      <c r="C74" s="281">
        <f t="shared" si="19"/>
        <v>0.28003828105705114</v>
      </c>
      <c r="D74" s="282">
        <f t="shared" si="19"/>
        <v>0.5983267473450234</v>
      </c>
      <c r="E74" s="283">
        <f t="shared" si="19"/>
        <v>0.041893060014818476</v>
      </c>
      <c r="F74" s="283">
        <f t="shared" si="19"/>
        <v>0.01821437391948629</v>
      </c>
      <c r="G74" s="283">
        <f t="shared" si="19"/>
        <v>0.010280316127438873</v>
      </c>
      <c r="H74" s="283">
        <f t="shared" si="19"/>
        <v>0.029297357372190663</v>
      </c>
      <c r="I74" s="283">
        <f t="shared" si="19"/>
        <v>0.011391701654729563</v>
      </c>
      <c r="J74" s="283">
        <f t="shared" si="19"/>
        <v>0.009261546060755741</v>
      </c>
      <c r="K74" s="284">
        <f t="shared" si="19"/>
        <v>0.001296616448505804</v>
      </c>
      <c r="L74" s="281">
        <f t="shared" si="20"/>
        <v>0.33658728338847577</v>
      </c>
      <c r="M74" s="283">
        <f t="shared" si="20"/>
        <v>0.5473187669931536</v>
      </c>
      <c r="N74" s="283">
        <f t="shared" si="20"/>
        <v>0.03776984308972385</v>
      </c>
      <c r="O74" s="283">
        <f t="shared" si="20"/>
        <v>0.01690306941396141</v>
      </c>
      <c r="P74" s="283">
        <f t="shared" si="20"/>
        <v>0.009827365938349658</v>
      </c>
      <c r="Q74" s="283">
        <f t="shared" si="20"/>
        <v>0.02643561437416058</v>
      </c>
      <c r="R74" s="283">
        <f t="shared" si="20"/>
        <v>0.013135912470927377</v>
      </c>
      <c r="S74" s="283">
        <f t="shared" si="20"/>
        <v>0.010548039440495299</v>
      </c>
      <c r="T74" s="283">
        <f t="shared" si="20"/>
        <v>0.001506862777213614</v>
      </c>
      <c r="U74" s="293"/>
      <c r="V74" s="293"/>
      <c r="W74" s="293"/>
      <c r="X74" s="293"/>
      <c r="Y74" s="293"/>
      <c r="Z74" s="293"/>
      <c r="AA74" s="293"/>
      <c r="AB74" s="293"/>
      <c r="AC74" s="293"/>
    </row>
    <row r="75" spans="2:29" ht="11.25">
      <c r="B75" s="107" t="s">
        <v>22</v>
      </c>
      <c r="C75" s="281">
        <f t="shared" si="19"/>
        <v>0.19083209003442078</v>
      </c>
      <c r="D75" s="282">
        <f t="shared" si="19"/>
        <v>0.7652150417630957</v>
      </c>
      <c r="E75" s="283">
        <f t="shared" si="19"/>
        <v>0.032893577528987465</v>
      </c>
      <c r="F75" s="283">
        <f t="shared" si="19"/>
        <v>0.005312312770931475</v>
      </c>
      <c r="G75" s="283">
        <f t="shared" si="19"/>
        <v>0.0020910917143427744</v>
      </c>
      <c r="H75" s="283">
        <f t="shared" si="19"/>
        <v>0.00290873207006332</v>
      </c>
      <c r="I75" s="283">
        <f t="shared" si="19"/>
        <v>0.0005309963229679405</v>
      </c>
      <c r="J75" s="283">
        <f t="shared" si="19"/>
        <v>0.00017856513515736053</v>
      </c>
      <c r="K75" s="284">
        <f t="shared" si="19"/>
        <v>3.9942201285199064E-05</v>
      </c>
      <c r="L75" s="281">
        <f t="shared" si="20"/>
        <v>0.2675328579128488</v>
      </c>
      <c r="M75" s="283">
        <f t="shared" si="20"/>
        <v>0.6967302748870186</v>
      </c>
      <c r="N75" s="283">
        <f t="shared" si="20"/>
        <v>0.02284246859322526</v>
      </c>
      <c r="O75" s="283">
        <f t="shared" si="20"/>
        <v>0.005034930967287201</v>
      </c>
      <c r="P75" s="283">
        <f t="shared" si="20"/>
        <v>0.002451386873419296</v>
      </c>
      <c r="Q75" s="283">
        <f t="shared" si="20"/>
        <v>0.004063186699282723</v>
      </c>
      <c r="R75" s="283">
        <f t="shared" si="20"/>
        <v>0.0009147352709482151</v>
      </c>
      <c r="S75" s="283">
        <f t="shared" si="20"/>
        <v>0.000349827936481612</v>
      </c>
      <c r="T75" s="283">
        <f t="shared" si="20"/>
        <v>8.033085948837016E-05</v>
      </c>
      <c r="U75" s="293"/>
      <c r="V75" s="293"/>
      <c r="W75" s="293"/>
      <c r="X75" s="293"/>
      <c r="Y75" s="293"/>
      <c r="Z75" s="293"/>
      <c r="AA75" s="293"/>
      <c r="AB75" s="293"/>
      <c r="AC75" s="293"/>
    </row>
    <row r="76" spans="2:29" ht="11.25">
      <c r="B76" s="107" t="s">
        <v>23</v>
      </c>
      <c r="C76" s="281">
        <f t="shared" si="19"/>
        <v>0.13489698069197875</v>
      </c>
      <c r="D76" s="282">
        <f t="shared" si="19"/>
        <v>0.5433458597900739</v>
      </c>
      <c r="E76" s="283">
        <f t="shared" si="19"/>
        <v>0.16159129195283142</v>
      </c>
      <c r="F76" s="283">
        <f t="shared" si="19"/>
        <v>0.06608785797589736</v>
      </c>
      <c r="G76" s="283">
        <f t="shared" si="19"/>
        <v>0.03226642477646754</v>
      </c>
      <c r="H76" s="283">
        <f t="shared" si="19"/>
        <v>0.05105610988726189</v>
      </c>
      <c r="I76" s="283">
        <f t="shared" si="19"/>
        <v>0.007775042114811455</v>
      </c>
      <c r="J76" s="283">
        <f t="shared" si="19"/>
        <v>0.0027212647401840093</v>
      </c>
      <c r="K76" s="284">
        <f t="shared" si="19"/>
        <v>0.0002591680704937152</v>
      </c>
      <c r="L76" s="281">
        <f t="shared" si="20"/>
        <v>0.21674480910917615</v>
      </c>
      <c r="M76" s="283">
        <f t="shared" si="20"/>
        <v>0.48104487608841257</v>
      </c>
      <c r="N76" s="283">
        <f t="shared" si="20"/>
        <v>0.1391828533154722</v>
      </c>
      <c r="O76" s="283">
        <f t="shared" si="20"/>
        <v>0.06001339584728734</v>
      </c>
      <c r="P76" s="283">
        <f t="shared" si="20"/>
        <v>0.03201607501674481</v>
      </c>
      <c r="Q76" s="283">
        <f t="shared" si="20"/>
        <v>0.05478901540522438</v>
      </c>
      <c r="R76" s="283">
        <f t="shared" si="20"/>
        <v>0.011922304085733422</v>
      </c>
      <c r="S76" s="283">
        <f t="shared" si="20"/>
        <v>0.0042866711319490955</v>
      </c>
      <c r="T76" s="283">
        <f t="shared" si="20"/>
        <v>0.00026791694574681847</v>
      </c>
      <c r="U76" s="293"/>
      <c r="V76" s="293"/>
      <c r="W76" s="293"/>
      <c r="X76" s="293"/>
      <c r="Y76" s="293"/>
      <c r="Z76" s="293"/>
      <c r="AA76" s="293"/>
      <c r="AB76" s="293"/>
      <c r="AC76" s="293"/>
    </row>
    <row r="77" spans="2:29" ht="11.25">
      <c r="B77" s="107" t="s">
        <v>344</v>
      </c>
      <c r="C77" s="281">
        <f t="shared" si="19"/>
        <v>0.12630686634642554</v>
      </c>
      <c r="D77" s="282">
        <f t="shared" si="19"/>
        <v>0.7846849392483752</v>
      </c>
      <c r="E77" s="283">
        <f t="shared" si="19"/>
        <v>0.02797400395591975</v>
      </c>
      <c r="F77" s="283">
        <f t="shared" si="19"/>
        <v>0.009324667985306585</v>
      </c>
      <c r="G77" s="283">
        <f t="shared" si="19"/>
        <v>0.004803616840915513</v>
      </c>
      <c r="H77" s="283">
        <f t="shared" si="19"/>
        <v>0.012432890647075446</v>
      </c>
      <c r="I77" s="283">
        <f t="shared" si="19"/>
        <v>0.006781576716586606</v>
      </c>
      <c r="J77" s="283">
        <f t="shared" si="19"/>
        <v>0.01610624470189319</v>
      </c>
      <c r="K77" s="284">
        <f t="shared" si="19"/>
        <v>0.011302627860977677</v>
      </c>
      <c r="L77" s="281">
        <f t="shared" si="20"/>
        <v>0.2510220768601799</v>
      </c>
      <c r="M77" s="283">
        <f t="shared" si="20"/>
        <v>0.6112019623875715</v>
      </c>
      <c r="N77" s="283">
        <f t="shared" si="20"/>
        <v>0.044153720359771054</v>
      </c>
      <c r="O77" s="283">
        <f t="shared" si="20"/>
        <v>0.013900245298446443</v>
      </c>
      <c r="P77" s="283">
        <f t="shared" si="20"/>
        <v>0.008585445625511038</v>
      </c>
      <c r="Q77" s="283">
        <f t="shared" si="20"/>
        <v>0.020850367947669663</v>
      </c>
      <c r="R77" s="283">
        <f t="shared" si="20"/>
        <v>0.011856091578086671</v>
      </c>
      <c r="S77" s="283">
        <f t="shared" si="20"/>
        <v>0.02616516762060507</v>
      </c>
      <c r="T77" s="283">
        <f t="shared" si="20"/>
        <v>0.013082583810302535</v>
      </c>
      <c r="U77" s="293"/>
      <c r="V77" s="293"/>
      <c r="W77" s="293"/>
      <c r="X77" s="293"/>
      <c r="Y77" s="293"/>
      <c r="Z77" s="293"/>
      <c r="AA77" s="293"/>
      <c r="AB77" s="293"/>
      <c r="AC77" s="293"/>
    </row>
    <row r="78" spans="2:29" ht="11.25">
      <c r="B78" s="107" t="s">
        <v>25</v>
      </c>
      <c r="C78" s="281">
        <f t="shared" si="19"/>
        <v>0.5768903993203058</v>
      </c>
      <c r="D78" s="282">
        <f t="shared" si="19"/>
        <v>0.059473237043330504</v>
      </c>
      <c r="E78" s="283">
        <f t="shared" si="19"/>
        <v>0.03596714811668083</v>
      </c>
      <c r="F78" s="283">
        <f t="shared" si="19"/>
        <v>0.03936561880487114</v>
      </c>
      <c r="G78" s="283">
        <f t="shared" si="19"/>
        <v>0.04361370716510903</v>
      </c>
      <c r="H78" s="283">
        <f t="shared" si="19"/>
        <v>0.16326819597847636</v>
      </c>
      <c r="I78" s="283">
        <f t="shared" si="19"/>
        <v>0.05395072217502124</v>
      </c>
      <c r="J78" s="283">
        <f t="shared" si="19"/>
        <v>0.026196544888133673</v>
      </c>
      <c r="K78" s="284">
        <f t="shared" si="19"/>
        <v>0.001416029453412631</v>
      </c>
      <c r="L78" s="281">
        <f t="shared" si="20"/>
        <v>0.6378581493658995</v>
      </c>
      <c r="M78" s="283">
        <f t="shared" si="20"/>
        <v>0.06043525912008768</v>
      </c>
      <c r="N78" s="283">
        <f t="shared" si="20"/>
        <v>0.026459996868639424</v>
      </c>
      <c r="O78" s="283">
        <f t="shared" si="20"/>
        <v>0.02614686081102239</v>
      </c>
      <c r="P78" s="283">
        <f t="shared" si="20"/>
        <v>0.028808517300767184</v>
      </c>
      <c r="Q78" s="283">
        <f t="shared" si="20"/>
        <v>0.12572412713323938</v>
      </c>
      <c r="R78" s="283">
        <f t="shared" si="20"/>
        <v>0.05839987474557695</v>
      </c>
      <c r="S78" s="283">
        <f t="shared" si="20"/>
        <v>0.033818694222639736</v>
      </c>
      <c r="T78" s="283">
        <f t="shared" si="20"/>
        <v>0.0023485204321277596</v>
      </c>
      <c r="U78" s="293"/>
      <c r="V78" s="293"/>
      <c r="W78" s="293"/>
      <c r="X78" s="293"/>
      <c r="Y78" s="293"/>
      <c r="Z78" s="293"/>
      <c r="AA78" s="293"/>
      <c r="AB78" s="293"/>
      <c r="AC78" s="293"/>
    </row>
    <row r="79" spans="2:29" ht="11.25">
      <c r="B79" s="108" t="s">
        <v>458</v>
      </c>
      <c r="C79" s="285">
        <f t="shared" si="19"/>
        <v>0.44242184408389396</v>
      </c>
      <c r="D79" s="286">
        <f t="shared" si="19"/>
        <v>0.1594776414721013</v>
      </c>
      <c r="E79" s="287">
        <f t="shared" si="19"/>
        <v>0.08020050125313283</v>
      </c>
      <c r="F79" s="287">
        <f t="shared" si="19"/>
        <v>0.04814668249571297</v>
      </c>
      <c r="G79" s="287">
        <f t="shared" si="19"/>
        <v>0.034691993140746606</v>
      </c>
      <c r="H79" s="287">
        <f t="shared" si="19"/>
        <v>0.10856087587389526</v>
      </c>
      <c r="I79" s="287">
        <f t="shared" si="19"/>
        <v>0.07162643450732094</v>
      </c>
      <c r="J79" s="287">
        <f t="shared" si="19"/>
        <v>0.05038913072154069</v>
      </c>
      <c r="K79" s="288">
        <f t="shared" si="19"/>
        <v>0.004748713889988128</v>
      </c>
      <c r="L79" s="285">
        <f t="shared" si="20"/>
        <v>0.4322689548459699</v>
      </c>
      <c r="M79" s="287">
        <f t="shared" si="20"/>
        <v>0.1876494584329723</v>
      </c>
      <c r="N79" s="287">
        <f t="shared" si="20"/>
        <v>0.09044872696581797</v>
      </c>
      <c r="O79" s="287">
        <f t="shared" si="20"/>
        <v>0.047545365030243356</v>
      </c>
      <c r="P79" s="287">
        <f t="shared" si="20"/>
        <v>0.03333802222534815</v>
      </c>
      <c r="Q79" s="287">
        <f t="shared" si="20"/>
        <v>0.09340272893515263</v>
      </c>
      <c r="R79" s="287">
        <f t="shared" si="20"/>
        <v>0.05697003798002532</v>
      </c>
      <c r="S79" s="287">
        <f t="shared" si="20"/>
        <v>0.05289070192713462</v>
      </c>
      <c r="T79" s="287">
        <f t="shared" si="20"/>
        <v>0.0056266704177802785</v>
      </c>
      <c r="U79" s="293"/>
      <c r="V79" s="293"/>
      <c r="W79" s="293"/>
      <c r="X79" s="293"/>
      <c r="Y79" s="293"/>
      <c r="Z79" s="293"/>
      <c r="AA79" s="293"/>
      <c r="AB79" s="293"/>
      <c r="AC79" s="293"/>
    </row>
    <row r="80" spans="2:29" ht="11.25">
      <c r="B80" s="109" t="s">
        <v>488</v>
      </c>
      <c r="C80" s="289">
        <f t="shared" si="19"/>
        <v>0.2160763460260184</v>
      </c>
      <c r="D80" s="290">
        <f t="shared" si="19"/>
        <v>0.13246605260659006</v>
      </c>
      <c r="E80" s="291">
        <f t="shared" si="19"/>
        <v>0.07957458930775804</v>
      </c>
      <c r="F80" s="291">
        <f t="shared" si="19"/>
        <v>0.05711708289811034</v>
      </c>
      <c r="G80" s="291">
        <f t="shared" si="19"/>
        <v>0.04406039312505935</v>
      </c>
      <c r="H80" s="291">
        <f t="shared" si="19"/>
        <v>0.1527870097806476</v>
      </c>
      <c r="I80" s="291">
        <f t="shared" si="19"/>
        <v>0.12050137688728516</v>
      </c>
      <c r="J80" s="291">
        <f t="shared" si="19"/>
        <v>0.1828886145665179</v>
      </c>
      <c r="K80" s="292">
        <f t="shared" si="19"/>
        <v>0.014576013673915108</v>
      </c>
      <c r="L80" s="289">
        <f t="shared" si="20"/>
        <v>0.2562948676738455</v>
      </c>
      <c r="M80" s="291">
        <f t="shared" si="20"/>
        <v>0.1131468981035037</v>
      </c>
      <c r="N80" s="291">
        <f t="shared" si="20"/>
        <v>0.08207435979856423</v>
      </c>
      <c r="O80" s="291">
        <f t="shared" si="20"/>
        <v>0.058287795992714025</v>
      </c>
      <c r="P80" s="291">
        <f t="shared" si="20"/>
        <v>0.04243008678881389</v>
      </c>
      <c r="Q80" s="291">
        <f t="shared" si="20"/>
        <v>0.13725490196078433</v>
      </c>
      <c r="R80" s="291">
        <f t="shared" si="20"/>
        <v>0.10725383049394621</v>
      </c>
      <c r="S80" s="291">
        <f t="shared" si="20"/>
        <v>0.18429229615343404</v>
      </c>
      <c r="T80" s="291">
        <f t="shared" si="20"/>
        <v>0.018911389692489018</v>
      </c>
      <c r="U80" s="293"/>
      <c r="V80" s="293"/>
      <c r="W80" s="293"/>
      <c r="X80" s="293"/>
      <c r="Y80" s="293"/>
      <c r="Z80" s="293"/>
      <c r="AA80" s="293"/>
      <c r="AB80" s="293"/>
      <c r="AC80" s="293"/>
    </row>
    <row r="81" spans="2:29" ht="11.25">
      <c r="B81" s="106" t="s">
        <v>330</v>
      </c>
      <c r="C81" s="277" t="s">
        <v>18</v>
      </c>
      <c r="D81" s="278" t="s">
        <v>18</v>
      </c>
      <c r="E81" s="279" t="s">
        <v>18</v>
      </c>
      <c r="F81" s="279" t="s">
        <v>18</v>
      </c>
      <c r="G81" s="279" t="s">
        <v>18</v>
      </c>
      <c r="H81" s="279" t="s">
        <v>18</v>
      </c>
      <c r="I81" s="279" t="s">
        <v>18</v>
      </c>
      <c r="J81" s="279" t="s">
        <v>18</v>
      </c>
      <c r="K81" s="280" t="s">
        <v>18</v>
      </c>
      <c r="L81" s="277">
        <f t="shared" si="20"/>
        <v>0.03861003861003861</v>
      </c>
      <c r="M81" s="279">
        <f t="shared" si="20"/>
        <v>0.03474903474903475</v>
      </c>
      <c r="N81" s="279">
        <f t="shared" si="20"/>
        <v>0.04247104247104247</v>
      </c>
      <c r="O81" s="279">
        <f t="shared" si="20"/>
        <v>0.04633204633204633</v>
      </c>
      <c r="P81" s="279">
        <f t="shared" si="20"/>
        <v>0.04633204633204633</v>
      </c>
      <c r="Q81" s="279">
        <f t="shared" si="20"/>
        <v>0.3166023166023166</v>
      </c>
      <c r="R81" s="279">
        <f t="shared" si="20"/>
        <v>0.32432432432432434</v>
      </c>
      <c r="S81" s="279">
        <f t="shared" si="20"/>
        <v>0.15057915057915058</v>
      </c>
      <c r="T81" s="279">
        <f t="shared" si="20"/>
        <v>0.003861003861003861</v>
      </c>
      <c r="U81" s="293"/>
      <c r="V81" s="293"/>
      <c r="W81" s="293"/>
      <c r="X81" s="293"/>
      <c r="Y81" s="293"/>
      <c r="Z81" s="293"/>
      <c r="AA81" s="293"/>
      <c r="AB81" s="293"/>
      <c r="AC81" s="293"/>
    </row>
    <row r="82" spans="2:29" ht="11.25">
      <c r="B82" s="108" t="s">
        <v>393</v>
      </c>
      <c r="C82" s="285">
        <f aca="true" t="shared" si="21" ref="C82:K83">D38/$C38</f>
        <v>0.27867924528301885</v>
      </c>
      <c r="D82" s="286">
        <f t="shared" si="21"/>
        <v>0.06641509433962264</v>
      </c>
      <c r="E82" s="287">
        <f t="shared" si="21"/>
        <v>0.0890566037735849</v>
      </c>
      <c r="F82" s="287">
        <f t="shared" si="21"/>
        <v>0.09037735849056604</v>
      </c>
      <c r="G82" s="287">
        <f t="shared" si="21"/>
        <v>0.07943396226415095</v>
      </c>
      <c r="H82" s="287">
        <f t="shared" si="21"/>
        <v>0.27622641509433965</v>
      </c>
      <c r="I82" s="287">
        <f t="shared" si="21"/>
        <v>0.08679245283018867</v>
      </c>
      <c r="J82" s="287">
        <f t="shared" si="21"/>
        <v>0.03226415094339623</v>
      </c>
      <c r="K82" s="288">
        <f t="shared" si="21"/>
        <v>0.0009433962264150943</v>
      </c>
      <c r="L82" s="285">
        <f t="shared" si="20"/>
        <v>0.3088803088803089</v>
      </c>
      <c r="M82" s="287">
        <f t="shared" si="20"/>
        <v>0.07335907335907337</v>
      </c>
      <c r="N82" s="287">
        <f t="shared" si="20"/>
        <v>0.08472758472758472</v>
      </c>
      <c r="O82" s="287">
        <f t="shared" si="20"/>
        <v>0.07743457743457743</v>
      </c>
      <c r="P82" s="287">
        <f t="shared" si="20"/>
        <v>0.0694980694980695</v>
      </c>
      <c r="Q82" s="287">
        <f t="shared" si="20"/>
        <v>0.24088374088374087</v>
      </c>
      <c r="R82" s="287">
        <f t="shared" si="20"/>
        <v>0.08987558987558987</v>
      </c>
      <c r="S82" s="287">
        <f t="shared" si="20"/>
        <v>0.05383955383955384</v>
      </c>
      <c r="T82" s="287">
        <f t="shared" si="20"/>
        <v>0.001287001287001287</v>
      </c>
      <c r="U82" s="293"/>
      <c r="V82" s="293"/>
      <c r="W82" s="293"/>
      <c r="X82" s="293"/>
      <c r="Y82" s="293"/>
      <c r="Z82" s="293"/>
      <c r="AA82" s="293"/>
      <c r="AB82" s="293"/>
      <c r="AC82" s="293"/>
    </row>
    <row r="83" spans="2:29" ht="12.75" customHeight="1">
      <c r="B83" s="108" t="s">
        <v>278</v>
      </c>
      <c r="C83" s="285">
        <f t="shared" si="21"/>
        <v>0.13264183561213264</v>
      </c>
      <c r="D83" s="286">
        <f t="shared" si="21"/>
        <v>0.08486562942008487</v>
      </c>
      <c r="E83" s="287">
        <f t="shared" si="21"/>
        <v>0.09413798522709414</v>
      </c>
      <c r="F83" s="287">
        <f t="shared" si="21"/>
        <v>0.0924092409240924</v>
      </c>
      <c r="G83" s="287">
        <f t="shared" si="21"/>
        <v>0.09649536382209649</v>
      </c>
      <c r="H83" s="287">
        <f t="shared" si="21"/>
        <v>0.3642935722143643</v>
      </c>
      <c r="I83" s="287">
        <f t="shared" si="21"/>
        <v>0.10042432814710042</v>
      </c>
      <c r="J83" s="287">
        <f t="shared" si="21"/>
        <v>0.034417727487034415</v>
      </c>
      <c r="K83" s="288">
        <f t="shared" si="21"/>
        <v>0.0004714757190004715</v>
      </c>
      <c r="L83" s="285">
        <f t="shared" si="20"/>
        <v>0.14186558320636533</v>
      </c>
      <c r="M83" s="287">
        <f t="shared" si="20"/>
        <v>0.08075165058405281</v>
      </c>
      <c r="N83" s="287">
        <f t="shared" si="20"/>
        <v>0.09243270695784662</v>
      </c>
      <c r="O83" s="287">
        <f t="shared" si="20"/>
        <v>0.08413746402573218</v>
      </c>
      <c r="P83" s="287">
        <f t="shared" si="20"/>
        <v>0.08752327746741155</v>
      </c>
      <c r="Q83" s="287">
        <f t="shared" si="20"/>
        <v>0.3499238191975622</v>
      </c>
      <c r="R83" s="287">
        <f t="shared" si="20"/>
        <v>0.11697985441002201</v>
      </c>
      <c r="S83" s="287">
        <f t="shared" si="20"/>
        <v>0.0457084814626714</v>
      </c>
      <c r="T83" s="287">
        <f t="shared" si="20"/>
        <v>0.0005078720162519045</v>
      </c>
      <c r="U83" s="293"/>
      <c r="V83" s="293"/>
      <c r="W83" s="293"/>
      <c r="X83" s="293"/>
      <c r="Y83" s="293"/>
      <c r="Z83" s="293"/>
      <c r="AA83" s="293"/>
      <c r="AB83" s="293"/>
      <c r="AC83" s="293"/>
    </row>
    <row r="84" spans="2:29" ht="12" customHeight="1">
      <c r="B84" s="115" t="s">
        <v>279</v>
      </c>
      <c r="C84" s="631" t="s">
        <v>18</v>
      </c>
      <c r="D84" s="632" t="s">
        <v>18</v>
      </c>
      <c r="E84" s="301" t="s">
        <v>18</v>
      </c>
      <c r="F84" s="301" t="s">
        <v>18</v>
      </c>
      <c r="G84" s="301" t="s">
        <v>18</v>
      </c>
      <c r="H84" s="301" t="s">
        <v>18</v>
      </c>
      <c r="I84" s="301" t="s">
        <v>18</v>
      </c>
      <c r="J84" s="301" t="s">
        <v>18</v>
      </c>
      <c r="K84" s="633" t="s">
        <v>18</v>
      </c>
      <c r="L84" s="631">
        <f t="shared" si="20"/>
        <v>0.3278084714548803</v>
      </c>
      <c r="M84" s="301">
        <f t="shared" si="20"/>
        <v>0.5576018006957233</v>
      </c>
      <c r="N84" s="301">
        <f t="shared" si="20"/>
        <v>0.07243707796193984</v>
      </c>
      <c r="O84" s="301">
        <f t="shared" si="20"/>
        <v>0.021280949457745037</v>
      </c>
      <c r="P84" s="301">
        <f t="shared" si="20"/>
        <v>0.008594229588704727</v>
      </c>
      <c r="Q84" s="301">
        <f t="shared" si="20"/>
        <v>0.010845099242889298</v>
      </c>
      <c r="R84" s="301">
        <f t="shared" si="20"/>
        <v>0.0012277470841006752</v>
      </c>
      <c r="S84" s="301">
        <f t="shared" si="20"/>
        <v>0.0002046245140167792</v>
      </c>
      <c r="T84" s="301">
        <f t="shared" si="20"/>
        <v>0</v>
      </c>
      <c r="U84" s="293"/>
      <c r="V84" s="293"/>
      <c r="W84" s="293"/>
      <c r="X84" s="293"/>
      <c r="Y84" s="293"/>
      <c r="Z84" s="293"/>
      <c r="AA84" s="293"/>
      <c r="AB84" s="293"/>
      <c r="AC84" s="293"/>
    </row>
    <row r="86" spans="2:13" s="2" customFormat="1" ht="12" customHeight="1">
      <c r="B86" s="883" t="s">
        <v>463</v>
      </c>
      <c r="C86" s="883"/>
      <c r="D86" s="883"/>
      <c r="E86" s="883"/>
      <c r="F86" s="883"/>
      <c r="G86" s="883"/>
      <c r="H86" s="883"/>
      <c r="I86" s="883"/>
      <c r="J86" s="55"/>
      <c r="K86" s="53"/>
      <c r="L86" s="53"/>
      <c r="M86" s="53"/>
    </row>
  </sheetData>
  <sheetProtection/>
  <mergeCells count="11">
    <mergeCell ref="L49:T49"/>
    <mergeCell ref="B45:I45"/>
    <mergeCell ref="B46:I46"/>
    <mergeCell ref="B42:I42"/>
    <mergeCell ref="B86:I86"/>
    <mergeCell ref="B44:T44"/>
    <mergeCell ref="C4:V4"/>
    <mergeCell ref="C5:L5"/>
    <mergeCell ref="M5:V5"/>
    <mergeCell ref="C48:T48"/>
    <mergeCell ref="C49:K49"/>
  </mergeCells>
  <printOptions/>
  <pageMargins left="0.7" right="0.7" top="0.75" bottom="0.75" header="0.3" footer="0.3"/>
  <pageSetup horizontalDpi="600" verticalDpi="600" orientation="portrait" paperSize="9" r:id="rId1"/>
  <ignoredErrors>
    <ignoredError sqref="M7:V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0"/>
  </sheetPr>
  <dimension ref="A1:T58"/>
  <sheetViews>
    <sheetView zoomScale="130" zoomScaleNormal="130" zoomScalePageLayoutView="0" workbookViewId="0" topLeftCell="A1">
      <selection activeCell="D25" sqref="D25"/>
    </sheetView>
  </sheetViews>
  <sheetFormatPr defaultColWidth="10.28125" defaultRowHeight="12.75"/>
  <cols>
    <col min="1" max="1" width="9.140625" style="60" customWidth="1"/>
    <col min="2" max="2" width="8.421875" style="15" customWidth="1"/>
    <col min="3" max="6" width="8.7109375" style="15" customWidth="1"/>
    <col min="7" max="10" width="8.7109375" style="60" customWidth="1"/>
    <col min="11" max="12" width="8.7109375" style="136" customWidth="1"/>
    <col min="13" max="16384" width="10.28125" style="60" customWidth="1"/>
  </cols>
  <sheetData>
    <row r="1" spans="2:17" ht="12" customHeight="1">
      <c r="B1" s="884" t="s">
        <v>527</v>
      </c>
      <c r="C1" s="884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</row>
    <row r="2" spans="2:12" ht="12" customHeight="1">
      <c r="B2" s="17"/>
      <c r="C2" s="9"/>
      <c r="D2" s="9"/>
      <c r="E2" s="3"/>
      <c r="F2" s="3"/>
      <c r="G2" s="62"/>
      <c r="H2" s="62"/>
      <c r="I2" s="62"/>
      <c r="J2" s="62"/>
      <c r="K2" s="137"/>
      <c r="L2" s="137"/>
    </row>
    <row r="3" spans="2:12" s="62" customFormat="1" ht="12" customHeight="1">
      <c r="B3" s="886"/>
      <c r="C3" s="929" t="s">
        <v>395</v>
      </c>
      <c r="D3" s="930"/>
      <c r="E3" s="930" t="s">
        <v>496</v>
      </c>
      <c r="F3" s="933"/>
      <c r="G3" s="924" t="s">
        <v>525</v>
      </c>
      <c r="H3" s="925"/>
      <c r="I3" s="818"/>
      <c r="J3" s="138"/>
      <c r="K3" s="138"/>
      <c r="L3" s="138"/>
    </row>
    <row r="4" spans="2:11" s="62" customFormat="1" ht="12" customHeight="1">
      <c r="B4" s="928"/>
      <c r="C4" s="931"/>
      <c r="D4" s="932"/>
      <c r="E4" s="934"/>
      <c r="F4" s="932"/>
      <c r="G4" s="926"/>
      <c r="H4" s="927"/>
      <c r="I4" s="818"/>
      <c r="J4" s="138"/>
      <c r="K4" s="138"/>
    </row>
    <row r="5" spans="2:11" s="62" customFormat="1" ht="12" customHeight="1">
      <c r="B5" s="887"/>
      <c r="C5" s="800" t="s">
        <v>351</v>
      </c>
      <c r="D5" s="20" t="s">
        <v>281</v>
      </c>
      <c r="E5" s="19" t="s">
        <v>351</v>
      </c>
      <c r="F5" s="20" t="s">
        <v>281</v>
      </c>
      <c r="G5" s="800" t="s">
        <v>351</v>
      </c>
      <c r="H5" s="20" t="s">
        <v>281</v>
      </c>
      <c r="I5" s="819"/>
      <c r="J5" s="139"/>
      <c r="K5" s="139"/>
    </row>
    <row r="6" spans="2:11" s="62" customFormat="1" ht="12" customHeight="1">
      <c r="B6" s="581" t="s">
        <v>432</v>
      </c>
      <c r="C6" s="805" t="str">
        <f>'Table 3'!C7</f>
        <v>:</v>
      </c>
      <c r="D6" s="802">
        <f>'Figure 4'!C6</f>
        <v>12247990</v>
      </c>
      <c r="E6" s="584" t="s">
        <v>18</v>
      </c>
      <c r="F6" s="584">
        <f>'Figure 4'!D6</f>
        <v>6916690</v>
      </c>
      <c r="G6" s="806" t="s">
        <v>18</v>
      </c>
      <c r="H6" s="790">
        <f>'Figure 4'!E6</f>
        <v>0.5647204153497839</v>
      </c>
      <c r="I6" s="820"/>
      <c r="J6" s="140"/>
      <c r="K6" s="140"/>
    </row>
    <row r="7" spans="2:11" s="62" customFormat="1" ht="12" customHeight="1">
      <c r="B7" s="582" t="s">
        <v>34</v>
      </c>
      <c r="C7" s="803">
        <f>'Table 3'!C8</f>
        <v>13685020</v>
      </c>
      <c r="D7" s="804">
        <f>SUM(D8:D35)-D18</f>
        <v>12014710</v>
      </c>
      <c r="E7" s="587">
        <f>SUM(E8:E35)</f>
        <v>8700200</v>
      </c>
      <c r="F7" s="587">
        <f>SUM(F8:F35)-F18</f>
        <v>6722600</v>
      </c>
      <c r="G7" s="801">
        <f>E7/C7</f>
        <v>0.6357462393186126</v>
      </c>
      <c r="H7" s="791">
        <f>F7/D7</f>
        <v>0.5595307751914111</v>
      </c>
      <c r="I7" s="820"/>
      <c r="J7" s="140"/>
      <c r="K7" s="140"/>
    </row>
    <row r="8" spans="2:11" s="62" customFormat="1" ht="12" customHeight="1">
      <c r="B8" s="106" t="s">
        <v>0</v>
      </c>
      <c r="C8" s="589">
        <f>'Table 3'!C9</f>
        <v>51540</v>
      </c>
      <c r="D8" s="590">
        <f>'Figure 4'!C7</f>
        <v>42850</v>
      </c>
      <c r="E8" s="590">
        <v>38750</v>
      </c>
      <c r="F8" s="591">
        <f>'Figure 4'!D7</f>
        <v>31820</v>
      </c>
      <c r="G8" s="807">
        <f aca="true" t="shared" si="0" ref="G8:G38">E8/C8</f>
        <v>0.7518432285603415</v>
      </c>
      <c r="H8" s="816">
        <f aca="true" t="shared" si="1" ref="H8:H39">F8/D8</f>
        <v>0.7425904317386232</v>
      </c>
      <c r="I8" s="820"/>
      <c r="J8" s="140"/>
      <c r="K8" s="140"/>
    </row>
    <row r="9" spans="2:11" s="62" customFormat="1" ht="12" customHeight="1">
      <c r="B9" s="107" t="s">
        <v>486</v>
      </c>
      <c r="C9" s="592">
        <f>'Table 3'!C10</f>
        <v>534610</v>
      </c>
      <c r="D9" s="593">
        <f>'Figure 4'!C8</f>
        <v>370490</v>
      </c>
      <c r="E9" s="593">
        <v>480630</v>
      </c>
      <c r="F9" s="594">
        <f>'Figure 4'!D8</f>
        <v>279710</v>
      </c>
      <c r="G9" s="808">
        <f t="shared" si="0"/>
        <v>0.8990291988552402</v>
      </c>
      <c r="H9" s="817">
        <f t="shared" si="1"/>
        <v>0.7549731436745931</v>
      </c>
      <c r="I9" s="820"/>
      <c r="J9" s="140"/>
      <c r="K9" s="140"/>
    </row>
    <row r="10" spans="2:11" s="62" customFormat="1" ht="12" customHeight="1">
      <c r="B10" s="107" t="s">
        <v>349</v>
      </c>
      <c r="C10" s="592">
        <v>24400</v>
      </c>
      <c r="D10" s="593">
        <f>'Figure 4'!C9</f>
        <v>22860</v>
      </c>
      <c r="E10" s="593">
        <v>18250</v>
      </c>
      <c r="F10" s="594">
        <f>'Figure 4'!D9</f>
        <v>15920</v>
      </c>
      <c r="G10" s="808">
        <f t="shared" si="0"/>
        <v>0.7479508196721312</v>
      </c>
      <c r="H10" s="817">
        <f t="shared" si="1"/>
        <v>0.6964129483814523</v>
      </c>
      <c r="I10" s="820"/>
      <c r="J10" s="140"/>
      <c r="K10" s="140"/>
    </row>
    <row r="11" spans="2:11" s="62" customFormat="1" ht="12" customHeight="1">
      <c r="B11" s="107" t="s">
        <v>461</v>
      </c>
      <c r="C11" s="592">
        <f>'Table 3'!C12</f>
        <v>51680</v>
      </c>
      <c r="D11" s="593">
        <f>'Figure 4'!C10</f>
        <v>42100</v>
      </c>
      <c r="E11" s="593">
        <v>31850</v>
      </c>
      <c r="F11" s="594">
        <f>'Figure 4'!D10</f>
        <v>26030</v>
      </c>
      <c r="G11" s="808">
        <f t="shared" si="0"/>
        <v>0.6162925696594427</v>
      </c>
      <c r="H11" s="792">
        <f t="shared" si="1"/>
        <v>0.6182897862232779</v>
      </c>
      <c r="I11" s="140"/>
      <c r="J11" s="140"/>
      <c r="K11" s="140"/>
    </row>
    <row r="12" spans="2:11" s="62" customFormat="1" ht="12" customHeight="1">
      <c r="B12" s="107" t="s">
        <v>348</v>
      </c>
      <c r="C12" s="592">
        <v>337290</v>
      </c>
      <c r="D12" s="593">
        <f>'Figure 4'!C11</f>
        <v>299130</v>
      </c>
      <c r="E12" s="593">
        <v>251370</v>
      </c>
      <c r="F12" s="594">
        <f>'Figure 4'!D11</f>
        <v>216100</v>
      </c>
      <c r="G12" s="808">
        <f t="shared" si="0"/>
        <v>0.7452637196477808</v>
      </c>
      <c r="H12" s="792">
        <f t="shared" si="1"/>
        <v>0.722428375622639</v>
      </c>
      <c r="I12" s="140"/>
      <c r="J12" s="140"/>
      <c r="K12" s="140"/>
    </row>
    <row r="13" spans="2:11" s="62" customFormat="1" ht="12" customHeight="1">
      <c r="B13" s="107" t="s">
        <v>5</v>
      </c>
      <c r="C13" s="592">
        <f>'Table 3'!C14</f>
        <v>27750</v>
      </c>
      <c r="D13" s="593">
        <f>'Figure 4'!C12</f>
        <v>19610</v>
      </c>
      <c r="E13" s="593">
        <v>18420</v>
      </c>
      <c r="F13" s="594">
        <f>'Figure 4'!D12</f>
        <v>9680</v>
      </c>
      <c r="G13" s="808">
        <f t="shared" si="0"/>
        <v>0.6637837837837838</v>
      </c>
      <c r="H13" s="792">
        <f t="shared" si="1"/>
        <v>0.49362570117287097</v>
      </c>
      <c r="I13" s="140"/>
      <c r="J13" s="140"/>
      <c r="K13" s="140"/>
    </row>
    <row r="14" spans="2:11" s="62" customFormat="1" ht="12" customHeight="1">
      <c r="B14" s="107" t="s">
        <v>526</v>
      </c>
      <c r="C14" s="592">
        <f>'Table 3'!C15</f>
        <v>132670</v>
      </c>
      <c r="D14" s="593">
        <f>'Figure 4'!C13</f>
        <v>139890</v>
      </c>
      <c r="E14" s="593">
        <v>128300</v>
      </c>
      <c r="F14" s="594">
        <f>'Figure 4'!D13</f>
        <v>127140</v>
      </c>
      <c r="G14" s="808">
        <f t="shared" si="0"/>
        <v>0.9670611291173589</v>
      </c>
      <c r="H14" s="792">
        <f t="shared" si="1"/>
        <v>0.9088569590392451</v>
      </c>
      <c r="I14" s="140"/>
      <c r="J14" s="140"/>
      <c r="K14" s="140"/>
    </row>
    <row r="15" spans="2:11" s="62" customFormat="1" ht="12" customHeight="1">
      <c r="B15" s="107" t="s">
        <v>491</v>
      </c>
      <c r="C15" s="592">
        <f>'Table 3'!C16</f>
        <v>833590</v>
      </c>
      <c r="D15" s="593">
        <f>'Figure 4'!C14</f>
        <v>723010</v>
      </c>
      <c r="E15" s="593">
        <v>407510</v>
      </c>
      <c r="F15" s="594">
        <f>'Figure 4'!D14</f>
        <v>273160</v>
      </c>
      <c r="G15" s="808">
        <f t="shared" si="0"/>
        <v>0.4888614306793508</v>
      </c>
      <c r="H15" s="792">
        <f t="shared" si="1"/>
        <v>0.3778094355541417</v>
      </c>
      <c r="I15" s="140"/>
      <c r="J15" s="140"/>
      <c r="K15" s="140"/>
    </row>
    <row r="16" spans="2:11" s="62" customFormat="1" ht="12" customHeight="1">
      <c r="B16" s="108" t="s">
        <v>459</v>
      </c>
      <c r="C16" s="592">
        <f>'Table 3'!C17</f>
        <v>1079420</v>
      </c>
      <c r="D16" s="596">
        <f>'Figure 4'!C15</f>
        <v>989800</v>
      </c>
      <c r="E16" s="596">
        <v>325150</v>
      </c>
      <c r="F16" s="597">
        <f>'Figure 4'!D15</f>
        <v>245160</v>
      </c>
      <c r="G16" s="809">
        <f t="shared" si="0"/>
        <v>0.3012265846473106</v>
      </c>
      <c r="H16" s="793">
        <f t="shared" si="1"/>
        <v>0.24768640129319056</v>
      </c>
      <c r="I16" s="140"/>
      <c r="J16" s="140"/>
      <c r="K16" s="140"/>
    </row>
    <row r="17" spans="2:11" s="62" customFormat="1" ht="12" customHeight="1">
      <c r="B17" s="447" t="s">
        <v>484</v>
      </c>
      <c r="C17" s="598">
        <f>'Table 3'!C18</f>
        <v>567140</v>
      </c>
      <c r="D17" s="599">
        <f>'Figure 4'!C16</f>
        <v>516100</v>
      </c>
      <c r="E17" s="599">
        <v>376180</v>
      </c>
      <c r="F17" s="600">
        <f>'Figure 4'!D16</f>
        <v>309370</v>
      </c>
      <c r="G17" s="810">
        <f t="shared" si="0"/>
        <v>0.6632930140705998</v>
      </c>
      <c r="H17" s="794">
        <f t="shared" si="1"/>
        <v>0.5994380933927533</v>
      </c>
      <c r="I17" s="140"/>
      <c r="J17" s="140"/>
      <c r="K17" s="140"/>
    </row>
    <row r="18" spans="2:11" s="62" customFormat="1" ht="12" customHeight="1">
      <c r="B18" s="187" t="s">
        <v>280</v>
      </c>
      <c r="C18" s="601" t="str">
        <f>'Table 3'!C19</f>
        <v>:</v>
      </c>
      <c r="D18" s="602">
        <f>'Figure 4'!C17</f>
        <v>233280</v>
      </c>
      <c r="E18" s="602" t="s">
        <v>18</v>
      </c>
      <c r="F18" s="603">
        <f>'Figure 4'!D17</f>
        <v>194090</v>
      </c>
      <c r="G18" s="811" t="s">
        <v>18</v>
      </c>
      <c r="H18" s="795">
        <f t="shared" si="1"/>
        <v>0.8320044581618655</v>
      </c>
      <c r="I18" s="140"/>
      <c r="J18" s="140"/>
      <c r="K18" s="140"/>
    </row>
    <row r="19" spans="2:11" s="62" customFormat="1" ht="12" customHeight="1">
      <c r="B19" s="187" t="s">
        <v>394</v>
      </c>
      <c r="C19" s="601">
        <f>'Table 3'!C20</f>
        <v>1728530</v>
      </c>
      <c r="D19" s="602">
        <f>'Figure 4'!C18</f>
        <v>1620880</v>
      </c>
      <c r="E19" s="602">
        <v>301980</v>
      </c>
      <c r="F19" s="603">
        <f>'Figure 4'!D18</f>
        <v>217330</v>
      </c>
      <c r="G19" s="811">
        <f t="shared" si="0"/>
        <v>0.17470336065905712</v>
      </c>
      <c r="H19" s="795">
        <f t="shared" si="1"/>
        <v>0.13408148659987168</v>
      </c>
      <c r="I19" s="140"/>
      <c r="J19" s="140"/>
      <c r="K19" s="140"/>
    </row>
    <row r="20" spans="2:11" s="62" customFormat="1" ht="12" customHeight="1">
      <c r="B20" s="187" t="s">
        <v>11</v>
      </c>
      <c r="C20" s="601">
        <f>'Table 3'!C21</f>
        <v>45170</v>
      </c>
      <c r="D20" s="602">
        <f>'Figure 4'!C19</f>
        <v>38860</v>
      </c>
      <c r="E20" s="602">
        <v>12100</v>
      </c>
      <c r="F20" s="603">
        <f>'Figure 4'!D19</f>
        <v>9950</v>
      </c>
      <c r="G20" s="811">
        <f t="shared" si="0"/>
        <v>0.2678769094531769</v>
      </c>
      <c r="H20" s="795">
        <f t="shared" si="1"/>
        <v>0.25604734945959856</v>
      </c>
      <c r="I20" s="140"/>
      <c r="J20" s="140"/>
      <c r="K20" s="140"/>
    </row>
    <row r="21" spans="2:11" s="62" customFormat="1" ht="12" customHeight="1">
      <c r="B21" s="187" t="s">
        <v>12</v>
      </c>
      <c r="C21" s="601">
        <f>'Table 3'!C22</f>
        <v>128670</v>
      </c>
      <c r="D21" s="602">
        <f>'Figure 4'!C20</f>
        <v>83390</v>
      </c>
      <c r="E21" s="602">
        <v>85300</v>
      </c>
      <c r="F21" s="603">
        <f>'Figure 4'!D20</f>
        <v>48700</v>
      </c>
      <c r="G21" s="811">
        <f t="shared" si="0"/>
        <v>0.6629361933628662</v>
      </c>
      <c r="H21" s="795">
        <f t="shared" si="1"/>
        <v>0.5840028780429308</v>
      </c>
      <c r="I21" s="140"/>
      <c r="J21" s="140"/>
      <c r="K21" s="140"/>
    </row>
    <row r="22" spans="2:11" s="62" customFormat="1" ht="12" customHeight="1">
      <c r="B22" s="451" t="s">
        <v>13</v>
      </c>
      <c r="C22" s="604">
        <f>'Table 3'!C23</f>
        <v>252950</v>
      </c>
      <c r="D22" s="605">
        <f>'Figure 4'!C21</f>
        <v>199910</v>
      </c>
      <c r="E22" s="605">
        <v>225090</v>
      </c>
      <c r="F22" s="606">
        <f>'Figure 4'!D21</f>
        <v>129630</v>
      </c>
      <c r="G22" s="812">
        <f t="shared" si="0"/>
        <v>0.8898596560585096</v>
      </c>
      <c r="H22" s="796">
        <f t="shared" si="1"/>
        <v>0.6484417988094643</v>
      </c>
      <c r="I22" s="140"/>
      <c r="J22" s="140"/>
      <c r="K22" s="140"/>
    </row>
    <row r="23" spans="2:11" s="62" customFormat="1" ht="12" customHeight="1">
      <c r="B23" s="106" t="s">
        <v>363</v>
      </c>
      <c r="C23" s="601">
        <f>'Table 3'!C24</f>
        <v>2450</v>
      </c>
      <c r="D23" s="602">
        <f>'Figure 4'!C22</f>
        <v>2200</v>
      </c>
      <c r="E23" s="602">
        <v>2000</v>
      </c>
      <c r="F23" s="603">
        <f>'Figure 4'!D22</f>
        <v>1720</v>
      </c>
      <c r="G23" s="811">
        <f t="shared" si="0"/>
        <v>0.8163265306122449</v>
      </c>
      <c r="H23" s="795">
        <f t="shared" si="1"/>
        <v>0.7818181818181819</v>
      </c>
      <c r="I23" s="140"/>
      <c r="J23" s="140"/>
      <c r="K23" s="140"/>
    </row>
    <row r="24" spans="2:11" s="62" customFormat="1" ht="12" customHeight="1">
      <c r="B24" s="107" t="s">
        <v>485</v>
      </c>
      <c r="C24" s="592">
        <f>'Table 3'!C25</f>
        <v>714790</v>
      </c>
      <c r="D24" s="593">
        <f>'Figure 4'!C23</f>
        <v>576810</v>
      </c>
      <c r="E24" s="593">
        <v>501910</v>
      </c>
      <c r="F24" s="594">
        <f>'Figure 4'!D23</f>
        <v>381650</v>
      </c>
      <c r="G24" s="808">
        <f t="shared" si="0"/>
        <v>0.7021782621469242</v>
      </c>
      <c r="H24" s="792">
        <f t="shared" si="1"/>
        <v>0.6616563513115237</v>
      </c>
      <c r="I24" s="140"/>
      <c r="J24" s="140"/>
      <c r="K24" s="140"/>
    </row>
    <row r="25" spans="2:11" s="62" customFormat="1" ht="12" customHeight="1">
      <c r="B25" s="107" t="s">
        <v>16</v>
      </c>
      <c r="C25" s="592">
        <f>'Table 3'!C26</f>
        <v>11070</v>
      </c>
      <c r="D25" s="593">
        <f>'Figure 4'!C24</f>
        <v>12530</v>
      </c>
      <c r="E25" s="593">
        <v>2710</v>
      </c>
      <c r="F25" s="594">
        <f>'Figure 4'!D24</f>
        <v>2740</v>
      </c>
      <c r="G25" s="808">
        <f t="shared" si="0"/>
        <v>0.24480578139114725</v>
      </c>
      <c r="H25" s="792">
        <f t="shared" si="1"/>
        <v>0.21867517956903432</v>
      </c>
      <c r="I25" s="140"/>
      <c r="J25" s="140"/>
      <c r="K25" s="140"/>
    </row>
    <row r="26" spans="2:11" s="62" customFormat="1" ht="12" customHeight="1">
      <c r="B26" s="107" t="s">
        <v>460</v>
      </c>
      <c r="C26" s="592">
        <f>'Table 3'!C27</f>
        <v>81830</v>
      </c>
      <c r="D26" s="593">
        <f>'Figure 4'!C25</f>
        <v>72320</v>
      </c>
      <c r="E26" s="593">
        <v>56110</v>
      </c>
      <c r="F26" s="594">
        <f>'Figure 4'!D25</f>
        <v>50440</v>
      </c>
      <c r="G26" s="808">
        <f t="shared" si="0"/>
        <v>0.6856898448001956</v>
      </c>
      <c r="H26" s="792">
        <f t="shared" si="1"/>
        <v>0.6974557522123894</v>
      </c>
      <c r="I26" s="140"/>
      <c r="J26" s="140"/>
      <c r="K26" s="140"/>
    </row>
    <row r="27" spans="2:11" s="62" customFormat="1" ht="12" customHeight="1">
      <c r="B27" s="107" t="s">
        <v>19</v>
      </c>
      <c r="C27" s="592">
        <f>'Table 3'!C28</f>
        <v>170640</v>
      </c>
      <c r="D27" s="593">
        <f>'Figure 4'!C26</f>
        <v>150170</v>
      </c>
      <c r="E27" s="593">
        <v>122230</v>
      </c>
      <c r="F27" s="594">
        <f>'Figure 4'!D26</f>
        <v>106960</v>
      </c>
      <c r="G27" s="808">
        <f t="shared" si="0"/>
        <v>0.7163033286451008</v>
      </c>
      <c r="H27" s="792">
        <f t="shared" si="1"/>
        <v>0.7122594393021242</v>
      </c>
      <c r="I27" s="140"/>
      <c r="J27" s="140"/>
      <c r="K27" s="140"/>
    </row>
    <row r="28" spans="2:20" s="62" customFormat="1" ht="12" customHeight="1">
      <c r="B28" s="107" t="s">
        <v>346</v>
      </c>
      <c r="C28" s="592">
        <v>1859150</v>
      </c>
      <c r="D28" s="593">
        <f>'Figure 4'!C27</f>
        <v>1506620</v>
      </c>
      <c r="E28" s="593">
        <v>1291470</v>
      </c>
      <c r="F28" s="594">
        <f>'Figure 4'!D27</f>
        <v>918870</v>
      </c>
      <c r="G28" s="808">
        <f t="shared" si="0"/>
        <v>0.6946561600731517</v>
      </c>
      <c r="H28" s="792">
        <f t="shared" si="1"/>
        <v>0.6098883593739629</v>
      </c>
      <c r="I28" s="140"/>
      <c r="J28" s="140"/>
      <c r="K28" s="140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2:20" s="62" customFormat="1" ht="12" customHeight="1">
      <c r="B29" s="107" t="s">
        <v>21</v>
      </c>
      <c r="C29" s="592">
        <f>'Table 3'!C30</f>
        <v>323920</v>
      </c>
      <c r="D29" s="593">
        <f>'Figure 4'!C28</f>
        <v>305270</v>
      </c>
      <c r="E29" s="593">
        <v>234300</v>
      </c>
      <c r="F29" s="594">
        <f>'Figure 4'!D28</f>
        <v>203780</v>
      </c>
      <c r="G29" s="808">
        <f t="shared" si="0"/>
        <v>0.7233267473450234</v>
      </c>
      <c r="H29" s="792">
        <f t="shared" si="1"/>
        <v>0.667540210305631</v>
      </c>
      <c r="I29" s="140"/>
      <c r="J29" s="140"/>
      <c r="K29" s="140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2:20" s="62" customFormat="1" ht="12" customHeight="1">
      <c r="B30" s="107" t="s">
        <v>22</v>
      </c>
      <c r="C30" s="595">
        <f>'Table 3'!C31</f>
        <v>4256150</v>
      </c>
      <c r="D30" s="593">
        <f>'Figure 4'!C29</f>
        <v>3859040</v>
      </c>
      <c r="E30" s="593">
        <v>3453010</v>
      </c>
      <c r="F30" s="594">
        <f>'Figure 4'!D29</f>
        <v>2836640</v>
      </c>
      <c r="G30" s="808">
        <f t="shared" si="0"/>
        <v>0.8112989438812072</v>
      </c>
      <c r="H30" s="792">
        <f t="shared" si="1"/>
        <v>0.7350636427712591</v>
      </c>
      <c r="I30" s="140"/>
      <c r="J30" s="140"/>
      <c r="K30" s="140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2:12" s="62" customFormat="1" ht="12" customHeight="1">
      <c r="B31" s="107" t="s">
        <v>23</v>
      </c>
      <c r="C31" s="595">
        <f>'Table 3'!C32</f>
        <v>77170</v>
      </c>
      <c r="D31" s="593">
        <f>'Figure 4'!C30</f>
        <v>74650</v>
      </c>
      <c r="E31" s="593">
        <v>67150</v>
      </c>
      <c r="F31" s="594">
        <f>'Figure 4'!D30</f>
        <v>59220</v>
      </c>
      <c r="G31" s="808">
        <f t="shared" si="0"/>
        <v>0.8701567966826487</v>
      </c>
      <c r="H31" s="792">
        <f t="shared" si="1"/>
        <v>0.7933020763563295</v>
      </c>
      <c r="I31" s="140"/>
      <c r="J31" s="140"/>
      <c r="K31" s="140"/>
      <c r="L31" s="18"/>
    </row>
    <row r="32" spans="2:11" s="62" customFormat="1" ht="12" customHeight="1">
      <c r="B32" s="107" t="s">
        <v>344</v>
      </c>
      <c r="C32" s="595">
        <v>35390</v>
      </c>
      <c r="D32" s="593">
        <f>'Figure 4'!C31</f>
        <v>24460</v>
      </c>
      <c r="E32" s="593">
        <v>30960</v>
      </c>
      <c r="F32" s="594">
        <f>'Figure 4'!D31</f>
        <v>18390</v>
      </c>
      <c r="G32" s="808">
        <f t="shared" si="0"/>
        <v>0.8748233964396722</v>
      </c>
      <c r="H32" s="792">
        <f t="shared" si="1"/>
        <v>0.7518397383483238</v>
      </c>
      <c r="I32" s="140"/>
      <c r="J32" s="140"/>
      <c r="K32" s="140"/>
    </row>
    <row r="33" spans="2:11" s="62" customFormat="1" ht="12" customHeight="1">
      <c r="B33" s="107" t="s">
        <v>25</v>
      </c>
      <c r="C33" s="595">
        <f>'Table 3'!C34</f>
        <v>70620</v>
      </c>
      <c r="D33" s="593">
        <f>'Figure 4'!C32</f>
        <v>63870</v>
      </c>
      <c r="E33" s="593">
        <v>29880</v>
      </c>
      <c r="F33" s="594">
        <f>'Figure 4'!D32</f>
        <v>23130</v>
      </c>
      <c r="G33" s="808">
        <f t="shared" si="0"/>
        <v>0.42310960067969416</v>
      </c>
      <c r="H33" s="792">
        <f t="shared" si="1"/>
        <v>0.36214185063410054</v>
      </c>
      <c r="I33" s="140"/>
      <c r="J33" s="140"/>
      <c r="K33" s="140"/>
    </row>
    <row r="34" spans="2:11" s="62" customFormat="1" ht="12" customHeight="1">
      <c r="B34" s="108" t="s">
        <v>458</v>
      </c>
      <c r="C34" s="592">
        <f>'Table 3'!C35</f>
        <v>75810</v>
      </c>
      <c r="D34" s="596">
        <f>'Figure 4'!C33</f>
        <v>71090</v>
      </c>
      <c r="E34" s="596">
        <v>42270</v>
      </c>
      <c r="F34" s="597">
        <f>'Figure 4'!D33</f>
        <v>40360</v>
      </c>
      <c r="G34" s="809">
        <f t="shared" si="0"/>
        <v>0.557578155916106</v>
      </c>
      <c r="H34" s="793">
        <f t="shared" si="1"/>
        <v>0.5677310451540301</v>
      </c>
      <c r="I34" s="140"/>
      <c r="J34" s="140"/>
      <c r="K34" s="140"/>
    </row>
    <row r="35" spans="2:11" s="62" customFormat="1" ht="12" customHeight="1">
      <c r="B35" s="108" t="s">
        <v>488</v>
      </c>
      <c r="C35" s="592">
        <v>210620</v>
      </c>
      <c r="D35" s="596">
        <f>'Figure 4'!C34</f>
        <v>186800</v>
      </c>
      <c r="E35" s="596">
        <v>165320</v>
      </c>
      <c r="F35" s="597">
        <f>'Figure 4'!D34</f>
        <v>139000</v>
      </c>
      <c r="G35" s="809">
        <f t="shared" si="0"/>
        <v>0.7849207102839236</v>
      </c>
      <c r="H35" s="793">
        <f t="shared" si="1"/>
        <v>0.7441113490364025</v>
      </c>
      <c r="I35" s="140"/>
      <c r="J35" s="140"/>
      <c r="K35" s="140"/>
    </row>
    <row r="36" spans="2:11" s="62" customFormat="1" ht="12" customHeight="1">
      <c r="B36" s="566" t="s">
        <v>330</v>
      </c>
      <c r="C36" s="609" t="str">
        <f>'Table 3'!C37</f>
        <v>:</v>
      </c>
      <c r="D36" s="610">
        <f>'Figure 4'!C35</f>
        <v>2590</v>
      </c>
      <c r="E36" s="610" t="s">
        <v>18</v>
      </c>
      <c r="F36" s="611">
        <f>'Figure 4'!D35</f>
        <v>2490</v>
      </c>
      <c r="G36" s="813" t="s">
        <v>18</v>
      </c>
      <c r="H36" s="797">
        <f t="shared" si="1"/>
        <v>0.9613899613899614</v>
      </c>
      <c r="I36" s="137"/>
      <c r="J36" s="137"/>
      <c r="K36" s="137"/>
    </row>
    <row r="37" spans="2:12" ht="12.75">
      <c r="B37" s="108" t="s">
        <v>393</v>
      </c>
      <c r="C37" s="592">
        <f>'Table 3'!C38</f>
        <v>53000</v>
      </c>
      <c r="D37" s="596">
        <f>'Figure 4'!C36</f>
        <v>46620</v>
      </c>
      <c r="E37" s="596">
        <v>38540</v>
      </c>
      <c r="F37" s="597">
        <f>'Figure 4'!D36</f>
        <v>32640</v>
      </c>
      <c r="G37" s="809">
        <f t="shared" si="0"/>
        <v>0.7271698113207548</v>
      </c>
      <c r="H37" s="793">
        <f t="shared" si="1"/>
        <v>0.7001287001287001</v>
      </c>
      <c r="I37" s="142"/>
      <c r="J37" s="142"/>
      <c r="K37" s="142"/>
      <c r="L37" s="60"/>
    </row>
    <row r="38" spans="2:12" ht="12.75">
      <c r="B38" s="109" t="s">
        <v>278</v>
      </c>
      <c r="C38" s="612">
        <f>'Table 3'!C39</f>
        <v>63630</v>
      </c>
      <c r="D38" s="613">
        <f>'Figure 4'!C37</f>
        <v>59070</v>
      </c>
      <c r="E38" s="613">
        <v>55450</v>
      </c>
      <c r="F38" s="614">
        <f>'Figure 4'!D37</f>
        <v>50990</v>
      </c>
      <c r="G38" s="814">
        <f t="shared" si="0"/>
        <v>0.8714442872858714</v>
      </c>
      <c r="H38" s="798">
        <f t="shared" si="1"/>
        <v>0.8632131369561538</v>
      </c>
      <c r="I38" s="136"/>
      <c r="J38" s="136"/>
      <c r="L38" s="60"/>
    </row>
    <row r="39" spans="2:10" ht="12.75">
      <c r="B39" s="567" t="s">
        <v>279</v>
      </c>
      <c r="C39" s="615" t="str">
        <f>'Table 3'!C40</f>
        <v>:</v>
      </c>
      <c r="D39" s="616">
        <f>'Figure 4'!C38</f>
        <v>48870</v>
      </c>
      <c r="E39" s="616" t="s">
        <v>18</v>
      </c>
      <c r="F39" s="617">
        <f>'Figure 4'!D38</f>
        <v>33530</v>
      </c>
      <c r="G39" s="815" t="s">
        <v>18</v>
      </c>
      <c r="H39" s="799">
        <f t="shared" si="1"/>
        <v>0.6861059954982607</v>
      </c>
      <c r="I39" s="136"/>
      <c r="J39" s="136"/>
    </row>
    <row r="40" spans="2:13" ht="11.25">
      <c r="B40" s="890"/>
      <c r="C40" s="890"/>
      <c r="D40" s="890"/>
      <c r="E40" s="890"/>
      <c r="F40" s="890"/>
      <c r="G40" s="890"/>
      <c r="H40" s="890"/>
      <c r="I40" s="890"/>
      <c r="J40" s="890"/>
      <c r="K40" s="890"/>
      <c r="L40" s="890"/>
      <c r="M40" s="890"/>
    </row>
    <row r="41" spans="2:13" ht="11.25">
      <c r="B41" s="923" t="s">
        <v>463</v>
      </c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</row>
    <row r="42" spans="2:6" ht="11.25">
      <c r="B42" s="2"/>
      <c r="C42" s="2"/>
      <c r="D42" s="2"/>
      <c r="E42" s="2"/>
      <c r="F42" s="2"/>
    </row>
    <row r="43" spans="1:13" ht="11.25">
      <c r="A43" s="136"/>
      <c r="B43" s="184" t="s">
        <v>354</v>
      </c>
      <c r="C43" s="184"/>
      <c r="D43" s="184"/>
      <c r="E43" s="184"/>
      <c r="F43" s="184"/>
      <c r="G43" s="184"/>
      <c r="H43" s="184"/>
      <c r="I43" s="184"/>
      <c r="J43" s="184"/>
      <c r="K43" s="184"/>
      <c r="M43" s="136"/>
    </row>
    <row r="44" spans="1:13" ht="11.25">
      <c r="A44" s="136"/>
      <c r="B44" s="881" t="s">
        <v>464</v>
      </c>
      <c r="C44" s="882"/>
      <c r="D44" s="882"/>
      <c r="E44" s="882"/>
      <c r="F44" s="882"/>
      <c r="G44" s="882"/>
      <c r="H44" s="882"/>
      <c r="I44" s="882"/>
      <c r="J44" s="882"/>
      <c r="K44" s="882"/>
      <c r="M44" s="136"/>
    </row>
    <row r="45" spans="1:13" ht="11.25">
      <c r="A45" s="136"/>
      <c r="B45" s="114"/>
      <c r="C45" s="114"/>
      <c r="D45" s="114"/>
      <c r="E45" s="114"/>
      <c r="F45" s="114"/>
      <c r="G45" s="136"/>
      <c r="H45" s="136"/>
      <c r="I45" s="136"/>
      <c r="J45" s="136"/>
      <c r="M45" s="136"/>
    </row>
    <row r="46" spans="1:13" ht="11.25">
      <c r="A46" s="136"/>
      <c r="B46" s="114"/>
      <c r="C46" s="114"/>
      <c r="D46" s="114"/>
      <c r="E46" s="114"/>
      <c r="F46" s="114"/>
      <c r="G46" s="136"/>
      <c r="H46" s="136"/>
      <c r="I46" s="136"/>
      <c r="J46" s="136"/>
      <c r="M46" s="136"/>
    </row>
    <row r="47" spans="1:13" ht="11.25">
      <c r="A47" s="136"/>
      <c r="B47" s="114"/>
      <c r="C47" s="114"/>
      <c r="D47" s="114"/>
      <c r="E47" s="114"/>
      <c r="F47" s="114"/>
      <c r="G47" s="136"/>
      <c r="H47" s="136"/>
      <c r="I47" s="136"/>
      <c r="J47" s="136"/>
      <c r="M47" s="136"/>
    </row>
    <row r="48" spans="1:13" ht="11.25">
      <c r="A48" s="136"/>
      <c r="B48" s="114"/>
      <c r="C48" s="114"/>
      <c r="D48" s="114"/>
      <c r="E48" s="114"/>
      <c r="F48" s="114"/>
      <c r="G48" s="136"/>
      <c r="H48" s="136"/>
      <c r="I48" s="136"/>
      <c r="J48" s="136"/>
      <c r="M48" s="136"/>
    </row>
    <row r="49" spans="1:13" ht="11.25">
      <c r="A49" s="136"/>
      <c r="B49" s="114"/>
      <c r="C49" s="114"/>
      <c r="D49" s="114"/>
      <c r="E49" s="114"/>
      <c r="F49" s="114"/>
      <c r="G49" s="136"/>
      <c r="H49" s="136"/>
      <c r="I49" s="136"/>
      <c r="J49" s="136"/>
      <c r="M49" s="136"/>
    </row>
    <row r="50" spans="1:13" ht="11.25">
      <c r="A50" s="136"/>
      <c r="B50" s="114"/>
      <c r="C50" s="114"/>
      <c r="D50" s="114"/>
      <c r="E50" s="114"/>
      <c r="F50" s="114"/>
      <c r="G50" s="136"/>
      <c r="H50" s="136"/>
      <c r="I50" s="136"/>
      <c r="J50" s="136"/>
      <c r="M50" s="136"/>
    </row>
    <row r="51" spans="1:13" ht="11.25">
      <c r="A51" s="136"/>
      <c r="B51" s="114"/>
      <c r="C51" s="114"/>
      <c r="D51" s="114"/>
      <c r="E51" s="114"/>
      <c r="F51" s="114"/>
      <c r="G51" s="136"/>
      <c r="H51" s="136"/>
      <c r="I51" s="136"/>
      <c r="J51" s="136"/>
      <c r="M51" s="136"/>
    </row>
    <row r="52" spans="1:13" ht="11.25">
      <c r="A52" s="136"/>
      <c r="B52" s="114"/>
      <c r="C52" s="114"/>
      <c r="D52" s="114"/>
      <c r="E52" s="114"/>
      <c r="F52" s="114"/>
      <c r="G52" s="136"/>
      <c r="H52" s="136"/>
      <c r="I52" s="136"/>
      <c r="J52" s="136"/>
      <c r="M52" s="136"/>
    </row>
    <row r="53" spans="1:13" ht="11.25">
      <c r="A53" s="136"/>
      <c r="B53" s="114"/>
      <c r="C53" s="114"/>
      <c r="D53" s="114"/>
      <c r="E53" s="114"/>
      <c r="F53" s="114"/>
      <c r="G53" s="136"/>
      <c r="H53" s="136"/>
      <c r="I53" s="136"/>
      <c r="J53" s="136"/>
      <c r="M53" s="136"/>
    </row>
    <row r="54" spans="1:13" ht="11.25">
      <c r="A54" s="136"/>
      <c r="B54" s="114"/>
      <c r="C54" s="114"/>
      <c r="D54" s="114"/>
      <c r="E54" s="114"/>
      <c r="F54" s="114"/>
      <c r="G54" s="136"/>
      <c r="H54" s="136"/>
      <c r="I54" s="136"/>
      <c r="J54" s="136"/>
      <c r="M54" s="136"/>
    </row>
    <row r="55" spans="1:13" ht="11.25">
      <c r="A55" s="136"/>
      <c r="B55" s="114"/>
      <c r="C55" s="114"/>
      <c r="D55" s="114"/>
      <c r="E55" s="114"/>
      <c r="F55" s="114"/>
      <c r="G55" s="136"/>
      <c r="H55" s="136"/>
      <c r="I55" s="136"/>
      <c r="J55" s="136"/>
      <c r="M55" s="136"/>
    </row>
    <row r="56" spans="1:13" ht="11.25">
      <c r="A56" s="136"/>
      <c r="B56" s="114"/>
      <c r="C56" s="114"/>
      <c r="D56" s="114"/>
      <c r="E56" s="114"/>
      <c r="F56" s="114"/>
      <c r="G56" s="136"/>
      <c r="H56" s="136"/>
      <c r="I56" s="136"/>
      <c r="J56" s="136"/>
      <c r="M56" s="136"/>
    </row>
    <row r="57" spans="1:13" ht="11.25">
      <c r="A57" s="136"/>
      <c r="B57" s="114"/>
      <c r="C57" s="114"/>
      <c r="D57" s="114"/>
      <c r="E57" s="114"/>
      <c r="F57" s="114"/>
      <c r="G57" s="136"/>
      <c r="H57" s="136"/>
      <c r="I57" s="136"/>
      <c r="J57" s="136"/>
      <c r="M57" s="136"/>
    </row>
    <row r="58" spans="1:13" ht="11.25">
      <c r="A58" s="136"/>
      <c r="B58" s="114"/>
      <c r="C58" s="114"/>
      <c r="D58" s="114"/>
      <c r="E58" s="114"/>
      <c r="F58" s="114"/>
      <c r="G58" s="136"/>
      <c r="H58" s="136"/>
      <c r="I58" s="136"/>
      <c r="J58" s="136"/>
      <c r="M58" s="136"/>
    </row>
    <row r="61" ht="12" customHeight="1"/>
    <row r="62" ht="12" customHeight="1"/>
  </sheetData>
  <sheetProtection/>
  <mergeCells count="8">
    <mergeCell ref="B41:M41"/>
    <mergeCell ref="B44:K44"/>
    <mergeCell ref="G3:H4"/>
    <mergeCell ref="B40:M40"/>
    <mergeCell ref="B1:Q1"/>
    <mergeCell ref="B3:B5"/>
    <mergeCell ref="C3:D4"/>
    <mergeCell ref="E3:F4"/>
  </mergeCells>
  <printOptions/>
  <pageMargins left="0.7" right="0.7" top="0.75" bottom="0.75" header="0.3" footer="0.3"/>
  <pageSetup horizontalDpi="600" verticalDpi="600" orientation="portrait" paperSize="9" r:id="rId1"/>
  <ignoredErrors>
    <ignoredError sqref="E7" formula="1"/>
    <ignoredError sqref="C5:H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0"/>
  </sheetPr>
  <dimension ref="B1:W86"/>
  <sheetViews>
    <sheetView zoomScale="130" zoomScaleNormal="13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1.28125" style="114" bestFit="1" customWidth="1"/>
    <col min="4" max="7" width="9.421875" style="114" bestFit="1" customWidth="1"/>
    <col min="8" max="11" width="10.421875" style="114" bestFit="1" customWidth="1"/>
    <col min="12" max="12" width="11.28125" style="114" bestFit="1" customWidth="1"/>
    <col min="13" max="16" width="9.421875" style="114" bestFit="1" customWidth="1"/>
    <col min="17" max="20" width="10.421875" style="114" bestFit="1" customWidth="1"/>
    <col min="21" max="21" width="9.421875" style="114" bestFit="1" customWidth="1"/>
    <col min="22" max="23" width="11.421875" style="114" bestFit="1" customWidth="1"/>
    <col min="24" max="16384" width="9.140625" style="114" customWidth="1"/>
  </cols>
  <sheetData>
    <row r="1" ht="12.75">
      <c r="C1"/>
    </row>
    <row r="2" ht="11.25">
      <c r="B2" s="100" t="s">
        <v>508</v>
      </c>
    </row>
    <row r="4" spans="2:20" ht="12.75" customHeight="1">
      <c r="B4" s="102"/>
      <c r="C4" s="910" t="s">
        <v>350</v>
      </c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3"/>
    </row>
    <row r="5" spans="2:20" ht="11.25">
      <c r="B5" s="103"/>
      <c r="C5" s="920">
        <v>2005</v>
      </c>
      <c r="D5" s="937"/>
      <c r="E5" s="937"/>
      <c r="F5" s="937"/>
      <c r="G5" s="937"/>
      <c r="H5" s="937"/>
      <c r="I5" s="937"/>
      <c r="J5" s="937"/>
      <c r="K5" s="937"/>
      <c r="L5" s="939">
        <v>2010</v>
      </c>
      <c r="M5" s="940"/>
      <c r="N5" s="940"/>
      <c r="O5" s="940"/>
      <c r="P5" s="940"/>
      <c r="Q5" s="940"/>
      <c r="R5" s="940"/>
      <c r="S5" s="940"/>
      <c r="T5" s="940"/>
    </row>
    <row r="6" spans="2:20" ht="38.25" customHeight="1">
      <c r="B6" s="628"/>
      <c r="C6" s="575" t="s">
        <v>331</v>
      </c>
      <c r="D6" s="577" t="s">
        <v>334</v>
      </c>
      <c r="E6" s="577" t="s">
        <v>335</v>
      </c>
      <c r="F6" s="577" t="s">
        <v>336</v>
      </c>
      <c r="G6" s="577" t="s">
        <v>337</v>
      </c>
      <c r="H6" s="577" t="s">
        <v>338</v>
      </c>
      <c r="I6" s="577" t="s">
        <v>339</v>
      </c>
      <c r="J6" s="577" t="s">
        <v>340</v>
      </c>
      <c r="K6" s="721" t="s">
        <v>341</v>
      </c>
      <c r="L6" s="575" t="s">
        <v>331</v>
      </c>
      <c r="M6" s="577" t="s">
        <v>334</v>
      </c>
      <c r="N6" s="577" t="s">
        <v>335</v>
      </c>
      <c r="O6" s="577" t="s">
        <v>336</v>
      </c>
      <c r="P6" s="577" t="s">
        <v>337</v>
      </c>
      <c r="Q6" s="577" t="s">
        <v>338</v>
      </c>
      <c r="R6" s="577" t="s">
        <v>339</v>
      </c>
      <c r="S6" s="577" t="s">
        <v>340</v>
      </c>
      <c r="T6" s="577" t="s">
        <v>341</v>
      </c>
    </row>
    <row r="7" spans="2:20" ht="14.25" customHeight="1">
      <c r="B7" s="623" t="s">
        <v>432</v>
      </c>
      <c r="C7" s="700" t="s">
        <v>18</v>
      </c>
      <c r="D7" s="701" t="s">
        <v>18</v>
      </c>
      <c r="E7" s="701" t="s">
        <v>18</v>
      </c>
      <c r="F7" s="701" t="s">
        <v>18</v>
      </c>
      <c r="G7" s="701" t="s">
        <v>18</v>
      </c>
      <c r="H7" s="701" t="s">
        <v>18</v>
      </c>
      <c r="I7" s="701" t="s">
        <v>18</v>
      </c>
      <c r="J7" s="701" t="s">
        <v>18</v>
      </c>
      <c r="K7" s="719" t="s">
        <v>18</v>
      </c>
      <c r="L7" s="722">
        <f>SUM(L9:L36)</f>
        <v>135212340</v>
      </c>
      <c r="M7" s="723">
        <f aca="true" t="shared" si="0" ref="M7:T7">SUM(M9:M36)</f>
        <v>6202110</v>
      </c>
      <c r="N7" s="723">
        <f t="shared" si="0"/>
        <v>3486710</v>
      </c>
      <c r="O7" s="723">
        <f t="shared" si="0"/>
        <v>2933360</v>
      </c>
      <c r="P7" s="723">
        <f t="shared" si="0"/>
        <v>2760040</v>
      </c>
      <c r="Q7" s="723">
        <f t="shared" si="0"/>
        <v>14287620</v>
      </c>
      <c r="R7" s="723">
        <f t="shared" si="0"/>
        <v>17902260</v>
      </c>
      <c r="S7" s="723">
        <f t="shared" si="0"/>
        <v>50320700</v>
      </c>
      <c r="T7" s="723">
        <f t="shared" si="0"/>
        <v>37314350</v>
      </c>
    </row>
    <row r="8" spans="2:23" ht="11.25">
      <c r="B8" s="579" t="s">
        <v>34</v>
      </c>
      <c r="C8" s="702">
        <f>SUM(C9:C36)</f>
        <v>136828570</v>
      </c>
      <c r="D8" s="703">
        <f aca="true" t="shared" si="1" ref="D8:K8">SUM(D9:D36)</f>
        <v>8779850</v>
      </c>
      <c r="E8" s="703">
        <f t="shared" si="1"/>
        <v>4704540</v>
      </c>
      <c r="F8" s="703">
        <f t="shared" si="1"/>
        <v>3508170</v>
      </c>
      <c r="G8" s="703">
        <f t="shared" si="1"/>
        <v>3201060</v>
      </c>
      <c r="H8" s="703">
        <f t="shared" si="1"/>
        <v>16096410</v>
      </c>
      <c r="I8" s="703">
        <f t="shared" si="1"/>
        <v>20400940</v>
      </c>
      <c r="J8" s="703">
        <f t="shared" si="1"/>
        <v>49063560</v>
      </c>
      <c r="K8" s="720">
        <f t="shared" si="1"/>
        <v>31066400</v>
      </c>
      <c r="L8" s="702">
        <f>L7-L19</f>
        <v>134192160</v>
      </c>
      <c r="M8" s="703">
        <f aca="true" t="shared" si="2" ref="M8:T8">M7-M19</f>
        <v>5951200</v>
      </c>
      <c r="N8" s="703">
        <f t="shared" si="2"/>
        <v>3350780</v>
      </c>
      <c r="O8" s="703">
        <f t="shared" si="2"/>
        <v>2856020</v>
      </c>
      <c r="P8" s="703">
        <f t="shared" si="2"/>
        <v>2705680</v>
      </c>
      <c r="Q8" s="703">
        <f t="shared" si="2"/>
        <v>14144760</v>
      </c>
      <c r="R8" s="703">
        <f t="shared" si="2"/>
        <v>17831890</v>
      </c>
      <c r="S8" s="703">
        <f t="shared" si="2"/>
        <v>50231980</v>
      </c>
      <c r="T8" s="703">
        <f t="shared" si="2"/>
        <v>37114670</v>
      </c>
      <c r="V8" s="262">
        <f>SUM(D8:K8)</f>
        <v>136820930</v>
      </c>
      <c r="W8" s="262">
        <f>SUM(M8:T8)</f>
        <v>134186980</v>
      </c>
    </row>
    <row r="9" spans="2:20" ht="11.25">
      <c r="B9" s="106" t="s">
        <v>0</v>
      </c>
      <c r="C9" s="704">
        <v>3884560</v>
      </c>
      <c r="D9" s="705">
        <v>11660</v>
      </c>
      <c r="E9" s="705">
        <v>21600</v>
      </c>
      <c r="F9" s="705">
        <v>26000</v>
      </c>
      <c r="G9" s="705">
        <v>27710</v>
      </c>
      <c r="H9" s="705">
        <v>218850</v>
      </c>
      <c r="I9" s="705">
        <v>594630</v>
      </c>
      <c r="J9" s="705">
        <v>2331100</v>
      </c>
      <c r="K9" s="706">
        <v>653010</v>
      </c>
      <c r="L9" s="704">
        <v>3798680</v>
      </c>
      <c r="M9" s="705">
        <v>9070</v>
      </c>
      <c r="N9" s="705">
        <v>17190</v>
      </c>
      <c r="O9" s="705">
        <v>18870</v>
      </c>
      <c r="P9" s="705">
        <v>20220</v>
      </c>
      <c r="Q9" s="705">
        <v>165280</v>
      </c>
      <c r="R9" s="705">
        <v>457600</v>
      </c>
      <c r="S9" s="705">
        <v>2179330</v>
      </c>
      <c r="T9" s="705">
        <v>931100</v>
      </c>
    </row>
    <row r="10" spans="2:20" ht="11.25">
      <c r="B10" s="107" t="s">
        <v>1</v>
      </c>
      <c r="C10" s="707">
        <v>1327020</v>
      </c>
      <c r="D10" s="708">
        <v>625320</v>
      </c>
      <c r="E10" s="708">
        <v>138260</v>
      </c>
      <c r="F10" s="708">
        <v>57800</v>
      </c>
      <c r="G10" s="708">
        <v>33220</v>
      </c>
      <c r="H10" s="708">
        <v>97140</v>
      </c>
      <c r="I10" s="708">
        <v>49450</v>
      </c>
      <c r="J10" s="708">
        <v>79900</v>
      </c>
      <c r="K10" s="709">
        <v>245920</v>
      </c>
      <c r="L10" s="710">
        <v>1149470</v>
      </c>
      <c r="M10" s="711">
        <v>345310</v>
      </c>
      <c r="N10" s="711">
        <v>84060</v>
      </c>
      <c r="O10" s="711">
        <v>56190</v>
      </c>
      <c r="P10" s="711">
        <v>45110</v>
      </c>
      <c r="Q10" s="711">
        <v>141410</v>
      </c>
      <c r="R10" s="711">
        <v>94540</v>
      </c>
      <c r="S10" s="711">
        <v>128430</v>
      </c>
      <c r="T10" s="711">
        <v>254420</v>
      </c>
    </row>
    <row r="11" spans="2:20" ht="11.25">
      <c r="B11" s="107" t="s">
        <v>349</v>
      </c>
      <c r="C11" s="707">
        <v>2057470</v>
      </c>
      <c r="D11" s="711">
        <v>15610</v>
      </c>
      <c r="E11" s="711">
        <v>21120</v>
      </c>
      <c r="F11" s="711">
        <v>18430</v>
      </c>
      <c r="G11" s="711">
        <v>16200</v>
      </c>
      <c r="H11" s="711">
        <v>68030</v>
      </c>
      <c r="I11" s="711">
        <v>67170</v>
      </c>
      <c r="J11" s="711">
        <v>326290</v>
      </c>
      <c r="K11" s="712">
        <v>1524610</v>
      </c>
      <c r="L11" s="710">
        <v>1722460</v>
      </c>
      <c r="M11" s="711">
        <v>13200</v>
      </c>
      <c r="N11" s="711">
        <v>19760</v>
      </c>
      <c r="O11" s="711">
        <v>17130</v>
      </c>
      <c r="P11" s="711">
        <v>15390</v>
      </c>
      <c r="Q11" s="711">
        <v>68570</v>
      </c>
      <c r="R11" s="711">
        <v>65910</v>
      </c>
      <c r="S11" s="711">
        <v>296190</v>
      </c>
      <c r="T11" s="711">
        <v>1226310</v>
      </c>
    </row>
    <row r="12" spans="2:20" ht="11.25">
      <c r="B12" s="107" t="s">
        <v>461</v>
      </c>
      <c r="C12" s="707">
        <v>4565550</v>
      </c>
      <c r="D12" s="711">
        <v>14830</v>
      </c>
      <c r="E12" s="711">
        <v>23900</v>
      </c>
      <c r="F12" s="711">
        <v>29100</v>
      </c>
      <c r="G12" s="711">
        <v>28500</v>
      </c>
      <c r="H12" s="711">
        <v>127310</v>
      </c>
      <c r="I12" s="711">
        <v>214470</v>
      </c>
      <c r="J12" s="711">
        <v>1802360</v>
      </c>
      <c r="K12" s="712">
        <v>2325080</v>
      </c>
      <c r="L12" s="710">
        <v>4919400</v>
      </c>
      <c r="M12" s="711">
        <v>12950</v>
      </c>
      <c r="N12" s="711">
        <v>22500</v>
      </c>
      <c r="O12" s="711">
        <v>24820</v>
      </c>
      <c r="P12" s="711">
        <v>24190</v>
      </c>
      <c r="Q12" s="711">
        <v>95950</v>
      </c>
      <c r="R12" s="711">
        <v>120540</v>
      </c>
      <c r="S12" s="711">
        <v>1267640</v>
      </c>
      <c r="T12" s="711">
        <v>3350810</v>
      </c>
    </row>
    <row r="13" spans="2:20" ht="11.25">
      <c r="B13" s="107" t="s">
        <v>348</v>
      </c>
      <c r="C13" s="707">
        <v>18051050</v>
      </c>
      <c r="D13" s="711">
        <v>77550</v>
      </c>
      <c r="E13" s="711">
        <v>199970</v>
      </c>
      <c r="F13" s="711">
        <v>250920</v>
      </c>
      <c r="G13" s="711">
        <v>282470</v>
      </c>
      <c r="H13" s="711">
        <v>2023360</v>
      </c>
      <c r="I13" s="711">
        <v>3264760</v>
      </c>
      <c r="J13" s="711">
        <v>8345880</v>
      </c>
      <c r="K13" s="712">
        <v>3606130</v>
      </c>
      <c r="L13" s="710">
        <v>17792560</v>
      </c>
      <c r="M13" s="711">
        <v>69910</v>
      </c>
      <c r="N13" s="711">
        <v>162220</v>
      </c>
      <c r="O13" s="711">
        <v>202690</v>
      </c>
      <c r="P13" s="711">
        <v>221050</v>
      </c>
      <c r="Q13" s="711">
        <v>1612860</v>
      </c>
      <c r="R13" s="711">
        <v>2653900</v>
      </c>
      <c r="S13" s="711">
        <v>8444270</v>
      </c>
      <c r="T13" s="711">
        <v>4425660</v>
      </c>
    </row>
    <row r="14" spans="2:20" ht="11.25">
      <c r="B14" s="107" t="s">
        <v>5</v>
      </c>
      <c r="C14" s="707">
        <v>316060</v>
      </c>
      <c r="D14" s="711">
        <v>21440</v>
      </c>
      <c r="E14" s="711">
        <v>11590</v>
      </c>
      <c r="F14" s="711">
        <v>7260</v>
      </c>
      <c r="G14" s="711">
        <v>6290</v>
      </c>
      <c r="H14" s="711">
        <v>21340</v>
      </c>
      <c r="I14" s="711">
        <v>16430</v>
      </c>
      <c r="J14" s="711">
        <v>68100</v>
      </c>
      <c r="K14" s="712">
        <v>163610</v>
      </c>
      <c r="L14" s="710">
        <v>306280</v>
      </c>
      <c r="M14" s="711">
        <v>9270</v>
      </c>
      <c r="N14" s="711">
        <v>6600</v>
      </c>
      <c r="O14" s="711">
        <v>5020</v>
      </c>
      <c r="P14" s="711">
        <v>4780</v>
      </c>
      <c r="Q14" s="711">
        <v>20390</v>
      </c>
      <c r="R14" s="711">
        <v>18320</v>
      </c>
      <c r="S14" s="711">
        <v>62670</v>
      </c>
      <c r="T14" s="711">
        <v>179230</v>
      </c>
    </row>
    <row r="15" spans="2:20" ht="11.25">
      <c r="B15" s="107" t="s">
        <v>6</v>
      </c>
      <c r="C15" s="707">
        <v>6220360</v>
      </c>
      <c r="D15" s="711">
        <v>34180</v>
      </c>
      <c r="E15" s="711">
        <v>99000</v>
      </c>
      <c r="F15" s="711">
        <v>136170</v>
      </c>
      <c r="G15" s="711">
        <v>192460</v>
      </c>
      <c r="H15" s="711">
        <v>1371630</v>
      </c>
      <c r="I15" s="711">
        <v>1746630</v>
      </c>
      <c r="J15" s="711">
        <v>2143930</v>
      </c>
      <c r="K15" s="712">
        <v>496380</v>
      </c>
      <c r="L15" s="710">
        <v>5787400</v>
      </c>
      <c r="M15" s="711">
        <v>45420</v>
      </c>
      <c r="N15" s="711">
        <v>120920</v>
      </c>
      <c r="O15" s="711">
        <v>160920</v>
      </c>
      <c r="P15" s="711">
        <v>186930</v>
      </c>
      <c r="Q15" s="711">
        <v>1174750</v>
      </c>
      <c r="R15" s="711">
        <v>1474030</v>
      </c>
      <c r="S15" s="711">
        <v>2145280</v>
      </c>
      <c r="T15" s="711">
        <v>479140</v>
      </c>
    </row>
    <row r="16" spans="2:20" ht="11.25">
      <c r="B16" s="108" t="s">
        <v>7</v>
      </c>
      <c r="C16" s="707">
        <v>2479650</v>
      </c>
      <c r="D16" s="708">
        <v>278650</v>
      </c>
      <c r="E16" s="708">
        <v>172950</v>
      </c>
      <c r="F16" s="708">
        <v>171020</v>
      </c>
      <c r="G16" s="708">
        <v>165000</v>
      </c>
      <c r="H16" s="708">
        <v>778900</v>
      </c>
      <c r="I16" s="708">
        <v>422130</v>
      </c>
      <c r="J16" s="708">
        <v>332190</v>
      </c>
      <c r="K16" s="709">
        <v>158810</v>
      </c>
      <c r="L16" s="707">
        <v>2406520</v>
      </c>
      <c r="M16" s="708">
        <v>172140</v>
      </c>
      <c r="N16" s="708">
        <v>129870</v>
      </c>
      <c r="O16" s="708">
        <v>141230</v>
      </c>
      <c r="P16" s="708">
        <v>146770</v>
      </c>
      <c r="Q16" s="708">
        <v>721630</v>
      </c>
      <c r="R16" s="708">
        <v>447010</v>
      </c>
      <c r="S16" s="708">
        <v>383240</v>
      </c>
      <c r="T16" s="708">
        <v>264630</v>
      </c>
    </row>
    <row r="17" spans="2:20" ht="11.25">
      <c r="B17" s="447" t="s">
        <v>459</v>
      </c>
      <c r="C17" s="725">
        <v>14452370</v>
      </c>
      <c r="D17" s="726">
        <v>226870</v>
      </c>
      <c r="E17" s="726">
        <v>215110</v>
      </c>
      <c r="F17" s="726">
        <v>248450</v>
      </c>
      <c r="G17" s="726">
        <v>253750</v>
      </c>
      <c r="H17" s="726">
        <v>1592320</v>
      </c>
      <c r="I17" s="726">
        <v>1824110</v>
      </c>
      <c r="J17" s="726">
        <v>4877970</v>
      </c>
      <c r="K17" s="727">
        <v>5213780</v>
      </c>
      <c r="L17" s="725">
        <v>14830940</v>
      </c>
      <c r="M17" s="726">
        <v>158070</v>
      </c>
      <c r="N17" s="726">
        <v>173200</v>
      </c>
      <c r="O17" s="726">
        <v>192740</v>
      </c>
      <c r="P17" s="726">
        <v>204070</v>
      </c>
      <c r="Q17" s="726">
        <v>1388600</v>
      </c>
      <c r="R17" s="726">
        <v>1782790</v>
      </c>
      <c r="S17" s="726">
        <v>5076730</v>
      </c>
      <c r="T17" s="726">
        <v>5854750</v>
      </c>
    </row>
    <row r="18" spans="2:20" ht="11.25">
      <c r="B18" s="187" t="s">
        <v>9</v>
      </c>
      <c r="C18" s="728">
        <v>22703120</v>
      </c>
      <c r="D18" s="729">
        <v>175080</v>
      </c>
      <c r="E18" s="729">
        <v>207900</v>
      </c>
      <c r="F18" s="729">
        <v>213390</v>
      </c>
      <c r="G18" s="729">
        <v>228850</v>
      </c>
      <c r="H18" s="729">
        <v>2296160</v>
      </c>
      <c r="I18" s="729">
        <v>5489070</v>
      </c>
      <c r="J18" s="729">
        <v>10818060</v>
      </c>
      <c r="K18" s="730">
        <v>3274600</v>
      </c>
      <c r="L18" s="728">
        <v>22674170</v>
      </c>
      <c r="M18" s="729">
        <v>126210</v>
      </c>
      <c r="N18" s="729">
        <v>174630</v>
      </c>
      <c r="O18" s="729">
        <v>184490</v>
      </c>
      <c r="P18" s="729">
        <v>197610</v>
      </c>
      <c r="Q18" s="729">
        <v>1725860</v>
      </c>
      <c r="R18" s="729">
        <v>4442860</v>
      </c>
      <c r="S18" s="729">
        <v>12040780</v>
      </c>
      <c r="T18" s="729">
        <v>3781730</v>
      </c>
    </row>
    <row r="19" spans="2:20" ht="11.25">
      <c r="B19" s="187" t="s">
        <v>280</v>
      </c>
      <c r="C19" s="728" t="s">
        <v>18</v>
      </c>
      <c r="D19" s="729" t="s">
        <v>18</v>
      </c>
      <c r="E19" s="729" t="s">
        <v>18</v>
      </c>
      <c r="F19" s="729" t="s">
        <v>18</v>
      </c>
      <c r="G19" s="729" t="s">
        <v>18</v>
      </c>
      <c r="H19" s="729" t="s">
        <v>18</v>
      </c>
      <c r="I19" s="729" t="s">
        <v>18</v>
      </c>
      <c r="J19" s="729" t="s">
        <v>18</v>
      </c>
      <c r="K19" s="730" t="s">
        <v>18</v>
      </c>
      <c r="L19" s="728">
        <v>1020180</v>
      </c>
      <c r="M19" s="729">
        <v>250910</v>
      </c>
      <c r="N19" s="729">
        <v>135930</v>
      </c>
      <c r="O19" s="729">
        <v>77340</v>
      </c>
      <c r="P19" s="729">
        <v>54360</v>
      </c>
      <c r="Q19" s="729">
        <v>142860</v>
      </c>
      <c r="R19" s="729">
        <v>70370</v>
      </c>
      <c r="S19" s="729">
        <v>88720</v>
      </c>
      <c r="T19" s="729">
        <v>199680</v>
      </c>
    </row>
    <row r="20" spans="2:20" ht="11.25">
      <c r="B20" s="187" t="s">
        <v>394</v>
      </c>
      <c r="C20" s="728">
        <v>9563730</v>
      </c>
      <c r="D20" s="729">
        <v>220540</v>
      </c>
      <c r="E20" s="729">
        <v>207450</v>
      </c>
      <c r="F20" s="729">
        <v>237220</v>
      </c>
      <c r="G20" s="729">
        <v>244510</v>
      </c>
      <c r="H20" s="729">
        <v>1188490</v>
      </c>
      <c r="I20" s="729">
        <v>1276560</v>
      </c>
      <c r="J20" s="729">
        <v>2777710</v>
      </c>
      <c r="K20" s="730">
        <v>3411260</v>
      </c>
      <c r="L20" s="728">
        <v>9911520</v>
      </c>
      <c r="M20" s="729">
        <v>163660</v>
      </c>
      <c r="N20" s="729">
        <v>193680</v>
      </c>
      <c r="O20" s="729">
        <v>206890</v>
      </c>
      <c r="P20" s="729">
        <v>209170</v>
      </c>
      <c r="Q20" s="729">
        <v>1093780</v>
      </c>
      <c r="R20" s="729">
        <v>1071810</v>
      </c>
      <c r="S20" s="729">
        <v>2786760</v>
      </c>
      <c r="T20" s="729">
        <v>4185770</v>
      </c>
    </row>
    <row r="21" spans="2:20" ht="11.25">
      <c r="B21" s="187" t="s">
        <v>11</v>
      </c>
      <c r="C21" s="728">
        <v>243900</v>
      </c>
      <c r="D21" s="729">
        <v>6260</v>
      </c>
      <c r="E21" s="729">
        <v>4230</v>
      </c>
      <c r="F21" s="729">
        <v>3930</v>
      </c>
      <c r="G21" s="729">
        <v>4430</v>
      </c>
      <c r="H21" s="729">
        <v>19880</v>
      </c>
      <c r="I21" s="729">
        <v>19800</v>
      </c>
      <c r="J21" s="729">
        <v>67140</v>
      </c>
      <c r="K21" s="730">
        <v>118230</v>
      </c>
      <c r="L21" s="728">
        <v>200750</v>
      </c>
      <c r="M21" s="729">
        <v>6340</v>
      </c>
      <c r="N21" s="729">
        <v>3580</v>
      </c>
      <c r="O21" s="729">
        <v>2920</v>
      </c>
      <c r="P21" s="729">
        <v>2830</v>
      </c>
      <c r="Q21" s="729">
        <v>14870</v>
      </c>
      <c r="R21" s="729">
        <v>18950</v>
      </c>
      <c r="S21" s="729">
        <v>55570</v>
      </c>
      <c r="T21" s="729">
        <v>95680</v>
      </c>
    </row>
    <row r="22" spans="2:20" ht="11.25">
      <c r="B22" s="451" t="s">
        <v>12</v>
      </c>
      <c r="C22" s="731">
        <v>456260</v>
      </c>
      <c r="D22" s="732">
        <v>111370</v>
      </c>
      <c r="E22" s="732">
        <v>54800</v>
      </c>
      <c r="F22" s="732">
        <v>28040</v>
      </c>
      <c r="G22" s="732">
        <v>18320</v>
      </c>
      <c r="H22" s="732">
        <v>53390</v>
      </c>
      <c r="I22" s="732">
        <v>29970</v>
      </c>
      <c r="J22" s="732">
        <v>41360</v>
      </c>
      <c r="K22" s="733">
        <v>119010</v>
      </c>
      <c r="L22" s="731">
        <v>474630</v>
      </c>
      <c r="M22" s="732">
        <v>63850</v>
      </c>
      <c r="N22" s="732">
        <v>38170</v>
      </c>
      <c r="O22" s="732">
        <v>24390</v>
      </c>
      <c r="P22" s="732">
        <v>19960</v>
      </c>
      <c r="Q22" s="732">
        <v>62420</v>
      </c>
      <c r="R22" s="732">
        <v>45220</v>
      </c>
      <c r="S22" s="732">
        <v>72820</v>
      </c>
      <c r="T22" s="732">
        <v>147790</v>
      </c>
    </row>
    <row r="23" spans="2:20" ht="11.25">
      <c r="B23" s="106" t="s">
        <v>13</v>
      </c>
      <c r="C23" s="724">
        <v>1290470</v>
      </c>
      <c r="D23" s="705">
        <v>341170</v>
      </c>
      <c r="E23" s="705">
        <v>319240</v>
      </c>
      <c r="F23" s="705">
        <v>121140</v>
      </c>
      <c r="G23" s="705">
        <v>50550</v>
      </c>
      <c r="H23" s="705">
        <v>89400</v>
      </c>
      <c r="I23" s="705">
        <v>35150</v>
      </c>
      <c r="J23" s="705">
        <v>58680</v>
      </c>
      <c r="K23" s="706">
        <v>275140</v>
      </c>
      <c r="L23" s="704">
        <v>900080</v>
      </c>
      <c r="M23" s="705">
        <v>176870</v>
      </c>
      <c r="N23" s="705">
        <v>91560</v>
      </c>
      <c r="O23" s="705">
        <v>52650</v>
      </c>
      <c r="P23" s="705">
        <v>34100</v>
      </c>
      <c r="Q23" s="705">
        <v>106470</v>
      </c>
      <c r="R23" s="705">
        <v>68860</v>
      </c>
      <c r="S23" s="705">
        <v>104140</v>
      </c>
      <c r="T23" s="705">
        <v>265420</v>
      </c>
    </row>
    <row r="24" spans="2:20" ht="11.25">
      <c r="B24" s="107" t="s">
        <v>363</v>
      </c>
      <c r="C24" s="707">
        <v>157830</v>
      </c>
      <c r="D24" s="711">
        <v>650</v>
      </c>
      <c r="E24" s="711">
        <v>740</v>
      </c>
      <c r="F24" s="711">
        <v>780</v>
      </c>
      <c r="G24" s="711">
        <v>830</v>
      </c>
      <c r="H24" s="711">
        <v>11230</v>
      </c>
      <c r="I24" s="711">
        <v>40370</v>
      </c>
      <c r="J24" s="711">
        <v>94880</v>
      </c>
      <c r="K24" s="712">
        <v>8340</v>
      </c>
      <c r="L24" s="710">
        <v>167660</v>
      </c>
      <c r="M24" s="711">
        <v>380</v>
      </c>
      <c r="N24" s="711">
        <v>800</v>
      </c>
      <c r="O24" s="711">
        <v>920</v>
      </c>
      <c r="P24" s="711">
        <v>1130</v>
      </c>
      <c r="Q24" s="711">
        <v>8990</v>
      </c>
      <c r="R24" s="711">
        <v>28790</v>
      </c>
      <c r="S24" s="711">
        <v>113790</v>
      </c>
      <c r="T24" s="711">
        <v>12880</v>
      </c>
    </row>
    <row r="25" spans="2:20" ht="11.25">
      <c r="B25" s="107" t="s">
        <v>15</v>
      </c>
      <c r="C25" s="707">
        <v>2502090</v>
      </c>
      <c r="D25" s="711">
        <v>524040</v>
      </c>
      <c r="E25" s="711">
        <v>138770</v>
      </c>
      <c r="F25" s="711">
        <v>70140</v>
      </c>
      <c r="G25" s="711">
        <v>46200</v>
      </c>
      <c r="H25" s="711">
        <v>131980</v>
      </c>
      <c r="I25" s="711">
        <v>84180</v>
      </c>
      <c r="J25" s="711">
        <v>286880</v>
      </c>
      <c r="K25" s="712">
        <v>1219910</v>
      </c>
      <c r="L25" s="710">
        <v>2483790</v>
      </c>
      <c r="M25" s="711">
        <v>426390</v>
      </c>
      <c r="N25" s="711">
        <v>95610</v>
      </c>
      <c r="O25" s="711">
        <v>48390</v>
      </c>
      <c r="P25" s="711">
        <v>34100</v>
      </c>
      <c r="Q25" s="711">
        <v>118220</v>
      </c>
      <c r="R25" s="711">
        <v>105810</v>
      </c>
      <c r="S25" s="711">
        <v>336110</v>
      </c>
      <c r="T25" s="711">
        <v>1319160</v>
      </c>
    </row>
    <row r="26" spans="2:20" ht="11.25">
      <c r="B26" s="107" t="s">
        <v>16</v>
      </c>
      <c r="C26" s="707">
        <v>46140</v>
      </c>
      <c r="D26" s="711">
        <v>1650</v>
      </c>
      <c r="E26" s="711">
        <v>850</v>
      </c>
      <c r="F26" s="711">
        <v>870</v>
      </c>
      <c r="G26" s="711">
        <v>380</v>
      </c>
      <c r="H26" s="711">
        <v>3430</v>
      </c>
      <c r="I26" s="711">
        <v>9050</v>
      </c>
      <c r="J26" s="711">
        <v>22290</v>
      </c>
      <c r="K26" s="712" t="s">
        <v>18</v>
      </c>
      <c r="L26" s="710">
        <v>41650</v>
      </c>
      <c r="M26" s="711">
        <v>2140</v>
      </c>
      <c r="N26" s="711">
        <v>920</v>
      </c>
      <c r="O26" s="711">
        <v>360</v>
      </c>
      <c r="P26" s="711">
        <v>500</v>
      </c>
      <c r="Q26" s="711">
        <v>3380</v>
      </c>
      <c r="R26" s="711">
        <v>6910</v>
      </c>
      <c r="S26" s="711">
        <v>22290</v>
      </c>
      <c r="T26" s="711" t="s">
        <v>18</v>
      </c>
    </row>
    <row r="27" spans="2:20" ht="11.25">
      <c r="B27" s="107" t="s">
        <v>460</v>
      </c>
      <c r="C27" s="707">
        <v>6388100</v>
      </c>
      <c r="D27" s="711">
        <v>16910</v>
      </c>
      <c r="E27" s="711">
        <v>36380</v>
      </c>
      <c r="F27" s="711">
        <v>40320</v>
      </c>
      <c r="G27" s="711">
        <v>39380</v>
      </c>
      <c r="H27" s="711">
        <v>269600</v>
      </c>
      <c r="I27" s="711">
        <v>908110</v>
      </c>
      <c r="J27" s="711">
        <v>3211630</v>
      </c>
      <c r="K27" s="712">
        <v>1865780</v>
      </c>
      <c r="L27" s="710">
        <v>6711500</v>
      </c>
      <c r="M27" s="711">
        <v>17660</v>
      </c>
      <c r="N27" s="711">
        <v>37750</v>
      </c>
      <c r="O27" s="711">
        <v>35370</v>
      </c>
      <c r="P27" s="711">
        <v>33730</v>
      </c>
      <c r="Q27" s="711">
        <v>219580</v>
      </c>
      <c r="R27" s="711">
        <v>682320</v>
      </c>
      <c r="S27" s="711">
        <v>3061110</v>
      </c>
      <c r="T27" s="711">
        <v>2623970</v>
      </c>
    </row>
    <row r="28" spans="2:20" ht="11.25">
      <c r="B28" s="107" t="s">
        <v>19</v>
      </c>
      <c r="C28" s="707">
        <v>2453730</v>
      </c>
      <c r="D28" s="711">
        <v>75050</v>
      </c>
      <c r="E28" s="711">
        <v>143340</v>
      </c>
      <c r="F28" s="711">
        <v>176750</v>
      </c>
      <c r="G28" s="711">
        <v>191910</v>
      </c>
      <c r="H28" s="711">
        <v>840260</v>
      </c>
      <c r="I28" s="711">
        <v>492720</v>
      </c>
      <c r="J28" s="711">
        <v>505280</v>
      </c>
      <c r="K28" s="712">
        <v>28430</v>
      </c>
      <c r="L28" s="710">
        <v>2517170</v>
      </c>
      <c r="M28" s="711">
        <v>59880</v>
      </c>
      <c r="N28" s="711">
        <v>123330</v>
      </c>
      <c r="O28" s="711">
        <v>154880</v>
      </c>
      <c r="P28" s="711">
        <v>166590</v>
      </c>
      <c r="Q28" s="711">
        <v>798270</v>
      </c>
      <c r="R28" s="711">
        <v>523820</v>
      </c>
      <c r="S28" s="711">
        <v>638350</v>
      </c>
      <c r="T28" s="711">
        <v>52070</v>
      </c>
    </row>
    <row r="29" spans="2:20" ht="11.25">
      <c r="B29" s="107" t="s">
        <v>346</v>
      </c>
      <c r="C29" s="707">
        <v>10435020</v>
      </c>
      <c r="D29" s="711">
        <v>1458450</v>
      </c>
      <c r="E29" s="711">
        <v>1395190</v>
      </c>
      <c r="F29" s="711">
        <v>1034600</v>
      </c>
      <c r="G29" s="711">
        <v>854820</v>
      </c>
      <c r="H29" s="711">
        <v>2415470</v>
      </c>
      <c r="I29" s="711">
        <v>870820</v>
      </c>
      <c r="J29" s="711">
        <v>1148430</v>
      </c>
      <c r="K29" s="712">
        <v>1257240</v>
      </c>
      <c r="L29" s="710">
        <v>10377220</v>
      </c>
      <c r="M29" s="711">
        <v>951340</v>
      </c>
      <c r="N29" s="711">
        <v>935880</v>
      </c>
      <c r="O29" s="711">
        <v>772400</v>
      </c>
      <c r="P29" s="711">
        <v>667670</v>
      </c>
      <c r="Q29" s="711">
        <v>2429780</v>
      </c>
      <c r="R29" s="711">
        <v>1132150</v>
      </c>
      <c r="S29" s="711">
        <v>1565850</v>
      </c>
      <c r="T29" s="711">
        <v>1922150</v>
      </c>
    </row>
    <row r="30" spans="2:20" ht="11.25">
      <c r="B30" s="107" t="s">
        <v>21</v>
      </c>
      <c r="C30" s="707">
        <v>2069790</v>
      </c>
      <c r="D30" s="711">
        <v>222420</v>
      </c>
      <c r="E30" s="711">
        <v>94740</v>
      </c>
      <c r="F30" s="711">
        <v>72070</v>
      </c>
      <c r="G30" s="711">
        <v>56980</v>
      </c>
      <c r="H30" s="711">
        <v>298890</v>
      </c>
      <c r="I30" s="711">
        <v>257460</v>
      </c>
      <c r="J30" s="711">
        <v>577120</v>
      </c>
      <c r="K30" s="712">
        <v>490110</v>
      </c>
      <c r="L30" s="710">
        <v>2205950</v>
      </c>
      <c r="M30" s="711">
        <v>173800</v>
      </c>
      <c r="N30" s="711">
        <v>80630</v>
      </c>
      <c r="O30" s="711">
        <v>62760</v>
      </c>
      <c r="P30" s="711">
        <v>51820</v>
      </c>
      <c r="Q30" s="711">
        <v>256430</v>
      </c>
      <c r="R30" s="711">
        <v>279970</v>
      </c>
      <c r="S30" s="711">
        <v>616340</v>
      </c>
      <c r="T30" s="711">
        <v>684220</v>
      </c>
    </row>
    <row r="31" spans="2:20" ht="11.25">
      <c r="B31" s="107" t="s">
        <v>22</v>
      </c>
      <c r="C31" s="707">
        <v>6602750</v>
      </c>
      <c r="D31" s="711">
        <v>4091390</v>
      </c>
      <c r="E31" s="711">
        <v>915740</v>
      </c>
      <c r="F31" s="711">
        <v>270100</v>
      </c>
      <c r="G31" s="711">
        <v>152170</v>
      </c>
      <c r="H31" s="711">
        <v>365750</v>
      </c>
      <c r="I31" s="711">
        <v>149450</v>
      </c>
      <c r="J31" s="711">
        <v>142990</v>
      </c>
      <c r="K31" s="712">
        <v>515150</v>
      </c>
      <c r="L31" s="710">
        <v>5444180</v>
      </c>
      <c r="M31" s="711">
        <v>2758780</v>
      </c>
      <c r="N31" s="711">
        <v>585280</v>
      </c>
      <c r="O31" s="711">
        <v>235170</v>
      </c>
      <c r="P31" s="711">
        <v>162820</v>
      </c>
      <c r="Q31" s="711">
        <v>469700</v>
      </c>
      <c r="R31" s="711">
        <v>237630</v>
      </c>
      <c r="S31" s="711">
        <v>242330</v>
      </c>
      <c r="T31" s="711">
        <v>752480</v>
      </c>
    </row>
    <row r="32" spans="2:20" ht="11.25">
      <c r="B32" s="107" t="s">
        <v>23</v>
      </c>
      <c r="C32" s="707">
        <v>523510</v>
      </c>
      <c r="D32" s="711">
        <v>81620</v>
      </c>
      <c r="E32" s="711">
        <v>88560</v>
      </c>
      <c r="F32" s="711">
        <v>61830</v>
      </c>
      <c r="G32" s="711">
        <v>43110</v>
      </c>
      <c r="H32" s="711">
        <v>116100</v>
      </c>
      <c r="I32" s="711">
        <v>41060</v>
      </c>
      <c r="J32" s="711">
        <v>33570</v>
      </c>
      <c r="K32" s="712">
        <v>57660</v>
      </c>
      <c r="L32" s="710">
        <v>518480</v>
      </c>
      <c r="M32" s="711">
        <v>67620</v>
      </c>
      <c r="N32" s="711">
        <v>73530</v>
      </c>
      <c r="O32" s="711">
        <v>54810</v>
      </c>
      <c r="P32" s="711">
        <v>41260</v>
      </c>
      <c r="Q32" s="711">
        <v>122630</v>
      </c>
      <c r="R32" s="711">
        <v>59790</v>
      </c>
      <c r="S32" s="711">
        <v>49200</v>
      </c>
      <c r="T32" s="711">
        <v>49640</v>
      </c>
    </row>
    <row r="33" spans="2:20" ht="11.25">
      <c r="B33" s="107" t="s">
        <v>344</v>
      </c>
      <c r="C33" s="707">
        <v>767890</v>
      </c>
      <c r="D33" s="711">
        <v>41820</v>
      </c>
      <c r="E33" s="711">
        <v>6860</v>
      </c>
      <c r="F33" s="711">
        <v>3950</v>
      </c>
      <c r="G33" s="711">
        <v>2960</v>
      </c>
      <c r="H33" s="711">
        <v>14330</v>
      </c>
      <c r="I33" s="711">
        <v>16960</v>
      </c>
      <c r="J33" s="711">
        <v>152620</v>
      </c>
      <c r="K33" s="712">
        <v>528390</v>
      </c>
      <c r="L33" s="710">
        <v>668340</v>
      </c>
      <c r="M33" s="711">
        <v>23280</v>
      </c>
      <c r="N33" s="711">
        <v>7350</v>
      </c>
      <c r="O33" s="711">
        <v>4080</v>
      </c>
      <c r="P33" s="711">
        <v>3570</v>
      </c>
      <c r="Q33" s="711">
        <v>15920</v>
      </c>
      <c r="R33" s="711">
        <v>20160</v>
      </c>
      <c r="S33" s="711">
        <v>161160</v>
      </c>
      <c r="T33" s="711">
        <v>432810</v>
      </c>
    </row>
    <row r="34" spans="2:20" ht="11.25">
      <c r="B34" s="107" t="s">
        <v>25</v>
      </c>
      <c r="C34" s="707">
        <v>1157550</v>
      </c>
      <c r="D34" s="711">
        <v>10110</v>
      </c>
      <c r="E34" s="711">
        <v>19040</v>
      </c>
      <c r="F34" s="711">
        <v>34760</v>
      </c>
      <c r="G34" s="711">
        <v>53870</v>
      </c>
      <c r="H34" s="711">
        <v>365460</v>
      </c>
      <c r="I34" s="711">
        <v>258200</v>
      </c>
      <c r="J34" s="711">
        <v>343210</v>
      </c>
      <c r="K34" s="712">
        <v>72900</v>
      </c>
      <c r="L34" s="710">
        <v>1121050</v>
      </c>
      <c r="M34" s="711">
        <v>9190</v>
      </c>
      <c r="N34" s="711">
        <v>12590</v>
      </c>
      <c r="O34" s="711">
        <v>20710</v>
      </c>
      <c r="P34" s="711">
        <v>32030</v>
      </c>
      <c r="Q34" s="711">
        <v>261880</v>
      </c>
      <c r="R34" s="711">
        <v>258600</v>
      </c>
      <c r="S34" s="711">
        <v>405270</v>
      </c>
      <c r="T34" s="711">
        <v>120770</v>
      </c>
    </row>
    <row r="35" spans="2:20" ht="11.25">
      <c r="B35" s="108" t="s">
        <v>458</v>
      </c>
      <c r="C35" s="707">
        <v>1835010</v>
      </c>
      <c r="D35" s="711">
        <v>30170</v>
      </c>
      <c r="E35" s="711">
        <v>44190</v>
      </c>
      <c r="F35" s="711">
        <v>44790</v>
      </c>
      <c r="G35" s="711">
        <v>45430</v>
      </c>
      <c r="H35" s="711">
        <v>268070</v>
      </c>
      <c r="I35" s="711">
        <v>382730</v>
      </c>
      <c r="J35" s="711">
        <v>703010</v>
      </c>
      <c r="K35" s="712">
        <v>316620</v>
      </c>
      <c r="L35" s="707">
        <v>1751890</v>
      </c>
      <c r="M35" s="708">
        <v>35020</v>
      </c>
      <c r="N35" s="708">
        <v>46190</v>
      </c>
      <c r="O35" s="708">
        <v>41260</v>
      </c>
      <c r="P35" s="708">
        <v>40890</v>
      </c>
      <c r="Q35" s="708">
        <v>215060</v>
      </c>
      <c r="R35" s="708">
        <v>287850</v>
      </c>
      <c r="S35" s="708">
        <v>720920</v>
      </c>
      <c r="T35" s="708">
        <v>364690</v>
      </c>
    </row>
    <row r="36" spans="2:20" ht="11.25">
      <c r="B36" s="109" t="s">
        <v>345</v>
      </c>
      <c r="C36" s="713">
        <v>14277590</v>
      </c>
      <c r="D36" s="714">
        <v>65040</v>
      </c>
      <c r="E36" s="714">
        <v>123020</v>
      </c>
      <c r="F36" s="714">
        <v>148340</v>
      </c>
      <c r="G36" s="714">
        <v>160760</v>
      </c>
      <c r="H36" s="714">
        <v>1049640</v>
      </c>
      <c r="I36" s="714">
        <v>1839500</v>
      </c>
      <c r="J36" s="714">
        <v>7770980</v>
      </c>
      <c r="K36" s="715">
        <v>3120300</v>
      </c>
      <c r="L36" s="713">
        <v>13308420</v>
      </c>
      <c r="M36" s="714">
        <v>53450</v>
      </c>
      <c r="N36" s="714">
        <v>112980</v>
      </c>
      <c r="O36" s="714">
        <v>133960</v>
      </c>
      <c r="P36" s="714">
        <v>137390</v>
      </c>
      <c r="Q36" s="714">
        <v>832080</v>
      </c>
      <c r="R36" s="714">
        <v>1445750</v>
      </c>
      <c r="S36" s="714">
        <v>7255410</v>
      </c>
      <c r="T36" s="714">
        <v>3337390</v>
      </c>
    </row>
    <row r="37" spans="2:20" ht="11.25">
      <c r="B37" s="106" t="s">
        <v>330</v>
      </c>
      <c r="C37" s="704" t="s">
        <v>18</v>
      </c>
      <c r="D37" s="705" t="s">
        <v>18</v>
      </c>
      <c r="E37" s="705" t="s">
        <v>18</v>
      </c>
      <c r="F37" s="705" t="s">
        <v>18</v>
      </c>
      <c r="G37" s="705" t="s">
        <v>18</v>
      </c>
      <c r="H37" s="705" t="s">
        <v>18</v>
      </c>
      <c r="I37" s="705" t="s">
        <v>18</v>
      </c>
      <c r="J37" s="705" t="s">
        <v>18</v>
      </c>
      <c r="K37" s="706" t="s">
        <v>18</v>
      </c>
      <c r="L37" s="704">
        <v>160950</v>
      </c>
      <c r="M37" s="705">
        <v>250</v>
      </c>
      <c r="N37" s="705">
        <v>800</v>
      </c>
      <c r="O37" s="705">
        <v>1460</v>
      </c>
      <c r="P37" s="705">
        <v>2090</v>
      </c>
      <c r="Q37" s="705">
        <v>28450</v>
      </c>
      <c r="R37" s="705">
        <v>59300</v>
      </c>
      <c r="S37" s="705">
        <v>57230</v>
      </c>
      <c r="T37" s="705">
        <v>11370</v>
      </c>
    </row>
    <row r="38" spans="2:20" ht="11.25">
      <c r="B38" s="108" t="s">
        <v>393</v>
      </c>
      <c r="C38" s="707">
        <v>1257220</v>
      </c>
      <c r="D38" s="708">
        <v>9390</v>
      </c>
      <c r="E38" s="708">
        <v>35440</v>
      </c>
      <c r="F38" s="708">
        <v>59540</v>
      </c>
      <c r="G38" s="708">
        <v>73120</v>
      </c>
      <c r="H38" s="708">
        <v>465380</v>
      </c>
      <c r="I38" s="708">
        <v>311750</v>
      </c>
      <c r="J38" s="708">
        <v>263980</v>
      </c>
      <c r="K38" s="709">
        <v>38630</v>
      </c>
      <c r="L38" s="707">
        <v>1229310</v>
      </c>
      <c r="M38" s="708">
        <v>9380</v>
      </c>
      <c r="N38" s="708">
        <v>29350</v>
      </c>
      <c r="O38" s="708">
        <v>44930</v>
      </c>
      <c r="P38" s="708">
        <v>56390</v>
      </c>
      <c r="Q38" s="708">
        <v>360660</v>
      </c>
      <c r="R38" s="708">
        <v>287240</v>
      </c>
      <c r="S38" s="708">
        <v>394420</v>
      </c>
      <c r="T38" s="708">
        <v>46950</v>
      </c>
    </row>
    <row r="39" spans="2:20" ht="11.25">
      <c r="B39" s="108" t="s">
        <v>278</v>
      </c>
      <c r="C39" s="713">
        <v>1767750</v>
      </c>
      <c r="D39" s="714">
        <v>14040</v>
      </c>
      <c r="E39" s="714">
        <v>44530</v>
      </c>
      <c r="F39" s="714">
        <v>73170</v>
      </c>
      <c r="G39" s="714">
        <v>107250</v>
      </c>
      <c r="H39" s="714">
        <v>727790</v>
      </c>
      <c r="I39" s="714">
        <v>428890</v>
      </c>
      <c r="J39" s="714">
        <v>354930</v>
      </c>
      <c r="K39" s="715">
        <v>17140</v>
      </c>
      <c r="L39" s="713">
        <v>1793750</v>
      </c>
      <c r="M39" s="714">
        <v>12250</v>
      </c>
      <c r="N39" s="714">
        <v>40740</v>
      </c>
      <c r="O39" s="714">
        <v>61840</v>
      </c>
      <c r="P39" s="714">
        <v>90320</v>
      </c>
      <c r="Q39" s="714">
        <v>658920</v>
      </c>
      <c r="R39" s="714">
        <v>466980</v>
      </c>
      <c r="S39" s="714">
        <v>440040</v>
      </c>
      <c r="T39" s="714">
        <v>22670</v>
      </c>
    </row>
    <row r="40" spans="2:20" ht="11.25">
      <c r="B40" s="735" t="s">
        <v>279</v>
      </c>
      <c r="C40" s="734" t="s">
        <v>18</v>
      </c>
      <c r="D40" s="717" t="s">
        <v>18</v>
      </c>
      <c r="E40" s="717" t="s">
        <v>18</v>
      </c>
      <c r="F40" s="717" t="s">
        <v>18</v>
      </c>
      <c r="G40" s="717" t="s">
        <v>18</v>
      </c>
      <c r="H40" s="717" t="s">
        <v>18</v>
      </c>
      <c r="I40" s="717" t="s">
        <v>18</v>
      </c>
      <c r="J40" s="717" t="s">
        <v>18</v>
      </c>
      <c r="K40" s="718" t="s">
        <v>18</v>
      </c>
      <c r="L40" s="716">
        <v>118410</v>
      </c>
      <c r="M40" s="717">
        <v>50340</v>
      </c>
      <c r="N40" s="717">
        <v>24200</v>
      </c>
      <c r="O40" s="717">
        <v>12580</v>
      </c>
      <c r="P40" s="717">
        <v>7290</v>
      </c>
      <c r="Q40" s="717">
        <v>14770</v>
      </c>
      <c r="R40" s="717">
        <v>3690</v>
      </c>
      <c r="S40" s="717">
        <v>1990</v>
      </c>
      <c r="T40" s="717" t="s">
        <v>18</v>
      </c>
    </row>
    <row r="42" spans="2:18" ht="12" customHeight="1">
      <c r="B42" s="299"/>
      <c r="K42" s="299"/>
      <c r="L42" s="299"/>
      <c r="M42" s="299"/>
      <c r="N42" s="299"/>
      <c r="O42" s="299"/>
      <c r="P42" s="299"/>
      <c r="Q42" s="299"/>
      <c r="R42" s="299"/>
    </row>
    <row r="43" spans="2:20" ht="12.75" customHeight="1">
      <c r="B43" s="103"/>
      <c r="C43" s="920">
        <v>2005</v>
      </c>
      <c r="D43" s="937"/>
      <c r="E43" s="937"/>
      <c r="F43" s="937"/>
      <c r="G43" s="937"/>
      <c r="H43" s="937"/>
      <c r="I43" s="937"/>
      <c r="J43" s="938"/>
      <c r="K43" s="935">
        <v>2010</v>
      </c>
      <c r="L43" s="936"/>
      <c r="M43" s="936"/>
      <c r="N43" s="936"/>
      <c r="O43" s="936"/>
      <c r="P43" s="936"/>
      <c r="Q43" s="936"/>
      <c r="R43" s="936"/>
      <c r="S43" s="298"/>
      <c r="T43" s="298"/>
    </row>
    <row r="44" spans="2:21" ht="22.5">
      <c r="B44" s="104"/>
      <c r="C44" s="737" t="s">
        <v>334</v>
      </c>
      <c r="D44" s="738" t="s">
        <v>335</v>
      </c>
      <c r="E44" s="738" t="s">
        <v>336</v>
      </c>
      <c r="F44" s="738" t="s">
        <v>337</v>
      </c>
      <c r="G44" s="738" t="s">
        <v>338</v>
      </c>
      <c r="H44" s="738" t="s">
        <v>339</v>
      </c>
      <c r="I44" s="738" t="s">
        <v>340</v>
      </c>
      <c r="J44" s="739" t="s">
        <v>341</v>
      </c>
      <c r="K44" s="745" t="s">
        <v>334</v>
      </c>
      <c r="L44" s="738" t="s">
        <v>335</v>
      </c>
      <c r="M44" s="745" t="s">
        <v>336</v>
      </c>
      <c r="N44" s="744" t="s">
        <v>337</v>
      </c>
      <c r="O44" s="744" t="s">
        <v>338</v>
      </c>
      <c r="P44" s="744" t="s">
        <v>339</v>
      </c>
      <c r="Q44" s="744" t="s">
        <v>340</v>
      </c>
      <c r="R44" s="746" t="s">
        <v>341</v>
      </c>
      <c r="S44" s="298"/>
      <c r="T44" s="736"/>
      <c r="U44" s="736"/>
    </row>
    <row r="45" spans="2:21" ht="11.25">
      <c r="B45" s="580" t="s">
        <v>432</v>
      </c>
      <c r="C45" s="700" t="s">
        <v>18</v>
      </c>
      <c r="D45" s="701" t="s">
        <v>18</v>
      </c>
      <c r="E45" s="701" t="s">
        <v>18</v>
      </c>
      <c r="F45" s="701" t="s">
        <v>18</v>
      </c>
      <c r="G45" s="701" t="s">
        <v>18</v>
      </c>
      <c r="H45" s="701" t="s">
        <v>18</v>
      </c>
      <c r="I45" s="701" t="s">
        <v>18</v>
      </c>
      <c r="J45" s="719" t="s">
        <v>18</v>
      </c>
      <c r="K45" s="747">
        <f aca="true" t="shared" si="3" ref="K45:K78">M7/$L7</f>
        <v>0.04586940807325722</v>
      </c>
      <c r="L45" s="754">
        <f aca="true" t="shared" si="4" ref="L45:R45">N7/$L7</f>
        <v>0.025786921519145366</v>
      </c>
      <c r="M45" s="748">
        <f t="shared" si="4"/>
        <v>0.021694469602404634</v>
      </c>
      <c r="N45" s="748">
        <f t="shared" si="4"/>
        <v>0.02041263393563043</v>
      </c>
      <c r="O45" s="748">
        <f t="shared" si="4"/>
        <v>0.10566801817053088</v>
      </c>
      <c r="P45" s="748">
        <f t="shared" si="4"/>
        <v>0.13240108114392518</v>
      </c>
      <c r="Q45" s="748">
        <f t="shared" si="4"/>
        <v>0.37216055871823533</v>
      </c>
      <c r="R45" s="748">
        <f t="shared" si="4"/>
        <v>0.2759685247663046</v>
      </c>
      <c r="S45" s="736"/>
      <c r="T45" s="736"/>
      <c r="U45" s="736"/>
    </row>
    <row r="46" spans="2:21" ht="11.25">
      <c r="B46" s="579" t="s">
        <v>34</v>
      </c>
      <c r="C46" s="618">
        <f aca="true" t="shared" si="5" ref="C46:J56">D8/$C8</f>
        <v>0.06416678914352462</v>
      </c>
      <c r="D46" s="620">
        <f t="shared" si="5"/>
        <v>0.034382731618111624</v>
      </c>
      <c r="E46" s="620">
        <f t="shared" si="5"/>
        <v>0.025639162932127407</v>
      </c>
      <c r="F46" s="620">
        <f t="shared" si="5"/>
        <v>0.023394675541811186</v>
      </c>
      <c r="G46" s="620">
        <f t="shared" si="5"/>
        <v>0.11763924741740706</v>
      </c>
      <c r="H46" s="620">
        <f t="shared" si="5"/>
        <v>0.14909853987365357</v>
      </c>
      <c r="I46" s="620">
        <f t="shared" si="5"/>
        <v>0.3585768673896102</v>
      </c>
      <c r="J46" s="621">
        <f t="shared" si="5"/>
        <v>0.22704614979166998</v>
      </c>
      <c r="K46" s="644">
        <f t="shared" si="3"/>
        <v>0.044348343450168776</v>
      </c>
      <c r="L46" s="643">
        <f aca="true" t="shared" si="6" ref="L46:R46">N8/$L8</f>
        <v>0.02497001315128991</v>
      </c>
      <c r="M46" s="749">
        <f t="shared" si="6"/>
        <v>0.021283061543982896</v>
      </c>
      <c r="N46" s="749">
        <f t="shared" si="6"/>
        <v>0.020162727837453397</v>
      </c>
      <c r="O46" s="749">
        <f t="shared" si="6"/>
        <v>0.10540675401603193</v>
      </c>
      <c r="P46" s="749">
        <f t="shared" si="6"/>
        <v>0.1328832474266753</v>
      </c>
      <c r="Q46" s="749">
        <f t="shared" si="6"/>
        <v>0.3743287238241042</v>
      </c>
      <c r="R46" s="749">
        <f t="shared" si="6"/>
        <v>0.27657852738937955</v>
      </c>
      <c r="S46" s="736"/>
      <c r="T46" s="736"/>
      <c r="U46" s="736">
        <f>K46+M46+N46</f>
        <v>0.08579413283160506</v>
      </c>
    </row>
    <row r="47" spans="2:21" ht="11.25">
      <c r="B47" s="106" t="s">
        <v>0</v>
      </c>
      <c r="C47" s="277">
        <f t="shared" si="5"/>
        <v>0.0030016269538892435</v>
      </c>
      <c r="D47" s="279">
        <f t="shared" si="5"/>
        <v>0.005560475317667895</v>
      </c>
      <c r="E47" s="279">
        <f t="shared" si="5"/>
        <v>0.0066931647342298745</v>
      </c>
      <c r="F47" s="279">
        <f t="shared" si="5"/>
        <v>0.007133369030211916</v>
      </c>
      <c r="G47" s="279">
        <f t="shared" si="5"/>
        <v>0.05633842700331569</v>
      </c>
      <c r="H47" s="279">
        <f t="shared" si="5"/>
        <v>0.15307525176596576</v>
      </c>
      <c r="I47" s="279">
        <f t="shared" si="5"/>
        <v>0.6000937043062792</v>
      </c>
      <c r="J47" s="740">
        <f t="shared" si="5"/>
        <v>0.1681039808884404</v>
      </c>
      <c r="K47" s="278">
        <f t="shared" si="3"/>
        <v>0.0023876715069445177</v>
      </c>
      <c r="L47" s="278">
        <f aca="true" t="shared" si="7" ref="L47:R47">N9/$L9</f>
        <v>0.004525256141607085</v>
      </c>
      <c r="M47" s="279">
        <f t="shared" si="7"/>
        <v>0.004967515031537271</v>
      </c>
      <c r="N47" s="279">
        <f t="shared" si="7"/>
        <v>0.0053229016395168844</v>
      </c>
      <c r="O47" s="279">
        <f t="shared" si="7"/>
        <v>0.043509850790274515</v>
      </c>
      <c r="P47" s="279">
        <f t="shared" si="7"/>
        <v>0.12046289763812693</v>
      </c>
      <c r="Q47" s="279">
        <f t="shared" si="7"/>
        <v>0.573707182494972</v>
      </c>
      <c r="R47" s="280">
        <f t="shared" si="7"/>
        <v>0.245111459770236</v>
      </c>
      <c r="S47" s="736"/>
      <c r="T47" s="298"/>
      <c r="U47" s="298"/>
    </row>
    <row r="48" spans="2:21" ht="11.25">
      <c r="B48" s="107" t="s">
        <v>1</v>
      </c>
      <c r="C48" s="281">
        <f t="shared" si="5"/>
        <v>0.47122123253605824</v>
      </c>
      <c r="D48" s="283">
        <f t="shared" si="5"/>
        <v>0.10418833175084023</v>
      </c>
      <c r="E48" s="283">
        <f t="shared" si="5"/>
        <v>0.04355623879067384</v>
      </c>
      <c r="F48" s="283">
        <f t="shared" si="5"/>
        <v>0.025033533782459948</v>
      </c>
      <c r="G48" s="283">
        <f t="shared" si="5"/>
        <v>0.07320160962155808</v>
      </c>
      <c r="H48" s="283">
        <f t="shared" si="5"/>
        <v>0.03726394477852632</v>
      </c>
      <c r="I48" s="283">
        <f t="shared" si="5"/>
        <v>0.06021009479887266</v>
      </c>
      <c r="J48" s="741">
        <f t="shared" si="5"/>
        <v>0.18531747825955902</v>
      </c>
      <c r="K48" s="282">
        <f t="shared" si="3"/>
        <v>0.3004080141282504</v>
      </c>
      <c r="L48" s="282">
        <f aca="true" t="shared" si="8" ref="L48:R48">N10/$L10</f>
        <v>0.07312935526808007</v>
      </c>
      <c r="M48" s="283">
        <f t="shared" si="8"/>
        <v>0.04888339843580085</v>
      </c>
      <c r="N48" s="283">
        <f t="shared" si="8"/>
        <v>0.039244173401654675</v>
      </c>
      <c r="O48" s="283">
        <f t="shared" si="8"/>
        <v>0.123021914447528</v>
      </c>
      <c r="P48" s="283">
        <f t="shared" si="8"/>
        <v>0.08224660060723638</v>
      </c>
      <c r="Q48" s="283">
        <f t="shared" si="8"/>
        <v>0.11172975371258058</v>
      </c>
      <c r="R48" s="284">
        <f t="shared" si="8"/>
        <v>0.22133678999886905</v>
      </c>
      <c r="S48" s="298"/>
      <c r="T48" s="298"/>
      <c r="U48" s="298"/>
    </row>
    <row r="49" spans="2:21" ht="11.25">
      <c r="B49" s="107" t="s">
        <v>349</v>
      </c>
      <c r="C49" s="281">
        <f t="shared" si="5"/>
        <v>0.007586987902618264</v>
      </c>
      <c r="D49" s="283">
        <f t="shared" si="5"/>
        <v>0.010265034241082495</v>
      </c>
      <c r="E49" s="283">
        <f t="shared" si="5"/>
        <v>0.008957603270035528</v>
      </c>
      <c r="F49" s="283">
        <f t="shared" si="5"/>
        <v>0.007873747855375778</v>
      </c>
      <c r="G49" s="283">
        <f t="shared" si="5"/>
        <v>0.03306488065439593</v>
      </c>
      <c r="H49" s="283">
        <f t="shared" si="5"/>
        <v>0.03264689157071549</v>
      </c>
      <c r="I49" s="283">
        <f t="shared" si="5"/>
        <v>0.15858797455126927</v>
      </c>
      <c r="J49" s="741">
        <f t="shared" si="5"/>
        <v>0.7410120196163249</v>
      </c>
      <c r="K49" s="282">
        <f t="shared" si="3"/>
        <v>0.0076634580774009265</v>
      </c>
      <c r="L49" s="282">
        <f aca="true" t="shared" si="9" ref="L49:R49">N11/$L11</f>
        <v>0.011471964515866842</v>
      </c>
      <c r="M49" s="283">
        <f t="shared" si="9"/>
        <v>0.009945078550445293</v>
      </c>
      <c r="N49" s="283">
        <f t="shared" si="9"/>
        <v>0.008934895440242443</v>
      </c>
      <c r="O49" s="283">
        <f t="shared" si="9"/>
        <v>0.03980934245207436</v>
      </c>
      <c r="P49" s="283">
        <f t="shared" si="9"/>
        <v>0.0382650395364769</v>
      </c>
      <c r="Q49" s="283">
        <f t="shared" si="9"/>
        <v>0.17195754908677124</v>
      </c>
      <c r="R49" s="284">
        <f t="shared" si="9"/>
        <v>0.711952672340722</v>
      </c>
      <c r="S49" s="298"/>
      <c r="T49" s="298"/>
      <c r="U49" s="298"/>
    </row>
    <row r="50" spans="2:21" ht="11.25">
      <c r="B50" s="107" t="s">
        <v>3</v>
      </c>
      <c r="C50" s="281">
        <f t="shared" si="5"/>
        <v>0.0032482395330244987</v>
      </c>
      <c r="D50" s="283">
        <f t="shared" si="5"/>
        <v>0.005234856698535773</v>
      </c>
      <c r="E50" s="283">
        <f t="shared" si="5"/>
        <v>0.0063738213358741</v>
      </c>
      <c r="F50" s="283">
        <f t="shared" si="5"/>
        <v>0.00624240233925814</v>
      </c>
      <c r="G50" s="283">
        <f t="shared" si="5"/>
        <v>0.027884920765296625</v>
      </c>
      <c r="H50" s="283">
        <f t="shared" si="5"/>
        <v>0.0469757203403752</v>
      </c>
      <c r="I50" s="283">
        <f t="shared" si="5"/>
        <v>0.3947739045679053</v>
      </c>
      <c r="J50" s="741">
        <f t="shared" si="5"/>
        <v>0.5092661344197303</v>
      </c>
      <c r="K50" s="282">
        <f t="shared" si="3"/>
        <v>0.002632434849778428</v>
      </c>
      <c r="L50" s="282">
        <f aca="true" t="shared" si="10" ref="L50:R50">N12/$L12</f>
        <v>0.004573728503476033</v>
      </c>
      <c r="M50" s="283">
        <f t="shared" si="10"/>
        <v>0.0050453307313900065</v>
      </c>
      <c r="N50" s="283">
        <f t="shared" si="10"/>
        <v>0.004917266333292678</v>
      </c>
      <c r="O50" s="283">
        <f t="shared" si="10"/>
        <v>0.019504411107045573</v>
      </c>
      <c r="P50" s="283">
        <f t="shared" si="10"/>
        <v>0.024502988169288937</v>
      </c>
      <c r="Q50" s="283">
        <f t="shared" si="10"/>
        <v>0.25768183111761594</v>
      </c>
      <c r="R50" s="284">
        <f t="shared" si="10"/>
        <v>0.6811420091881124</v>
      </c>
      <c r="S50" s="298"/>
      <c r="T50" s="298"/>
      <c r="U50" s="298"/>
    </row>
    <row r="51" spans="2:21" ht="11.25">
      <c r="B51" s="107" t="s">
        <v>348</v>
      </c>
      <c r="C51" s="281">
        <f t="shared" si="5"/>
        <v>0.004296148977483304</v>
      </c>
      <c r="D51" s="283">
        <f t="shared" si="5"/>
        <v>0.011078025932009496</v>
      </c>
      <c r="E51" s="283">
        <f t="shared" si="5"/>
        <v>0.013900576420762227</v>
      </c>
      <c r="F51" s="283">
        <f t="shared" si="5"/>
        <v>0.01564839718465131</v>
      </c>
      <c r="G51" s="283">
        <f t="shared" si="5"/>
        <v>0.1120909863969132</v>
      </c>
      <c r="H51" s="283">
        <f t="shared" si="5"/>
        <v>0.18086260910030164</v>
      </c>
      <c r="I51" s="283">
        <f t="shared" si="5"/>
        <v>0.4623487276363425</v>
      </c>
      <c r="J51" s="741">
        <f t="shared" si="5"/>
        <v>0.1997739743671421</v>
      </c>
      <c r="K51" s="282">
        <f t="shared" si="3"/>
        <v>0.00392917039481671</v>
      </c>
      <c r="L51" s="282">
        <f aca="true" t="shared" si="11" ref="L51:R51">N13/$L13</f>
        <v>0.009117293970063892</v>
      </c>
      <c r="M51" s="283">
        <f t="shared" si="11"/>
        <v>0.011391840184886266</v>
      </c>
      <c r="N51" s="283">
        <f t="shared" si="11"/>
        <v>0.012423732166703385</v>
      </c>
      <c r="O51" s="283">
        <f t="shared" si="11"/>
        <v>0.090648001187013</v>
      </c>
      <c r="P51" s="283">
        <f t="shared" si="11"/>
        <v>0.14915785024751918</v>
      </c>
      <c r="Q51" s="283">
        <f t="shared" si="11"/>
        <v>0.4745955612907867</v>
      </c>
      <c r="R51" s="284">
        <f t="shared" si="11"/>
        <v>0.24873655055821084</v>
      </c>
      <c r="S51" s="298"/>
      <c r="T51" s="298"/>
      <c r="U51" s="298"/>
    </row>
    <row r="52" spans="2:19" ht="11.25">
      <c r="B52" s="107" t="s">
        <v>5</v>
      </c>
      <c r="C52" s="281">
        <f t="shared" si="5"/>
        <v>0.06783522116053914</v>
      </c>
      <c r="D52" s="283">
        <f t="shared" si="5"/>
        <v>0.036670252483705625</v>
      </c>
      <c r="E52" s="283">
        <f t="shared" si="5"/>
        <v>0.022970322090742266</v>
      </c>
      <c r="F52" s="283">
        <f t="shared" si="5"/>
        <v>0.019901284566221603</v>
      </c>
      <c r="G52" s="283">
        <f t="shared" si="5"/>
        <v>0.06751882553945453</v>
      </c>
      <c r="H52" s="283">
        <f t="shared" si="5"/>
        <v>0.051983800544200466</v>
      </c>
      <c r="I52" s="283">
        <f t="shared" si="5"/>
        <v>0.21546541795861546</v>
      </c>
      <c r="J52" s="741">
        <f t="shared" si="5"/>
        <v>0.5176548756565209</v>
      </c>
      <c r="K52" s="282">
        <f t="shared" si="3"/>
        <v>0.0302664228810239</v>
      </c>
      <c r="L52" s="282">
        <f aca="true" t="shared" si="12" ref="L52:R52">N14/$L14</f>
        <v>0.02154890949458012</v>
      </c>
      <c r="M52" s="283">
        <f t="shared" si="12"/>
        <v>0.016390231161029122</v>
      </c>
      <c r="N52" s="283">
        <f t="shared" si="12"/>
        <v>0.0156066344521353</v>
      </c>
      <c r="O52" s="283">
        <f t="shared" si="12"/>
        <v>0.06657307039310435</v>
      </c>
      <c r="P52" s="283">
        <f t="shared" si="12"/>
        <v>0.05981454877889513</v>
      </c>
      <c r="Q52" s="283">
        <f t="shared" si="12"/>
        <v>0.20461669060989943</v>
      </c>
      <c r="R52" s="283">
        <f t="shared" si="12"/>
        <v>0.5851834922293326</v>
      </c>
      <c r="S52" s="298"/>
    </row>
    <row r="53" spans="2:19" ht="11.25">
      <c r="B53" s="107" t="s">
        <v>6</v>
      </c>
      <c r="C53" s="281">
        <f t="shared" si="5"/>
        <v>0.005494858818460668</v>
      </c>
      <c r="D53" s="283">
        <f t="shared" si="5"/>
        <v>0.015915477560784264</v>
      </c>
      <c r="E53" s="283">
        <f t="shared" si="5"/>
        <v>0.021891015954060535</v>
      </c>
      <c r="F53" s="283">
        <f t="shared" si="5"/>
        <v>0.030940331427763024</v>
      </c>
      <c r="G53" s="283">
        <f t="shared" si="5"/>
        <v>0.22050653016867192</v>
      </c>
      <c r="H53" s="283">
        <f t="shared" si="5"/>
        <v>0.28079243002012744</v>
      </c>
      <c r="I53" s="283">
        <f t="shared" si="5"/>
        <v>0.34466333138274957</v>
      </c>
      <c r="J53" s="741">
        <f t="shared" si="5"/>
        <v>0.07979923991537467</v>
      </c>
      <c r="K53" s="282">
        <f t="shared" si="3"/>
        <v>0.007848083768186059</v>
      </c>
      <c r="L53" s="282">
        <f aca="true" t="shared" si="13" ref="L53:R53">N15/$L15</f>
        <v>0.02089366554929675</v>
      </c>
      <c r="M53" s="283">
        <f t="shared" si="13"/>
        <v>0.027805232055845456</v>
      </c>
      <c r="N53" s="283">
        <f t="shared" si="13"/>
        <v>0.032299478176728756</v>
      </c>
      <c r="O53" s="283">
        <f t="shared" si="13"/>
        <v>0.2029840688392024</v>
      </c>
      <c r="P53" s="283">
        <f t="shared" si="13"/>
        <v>0.25469640944119987</v>
      </c>
      <c r="Q53" s="283">
        <f t="shared" si="13"/>
        <v>0.3706811348792204</v>
      </c>
      <c r="R53" s="283">
        <f t="shared" si="13"/>
        <v>0.08279019939869371</v>
      </c>
      <c r="S53" s="298"/>
    </row>
    <row r="54" spans="2:19" ht="11.25">
      <c r="B54" s="107" t="s">
        <v>7</v>
      </c>
      <c r="C54" s="281">
        <f t="shared" si="5"/>
        <v>0.11237473030468009</v>
      </c>
      <c r="D54" s="283">
        <f t="shared" si="5"/>
        <v>0.06974774665779444</v>
      </c>
      <c r="E54" s="283">
        <f t="shared" si="5"/>
        <v>0.06896941100558547</v>
      </c>
      <c r="F54" s="283">
        <f t="shared" si="5"/>
        <v>0.06654164902304761</v>
      </c>
      <c r="G54" s="283">
        <f t="shared" si="5"/>
        <v>0.3141169116609199</v>
      </c>
      <c r="H54" s="283">
        <f t="shared" si="5"/>
        <v>0.17023773516423688</v>
      </c>
      <c r="I54" s="283">
        <f t="shared" si="5"/>
        <v>0.13396648720585566</v>
      </c>
      <c r="J54" s="741">
        <f t="shared" si="5"/>
        <v>0.06404532897787994</v>
      </c>
      <c r="K54" s="282">
        <f t="shared" si="3"/>
        <v>0.07153067499958446</v>
      </c>
      <c r="L54" s="282">
        <f aca="true" t="shared" si="14" ref="L54:R54">N16/$L16</f>
        <v>0.05396589265827834</v>
      </c>
      <c r="M54" s="283">
        <f t="shared" si="14"/>
        <v>0.05868640194139255</v>
      </c>
      <c r="N54" s="283">
        <f t="shared" si="14"/>
        <v>0.06098848129248874</v>
      </c>
      <c r="O54" s="283">
        <f t="shared" si="14"/>
        <v>0.2998645346807839</v>
      </c>
      <c r="P54" s="283">
        <f t="shared" si="14"/>
        <v>0.18574954706380997</v>
      </c>
      <c r="Q54" s="283">
        <f t="shared" si="14"/>
        <v>0.15925070225886342</v>
      </c>
      <c r="R54" s="283">
        <f t="shared" si="14"/>
        <v>0.10996376510479863</v>
      </c>
      <c r="S54" s="298"/>
    </row>
    <row r="55" spans="2:19" ht="11.25">
      <c r="B55" s="108" t="s">
        <v>8</v>
      </c>
      <c r="C55" s="285">
        <f t="shared" si="5"/>
        <v>0.01569777136898654</v>
      </c>
      <c r="D55" s="287">
        <f t="shared" si="5"/>
        <v>0.014884063997807971</v>
      </c>
      <c r="E55" s="287">
        <f t="shared" si="5"/>
        <v>0.01719095207222068</v>
      </c>
      <c r="F55" s="287">
        <f t="shared" si="5"/>
        <v>0.01755767393168041</v>
      </c>
      <c r="G55" s="287">
        <f t="shared" si="5"/>
        <v>0.11017708514243685</v>
      </c>
      <c r="H55" s="287">
        <f t="shared" si="5"/>
        <v>0.12621528510548788</v>
      </c>
      <c r="I55" s="287">
        <f t="shared" si="5"/>
        <v>0.3375204205261836</v>
      </c>
      <c r="J55" s="742">
        <f t="shared" si="5"/>
        <v>0.36075605592715937</v>
      </c>
      <c r="K55" s="286">
        <f t="shared" si="3"/>
        <v>0.010658124164752874</v>
      </c>
      <c r="L55" s="286">
        <f aca="true" t="shared" si="15" ref="L55:R55">N17/$L17</f>
        <v>0.011678288766592004</v>
      </c>
      <c r="M55" s="287">
        <f t="shared" si="15"/>
        <v>0.012995804716356483</v>
      </c>
      <c r="N55" s="287">
        <f t="shared" si="15"/>
        <v>0.013759748202069457</v>
      </c>
      <c r="O55" s="287">
        <f t="shared" si="15"/>
        <v>0.09362858996125667</v>
      </c>
      <c r="P55" s="287">
        <f t="shared" si="15"/>
        <v>0.12020748516277457</v>
      </c>
      <c r="Q55" s="287">
        <f t="shared" si="15"/>
        <v>0.34230669128187424</v>
      </c>
      <c r="R55" s="287">
        <f t="shared" si="15"/>
        <v>0.39476594201041876</v>
      </c>
      <c r="S55" s="298"/>
    </row>
    <row r="56" spans="2:19" ht="11.25">
      <c r="B56" s="447" t="s">
        <v>9</v>
      </c>
      <c r="C56" s="634">
        <f t="shared" si="5"/>
        <v>0.007711715394183707</v>
      </c>
      <c r="D56" s="636">
        <f t="shared" si="5"/>
        <v>0.009157331679522462</v>
      </c>
      <c r="E56" s="636">
        <f t="shared" si="5"/>
        <v>0.009399148663267428</v>
      </c>
      <c r="F56" s="636">
        <f t="shared" si="5"/>
        <v>0.010080112336982758</v>
      </c>
      <c r="G56" s="636">
        <f t="shared" si="5"/>
        <v>0.10113852193002548</v>
      </c>
      <c r="H56" s="636">
        <f t="shared" si="5"/>
        <v>0.2417760202121999</v>
      </c>
      <c r="I56" s="636">
        <f t="shared" si="5"/>
        <v>0.4765010271715958</v>
      </c>
      <c r="J56" s="750">
        <f t="shared" si="5"/>
        <v>0.1442356821441282</v>
      </c>
      <c r="K56" s="635">
        <f t="shared" si="3"/>
        <v>0.005566245644272756</v>
      </c>
      <c r="L56" s="635">
        <f aca="true" t="shared" si="16" ref="L56:R56">N18/$L18</f>
        <v>0.007701715211626269</v>
      </c>
      <c r="M56" s="636">
        <f t="shared" si="16"/>
        <v>0.008136571261483882</v>
      </c>
      <c r="N56" s="636">
        <f t="shared" si="16"/>
        <v>0.008715203246689956</v>
      </c>
      <c r="O56" s="636">
        <f t="shared" si="16"/>
        <v>0.07611568582223738</v>
      </c>
      <c r="P56" s="636">
        <f t="shared" si="16"/>
        <v>0.195943666295172</v>
      </c>
      <c r="Q56" s="636">
        <f t="shared" si="16"/>
        <v>0.5310350941181089</v>
      </c>
      <c r="R56" s="636">
        <f t="shared" si="16"/>
        <v>0.16678581840040893</v>
      </c>
      <c r="S56" s="298"/>
    </row>
    <row r="57" spans="2:19" ht="11.25">
      <c r="B57" s="187" t="s">
        <v>280</v>
      </c>
      <c r="C57" s="295" t="s">
        <v>18</v>
      </c>
      <c r="D57" s="296" t="s">
        <v>18</v>
      </c>
      <c r="E57" s="296" t="s">
        <v>18</v>
      </c>
      <c r="F57" s="296" t="s">
        <v>18</v>
      </c>
      <c r="G57" s="296" t="s">
        <v>18</v>
      </c>
      <c r="H57" s="296" t="s">
        <v>18</v>
      </c>
      <c r="I57" s="296" t="s">
        <v>18</v>
      </c>
      <c r="J57" s="751" t="s">
        <v>18</v>
      </c>
      <c r="K57" s="656">
        <f t="shared" si="3"/>
        <v>0.24594679370307201</v>
      </c>
      <c r="L57" s="656">
        <f aca="true" t="shared" si="17" ref="L57:R57">N19/$L19</f>
        <v>0.1332411927306946</v>
      </c>
      <c r="M57" s="296">
        <f t="shared" si="17"/>
        <v>0.0758101511497971</v>
      </c>
      <c r="N57" s="296">
        <f t="shared" si="17"/>
        <v>0.053284714462153736</v>
      </c>
      <c r="O57" s="296">
        <f t="shared" si="17"/>
        <v>0.14003411162735988</v>
      </c>
      <c r="P57" s="296">
        <f t="shared" si="17"/>
        <v>0.06897802348605148</v>
      </c>
      <c r="Q57" s="296">
        <f t="shared" si="17"/>
        <v>0.0869650453841479</v>
      </c>
      <c r="R57" s="296">
        <f t="shared" si="17"/>
        <v>0.19573016526495324</v>
      </c>
      <c r="S57" s="298"/>
    </row>
    <row r="58" spans="2:19" ht="11.25">
      <c r="B58" s="187" t="s">
        <v>10</v>
      </c>
      <c r="C58" s="295">
        <f aca="true" t="shared" si="18" ref="C58:J63">D20/$C20</f>
        <v>0.023060040381733905</v>
      </c>
      <c r="D58" s="296">
        <f t="shared" si="18"/>
        <v>0.021691327546888087</v>
      </c>
      <c r="E58" s="296">
        <f t="shared" si="18"/>
        <v>0.02480412976945188</v>
      </c>
      <c r="F58" s="296">
        <f t="shared" si="18"/>
        <v>0.0255663846637243</v>
      </c>
      <c r="G58" s="296">
        <f t="shared" si="18"/>
        <v>0.12427055134346118</v>
      </c>
      <c r="H58" s="296">
        <f t="shared" si="18"/>
        <v>0.13347930148592652</v>
      </c>
      <c r="I58" s="296">
        <f t="shared" si="18"/>
        <v>0.2904421182948494</v>
      </c>
      <c r="J58" s="751">
        <f t="shared" si="18"/>
        <v>0.35668719213110367</v>
      </c>
      <c r="K58" s="656">
        <f t="shared" si="3"/>
        <v>0.016512099052415775</v>
      </c>
      <c r="L58" s="656">
        <f aca="true" t="shared" si="19" ref="L58:R58">N20/$L20</f>
        <v>0.019540897864303356</v>
      </c>
      <c r="M58" s="296">
        <f t="shared" si="19"/>
        <v>0.02087369041277221</v>
      </c>
      <c r="N58" s="296">
        <f t="shared" si="19"/>
        <v>0.021103725765573796</v>
      </c>
      <c r="O58" s="296">
        <f t="shared" si="19"/>
        <v>0.11035441587163221</v>
      </c>
      <c r="P58" s="296">
        <f t="shared" si="19"/>
        <v>0.10813780328345199</v>
      </c>
      <c r="Q58" s="296">
        <f t="shared" si="19"/>
        <v>0.2811637367426994</v>
      </c>
      <c r="R58" s="296">
        <f t="shared" si="19"/>
        <v>0.4223136310071513</v>
      </c>
      <c r="S58" s="298"/>
    </row>
    <row r="59" spans="2:19" ht="11.25">
      <c r="B59" s="187" t="s">
        <v>11</v>
      </c>
      <c r="C59" s="295">
        <f t="shared" si="18"/>
        <v>0.025666256662566625</v>
      </c>
      <c r="D59" s="296">
        <f t="shared" si="18"/>
        <v>0.01734317343173432</v>
      </c>
      <c r="E59" s="296">
        <f t="shared" si="18"/>
        <v>0.016113161131611316</v>
      </c>
      <c r="F59" s="296">
        <f t="shared" si="18"/>
        <v>0.01816318163181632</v>
      </c>
      <c r="G59" s="296">
        <f t="shared" si="18"/>
        <v>0.08150881508815089</v>
      </c>
      <c r="H59" s="296">
        <f t="shared" si="18"/>
        <v>0.08118081180811808</v>
      </c>
      <c r="I59" s="296">
        <f t="shared" si="18"/>
        <v>0.27527675276752767</v>
      </c>
      <c r="J59" s="751">
        <f t="shared" si="18"/>
        <v>0.48474784747847477</v>
      </c>
      <c r="K59" s="656">
        <f t="shared" si="3"/>
        <v>0.031581569115815694</v>
      </c>
      <c r="L59" s="656">
        <f aca="true" t="shared" si="20" ref="L59:R59">N21/$L21</f>
        <v>0.01783312577833126</v>
      </c>
      <c r="M59" s="296">
        <f t="shared" si="20"/>
        <v>0.014545454545454545</v>
      </c>
      <c r="N59" s="296">
        <f t="shared" si="20"/>
        <v>0.014097135740971357</v>
      </c>
      <c r="O59" s="296">
        <f t="shared" si="20"/>
        <v>0.0740722291407223</v>
      </c>
      <c r="P59" s="296">
        <f t="shared" si="20"/>
        <v>0.09439601494396015</v>
      </c>
      <c r="Q59" s="296">
        <f t="shared" si="20"/>
        <v>0.2768119551681196</v>
      </c>
      <c r="R59" s="296">
        <f t="shared" si="20"/>
        <v>0.476612702366127</v>
      </c>
      <c r="S59" s="298"/>
    </row>
    <row r="60" spans="2:19" ht="11.25">
      <c r="B60" s="451" t="s">
        <v>12</v>
      </c>
      <c r="C60" s="638">
        <f t="shared" si="18"/>
        <v>0.24409328014728443</v>
      </c>
      <c r="D60" s="640">
        <f t="shared" si="18"/>
        <v>0.12010695655985622</v>
      </c>
      <c r="E60" s="640">
        <f t="shared" si="18"/>
        <v>0.06145618726164906</v>
      </c>
      <c r="F60" s="640">
        <f t="shared" si="18"/>
        <v>0.04015254460176215</v>
      </c>
      <c r="G60" s="640">
        <f t="shared" si="18"/>
        <v>0.11701661333450225</v>
      </c>
      <c r="H60" s="640">
        <f t="shared" si="18"/>
        <v>0.0656862315346513</v>
      </c>
      <c r="I60" s="640">
        <f t="shared" si="18"/>
        <v>0.0906500679437163</v>
      </c>
      <c r="J60" s="752">
        <f t="shared" si="18"/>
        <v>0.26083811861657824</v>
      </c>
      <c r="K60" s="639">
        <f t="shared" si="3"/>
        <v>0.13452584118155195</v>
      </c>
      <c r="L60" s="639">
        <f aca="true" t="shared" si="21" ref="L60:R60">N22/$L22</f>
        <v>0.08042053810336472</v>
      </c>
      <c r="M60" s="640">
        <f t="shared" si="21"/>
        <v>0.05138739649832501</v>
      </c>
      <c r="N60" s="640">
        <f t="shared" si="21"/>
        <v>0.04205381033647262</v>
      </c>
      <c r="O60" s="640">
        <f t="shared" si="21"/>
        <v>0.1315129679961233</v>
      </c>
      <c r="P60" s="640">
        <f t="shared" si="21"/>
        <v>0.09527421359796051</v>
      </c>
      <c r="Q60" s="640">
        <f t="shared" si="21"/>
        <v>0.15342477298105894</v>
      </c>
      <c r="R60" s="640">
        <f t="shared" si="21"/>
        <v>0.3113793902618882</v>
      </c>
      <c r="S60" s="298"/>
    </row>
    <row r="61" spans="2:19" ht="11.25">
      <c r="B61" s="106" t="s">
        <v>13</v>
      </c>
      <c r="C61" s="277">
        <f t="shared" si="18"/>
        <v>0.26437654497973606</v>
      </c>
      <c r="D61" s="279">
        <f t="shared" si="18"/>
        <v>0.24738273652235232</v>
      </c>
      <c r="E61" s="279">
        <f t="shared" si="18"/>
        <v>0.0938727750354522</v>
      </c>
      <c r="F61" s="279">
        <f t="shared" si="18"/>
        <v>0.03917177462474912</v>
      </c>
      <c r="G61" s="279">
        <f t="shared" si="18"/>
        <v>0.06927708509302812</v>
      </c>
      <c r="H61" s="279">
        <f t="shared" si="18"/>
        <v>0.027238138042728618</v>
      </c>
      <c r="I61" s="279">
        <f t="shared" si="18"/>
        <v>0.04547180484629631</v>
      </c>
      <c r="J61" s="740">
        <f t="shared" si="18"/>
        <v>0.21320914085565723</v>
      </c>
      <c r="K61" s="278">
        <f t="shared" si="3"/>
        <v>0.19650475513287707</v>
      </c>
      <c r="L61" s="278">
        <f aca="true" t="shared" si="22" ref="L61:R61">N23/$L23</f>
        <v>0.10172429117411785</v>
      </c>
      <c r="M61" s="279">
        <f t="shared" si="22"/>
        <v>0.05849480046218114</v>
      </c>
      <c r="N61" s="279">
        <f t="shared" si="22"/>
        <v>0.03788552128699671</v>
      </c>
      <c r="O61" s="279">
        <f t="shared" si="22"/>
        <v>0.11828948537907742</v>
      </c>
      <c r="P61" s="279">
        <f t="shared" si="22"/>
        <v>0.0765043107279353</v>
      </c>
      <c r="Q61" s="279">
        <f t="shared" si="22"/>
        <v>0.11570082659319171</v>
      </c>
      <c r="R61" s="279">
        <f t="shared" si="22"/>
        <v>0.2948848991200782</v>
      </c>
      <c r="S61" s="298"/>
    </row>
    <row r="62" spans="2:19" ht="11.25">
      <c r="B62" s="107" t="s">
        <v>347</v>
      </c>
      <c r="C62" s="277">
        <f t="shared" si="18"/>
        <v>0.004118355192295507</v>
      </c>
      <c r="D62" s="279">
        <f t="shared" si="18"/>
        <v>0.004688588988151809</v>
      </c>
      <c r="E62" s="279">
        <f t="shared" si="18"/>
        <v>0.004942026230754609</v>
      </c>
      <c r="F62" s="279">
        <f t="shared" si="18"/>
        <v>0.00525882278400811</v>
      </c>
      <c r="G62" s="279">
        <f t="shared" si="18"/>
        <v>0.07115250586073624</v>
      </c>
      <c r="H62" s="279">
        <f t="shared" si="18"/>
        <v>0.2557815370968764</v>
      </c>
      <c r="I62" s="279">
        <f t="shared" si="18"/>
        <v>0.6011531394538427</v>
      </c>
      <c r="J62" s="740">
        <f t="shared" si="18"/>
        <v>0.0528416650826839</v>
      </c>
      <c r="K62" s="282">
        <f t="shared" si="3"/>
        <v>0.002266491709411905</v>
      </c>
      <c r="L62" s="282">
        <f aca="true" t="shared" si="23" ref="L62:R62">N24/$L24</f>
        <v>0.004771561493498748</v>
      </c>
      <c r="M62" s="283">
        <f t="shared" si="23"/>
        <v>0.005487295717523559</v>
      </c>
      <c r="N62" s="283">
        <f t="shared" si="23"/>
        <v>0.006739830609566981</v>
      </c>
      <c r="O62" s="283">
        <f t="shared" si="23"/>
        <v>0.05362042228319217</v>
      </c>
      <c r="P62" s="283">
        <f t="shared" si="23"/>
        <v>0.17171656924728618</v>
      </c>
      <c r="Q62" s="283">
        <f t="shared" si="23"/>
        <v>0.6786949779315281</v>
      </c>
      <c r="R62" s="283">
        <f t="shared" si="23"/>
        <v>0.07682214004532983</v>
      </c>
      <c r="S62" s="298"/>
    </row>
    <row r="63" spans="2:19" ht="11.25">
      <c r="B63" s="107" t="s">
        <v>15</v>
      </c>
      <c r="C63" s="281">
        <f t="shared" si="18"/>
        <v>0.2094409074014124</v>
      </c>
      <c r="D63" s="283">
        <f t="shared" si="18"/>
        <v>0.05546163407391421</v>
      </c>
      <c r="E63" s="283">
        <f t="shared" si="18"/>
        <v>0.028032564775847393</v>
      </c>
      <c r="F63" s="283">
        <f t="shared" si="18"/>
        <v>0.01846456362480966</v>
      </c>
      <c r="G63" s="283">
        <f t="shared" si="18"/>
        <v>0.05274790275329824</v>
      </c>
      <c r="H63" s="283">
        <f t="shared" si="18"/>
        <v>0.03364387372156877</v>
      </c>
      <c r="I63" s="283">
        <f t="shared" si="18"/>
        <v>0.11465614746072283</v>
      </c>
      <c r="J63" s="741">
        <f t="shared" si="18"/>
        <v>0.48755640284721974</v>
      </c>
      <c r="K63" s="282">
        <f t="shared" si="3"/>
        <v>0.17166910246035294</v>
      </c>
      <c r="L63" s="282">
        <f aca="true" t="shared" si="24" ref="L63:R63">N25/$L25</f>
        <v>0.03849359245346829</v>
      </c>
      <c r="M63" s="283">
        <f t="shared" si="24"/>
        <v>0.019482323384827218</v>
      </c>
      <c r="N63" s="283">
        <f t="shared" si="24"/>
        <v>0.0137290189589297</v>
      </c>
      <c r="O63" s="283">
        <f t="shared" si="24"/>
        <v>0.04759661646113399</v>
      </c>
      <c r="P63" s="283">
        <f t="shared" si="24"/>
        <v>0.042600219825347556</v>
      </c>
      <c r="Q63" s="283">
        <f t="shared" si="24"/>
        <v>0.1353214241139549</v>
      </c>
      <c r="R63" s="283">
        <f t="shared" si="24"/>
        <v>0.5311077023419855</v>
      </c>
      <c r="S63" s="298"/>
    </row>
    <row r="64" spans="2:19" ht="11.25">
      <c r="B64" s="107" t="s">
        <v>16</v>
      </c>
      <c r="C64" s="281">
        <f aca="true" t="shared" si="25" ref="C64:I74">D26/$C26</f>
        <v>0.03576072821846554</v>
      </c>
      <c r="D64" s="283">
        <f t="shared" si="25"/>
        <v>0.018422193324664066</v>
      </c>
      <c r="E64" s="283">
        <f t="shared" si="25"/>
        <v>0.0188556566970091</v>
      </c>
      <c r="F64" s="283">
        <f t="shared" si="25"/>
        <v>0.0082358040745557</v>
      </c>
      <c r="G64" s="283">
        <f t="shared" si="25"/>
        <v>0.07433896835717382</v>
      </c>
      <c r="H64" s="283">
        <f t="shared" si="25"/>
        <v>0.19614217598612918</v>
      </c>
      <c r="I64" s="283">
        <f t="shared" si="25"/>
        <v>0.4830949284785436</v>
      </c>
      <c r="J64" s="741" t="s">
        <v>18</v>
      </c>
      <c r="K64" s="282">
        <f t="shared" si="3"/>
        <v>0.05138055222088835</v>
      </c>
      <c r="L64" s="282">
        <f aca="true" t="shared" si="26" ref="L64:Q64">N26/$L26</f>
        <v>0.022088835534213685</v>
      </c>
      <c r="M64" s="283">
        <f t="shared" si="26"/>
        <v>0.008643457382953182</v>
      </c>
      <c r="N64" s="283">
        <f t="shared" si="26"/>
        <v>0.012004801920768308</v>
      </c>
      <c r="O64" s="283">
        <f t="shared" si="26"/>
        <v>0.08115246098439376</v>
      </c>
      <c r="P64" s="283">
        <f t="shared" si="26"/>
        <v>0.165906362545018</v>
      </c>
      <c r="Q64" s="283">
        <f t="shared" si="26"/>
        <v>0.5351740696278512</v>
      </c>
      <c r="R64" s="283" t="s">
        <v>18</v>
      </c>
      <c r="S64" s="298"/>
    </row>
    <row r="65" spans="2:19" ht="11.25">
      <c r="B65" s="107" t="s">
        <v>17</v>
      </c>
      <c r="C65" s="281">
        <f t="shared" si="25"/>
        <v>0.0026471094691692364</v>
      </c>
      <c r="D65" s="283">
        <f t="shared" si="25"/>
        <v>0.005694964073824768</v>
      </c>
      <c r="E65" s="283">
        <f t="shared" si="25"/>
        <v>0.0063117358839091435</v>
      </c>
      <c r="F65" s="283">
        <f t="shared" si="25"/>
        <v>0.00616458727947277</v>
      </c>
      <c r="G65" s="283">
        <f t="shared" si="25"/>
        <v>0.042203472080900424</v>
      </c>
      <c r="H65" s="283">
        <f t="shared" si="25"/>
        <v>0.14215650976033561</v>
      </c>
      <c r="I65" s="283">
        <f t="shared" si="25"/>
        <v>0.5027519919850972</v>
      </c>
      <c r="J65" s="741">
        <f aca="true" t="shared" si="27" ref="J65:J74">K27/$C27</f>
        <v>0.2920711948779762</v>
      </c>
      <c r="K65" s="282">
        <f t="shared" si="3"/>
        <v>0.002631304477389555</v>
      </c>
      <c r="L65" s="282">
        <f aca="true" t="shared" si="28" ref="L65:R65">N27/$L27</f>
        <v>0.005624674066900097</v>
      </c>
      <c r="M65" s="283">
        <f t="shared" si="28"/>
        <v>0.005270058854205468</v>
      </c>
      <c r="N65" s="283">
        <f t="shared" si="28"/>
        <v>0.005025702153020934</v>
      </c>
      <c r="O65" s="283">
        <f t="shared" si="28"/>
        <v>0.03271697832079267</v>
      </c>
      <c r="P65" s="283">
        <f t="shared" si="28"/>
        <v>0.10166430753184832</v>
      </c>
      <c r="Q65" s="283">
        <f t="shared" si="28"/>
        <v>0.45609923266035907</v>
      </c>
      <c r="R65" s="283">
        <f t="shared" si="28"/>
        <v>0.3909662519555986</v>
      </c>
      <c r="S65" s="298"/>
    </row>
    <row r="66" spans="2:19" ht="11.25">
      <c r="B66" s="107" t="s">
        <v>19</v>
      </c>
      <c r="C66" s="281">
        <f t="shared" si="25"/>
        <v>0.030586087303819082</v>
      </c>
      <c r="D66" s="283">
        <f t="shared" si="25"/>
        <v>0.058417185264882446</v>
      </c>
      <c r="E66" s="283">
        <f t="shared" si="25"/>
        <v>0.07203319028580976</v>
      </c>
      <c r="F66" s="283">
        <f t="shared" si="25"/>
        <v>0.078211539166901</v>
      </c>
      <c r="G66" s="283">
        <f t="shared" si="25"/>
        <v>0.3424419149621189</v>
      </c>
      <c r="H66" s="283">
        <f t="shared" si="25"/>
        <v>0.20080448949150884</v>
      </c>
      <c r="I66" s="283">
        <f t="shared" si="25"/>
        <v>0.20592322708692481</v>
      </c>
      <c r="J66" s="741">
        <f t="shared" si="27"/>
        <v>0.011586441866056982</v>
      </c>
      <c r="K66" s="282">
        <f t="shared" si="3"/>
        <v>0.02378861975949181</v>
      </c>
      <c r="L66" s="282">
        <f aca="true" t="shared" si="29" ref="L66:R66">N28/$L28</f>
        <v>0.04899549891346234</v>
      </c>
      <c r="M66" s="283">
        <f t="shared" si="29"/>
        <v>0.06152941597111041</v>
      </c>
      <c r="N66" s="283">
        <f t="shared" si="29"/>
        <v>0.06618146569361624</v>
      </c>
      <c r="O66" s="283">
        <f t="shared" si="29"/>
        <v>0.3171299514931451</v>
      </c>
      <c r="P66" s="283">
        <f t="shared" si="29"/>
        <v>0.2080987775954743</v>
      </c>
      <c r="Q66" s="283">
        <f t="shared" si="29"/>
        <v>0.25359828696512354</v>
      </c>
      <c r="R66" s="283">
        <f t="shared" si="29"/>
        <v>0.020685929039357693</v>
      </c>
      <c r="S66" s="298"/>
    </row>
    <row r="67" spans="2:19" ht="11.25">
      <c r="B67" s="107" t="s">
        <v>346</v>
      </c>
      <c r="C67" s="281">
        <f t="shared" si="25"/>
        <v>0.13976494534749334</v>
      </c>
      <c r="D67" s="283">
        <f t="shared" si="25"/>
        <v>0.13370266659766825</v>
      </c>
      <c r="E67" s="283">
        <f t="shared" si="25"/>
        <v>0.09914691107443972</v>
      </c>
      <c r="F67" s="283">
        <f t="shared" si="25"/>
        <v>0.08191838635671038</v>
      </c>
      <c r="G67" s="283">
        <f t="shared" si="25"/>
        <v>0.2314772755586477</v>
      </c>
      <c r="H67" s="283">
        <f t="shared" si="25"/>
        <v>0.08345168480750396</v>
      </c>
      <c r="I67" s="283">
        <f t="shared" si="25"/>
        <v>0.11005537124030429</v>
      </c>
      <c r="J67" s="741">
        <f t="shared" si="27"/>
        <v>0.12048275901723236</v>
      </c>
      <c r="K67" s="282">
        <f t="shared" si="3"/>
        <v>0.091675805273474</v>
      </c>
      <c r="L67" s="282">
        <f aca="true" t="shared" si="30" ref="L67:R67">N29/$L29</f>
        <v>0.09018600357321133</v>
      </c>
      <c r="M67" s="283">
        <f t="shared" si="30"/>
        <v>0.07443226605969615</v>
      </c>
      <c r="N67" s="283">
        <f t="shared" si="30"/>
        <v>0.06433996773702398</v>
      </c>
      <c r="O67" s="283">
        <f t="shared" si="30"/>
        <v>0.23414556114257962</v>
      </c>
      <c r="P67" s="283">
        <f t="shared" si="30"/>
        <v>0.10909954689213489</v>
      </c>
      <c r="Q67" s="283">
        <f t="shared" si="30"/>
        <v>0.15089301373585604</v>
      </c>
      <c r="R67" s="283">
        <f t="shared" si="30"/>
        <v>0.18522783558602401</v>
      </c>
      <c r="S67" s="298"/>
    </row>
    <row r="68" spans="2:19" ht="11.25">
      <c r="B68" s="107" t="s">
        <v>21</v>
      </c>
      <c r="C68" s="281">
        <f t="shared" si="25"/>
        <v>0.10746017711941791</v>
      </c>
      <c r="D68" s="283">
        <f t="shared" si="25"/>
        <v>0.045772759555317205</v>
      </c>
      <c r="E68" s="283">
        <f t="shared" si="25"/>
        <v>0.03481995758023761</v>
      </c>
      <c r="F68" s="283">
        <f t="shared" si="25"/>
        <v>0.027529362882224767</v>
      </c>
      <c r="G68" s="283">
        <f t="shared" si="25"/>
        <v>0.14440595422724045</v>
      </c>
      <c r="H68" s="283">
        <f t="shared" si="25"/>
        <v>0.1243894308118215</v>
      </c>
      <c r="I68" s="283">
        <f t="shared" si="25"/>
        <v>0.2788302194908662</v>
      </c>
      <c r="J68" s="741">
        <f t="shared" si="27"/>
        <v>0.23679213833287435</v>
      </c>
      <c r="K68" s="282">
        <f t="shared" si="3"/>
        <v>0.07878691720120583</v>
      </c>
      <c r="L68" s="282">
        <f aca="true" t="shared" si="31" ref="L68:R68">N30/$L30</f>
        <v>0.03655114576486321</v>
      </c>
      <c r="M68" s="283">
        <f t="shared" si="31"/>
        <v>0.028450327523289284</v>
      </c>
      <c r="N68" s="283">
        <f t="shared" si="31"/>
        <v>0.02349101294226977</v>
      </c>
      <c r="O68" s="283">
        <f t="shared" si="31"/>
        <v>0.11624470182914391</v>
      </c>
      <c r="P68" s="283">
        <f t="shared" si="31"/>
        <v>0.12691584124753508</v>
      </c>
      <c r="Q68" s="283">
        <f t="shared" si="31"/>
        <v>0.27939889843378135</v>
      </c>
      <c r="R68" s="283">
        <f t="shared" si="31"/>
        <v>0.3101702214465423</v>
      </c>
      <c r="S68" s="298"/>
    </row>
    <row r="69" spans="2:19" ht="11.25">
      <c r="B69" s="107" t="s">
        <v>22</v>
      </c>
      <c r="C69" s="281">
        <f t="shared" si="25"/>
        <v>0.6196493885123623</v>
      </c>
      <c r="D69" s="283">
        <f t="shared" si="25"/>
        <v>0.138690697058044</v>
      </c>
      <c r="E69" s="283">
        <f t="shared" si="25"/>
        <v>0.04090719775850971</v>
      </c>
      <c r="F69" s="283">
        <f t="shared" si="25"/>
        <v>0.02304645791526258</v>
      </c>
      <c r="G69" s="283">
        <f t="shared" si="25"/>
        <v>0.05539358600583091</v>
      </c>
      <c r="H69" s="283">
        <f t="shared" si="25"/>
        <v>0.022634508348794064</v>
      </c>
      <c r="I69" s="283">
        <f t="shared" si="25"/>
        <v>0.021656128128431335</v>
      </c>
      <c r="J69" s="741">
        <f t="shared" si="27"/>
        <v>0.07802052175230018</v>
      </c>
      <c r="K69" s="282">
        <f t="shared" si="3"/>
        <v>0.5067393069296019</v>
      </c>
      <c r="L69" s="282">
        <f aca="true" t="shared" si="32" ref="L69:R69">N31/$L31</f>
        <v>0.10750562986528733</v>
      </c>
      <c r="M69" s="283">
        <f t="shared" si="32"/>
        <v>0.043196587915902855</v>
      </c>
      <c r="N69" s="283">
        <f t="shared" si="32"/>
        <v>0.029907166919536092</v>
      </c>
      <c r="O69" s="283">
        <f t="shared" si="32"/>
        <v>0.08627561910149921</v>
      </c>
      <c r="P69" s="283">
        <f t="shared" si="32"/>
        <v>0.043648446598018434</v>
      </c>
      <c r="Q69" s="283">
        <f t="shared" si="32"/>
        <v>0.04451175383620674</v>
      </c>
      <c r="R69" s="283">
        <f t="shared" si="32"/>
        <v>0.1382173256578585</v>
      </c>
      <c r="S69" s="298"/>
    </row>
    <row r="70" spans="2:19" ht="11.25">
      <c r="B70" s="107" t="s">
        <v>23</v>
      </c>
      <c r="C70" s="281">
        <f t="shared" si="25"/>
        <v>0.15590915168764685</v>
      </c>
      <c r="D70" s="283">
        <f t="shared" si="25"/>
        <v>0.16916582300242594</v>
      </c>
      <c r="E70" s="283">
        <f t="shared" si="25"/>
        <v>0.1181066264254742</v>
      </c>
      <c r="F70" s="283">
        <f t="shared" si="25"/>
        <v>0.08234799717292889</v>
      </c>
      <c r="G70" s="283">
        <f t="shared" si="25"/>
        <v>0.2217722679604974</v>
      </c>
      <c r="H70" s="283">
        <f t="shared" si="25"/>
        <v>0.07843212164046533</v>
      </c>
      <c r="I70" s="283">
        <f t="shared" si="25"/>
        <v>0.06412484957307406</v>
      </c>
      <c r="J70" s="741">
        <f t="shared" si="27"/>
        <v>0.11014116253748735</v>
      </c>
      <c r="K70" s="282">
        <f t="shared" si="3"/>
        <v>0.13041968831970374</v>
      </c>
      <c r="L70" s="282">
        <f aca="true" t="shared" si="33" ref="L70:R70">N32/$L32</f>
        <v>0.14181839222342232</v>
      </c>
      <c r="M70" s="283">
        <f t="shared" si="33"/>
        <v>0.10571285295479092</v>
      </c>
      <c r="N70" s="283">
        <f t="shared" si="33"/>
        <v>0.07957876870853263</v>
      </c>
      <c r="O70" s="283">
        <f t="shared" si="33"/>
        <v>0.23651828421539886</v>
      </c>
      <c r="P70" s="283">
        <f t="shared" si="33"/>
        <v>0.11531785218330505</v>
      </c>
      <c r="Q70" s="283">
        <f t="shared" si="33"/>
        <v>0.09489276346242864</v>
      </c>
      <c r="R70" s="283">
        <f t="shared" si="33"/>
        <v>0.09574139793241784</v>
      </c>
      <c r="S70" s="298"/>
    </row>
    <row r="71" spans="2:19" ht="11.25">
      <c r="B71" s="107" t="s">
        <v>344</v>
      </c>
      <c r="C71" s="281">
        <f t="shared" si="25"/>
        <v>0.05446092539295993</v>
      </c>
      <c r="D71" s="283">
        <f t="shared" si="25"/>
        <v>0.008933571214627095</v>
      </c>
      <c r="E71" s="283">
        <f t="shared" si="25"/>
        <v>0.0051439659326205575</v>
      </c>
      <c r="F71" s="283">
        <f t="shared" si="25"/>
        <v>0.0038547187748245192</v>
      </c>
      <c r="G71" s="283">
        <f t="shared" si="25"/>
        <v>0.01866152704163357</v>
      </c>
      <c r="H71" s="283">
        <f t="shared" si="25"/>
        <v>0.022086496763859407</v>
      </c>
      <c r="I71" s="283">
        <f t="shared" si="25"/>
        <v>0.19875242547760746</v>
      </c>
      <c r="J71" s="741">
        <f t="shared" si="27"/>
        <v>0.6881063694018674</v>
      </c>
      <c r="K71" s="282">
        <f t="shared" si="3"/>
        <v>0.03483257024867582</v>
      </c>
      <c r="L71" s="282">
        <f aca="true" t="shared" si="34" ref="L71:R71">N33/$L33</f>
        <v>0.010997396534697909</v>
      </c>
      <c r="M71" s="283">
        <f t="shared" si="34"/>
        <v>0.0061046772600772065</v>
      </c>
      <c r="N71" s="283">
        <f t="shared" si="34"/>
        <v>0.005341592602567556</v>
      </c>
      <c r="O71" s="283">
        <f t="shared" si="34"/>
        <v>0.02382021126971302</v>
      </c>
      <c r="P71" s="283">
        <f t="shared" si="34"/>
        <v>0.030164287638028548</v>
      </c>
      <c r="Q71" s="283">
        <f t="shared" si="34"/>
        <v>0.24113475177304963</v>
      </c>
      <c r="R71" s="283">
        <f t="shared" si="34"/>
        <v>0.6475895502289254</v>
      </c>
      <c r="S71" s="298"/>
    </row>
    <row r="72" spans="2:19" ht="11.25">
      <c r="B72" s="107" t="s">
        <v>25</v>
      </c>
      <c r="C72" s="281">
        <f t="shared" si="25"/>
        <v>0.008733963975638201</v>
      </c>
      <c r="D72" s="283">
        <f t="shared" si="25"/>
        <v>0.01644853354066779</v>
      </c>
      <c r="E72" s="283">
        <f t="shared" si="25"/>
        <v>0.030028940434538465</v>
      </c>
      <c r="F72" s="283">
        <f t="shared" si="25"/>
        <v>0.04653794652498812</v>
      </c>
      <c r="G72" s="283">
        <f t="shared" si="25"/>
        <v>0.3157185434754438</v>
      </c>
      <c r="H72" s="283">
        <f t="shared" si="25"/>
        <v>0.22305731933825754</v>
      </c>
      <c r="I72" s="283">
        <f t="shared" si="25"/>
        <v>0.2964969115804933</v>
      </c>
      <c r="J72" s="741">
        <f t="shared" si="27"/>
        <v>0.06297784112997279</v>
      </c>
      <c r="K72" s="282">
        <f t="shared" si="3"/>
        <v>0.008197671825520718</v>
      </c>
      <c r="L72" s="282">
        <f aca="true" t="shared" si="35" ref="L72:R72">N34/$L34</f>
        <v>0.011230542794701396</v>
      </c>
      <c r="M72" s="283">
        <f t="shared" si="35"/>
        <v>0.018473752285803488</v>
      </c>
      <c r="N72" s="283">
        <f t="shared" si="35"/>
        <v>0.02857142857142857</v>
      </c>
      <c r="O72" s="283">
        <f t="shared" si="35"/>
        <v>0.23360242629677536</v>
      </c>
      <c r="P72" s="283">
        <f t="shared" si="35"/>
        <v>0.23067659783238928</v>
      </c>
      <c r="Q72" s="283">
        <f t="shared" si="35"/>
        <v>0.361509299317604</v>
      </c>
      <c r="R72" s="283">
        <f t="shared" si="35"/>
        <v>0.1077293608670443</v>
      </c>
      <c r="S72" s="298"/>
    </row>
    <row r="73" spans="2:19" ht="11.25">
      <c r="B73" s="108" t="s">
        <v>26</v>
      </c>
      <c r="C73" s="285">
        <f t="shared" si="25"/>
        <v>0.0164413272952191</v>
      </c>
      <c r="D73" s="287">
        <f t="shared" si="25"/>
        <v>0.024081612634263574</v>
      </c>
      <c r="E73" s="287">
        <f t="shared" si="25"/>
        <v>0.024408586329229813</v>
      </c>
      <c r="F73" s="287">
        <f t="shared" si="25"/>
        <v>0.024757358270527136</v>
      </c>
      <c r="G73" s="287">
        <f t="shared" si="25"/>
        <v>0.14608639734933324</v>
      </c>
      <c r="H73" s="287">
        <f t="shared" si="25"/>
        <v>0.2085710704573817</v>
      </c>
      <c r="I73" s="287">
        <f t="shared" si="25"/>
        <v>0.3831096288303606</v>
      </c>
      <c r="J73" s="742">
        <f t="shared" si="27"/>
        <v>0.17254401883368484</v>
      </c>
      <c r="K73" s="286">
        <f t="shared" si="3"/>
        <v>0.019989839544720275</v>
      </c>
      <c r="L73" s="286">
        <f aca="true" t="shared" si="36" ref="L73:R73">N35/$L35</f>
        <v>0.026365810638795815</v>
      </c>
      <c r="M73" s="287">
        <f t="shared" si="36"/>
        <v>0.023551707013568204</v>
      </c>
      <c r="N73" s="287">
        <f t="shared" si="36"/>
        <v>0.02334050653865254</v>
      </c>
      <c r="O73" s="287">
        <f t="shared" si="36"/>
        <v>0.12275884901449292</v>
      </c>
      <c r="P73" s="287">
        <f t="shared" si="36"/>
        <v>0.16430826136344176</v>
      </c>
      <c r="Q73" s="287">
        <f t="shared" si="36"/>
        <v>0.4115098550708092</v>
      </c>
      <c r="R73" s="287">
        <f t="shared" si="36"/>
        <v>0.20816946269457556</v>
      </c>
      <c r="S73" s="298"/>
    </row>
    <row r="74" spans="2:19" ht="11.25">
      <c r="B74" s="109" t="s">
        <v>345</v>
      </c>
      <c r="C74" s="289">
        <f t="shared" si="25"/>
        <v>0.0045553906506630324</v>
      </c>
      <c r="D74" s="291">
        <f t="shared" si="25"/>
        <v>0.008616300089861103</v>
      </c>
      <c r="E74" s="291">
        <f t="shared" si="25"/>
        <v>0.010389708627296343</v>
      </c>
      <c r="F74" s="291">
        <f t="shared" si="25"/>
        <v>0.01125960333641742</v>
      </c>
      <c r="G74" s="291">
        <f t="shared" si="25"/>
        <v>0.07351660889547885</v>
      </c>
      <c r="H74" s="291">
        <f t="shared" si="25"/>
        <v>0.12883827032433345</v>
      </c>
      <c r="I74" s="291">
        <f t="shared" si="25"/>
        <v>0.5442781309730844</v>
      </c>
      <c r="J74" s="743">
        <f t="shared" si="27"/>
        <v>0.21854528670454887</v>
      </c>
      <c r="K74" s="290">
        <f t="shared" si="3"/>
        <v>0.004016254371292761</v>
      </c>
      <c r="L74" s="290">
        <f aca="true" t="shared" si="37" ref="L74:R74">N36/$L36</f>
        <v>0.008489362373595063</v>
      </c>
      <c r="M74" s="291">
        <f t="shared" si="37"/>
        <v>0.010065807962177329</v>
      </c>
      <c r="N74" s="291">
        <f t="shared" si="37"/>
        <v>0.010323539533618566</v>
      </c>
      <c r="O74" s="291">
        <f t="shared" si="37"/>
        <v>0.06252282389645052</v>
      </c>
      <c r="P74" s="291">
        <f t="shared" si="37"/>
        <v>0.10863423306448099</v>
      </c>
      <c r="Q74" s="291">
        <f t="shared" si="37"/>
        <v>0.5451744083820619</v>
      </c>
      <c r="R74" s="291">
        <f t="shared" si="37"/>
        <v>0.2507728190123245</v>
      </c>
      <c r="S74" s="298"/>
    </row>
    <row r="75" spans="2:19" ht="11.25">
      <c r="B75" s="106" t="s">
        <v>330</v>
      </c>
      <c r="C75" s="277" t="s">
        <v>18</v>
      </c>
      <c r="D75" s="279" t="s">
        <v>18</v>
      </c>
      <c r="E75" s="279" t="s">
        <v>18</v>
      </c>
      <c r="F75" s="279" t="s">
        <v>18</v>
      </c>
      <c r="G75" s="279" t="s">
        <v>18</v>
      </c>
      <c r="H75" s="279" t="s">
        <v>18</v>
      </c>
      <c r="I75" s="279" t="s">
        <v>18</v>
      </c>
      <c r="J75" s="740" t="s">
        <v>18</v>
      </c>
      <c r="K75" s="278">
        <f t="shared" si="3"/>
        <v>0.0015532774153463808</v>
      </c>
      <c r="L75" s="278">
        <f aca="true" t="shared" si="38" ref="L75:R75">N37/$L37</f>
        <v>0.004970487729108419</v>
      </c>
      <c r="M75" s="279">
        <f t="shared" si="38"/>
        <v>0.009071140105622865</v>
      </c>
      <c r="N75" s="279">
        <f t="shared" si="38"/>
        <v>0.012985399192295743</v>
      </c>
      <c r="O75" s="279">
        <f t="shared" si="38"/>
        <v>0.17676296986641815</v>
      </c>
      <c r="P75" s="279">
        <f t="shared" si="38"/>
        <v>0.3684374029201615</v>
      </c>
      <c r="Q75" s="279">
        <f t="shared" si="38"/>
        <v>0.3555762659210935</v>
      </c>
      <c r="R75" s="279">
        <f t="shared" si="38"/>
        <v>0.0706430568499534</v>
      </c>
      <c r="S75" s="298"/>
    </row>
    <row r="76" spans="2:19" ht="11.25">
      <c r="B76" s="108" t="s">
        <v>28</v>
      </c>
      <c r="C76" s="285">
        <f aca="true" t="shared" si="39" ref="C76:J77">D38/$C38</f>
        <v>0.007468859865417349</v>
      </c>
      <c r="D76" s="287">
        <f t="shared" si="39"/>
        <v>0.028189179300361113</v>
      </c>
      <c r="E76" s="287">
        <f t="shared" si="39"/>
        <v>0.04735845754919585</v>
      </c>
      <c r="F76" s="287">
        <f t="shared" si="39"/>
        <v>0.05816006745040645</v>
      </c>
      <c r="G76" s="287">
        <f t="shared" si="39"/>
        <v>0.3701659216366268</v>
      </c>
      <c r="H76" s="287">
        <f t="shared" si="39"/>
        <v>0.24796773834332894</v>
      </c>
      <c r="I76" s="287">
        <f t="shared" si="39"/>
        <v>0.20997120631233993</v>
      </c>
      <c r="J76" s="742">
        <f t="shared" si="39"/>
        <v>0.0307265235996882</v>
      </c>
      <c r="K76" s="286">
        <f t="shared" si="3"/>
        <v>0.00763029667048995</v>
      </c>
      <c r="L76" s="286">
        <f aca="true" t="shared" si="40" ref="L76:R76">N38/$L38</f>
        <v>0.023875182012673777</v>
      </c>
      <c r="M76" s="287">
        <f t="shared" si="40"/>
        <v>0.036548958358754095</v>
      </c>
      <c r="N76" s="287">
        <f t="shared" si="40"/>
        <v>0.045871261113958235</v>
      </c>
      <c r="O76" s="287">
        <f t="shared" si="40"/>
        <v>0.29338409351587474</v>
      </c>
      <c r="P76" s="287">
        <f t="shared" si="40"/>
        <v>0.2336595325833191</v>
      </c>
      <c r="Q76" s="287">
        <f t="shared" si="40"/>
        <v>0.32084665381392813</v>
      </c>
      <c r="R76" s="287">
        <f t="shared" si="40"/>
        <v>0.03819215657563999</v>
      </c>
      <c r="S76" s="298"/>
    </row>
    <row r="77" spans="2:19" ht="11.25">
      <c r="B77" s="108" t="s">
        <v>278</v>
      </c>
      <c r="C77" s="285">
        <f t="shared" si="39"/>
        <v>0.00794229953330505</v>
      </c>
      <c r="D77" s="287">
        <f t="shared" si="39"/>
        <v>0.025190213548295856</v>
      </c>
      <c r="E77" s="287">
        <f t="shared" si="39"/>
        <v>0.041391599490878235</v>
      </c>
      <c r="F77" s="287">
        <f t="shared" si="39"/>
        <v>0.060670343657191345</v>
      </c>
      <c r="G77" s="287">
        <f t="shared" si="39"/>
        <v>0.41170414368547587</v>
      </c>
      <c r="H77" s="287">
        <f t="shared" si="39"/>
        <v>0.24261914863527081</v>
      </c>
      <c r="I77" s="287">
        <f t="shared" si="39"/>
        <v>0.2007806533729317</v>
      </c>
      <c r="J77" s="742">
        <f t="shared" si="39"/>
        <v>0.009695941168151605</v>
      </c>
      <c r="K77" s="286">
        <f t="shared" si="3"/>
        <v>0.006829268292682927</v>
      </c>
      <c r="L77" s="286">
        <f aca="true" t="shared" si="41" ref="L77:R77">N39/$L39</f>
        <v>0.02271219512195122</v>
      </c>
      <c r="M77" s="287">
        <f t="shared" si="41"/>
        <v>0.034475261324041814</v>
      </c>
      <c r="N77" s="287">
        <f t="shared" si="41"/>
        <v>0.05035261324041812</v>
      </c>
      <c r="O77" s="287">
        <f t="shared" si="41"/>
        <v>0.36734216027874567</v>
      </c>
      <c r="P77" s="287">
        <f t="shared" si="41"/>
        <v>0.26033728222996516</v>
      </c>
      <c r="Q77" s="287">
        <f t="shared" si="41"/>
        <v>0.2453184668989547</v>
      </c>
      <c r="R77" s="287">
        <f t="shared" si="41"/>
        <v>0.012638327526132405</v>
      </c>
      <c r="S77" s="298"/>
    </row>
    <row r="78" spans="2:19" ht="11.25">
      <c r="B78" s="115" t="s">
        <v>279</v>
      </c>
      <c r="C78" s="631" t="s">
        <v>18</v>
      </c>
      <c r="D78" s="301" t="s">
        <v>18</v>
      </c>
      <c r="E78" s="301" t="s">
        <v>18</v>
      </c>
      <c r="F78" s="301" t="s">
        <v>18</v>
      </c>
      <c r="G78" s="301" t="s">
        <v>18</v>
      </c>
      <c r="H78" s="301" t="s">
        <v>18</v>
      </c>
      <c r="I78" s="301" t="s">
        <v>18</v>
      </c>
      <c r="J78" s="753" t="s">
        <v>18</v>
      </c>
      <c r="K78" s="632">
        <f t="shared" si="3"/>
        <v>0.42513301241449203</v>
      </c>
      <c r="L78" s="632">
        <f aca="true" t="shared" si="42" ref="L78:Q78">N40/$L40</f>
        <v>0.20437463052107085</v>
      </c>
      <c r="M78" s="301">
        <f t="shared" si="42"/>
        <v>0.10624102694029221</v>
      </c>
      <c r="N78" s="301">
        <f t="shared" si="42"/>
        <v>0.061565746136306054</v>
      </c>
      <c r="O78" s="301">
        <f t="shared" si="42"/>
        <v>0.1247360864791825</v>
      </c>
      <c r="P78" s="301">
        <f t="shared" si="42"/>
        <v>0.031162908538130224</v>
      </c>
      <c r="Q78" s="301">
        <f t="shared" si="42"/>
        <v>0.016806013005658305</v>
      </c>
      <c r="R78" s="301" t="s">
        <v>18</v>
      </c>
      <c r="S78" s="298"/>
    </row>
    <row r="80" spans="2:13" ht="11.25">
      <c r="B80" s="883" t="s">
        <v>463</v>
      </c>
      <c r="C80" s="883"/>
      <c r="D80" s="883"/>
      <c r="E80" s="883"/>
      <c r="F80" s="883"/>
      <c r="G80" s="883"/>
      <c r="H80" s="883"/>
      <c r="I80" s="883"/>
      <c r="J80" s="2"/>
      <c r="K80" s="4"/>
      <c r="L80" s="2"/>
      <c r="M80" s="2"/>
    </row>
    <row r="81" spans="2:9" ht="11.25">
      <c r="B81" s="478"/>
      <c r="C81" s="478"/>
      <c r="D81" s="478"/>
      <c r="E81" s="478"/>
      <c r="F81" s="478"/>
      <c r="G81" s="478"/>
      <c r="H81" s="478"/>
      <c r="I81" s="478"/>
    </row>
    <row r="82" spans="2:13" ht="11.25">
      <c r="B82" s="7" t="s">
        <v>30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1.25">
      <c r="B83" s="6" t="s">
        <v>18</v>
      </c>
      <c r="C83" s="6" t="s">
        <v>29</v>
      </c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1.25">
      <c r="B84" s="478"/>
      <c r="C84" s="478"/>
      <c r="D84" s="478"/>
      <c r="E84" s="478"/>
      <c r="F84" s="478"/>
      <c r="G84" s="478"/>
      <c r="H84" s="478"/>
      <c r="I84" s="478"/>
      <c r="J84" s="478"/>
      <c r="K84" s="478"/>
      <c r="L84" s="478"/>
      <c r="M84" s="478"/>
    </row>
    <row r="85" spans="2:13" ht="11.25">
      <c r="B85" s="890" t="s">
        <v>365</v>
      </c>
      <c r="C85" s="890"/>
      <c r="D85" s="890"/>
      <c r="E85" s="890"/>
      <c r="F85" s="890"/>
      <c r="G85" s="890"/>
      <c r="H85" s="890"/>
      <c r="I85" s="890"/>
      <c r="J85" s="890"/>
      <c r="K85" s="890"/>
      <c r="L85" s="890"/>
      <c r="M85" s="890"/>
    </row>
    <row r="86" spans="2:13" ht="11.25">
      <c r="B86" s="881" t="s">
        <v>474</v>
      </c>
      <c r="C86" s="882"/>
      <c r="D86" s="882"/>
      <c r="E86" s="882"/>
      <c r="F86" s="882"/>
      <c r="G86" s="882"/>
      <c r="H86" s="882"/>
      <c r="I86" s="882"/>
      <c r="J86" s="882"/>
      <c r="K86" s="882"/>
      <c r="L86" s="882"/>
      <c r="M86" s="882"/>
    </row>
  </sheetData>
  <sheetProtection/>
  <mergeCells count="8">
    <mergeCell ref="B80:I80"/>
    <mergeCell ref="B85:M85"/>
    <mergeCell ref="B86:M86"/>
    <mergeCell ref="K43:R43"/>
    <mergeCell ref="C43:J43"/>
    <mergeCell ref="C4:T4"/>
    <mergeCell ref="C5:K5"/>
    <mergeCell ref="L5:T5"/>
  </mergeCells>
  <printOptions/>
  <pageMargins left="0.7" right="0.7" top="0.75" bottom="0.75" header="0.3" footer="0.3"/>
  <pageSetup horizontalDpi="600" verticalDpi="600" orientation="portrait" paperSize="9" r:id="rId1"/>
  <ignoredErrors>
    <ignoredError sqref="L7:L8 M7:T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0"/>
  </sheetPr>
  <dimension ref="B2:AO45"/>
  <sheetViews>
    <sheetView zoomScale="120" zoomScaleNormal="12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1.421875" style="114" customWidth="1"/>
    <col min="4" max="6" width="9.421875" style="114" bestFit="1" customWidth="1"/>
    <col min="7" max="7" width="10.421875" style="114" bestFit="1" customWidth="1"/>
    <col min="8" max="8" width="9.421875" style="114" bestFit="1" customWidth="1"/>
    <col min="9" max="11" width="10.421875" style="114" bestFit="1" customWidth="1"/>
    <col min="12" max="12" width="10.421875" style="298" customWidth="1"/>
    <col min="13" max="13" width="10.421875" style="114" customWidth="1"/>
    <col min="14" max="14" width="9.28125" style="114" bestFit="1" customWidth="1"/>
    <col min="15" max="16" width="11.140625" style="114" bestFit="1" customWidth="1"/>
    <col min="17" max="21" width="9.140625" style="114" customWidth="1"/>
    <col min="22" max="22" width="11.140625" style="114" bestFit="1" customWidth="1"/>
    <col min="23" max="16384" width="9.140625" style="114" customWidth="1"/>
  </cols>
  <sheetData>
    <row r="2" spans="2:31" ht="11.25">
      <c r="B2" s="100" t="s">
        <v>544</v>
      </c>
      <c r="C2" s="298"/>
      <c r="D2" s="298"/>
      <c r="E2" s="298"/>
      <c r="F2" s="298"/>
      <c r="G2" s="298"/>
      <c r="H2" s="298"/>
      <c r="I2" s="298"/>
      <c r="J2" s="298"/>
      <c r="K2" s="298"/>
      <c r="M2" s="298"/>
      <c r="W2" s="298"/>
      <c r="X2" s="298">
        <f>X6/W6</f>
        <v>0.4374664760167074</v>
      </c>
      <c r="Y2" s="298">
        <f>Y6/W6</f>
        <v>0.1915164623541029</v>
      </c>
      <c r="Z2" s="298">
        <f>Z6/W6</f>
        <v>0.11046324181075051</v>
      </c>
      <c r="AA2" s="298">
        <f>SUM(X2:Z2)</f>
        <v>0.7394461801815608</v>
      </c>
      <c r="AB2" s="298"/>
      <c r="AC2" s="298"/>
      <c r="AD2" s="298"/>
      <c r="AE2" s="298"/>
    </row>
    <row r="3" spans="2:31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2:35" ht="39" customHeight="1">
      <c r="B4" s="116"/>
      <c r="C4" s="113" t="s">
        <v>331</v>
      </c>
      <c r="D4" s="111" t="s">
        <v>370</v>
      </c>
      <c r="E4" s="111" t="s">
        <v>371</v>
      </c>
      <c r="F4" s="111" t="s">
        <v>372</v>
      </c>
      <c r="G4" s="111" t="s">
        <v>373</v>
      </c>
      <c r="H4" s="111" t="s">
        <v>374</v>
      </c>
      <c r="I4" s="111" t="s">
        <v>375</v>
      </c>
      <c r="J4" s="111" t="s">
        <v>376</v>
      </c>
      <c r="K4" s="112" t="s">
        <v>377</v>
      </c>
      <c r="L4" s="860"/>
      <c r="M4" s="862"/>
      <c r="N4" s="113" t="s">
        <v>331</v>
      </c>
      <c r="O4" s="111" t="s">
        <v>370</v>
      </c>
      <c r="P4" s="111" t="s">
        <v>371</v>
      </c>
      <c r="Q4" s="111" t="s">
        <v>372</v>
      </c>
      <c r="R4" s="111" t="s">
        <v>373</v>
      </c>
      <c r="S4" s="111" t="s">
        <v>374</v>
      </c>
      <c r="T4" s="111" t="s">
        <v>375</v>
      </c>
      <c r="U4" s="111" t="s">
        <v>376</v>
      </c>
      <c r="V4" s="111" t="s">
        <v>377</v>
      </c>
      <c r="W4" s="113" t="s">
        <v>331</v>
      </c>
      <c r="X4" s="111" t="s">
        <v>370</v>
      </c>
      <c r="Y4" s="111" t="s">
        <v>371</v>
      </c>
      <c r="Z4" s="111" t="s">
        <v>372</v>
      </c>
      <c r="AA4" s="111" t="s">
        <v>373</v>
      </c>
      <c r="AB4" s="111" t="s">
        <v>374</v>
      </c>
      <c r="AC4" s="111" t="s">
        <v>375</v>
      </c>
      <c r="AD4" s="111" t="s">
        <v>376</v>
      </c>
      <c r="AE4" s="111" t="s">
        <v>377</v>
      </c>
      <c r="AI4" s="293">
        <f>AG6+AH6+AI6</f>
        <v>0.7394461801815608</v>
      </c>
    </row>
    <row r="5" spans="2:31" ht="15" customHeight="1">
      <c r="B5" s="116"/>
      <c r="C5" s="941" t="s">
        <v>528</v>
      </c>
      <c r="D5" s="942"/>
      <c r="E5" s="942"/>
      <c r="F5" s="942"/>
      <c r="G5" s="942"/>
      <c r="H5" s="942"/>
      <c r="I5" s="942"/>
      <c r="J5" s="942"/>
      <c r="K5" s="943"/>
      <c r="L5" s="860"/>
      <c r="M5" s="863"/>
      <c r="N5" s="941" t="s">
        <v>540</v>
      </c>
      <c r="O5" s="942"/>
      <c r="P5" s="942"/>
      <c r="Q5" s="942"/>
      <c r="R5" s="942"/>
      <c r="S5" s="942"/>
      <c r="T5" s="942"/>
      <c r="U5" s="942"/>
      <c r="V5" s="943"/>
      <c r="W5" s="944" t="s">
        <v>542</v>
      </c>
      <c r="X5" s="942"/>
      <c r="Y5" s="942"/>
      <c r="Z5" s="942"/>
      <c r="AA5" s="942"/>
      <c r="AB5" s="942"/>
      <c r="AC5" s="942"/>
      <c r="AD5" s="942"/>
      <c r="AE5" s="943"/>
    </row>
    <row r="6" spans="2:41" ht="11.25">
      <c r="B6" s="105" t="s">
        <v>432</v>
      </c>
      <c r="C6" s="784">
        <f aca="true" t="shared" si="0" ref="C6:I6">SUM(C7:C34)</f>
        <v>105171860</v>
      </c>
      <c r="D6" s="786">
        <f t="shared" si="0"/>
        <v>2082670</v>
      </c>
      <c r="E6" s="786">
        <f t="shared" si="0"/>
        <v>4221850</v>
      </c>
      <c r="F6" s="786">
        <f t="shared" si="0"/>
        <v>5380130</v>
      </c>
      <c r="G6" s="786">
        <f t="shared" si="0"/>
        <v>7949900</v>
      </c>
      <c r="H6" s="786">
        <f t="shared" si="0"/>
        <v>5975000</v>
      </c>
      <c r="I6" s="786">
        <f t="shared" si="0"/>
        <v>10384170</v>
      </c>
      <c r="J6" s="786">
        <f>SUM(J7:J35)</f>
        <v>19099570</v>
      </c>
      <c r="K6" s="858">
        <f>SUM(K7:K35)</f>
        <v>51667210</v>
      </c>
      <c r="L6" s="859"/>
      <c r="M6" s="864" t="s">
        <v>432</v>
      </c>
      <c r="N6" s="830">
        <f>'Figure 9'!C5/'Table 6'!C6</f>
        <v>1.2856322974605565</v>
      </c>
      <c r="O6" s="831">
        <f>'Figure 9'!E5/'Table 6'!D6</f>
        <v>3.0232249948383565</v>
      </c>
      <c r="P6" s="831">
        <f>'Figure 9'!F5/'Table 6'!E6</f>
        <v>1.5029501284981703</v>
      </c>
      <c r="Q6" s="831">
        <f>'Figure 9'!G5/'Table 6'!F6</f>
        <v>1.3941633380606044</v>
      </c>
      <c r="R6" s="831">
        <f>'Figure 9'!H5/'Table 6'!G6</f>
        <v>1.4842476005987497</v>
      </c>
      <c r="S6" s="831">
        <f>'Figure 9'!I5/'Table 6'!H6</f>
        <v>1.5393439330543932</v>
      </c>
      <c r="T6" s="831">
        <f>'Figure 9'!J5/'Table 6'!I6</f>
        <v>1.5180019202305046</v>
      </c>
      <c r="U6" s="831">
        <f>'Figure 9'!K5/'Table 6'!J6</f>
        <v>1.381561993280477</v>
      </c>
      <c r="V6" s="857">
        <f>'Figure 9'!L5/'Table 6'!K6</f>
        <v>0.766605357633981</v>
      </c>
      <c r="W6" s="784">
        <f aca="true" t="shared" si="1" ref="W6:AC6">SUM(W7:W34)</f>
        <v>6916690</v>
      </c>
      <c r="X6" s="785">
        <f t="shared" si="1"/>
        <v>3025820</v>
      </c>
      <c r="Y6" s="786">
        <f t="shared" si="1"/>
        <v>1324660</v>
      </c>
      <c r="Z6" s="786">
        <f t="shared" si="1"/>
        <v>764040</v>
      </c>
      <c r="AA6" s="786">
        <f t="shared" si="1"/>
        <v>563680</v>
      </c>
      <c r="AB6" s="786">
        <f t="shared" si="1"/>
        <v>244600</v>
      </c>
      <c r="AC6" s="786">
        <f t="shared" si="1"/>
        <v>267910</v>
      </c>
      <c r="AD6" s="786">
        <f>SUM(AD7:AD35)</f>
        <v>272640</v>
      </c>
      <c r="AE6" s="786">
        <f>SUM(AE7:AE35)</f>
        <v>205480</v>
      </c>
      <c r="AF6" s="306">
        <f>1-SUM(X6:AE6)/W6</f>
        <v>0.03583505983353308</v>
      </c>
      <c r="AG6" s="306">
        <f>X6/$W6</f>
        <v>0.4374664760167074</v>
      </c>
      <c r="AH6" s="306">
        <f aca="true" t="shared" si="2" ref="AH6:AO21">Y6/$W6</f>
        <v>0.1915164623541029</v>
      </c>
      <c r="AI6" s="306">
        <f>Z6/$W6</f>
        <v>0.11046324181075051</v>
      </c>
      <c r="AJ6" s="306">
        <f t="shared" si="2"/>
        <v>0.08149562868944539</v>
      </c>
      <c r="AK6" s="306">
        <f t="shared" si="2"/>
        <v>0.035363736122335974</v>
      </c>
      <c r="AL6" s="306">
        <f t="shared" si="2"/>
        <v>0.038733845235220894</v>
      </c>
      <c r="AM6" s="306">
        <f t="shared" si="2"/>
        <v>0.03941769834993328</v>
      </c>
      <c r="AN6" s="306">
        <f>AE6/$W6</f>
        <v>0.029707851587970548</v>
      </c>
      <c r="AO6" s="306">
        <f t="shared" si="2"/>
        <v>5.1809550281323985E-09</v>
      </c>
    </row>
    <row r="7" spans="2:41" ht="11.25">
      <c r="B7" s="106" t="str">
        <f>'Figure 9'!B6</f>
        <v>BE </v>
      </c>
      <c r="C7" s="704">
        <v>1131060</v>
      </c>
      <c r="D7" s="705">
        <v>2050</v>
      </c>
      <c r="E7" s="705">
        <v>8530</v>
      </c>
      <c r="F7" s="705">
        <v>24560</v>
      </c>
      <c r="G7" s="705">
        <v>72620</v>
      </c>
      <c r="H7" s="705">
        <v>103650</v>
      </c>
      <c r="I7" s="705">
        <v>243740</v>
      </c>
      <c r="J7" s="705">
        <v>414690</v>
      </c>
      <c r="K7" s="706">
        <v>261220</v>
      </c>
      <c r="L7" s="859"/>
      <c r="M7" s="865" t="s">
        <v>529</v>
      </c>
      <c r="N7" s="832">
        <f>'Figure 9'!C6/'Table 6'!C7</f>
        <v>3.3585132530546566</v>
      </c>
      <c r="O7" s="847" t="s">
        <v>541</v>
      </c>
      <c r="P7" s="847" t="s">
        <v>541</v>
      </c>
      <c r="Q7" s="833">
        <f>'Figure 9'!G6/'Table 6'!F7</f>
        <v>7.80700325732899</v>
      </c>
      <c r="R7" s="833">
        <f>'Figure 9'!H6/'Table 6'!G7</f>
        <v>6.152299641971909</v>
      </c>
      <c r="S7" s="833">
        <f>'Figure 9'!I6/'Table 6'!H7</f>
        <v>4.700144717800289</v>
      </c>
      <c r="T7" s="833">
        <f>'Figure 9'!J6/'Table 6'!I7</f>
        <v>3.2863707229014523</v>
      </c>
      <c r="U7" s="833">
        <f>'Figure 9'!K6/'Table 6'!J7</f>
        <v>2.2465214979864476</v>
      </c>
      <c r="V7" s="833">
        <f>'Figure 9'!L6/'Table 6'!K7</f>
        <v>1.5049766480361382</v>
      </c>
      <c r="W7" s="704">
        <v>31820</v>
      </c>
      <c r="X7" s="705">
        <v>1840</v>
      </c>
      <c r="Y7" s="705">
        <v>2510</v>
      </c>
      <c r="Z7" s="705">
        <v>3380</v>
      </c>
      <c r="AA7" s="705">
        <v>4960</v>
      </c>
      <c r="AB7" s="705">
        <v>4190</v>
      </c>
      <c r="AC7" s="705">
        <v>6250</v>
      </c>
      <c r="AD7" s="705">
        <v>6030</v>
      </c>
      <c r="AE7" s="705">
        <v>1860</v>
      </c>
      <c r="AF7" s="306">
        <f aca="true" t="shared" si="3" ref="AF7:AF38">1-SUM(X7:AE7)/W7</f>
        <v>0.025141420490257693</v>
      </c>
      <c r="AG7" s="306">
        <f aca="true" t="shared" si="4" ref="AG7:AG38">X7/$W7</f>
        <v>0.05782526712759271</v>
      </c>
      <c r="AH7" s="306">
        <f t="shared" si="2"/>
        <v>0.07888120678818353</v>
      </c>
      <c r="AI7" s="306">
        <f t="shared" si="2"/>
        <v>0.10622250157133878</v>
      </c>
      <c r="AJ7" s="306">
        <f t="shared" si="2"/>
        <v>0.15587680703959775</v>
      </c>
      <c r="AK7" s="306">
        <f t="shared" si="2"/>
        <v>0.1316781898177247</v>
      </c>
      <c r="AL7" s="306">
        <f t="shared" si="2"/>
        <v>0.1964173475801383</v>
      </c>
      <c r="AM7" s="306">
        <f t="shared" si="2"/>
        <v>0.18950345694531742</v>
      </c>
      <c r="AN7" s="306">
        <f t="shared" si="2"/>
        <v>0.05845380263984915</v>
      </c>
      <c r="AO7" s="306">
        <f t="shared" si="2"/>
        <v>7.901137803349369E-07</v>
      </c>
    </row>
    <row r="8" spans="2:41" ht="11.25">
      <c r="B8" s="106" t="str">
        <f>'Figure 9'!B7</f>
        <v>BG (5)</v>
      </c>
      <c r="C8" s="707">
        <v>1124060</v>
      </c>
      <c r="D8" s="708">
        <v>108510</v>
      </c>
      <c r="E8" s="708">
        <v>64170</v>
      </c>
      <c r="F8" s="708">
        <v>48730</v>
      </c>
      <c r="G8" s="708">
        <v>58290</v>
      </c>
      <c r="H8" s="708">
        <v>41780</v>
      </c>
      <c r="I8" s="708">
        <v>64240</v>
      </c>
      <c r="J8" s="708">
        <v>102840</v>
      </c>
      <c r="K8" s="709">
        <v>635490</v>
      </c>
      <c r="L8" s="859"/>
      <c r="M8" s="866" t="s">
        <v>513</v>
      </c>
      <c r="N8" s="834">
        <f>'Figure 9'!C7/'Table 6'!C8</f>
        <v>1.0226055548636195</v>
      </c>
      <c r="O8" s="836">
        <f>'Figure 9'!E7/'Table 6'!D8</f>
        <v>3.8887660123490924</v>
      </c>
      <c r="P8" s="835">
        <f>'Figure 9'!F7/'Table 6'!E8</f>
        <v>1.6548231260713728</v>
      </c>
      <c r="Q8" s="835">
        <f>'Figure 9'!G7/'Table 6'!F8</f>
        <v>1.1807921198440385</v>
      </c>
      <c r="R8" s="835">
        <f>'Figure 9'!H7/'Table 6'!G8</f>
        <v>1.0030880082346887</v>
      </c>
      <c r="S8" s="835">
        <f>'Figure 9'!I7/'Table 6'!H8</f>
        <v>0.7857826711345142</v>
      </c>
      <c r="T8" s="835">
        <f>'Figure 9'!J7/'Table 6'!I8</f>
        <v>0.5815691158156912</v>
      </c>
      <c r="U8" s="835">
        <f>'Figure 9'!K7/'Table 6'!J8</f>
        <v>0.4733566705562038</v>
      </c>
      <c r="V8" s="835">
        <f>'Figure 9'!L7/'Table 6'!K8</f>
        <v>0.2447088073769847</v>
      </c>
      <c r="W8" s="707">
        <v>279710</v>
      </c>
      <c r="X8" s="708">
        <v>227140</v>
      </c>
      <c r="Y8" s="708">
        <v>21600</v>
      </c>
      <c r="Z8" s="708">
        <v>7190</v>
      </c>
      <c r="AA8" s="708">
        <v>4320</v>
      </c>
      <c r="AB8" s="708">
        <v>1760</v>
      </c>
      <c r="AC8" s="708">
        <v>1700</v>
      </c>
      <c r="AD8" s="708">
        <v>1500</v>
      </c>
      <c r="AE8" s="708">
        <v>1460</v>
      </c>
      <c r="AF8" s="306">
        <f t="shared" si="3"/>
        <v>0.04661971327446279</v>
      </c>
      <c r="AG8" s="306">
        <f t="shared" si="4"/>
        <v>0.8120553430338565</v>
      </c>
      <c r="AH8" s="306">
        <f t="shared" si="2"/>
        <v>0.07722283793929427</v>
      </c>
      <c r="AI8" s="306">
        <f t="shared" si="2"/>
        <v>0.02570519466590397</v>
      </c>
      <c r="AJ8" s="306">
        <f t="shared" si="2"/>
        <v>0.015444567587858855</v>
      </c>
      <c r="AK8" s="306">
        <f t="shared" si="2"/>
        <v>0.006292231239498051</v>
      </c>
      <c r="AL8" s="306">
        <f t="shared" si="2"/>
        <v>0.006077723356333345</v>
      </c>
      <c r="AM8" s="306">
        <f t="shared" si="2"/>
        <v>0.005362697079117657</v>
      </c>
      <c r="AN8" s="306">
        <f t="shared" si="2"/>
        <v>0.00521969182367452</v>
      </c>
      <c r="AO8" s="306">
        <f t="shared" si="2"/>
        <v>1.6667160013750953E-07</v>
      </c>
    </row>
    <row r="9" spans="2:41" ht="11.25">
      <c r="B9" s="106" t="str">
        <f>'Figure 9'!B8</f>
        <v>CZ</v>
      </c>
      <c r="C9" s="707">
        <v>2846090</v>
      </c>
      <c r="D9" s="711">
        <v>550</v>
      </c>
      <c r="E9" s="711">
        <v>2480</v>
      </c>
      <c r="F9" s="711">
        <v>21620</v>
      </c>
      <c r="G9" s="711">
        <v>42760</v>
      </c>
      <c r="H9" s="711">
        <v>38780</v>
      </c>
      <c r="I9" s="711">
        <v>65100</v>
      </c>
      <c r="J9" s="711">
        <v>120820</v>
      </c>
      <c r="K9" s="712">
        <v>2553980</v>
      </c>
      <c r="L9" s="859"/>
      <c r="M9" s="866" t="s">
        <v>2</v>
      </c>
      <c r="N9" s="834">
        <f>'Figure 9'!C8/'Table 6'!C9</f>
        <v>0.6052022248066646</v>
      </c>
      <c r="O9" s="848" t="s">
        <v>541</v>
      </c>
      <c r="P9" s="836">
        <f>'Figure 9'!F8/'Table 6'!E9</f>
        <v>5.112903225806452</v>
      </c>
      <c r="Q9" s="836">
        <f>'Figure 9'!G8/'Table 6'!F9</f>
        <v>0.9870490286771508</v>
      </c>
      <c r="R9" s="836">
        <f>'Figure 9'!H8/'Table 6'!G9</f>
        <v>0.6176333021515436</v>
      </c>
      <c r="S9" s="836">
        <f>'Figure 9'!I8/'Table 6'!H9</f>
        <v>0.516245487364621</v>
      </c>
      <c r="T9" s="836">
        <f>'Figure 9'!J8/'Table 6'!I9</f>
        <v>0.4946236559139785</v>
      </c>
      <c r="U9" s="836">
        <f>'Figure 9'!K8/'Table 6'!J9</f>
        <v>0.5472603873530872</v>
      </c>
      <c r="V9" s="836">
        <f>'Figure 9'!L8/'Table 6'!K9</f>
        <v>0.4712996969435939</v>
      </c>
      <c r="W9" s="707">
        <v>15920</v>
      </c>
      <c r="X9" s="711">
        <v>530</v>
      </c>
      <c r="Y9" s="711">
        <v>770</v>
      </c>
      <c r="Z9" s="711">
        <v>3070</v>
      </c>
      <c r="AA9" s="711">
        <v>3030</v>
      </c>
      <c r="AB9" s="711">
        <v>1600</v>
      </c>
      <c r="AC9" s="711">
        <v>1710</v>
      </c>
      <c r="AD9" s="711">
        <v>1730</v>
      </c>
      <c r="AE9" s="711">
        <v>3190</v>
      </c>
      <c r="AF9" s="306">
        <f t="shared" si="3"/>
        <v>0.01821608040201006</v>
      </c>
      <c r="AG9" s="306">
        <f t="shared" si="4"/>
        <v>0.03329145728643216</v>
      </c>
      <c r="AH9" s="306">
        <f t="shared" si="2"/>
        <v>0.04836683417085427</v>
      </c>
      <c r="AI9" s="306">
        <f t="shared" si="2"/>
        <v>0.19283919597989949</v>
      </c>
      <c r="AJ9" s="306">
        <f t="shared" si="2"/>
        <v>0.19032663316582915</v>
      </c>
      <c r="AK9" s="306">
        <f t="shared" si="2"/>
        <v>0.10050251256281408</v>
      </c>
      <c r="AL9" s="306">
        <f t="shared" si="2"/>
        <v>0.10741206030150753</v>
      </c>
      <c r="AM9" s="306">
        <f t="shared" si="2"/>
        <v>0.10866834170854271</v>
      </c>
      <c r="AN9" s="306">
        <f t="shared" si="2"/>
        <v>0.20037688442211055</v>
      </c>
      <c r="AO9" s="306">
        <f t="shared" si="2"/>
        <v>1.1442261559051545E-06</v>
      </c>
    </row>
    <row r="10" spans="2:41" ht="11.25">
      <c r="B10" s="106" t="str">
        <f>'Figure 9'!B9</f>
        <v>DK </v>
      </c>
      <c r="C10" s="707">
        <v>1820050</v>
      </c>
      <c r="D10" s="711">
        <v>130</v>
      </c>
      <c r="E10" s="711">
        <v>2710</v>
      </c>
      <c r="F10" s="711">
        <v>32100</v>
      </c>
      <c r="G10" s="711">
        <v>59370</v>
      </c>
      <c r="H10" s="711">
        <v>56530</v>
      </c>
      <c r="I10" s="711">
        <v>104690</v>
      </c>
      <c r="J10" s="711">
        <v>277340</v>
      </c>
      <c r="K10" s="712">
        <v>1287190</v>
      </c>
      <c r="L10" s="859"/>
      <c r="M10" s="866" t="s">
        <v>497</v>
      </c>
      <c r="N10" s="834">
        <f>'Figure 9'!C9/'Table 6'!C10</f>
        <v>2.702892777670943</v>
      </c>
      <c r="O10" s="848" t="s">
        <v>541</v>
      </c>
      <c r="P10" s="848" t="s">
        <v>541</v>
      </c>
      <c r="Q10" s="836">
        <f>'Figure 9'!G9/'Table 6'!F10</f>
        <v>1.7305295950155763</v>
      </c>
      <c r="R10" s="836">
        <f>'Figure 9'!H9/'Table 6'!G10</f>
        <v>1.418561563078996</v>
      </c>
      <c r="S10" s="836">
        <f>'Figure 9'!I9/'Table 6'!H10</f>
        <v>1.1986555811073767</v>
      </c>
      <c r="T10" s="836">
        <f>'Figure 9'!J9/'Table 6'!I10</f>
        <v>1.474257331168211</v>
      </c>
      <c r="U10" s="836">
        <f>'Figure 9'!K9/'Table 6'!J10</f>
        <v>2.0973894858296678</v>
      </c>
      <c r="V10" s="836">
        <f>'Figure 9'!L9/'Table 6'!K10</f>
        <v>2.621143731694622</v>
      </c>
      <c r="W10" s="707">
        <v>26030</v>
      </c>
      <c r="X10" s="711">
        <v>130</v>
      </c>
      <c r="Y10" s="711">
        <v>740</v>
      </c>
      <c r="Z10" s="711">
        <v>4460</v>
      </c>
      <c r="AA10" s="711">
        <v>4130</v>
      </c>
      <c r="AB10" s="711">
        <v>2290</v>
      </c>
      <c r="AC10" s="711">
        <v>2680</v>
      </c>
      <c r="AD10" s="711">
        <v>3800</v>
      </c>
      <c r="AE10" s="711">
        <v>6210</v>
      </c>
      <c r="AF10" s="306">
        <f t="shared" si="3"/>
        <v>0.06108336534767578</v>
      </c>
      <c r="AG10" s="306">
        <f t="shared" si="4"/>
        <v>0.004994237418363427</v>
      </c>
      <c r="AH10" s="306">
        <f t="shared" si="2"/>
        <v>0.028428736073761045</v>
      </c>
      <c r="AI10" s="306">
        <f t="shared" si="2"/>
        <v>0.17134076066077603</v>
      </c>
      <c r="AJ10" s="306">
        <f t="shared" si="2"/>
        <v>0.15866308106031501</v>
      </c>
      <c r="AK10" s="306">
        <f t="shared" si="2"/>
        <v>0.08797541298501729</v>
      </c>
      <c r="AL10" s="306">
        <f t="shared" si="2"/>
        <v>0.10295812524010757</v>
      </c>
      <c r="AM10" s="306">
        <f t="shared" si="2"/>
        <v>0.145985401459854</v>
      </c>
      <c r="AN10" s="306">
        <f t="shared" si="2"/>
        <v>0.23857087975412986</v>
      </c>
      <c r="AO10" s="306">
        <f t="shared" si="2"/>
        <v>2.346652529684048E-06</v>
      </c>
    </row>
    <row r="11" spans="2:41" ht="11.25">
      <c r="B11" s="106" t="str">
        <f>'Figure 9'!B10</f>
        <v>DE (5)</v>
      </c>
      <c r="C11" s="707">
        <v>12782190</v>
      </c>
      <c r="D11" s="711">
        <v>2000</v>
      </c>
      <c r="E11" s="711">
        <v>18620</v>
      </c>
      <c r="F11" s="711">
        <v>224120</v>
      </c>
      <c r="G11" s="711">
        <v>693060</v>
      </c>
      <c r="H11" s="711">
        <v>603180</v>
      </c>
      <c r="I11" s="711">
        <v>1472060</v>
      </c>
      <c r="J11" s="711">
        <v>3102870</v>
      </c>
      <c r="K11" s="712">
        <v>6666280</v>
      </c>
      <c r="L11" s="859"/>
      <c r="M11" s="866" t="s">
        <v>514</v>
      </c>
      <c r="N11" s="834">
        <f>'Figure 9'!C10/'Table 6'!C11</f>
        <v>1.391980560451691</v>
      </c>
      <c r="O11" s="848" t="s">
        <v>541</v>
      </c>
      <c r="P11" s="836">
        <f>'Figure 9'!F10/'Table 6'!E11</f>
        <v>4.962406015037594</v>
      </c>
      <c r="Q11" s="836">
        <f>'Figure 9'!G10/'Table 6'!F11</f>
        <v>1.3796626807067642</v>
      </c>
      <c r="R11" s="836">
        <f>'Figure 9'!H10/'Table 6'!G11</f>
        <v>1.3898652353331602</v>
      </c>
      <c r="S11" s="836">
        <f>'Figure 9'!I10/'Table 6'!H11</f>
        <v>1.5809045392751748</v>
      </c>
      <c r="T11" s="836">
        <f>'Figure 9'!J10/'Table 6'!I11</f>
        <v>1.7568169775688491</v>
      </c>
      <c r="U11" s="836">
        <f>'Figure 9'!K10/'Table 6'!J11</f>
        <v>1.787409720677953</v>
      </c>
      <c r="V11" s="836">
        <f>'Figure 9'!L10/'Table 6'!K11</f>
        <v>0.94491380500069</v>
      </c>
      <c r="W11" s="707">
        <v>216100</v>
      </c>
      <c r="X11" s="711">
        <v>1680</v>
      </c>
      <c r="Y11" s="711">
        <v>5160</v>
      </c>
      <c r="Z11" s="711">
        <v>30700</v>
      </c>
      <c r="AA11" s="711">
        <v>45870</v>
      </c>
      <c r="AB11" s="711">
        <v>24170</v>
      </c>
      <c r="AC11" s="711">
        <v>37530</v>
      </c>
      <c r="AD11" s="711">
        <v>44140</v>
      </c>
      <c r="AE11" s="711">
        <v>25470</v>
      </c>
      <c r="AF11" s="306">
        <f t="shared" si="3"/>
        <v>0.006385932438685793</v>
      </c>
      <c r="AG11" s="306">
        <f t="shared" si="4"/>
        <v>0.007774178621008793</v>
      </c>
      <c r="AH11" s="306">
        <f t="shared" si="2"/>
        <v>0.023877834335955576</v>
      </c>
      <c r="AI11" s="306">
        <f t="shared" si="2"/>
        <v>0.14206385932438687</v>
      </c>
      <c r="AJ11" s="306">
        <f t="shared" si="2"/>
        <v>0.21226284127718648</v>
      </c>
      <c r="AK11" s="306">
        <f t="shared" si="2"/>
        <v>0.11184636742248959</v>
      </c>
      <c r="AL11" s="306">
        <f t="shared" si="2"/>
        <v>0.17366959740860713</v>
      </c>
      <c r="AM11" s="306">
        <f t="shared" si="2"/>
        <v>0.2042572882924572</v>
      </c>
      <c r="AN11" s="306">
        <f t="shared" si="2"/>
        <v>0.11786210087922258</v>
      </c>
      <c r="AO11" s="306">
        <f t="shared" si="2"/>
        <v>2.9550821095260495E-08</v>
      </c>
    </row>
    <row r="12" spans="2:41" ht="11.25">
      <c r="B12" s="106" t="str">
        <f>'Figure 9'!B11</f>
        <v>EE</v>
      </c>
      <c r="C12" s="707">
        <v>577410</v>
      </c>
      <c r="D12" s="711">
        <v>1050</v>
      </c>
      <c r="E12" s="711">
        <v>5960</v>
      </c>
      <c r="F12" s="711">
        <v>13750</v>
      </c>
      <c r="G12" s="711">
        <v>25940</v>
      </c>
      <c r="H12" s="711">
        <v>21110</v>
      </c>
      <c r="I12" s="711">
        <v>27360</v>
      </c>
      <c r="J12" s="711">
        <v>46380</v>
      </c>
      <c r="K12" s="712">
        <v>435850</v>
      </c>
      <c r="L12" s="859"/>
      <c r="M12" s="866" t="s">
        <v>5</v>
      </c>
      <c r="N12" s="834">
        <f>'Figure 9'!C11/'Table 6'!C12</f>
        <v>0.5304376439618296</v>
      </c>
      <c r="O12" s="836">
        <f>'Figure 9'!E11/'Table 6'!D12</f>
        <v>0.7428571428571429</v>
      </c>
      <c r="P12" s="836">
        <f>'Figure 9'!F11/'Table 6'!E12</f>
        <v>0.42449664429530204</v>
      </c>
      <c r="Q12" s="836">
        <f>'Figure 9'!G11/'Table 6'!F12</f>
        <v>0.3592727272727273</v>
      </c>
      <c r="R12" s="836">
        <f>'Figure 9'!H11/'Table 6'!G12</f>
        <v>0.2501927525057826</v>
      </c>
      <c r="S12" s="836">
        <f>'Figure 9'!I11/'Table 6'!H12</f>
        <v>0.2567503552818569</v>
      </c>
      <c r="T12" s="836">
        <f>'Figure 9'!J11/'Table 6'!I12</f>
        <v>0.31359649122807015</v>
      </c>
      <c r="U12" s="836">
        <f>'Figure 9'!K11/'Table 6'!J12</f>
        <v>0.513152220784821</v>
      </c>
      <c r="V12" s="836">
        <f>'Figure 9'!L11/'Table 6'!K12</f>
        <v>0.4203280945279339</v>
      </c>
      <c r="W12" s="707">
        <v>9680</v>
      </c>
      <c r="X12" s="711">
        <v>820</v>
      </c>
      <c r="Y12" s="711">
        <v>1780</v>
      </c>
      <c r="Z12" s="711">
        <v>1890</v>
      </c>
      <c r="AA12" s="711">
        <v>1830</v>
      </c>
      <c r="AB12" s="711">
        <v>860</v>
      </c>
      <c r="AC12" s="711">
        <v>710</v>
      </c>
      <c r="AD12" s="711">
        <v>660</v>
      </c>
      <c r="AE12" s="711">
        <v>970</v>
      </c>
      <c r="AF12" s="306">
        <f t="shared" si="3"/>
        <v>0.016528925619834656</v>
      </c>
      <c r="AG12" s="306">
        <f t="shared" si="4"/>
        <v>0.08471074380165289</v>
      </c>
      <c r="AH12" s="306">
        <f t="shared" si="2"/>
        <v>0.18388429752066116</v>
      </c>
      <c r="AI12" s="306">
        <f t="shared" si="2"/>
        <v>0.1952479338842975</v>
      </c>
      <c r="AJ12" s="306">
        <f t="shared" si="2"/>
        <v>0.1890495867768595</v>
      </c>
      <c r="AK12" s="306">
        <f t="shared" si="2"/>
        <v>0.08884297520661157</v>
      </c>
      <c r="AL12" s="306">
        <f t="shared" si="2"/>
        <v>0.07334710743801653</v>
      </c>
      <c r="AM12" s="306">
        <f t="shared" si="2"/>
        <v>0.06818181818181818</v>
      </c>
      <c r="AN12" s="306">
        <f t="shared" si="2"/>
        <v>0.10020661157024793</v>
      </c>
      <c r="AO12" s="306">
        <f t="shared" si="2"/>
        <v>1.707533638412671E-06</v>
      </c>
    </row>
    <row r="13" spans="2:41" ht="11.25">
      <c r="B13" s="106" t="str">
        <f>'Figure 9'!B12</f>
        <v>IE (5)</v>
      </c>
      <c r="C13" s="707">
        <v>4264410</v>
      </c>
      <c r="D13" s="711">
        <v>1860</v>
      </c>
      <c r="E13" s="711">
        <v>20650</v>
      </c>
      <c r="F13" s="711">
        <v>99290</v>
      </c>
      <c r="G13" s="711">
        <v>453370</v>
      </c>
      <c r="H13" s="711">
        <v>571640</v>
      </c>
      <c r="I13" s="711">
        <v>1136490</v>
      </c>
      <c r="J13" s="711">
        <v>1324830</v>
      </c>
      <c r="K13" s="712">
        <v>656300</v>
      </c>
      <c r="L13" s="859"/>
      <c r="M13" s="866" t="s">
        <v>515</v>
      </c>
      <c r="N13" s="834">
        <f>'Figure 9'!C12/'Table 6'!C13</f>
        <v>1.3571396746560485</v>
      </c>
      <c r="O13" s="848" t="s">
        <v>541</v>
      </c>
      <c r="P13" s="836">
        <f>'Figure 9'!F12/'Table 6'!E13</f>
        <v>2.723970944309927</v>
      </c>
      <c r="Q13" s="836">
        <f>'Figure 9'!G12/'Table 6'!F13</f>
        <v>1.37113505891832</v>
      </c>
      <c r="R13" s="836">
        <f>'Figure 9'!H12/'Table 6'!G13</f>
        <v>1.1242252464874165</v>
      </c>
      <c r="S13" s="836">
        <f>'Figure 9'!I12/'Table 6'!H13</f>
        <v>1.1718214260723532</v>
      </c>
      <c r="T13" s="836">
        <f>'Figure 9'!J12/'Table 6'!I13</f>
        <v>1.3241471548363821</v>
      </c>
      <c r="U13" s="836">
        <f>'Figure 9'!K12/'Table 6'!J13</f>
        <v>1.492976457356793</v>
      </c>
      <c r="V13" s="836">
        <f>'Figure 9'!L12/'Table 6'!K13</f>
        <v>1.1811214383666007</v>
      </c>
      <c r="W13" s="707">
        <v>127140</v>
      </c>
      <c r="X13" s="711">
        <v>1610</v>
      </c>
      <c r="Y13" s="711">
        <v>5690</v>
      </c>
      <c r="Z13" s="711">
        <v>13040</v>
      </c>
      <c r="AA13" s="711">
        <v>30290</v>
      </c>
      <c r="AB13" s="711">
        <v>23110</v>
      </c>
      <c r="AC13" s="711">
        <v>29220</v>
      </c>
      <c r="AD13" s="711">
        <v>19820</v>
      </c>
      <c r="AE13" s="711">
        <v>4300</v>
      </c>
      <c r="AF13" s="306">
        <f t="shared" si="3"/>
        <v>0.00047192071731949614</v>
      </c>
      <c r="AG13" s="306">
        <f t="shared" si="4"/>
        <v>0.012663205914739658</v>
      </c>
      <c r="AH13" s="306">
        <f t="shared" si="2"/>
        <v>0.044753814692465</v>
      </c>
      <c r="AI13" s="306">
        <f t="shared" si="2"/>
        <v>0.10256410256410256</v>
      </c>
      <c r="AJ13" s="306">
        <f t="shared" si="2"/>
        <v>0.23824130879345604</v>
      </c>
      <c r="AK13" s="306">
        <f t="shared" si="2"/>
        <v>0.18176812962089037</v>
      </c>
      <c r="AL13" s="306">
        <f t="shared" si="2"/>
        <v>0.2298253893345918</v>
      </c>
      <c r="AM13" s="306">
        <f t="shared" si="2"/>
        <v>0.15589114362120496</v>
      </c>
      <c r="AN13" s="306">
        <f t="shared" si="2"/>
        <v>0.03382098474123014</v>
      </c>
      <c r="AO13" s="306">
        <f t="shared" si="2"/>
        <v>3.711819390589084E-09</v>
      </c>
    </row>
    <row r="14" spans="2:41" ht="11.25">
      <c r="B14" s="106" t="str">
        <f>'Figure 9'!B13</f>
        <v>EL (5)</v>
      </c>
      <c r="C14" s="707">
        <v>2005490</v>
      </c>
      <c r="D14" s="711">
        <v>89650</v>
      </c>
      <c r="E14" s="711">
        <v>242040</v>
      </c>
      <c r="F14" s="711">
        <v>315380</v>
      </c>
      <c r="G14" s="711">
        <v>365720</v>
      </c>
      <c r="H14" s="711">
        <v>218470</v>
      </c>
      <c r="I14" s="711">
        <v>272880</v>
      </c>
      <c r="J14" s="711">
        <v>283410</v>
      </c>
      <c r="K14" s="712">
        <v>217930</v>
      </c>
      <c r="L14" s="859"/>
      <c r="M14" s="866" t="s">
        <v>516</v>
      </c>
      <c r="N14" s="834">
        <f>'Figure 9'!C13/'Table 6'!C14</f>
        <v>1.1999660930745104</v>
      </c>
      <c r="O14" s="836">
        <f>'Figure 9'!E13/'Table 6'!D14</f>
        <v>4.000892359174568</v>
      </c>
      <c r="P14" s="836">
        <f>'Figure 9'!F13/'Table 6'!E14</f>
        <v>1.6245248719219965</v>
      </c>
      <c r="Q14" s="836">
        <f>'Figure 9'!G13/'Table 6'!F14</f>
        <v>1.149089986682732</v>
      </c>
      <c r="R14" s="836">
        <f>'Figure 9'!H13/'Table 6'!G14</f>
        <v>0.9660669364541179</v>
      </c>
      <c r="S14" s="836">
        <f>'Figure 9'!I13/'Table 6'!H14</f>
        <v>0.7631711447796036</v>
      </c>
      <c r="T14" s="836">
        <f>'Figure 9'!J13/'Table 6'!I14</f>
        <v>0.6865655233069481</v>
      </c>
      <c r="U14" s="836">
        <f>'Figure 9'!K13/'Table 6'!J14</f>
        <v>0.6245368900179952</v>
      </c>
      <c r="V14" s="836">
        <f>'Figure 9'!L13/'Table 6'!K14</f>
        <v>0.39645757812141513</v>
      </c>
      <c r="W14" s="707">
        <v>273160</v>
      </c>
      <c r="X14" s="711">
        <v>97400</v>
      </c>
      <c r="Y14" s="711">
        <v>75450</v>
      </c>
      <c r="Z14" s="711">
        <v>45540</v>
      </c>
      <c r="AA14" s="711">
        <v>26670</v>
      </c>
      <c r="AB14" s="711">
        <v>9100</v>
      </c>
      <c r="AC14" s="711">
        <v>7240</v>
      </c>
      <c r="AD14" s="711">
        <v>4330</v>
      </c>
      <c r="AE14" s="711">
        <v>1280</v>
      </c>
      <c r="AF14" s="306">
        <f t="shared" si="3"/>
        <v>0.022514277346610045</v>
      </c>
      <c r="AG14" s="306">
        <f t="shared" si="4"/>
        <v>0.3565675794406209</v>
      </c>
      <c r="AH14" s="306">
        <f t="shared" si="2"/>
        <v>0.2762117440328013</v>
      </c>
      <c r="AI14" s="306">
        <f t="shared" si="2"/>
        <v>0.16671547810806853</v>
      </c>
      <c r="AJ14" s="306">
        <f t="shared" si="2"/>
        <v>0.09763508566407966</v>
      </c>
      <c r="AK14" s="306">
        <f t="shared" si="2"/>
        <v>0.03331380875677259</v>
      </c>
      <c r="AL14" s="306">
        <f t="shared" si="2"/>
        <v>0.026504612681212476</v>
      </c>
      <c r="AM14" s="306">
        <f t="shared" si="2"/>
        <v>0.01585151559525553</v>
      </c>
      <c r="AN14" s="306">
        <f t="shared" si="2"/>
        <v>0.0046858983745790015</v>
      </c>
      <c r="AO14" s="306">
        <f t="shared" si="2"/>
        <v>8.242157470570378E-08</v>
      </c>
    </row>
    <row r="15" spans="2:41" ht="11.25">
      <c r="B15" s="106" t="str">
        <f>'Figure 9'!B14</f>
        <v>ES (5)</v>
      </c>
      <c r="C15" s="707">
        <v>9114950</v>
      </c>
      <c r="D15" s="711">
        <v>45880</v>
      </c>
      <c r="E15" s="711">
        <v>123980</v>
      </c>
      <c r="F15" s="711">
        <v>210940</v>
      </c>
      <c r="G15" s="711">
        <v>416120</v>
      </c>
      <c r="H15" s="711">
        <v>398450</v>
      </c>
      <c r="I15" s="711">
        <v>713130</v>
      </c>
      <c r="J15" s="711">
        <v>1365510</v>
      </c>
      <c r="K15" s="712">
        <v>5840940</v>
      </c>
      <c r="L15" s="859"/>
      <c r="M15" s="866" t="s">
        <v>517</v>
      </c>
      <c r="N15" s="834">
        <f>'Figure 9'!C14/'Table 6'!C15</f>
        <v>1.6271005326414298</v>
      </c>
      <c r="O15" s="848" t="s">
        <v>541</v>
      </c>
      <c r="P15" s="836">
        <f>'Figure 9'!F14/'Table 6'!E15</f>
        <v>6.500161316341345</v>
      </c>
      <c r="Q15" s="836">
        <f>'Figure 9'!G14/'Table 6'!F15</f>
        <v>4.722148478240258</v>
      </c>
      <c r="R15" s="836">
        <f>'Figure 9'!H14/'Table 6'!G15</f>
        <v>3.5970152840526772</v>
      </c>
      <c r="S15" s="836">
        <f>'Figure 9'!I14/'Table 6'!H15</f>
        <v>2.7381101769356255</v>
      </c>
      <c r="T15" s="836">
        <f>'Figure 9'!J14/'Table 6'!I15</f>
        <v>1.926465020403012</v>
      </c>
      <c r="U15" s="836">
        <f>'Figure 9'!K14/'Table 6'!J15</f>
        <v>1.2165125118087747</v>
      </c>
      <c r="V15" s="836">
        <f>'Figure 9'!L14/'Table 6'!K15</f>
        <v>0.5110393190137204</v>
      </c>
      <c r="W15" s="707">
        <v>245160</v>
      </c>
      <c r="X15" s="711">
        <v>48600</v>
      </c>
      <c r="Y15" s="711">
        <v>38790</v>
      </c>
      <c r="Z15" s="711">
        <v>29770</v>
      </c>
      <c r="AA15" s="711">
        <v>29300</v>
      </c>
      <c r="AB15" s="711">
        <v>16360</v>
      </c>
      <c r="AC15" s="711">
        <v>18550</v>
      </c>
      <c r="AD15" s="711">
        <v>19330</v>
      </c>
      <c r="AE15" s="711">
        <v>21970</v>
      </c>
      <c r="AF15" s="306">
        <f t="shared" si="3"/>
        <v>0.09173600913689017</v>
      </c>
      <c r="AG15" s="306">
        <f t="shared" si="4"/>
        <v>0.19823788546255505</v>
      </c>
      <c r="AH15" s="306">
        <f t="shared" si="2"/>
        <v>0.15822320117474303</v>
      </c>
      <c r="AI15" s="306">
        <f t="shared" si="2"/>
        <v>0.12143090226790668</v>
      </c>
      <c r="AJ15" s="306">
        <f t="shared" si="2"/>
        <v>0.11951378691466798</v>
      </c>
      <c r="AK15" s="306">
        <f t="shared" si="2"/>
        <v>0.06673193016805351</v>
      </c>
      <c r="AL15" s="306">
        <f t="shared" si="2"/>
        <v>0.07566487192037853</v>
      </c>
      <c r="AM15" s="306">
        <f t="shared" si="2"/>
        <v>0.07884646761298744</v>
      </c>
      <c r="AN15" s="306">
        <f t="shared" si="2"/>
        <v>0.08961494534181759</v>
      </c>
      <c r="AO15" s="306">
        <f t="shared" si="2"/>
        <v>3.7418832247059133E-07</v>
      </c>
    </row>
    <row r="16" spans="2:41" ht="11.25">
      <c r="B16" s="106" t="str">
        <f>'Figure 9'!B15</f>
        <v>FR (5)</v>
      </c>
      <c r="C16" s="707">
        <v>18947100</v>
      </c>
      <c r="D16" s="708">
        <v>22510</v>
      </c>
      <c r="E16" s="708">
        <v>104100</v>
      </c>
      <c r="F16" s="708">
        <v>163110</v>
      </c>
      <c r="G16" s="708">
        <v>363520</v>
      </c>
      <c r="H16" s="708">
        <v>485270</v>
      </c>
      <c r="I16" s="708">
        <v>1545830</v>
      </c>
      <c r="J16" s="708">
        <v>5423470</v>
      </c>
      <c r="K16" s="709">
        <v>10839300</v>
      </c>
      <c r="L16" s="859"/>
      <c r="M16" s="866" t="s">
        <v>530</v>
      </c>
      <c r="N16" s="834">
        <f>'Figure 9'!C15/'Table 6'!C16</f>
        <v>1.1967092589367239</v>
      </c>
      <c r="O16" s="835">
        <f>'Figure 9'!E15/'Table 6'!D16</f>
        <v>8.430475344291427</v>
      </c>
      <c r="P16" s="835">
        <f>'Figure 9'!F15/'Table 6'!E16</f>
        <v>3.222478386167147</v>
      </c>
      <c r="Q16" s="835">
        <f>'Figure 9'!G15/'Table 6'!F16</f>
        <v>2.216357059652995</v>
      </c>
      <c r="R16" s="835">
        <f>'Figure 9'!H15/'Table 6'!G16</f>
        <v>1.7303862235915493</v>
      </c>
      <c r="S16" s="835">
        <f>'Figure 9'!I15/'Table 6'!H16</f>
        <v>1.639808766253838</v>
      </c>
      <c r="T16" s="835">
        <f>'Figure 9'!J15/'Table 6'!I16</f>
        <v>1.5474793476643616</v>
      </c>
      <c r="U16" s="835">
        <f>'Figure 9'!K15/'Table 6'!J16</f>
        <v>1.2996918946725988</v>
      </c>
      <c r="V16" s="835">
        <f>'Figure 9'!L15/'Table 6'!K16</f>
        <v>0.8651979371361619</v>
      </c>
      <c r="W16" s="707">
        <v>309370</v>
      </c>
      <c r="X16" s="708">
        <v>21460</v>
      </c>
      <c r="Y16" s="708">
        <v>31540</v>
      </c>
      <c r="Z16" s="708">
        <v>22940</v>
      </c>
      <c r="AA16" s="708">
        <v>25280</v>
      </c>
      <c r="AB16" s="708">
        <v>19610</v>
      </c>
      <c r="AC16" s="708">
        <v>38780</v>
      </c>
      <c r="AD16" s="708">
        <v>75210</v>
      </c>
      <c r="AE16" s="708">
        <v>65520</v>
      </c>
      <c r="AF16" s="306">
        <f t="shared" si="3"/>
        <v>0.029188350518796313</v>
      </c>
      <c r="AG16" s="306">
        <f t="shared" si="4"/>
        <v>0.06936677764489123</v>
      </c>
      <c r="AH16" s="306">
        <f t="shared" si="2"/>
        <v>0.10194912241005916</v>
      </c>
      <c r="AI16" s="306">
        <f t="shared" si="2"/>
        <v>0.0741506933445389</v>
      </c>
      <c r="AJ16" s="306">
        <f t="shared" si="2"/>
        <v>0.08171445195073859</v>
      </c>
      <c r="AK16" s="306">
        <f t="shared" si="2"/>
        <v>0.06338688302033164</v>
      </c>
      <c r="AL16" s="306">
        <f t="shared" si="2"/>
        <v>0.12535152083265994</v>
      </c>
      <c r="AM16" s="306">
        <f t="shared" si="2"/>
        <v>0.2431069593043928</v>
      </c>
      <c r="AN16" s="306">
        <f t="shared" si="2"/>
        <v>0.2117852409735915</v>
      </c>
      <c r="AO16" s="306">
        <f t="shared" si="2"/>
        <v>9.434770830654658E-08</v>
      </c>
    </row>
    <row r="17" spans="2:41" ht="11.25">
      <c r="B17" s="106" t="str">
        <f>'Figure 9'!B16</f>
        <v>HR (5)</v>
      </c>
      <c r="C17" s="725">
        <v>1073890</v>
      </c>
      <c r="D17" s="726">
        <v>76090</v>
      </c>
      <c r="E17" s="726">
        <v>158790</v>
      </c>
      <c r="F17" s="726">
        <v>193550</v>
      </c>
      <c r="G17" s="726">
        <v>176730</v>
      </c>
      <c r="H17" s="726">
        <v>95910</v>
      </c>
      <c r="I17" s="726">
        <v>118200</v>
      </c>
      <c r="J17" s="726">
        <v>120250</v>
      </c>
      <c r="K17" s="727">
        <v>134370</v>
      </c>
      <c r="L17" s="859"/>
      <c r="M17" s="867" t="s">
        <v>531</v>
      </c>
      <c r="N17" s="837">
        <f>'Figure 9'!C16/'Table 6'!C17</f>
        <v>0.9499855664919126</v>
      </c>
      <c r="O17" s="838">
        <f>'Figure 9'!E16/'Table 6'!D17</f>
        <v>1.7391247207254568</v>
      </c>
      <c r="P17" s="838">
        <f>'Figure 9'!F16/'Table 6'!E17</f>
        <v>0.9050318030102651</v>
      </c>
      <c r="Q17" s="838">
        <f>'Figure 9'!G16/'Table 6'!F17</f>
        <v>0.8806509945750453</v>
      </c>
      <c r="R17" s="838">
        <f>'Figure 9'!H16/'Table 6'!G17</f>
        <v>0.828891529451706</v>
      </c>
      <c r="S17" s="838">
        <f>'Figure 9'!I16/'Table 6'!H17</f>
        <v>1.0318006464393703</v>
      </c>
      <c r="T17" s="838">
        <f>'Figure 9'!J16/'Table 6'!I17</f>
        <v>0.6865482233502538</v>
      </c>
      <c r="U17" s="838">
        <f>'Figure 9'!K16/'Table 6'!J17</f>
        <v>0.631018711018711</v>
      </c>
      <c r="V17" s="838">
        <f>'Figure 9'!L16/'Table 6'!K17</f>
        <v>0.6843789536354841</v>
      </c>
      <c r="W17" s="725">
        <v>194090</v>
      </c>
      <c r="X17" s="726">
        <v>94450</v>
      </c>
      <c r="Y17" s="726">
        <v>48970</v>
      </c>
      <c r="Z17" s="726">
        <v>27990</v>
      </c>
      <c r="AA17" s="726">
        <v>13000</v>
      </c>
      <c r="AB17" s="726">
        <v>4030</v>
      </c>
      <c r="AC17" s="726">
        <v>3100</v>
      </c>
      <c r="AD17" s="726">
        <v>1820</v>
      </c>
      <c r="AE17" s="726">
        <v>520</v>
      </c>
      <c r="AF17" s="306">
        <f t="shared" si="3"/>
        <v>0.0010819722809005672</v>
      </c>
      <c r="AG17" s="306">
        <f t="shared" si="4"/>
        <v>0.48662991395744243</v>
      </c>
      <c r="AH17" s="306">
        <f t="shared" si="2"/>
        <v>0.25230563140810963</v>
      </c>
      <c r="AI17" s="306">
        <f t="shared" si="2"/>
        <v>0.14421144829718172</v>
      </c>
      <c r="AJ17" s="306">
        <f t="shared" si="2"/>
        <v>0.06697923643670463</v>
      </c>
      <c r="AK17" s="306">
        <f t="shared" si="2"/>
        <v>0.020763563295378432</v>
      </c>
      <c r="AL17" s="306">
        <f t="shared" si="2"/>
        <v>0.01597197176567572</v>
      </c>
      <c r="AM17" s="306">
        <f t="shared" si="2"/>
        <v>0.009377093101138647</v>
      </c>
      <c r="AN17" s="306">
        <f t="shared" si="2"/>
        <v>0.0026791694574681848</v>
      </c>
      <c r="AO17" s="306">
        <f t="shared" si="2"/>
        <v>5.57459055541536E-09</v>
      </c>
    </row>
    <row r="18" spans="2:41" ht="11.25">
      <c r="B18" s="106" t="str">
        <f>'Figure 9'!B17</f>
        <v>IT (5)</v>
      </c>
      <c r="C18" s="731">
        <v>4755000</v>
      </c>
      <c r="D18" s="732">
        <v>37420</v>
      </c>
      <c r="E18" s="732">
        <v>126720</v>
      </c>
      <c r="F18" s="732">
        <v>254950</v>
      </c>
      <c r="G18" s="732">
        <v>504790</v>
      </c>
      <c r="H18" s="732">
        <v>445680</v>
      </c>
      <c r="I18" s="732">
        <v>730430</v>
      </c>
      <c r="J18" s="732">
        <v>1062790</v>
      </c>
      <c r="K18" s="733">
        <v>1592220</v>
      </c>
      <c r="L18" s="859"/>
      <c r="M18" s="868" t="s">
        <v>532</v>
      </c>
      <c r="N18" s="839">
        <f>'Figure 9'!C17/'Table 6'!C18</f>
        <v>2.084441640378549</v>
      </c>
      <c r="O18" s="840">
        <f>'Figure 9'!E17/'Table 6'!D18</f>
        <v>9.795563869588456</v>
      </c>
      <c r="P18" s="840">
        <f>'Figure 9'!F17/'Table 6'!E18</f>
        <v>5.178819444444445</v>
      </c>
      <c r="Q18" s="840">
        <f>'Figure 9'!G17/'Table 6'!F18</f>
        <v>3.556815061776819</v>
      </c>
      <c r="R18" s="840">
        <f>'Figure 9'!H17/'Table 6'!G18</f>
        <v>2.6715663939459975</v>
      </c>
      <c r="S18" s="840">
        <f>'Figure 9'!I17/'Table 6'!H18</f>
        <v>2.3486806677436727</v>
      </c>
      <c r="T18" s="840">
        <f>'Figure 9'!J17/'Table 6'!I18</f>
        <v>1.9051380693564064</v>
      </c>
      <c r="U18" s="840">
        <f>'Figure 9'!K17/'Table 6'!J18</f>
        <v>1.5510778234646543</v>
      </c>
      <c r="V18" s="840">
        <f>'Figure 9'!L17/'Table 6'!K18</f>
        <v>1.2116667294720578</v>
      </c>
      <c r="W18" s="731">
        <v>217330</v>
      </c>
      <c r="X18" s="732">
        <v>41080</v>
      </c>
      <c r="Y18" s="732">
        <v>38400</v>
      </c>
      <c r="Z18" s="732">
        <v>35690</v>
      </c>
      <c r="AA18" s="732">
        <v>35710</v>
      </c>
      <c r="AB18" s="732">
        <v>18330</v>
      </c>
      <c r="AC18" s="732">
        <v>19090</v>
      </c>
      <c r="AD18" s="732">
        <v>15510</v>
      </c>
      <c r="AE18" s="732">
        <v>8300</v>
      </c>
      <c r="AF18" s="306">
        <f t="shared" si="3"/>
        <v>0.024018773294068874</v>
      </c>
      <c r="AG18" s="306">
        <f t="shared" si="4"/>
        <v>0.18902130400773018</v>
      </c>
      <c r="AH18" s="306">
        <f t="shared" si="2"/>
        <v>0.17668982653108176</v>
      </c>
      <c r="AI18" s="306">
        <f t="shared" si="2"/>
        <v>0.16422031012745594</v>
      </c>
      <c r="AJ18" s="306">
        <f t="shared" si="2"/>
        <v>0.1643123360787742</v>
      </c>
      <c r="AK18" s="306">
        <f t="shared" si="2"/>
        <v>0.08434178438319606</v>
      </c>
      <c r="AL18" s="306">
        <f t="shared" si="2"/>
        <v>0.0878387705332904</v>
      </c>
      <c r="AM18" s="306">
        <f t="shared" si="2"/>
        <v>0.07136612524731975</v>
      </c>
      <c r="AN18" s="306">
        <f t="shared" si="2"/>
        <v>0.038190769797082774</v>
      </c>
      <c r="AO18" s="306">
        <f t="shared" si="2"/>
        <v>1.1051752309422939E-07</v>
      </c>
    </row>
    <row r="19" spans="2:41" ht="11.25">
      <c r="B19" s="106" t="str">
        <f>'Figure 9'!B18</f>
        <v>CY (5)</v>
      </c>
      <c r="C19" s="731">
        <v>51950</v>
      </c>
      <c r="D19" s="732">
        <v>4090</v>
      </c>
      <c r="E19" s="732">
        <v>5720</v>
      </c>
      <c r="F19" s="732">
        <v>6000</v>
      </c>
      <c r="G19" s="732">
        <v>7140</v>
      </c>
      <c r="H19" s="732">
        <v>4970</v>
      </c>
      <c r="I19" s="732">
        <v>6630</v>
      </c>
      <c r="J19" s="732">
        <v>8120</v>
      </c>
      <c r="K19" s="733">
        <v>9270</v>
      </c>
      <c r="L19" s="859"/>
      <c r="M19" s="868" t="s">
        <v>518</v>
      </c>
      <c r="N19" s="839">
        <f>'Figure 9'!C18/'Table 6'!C19</f>
        <v>3.8642925890279116</v>
      </c>
      <c r="O19" s="840">
        <f>'Figure 9'!E18/'Table 6'!D19</f>
        <v>9.552567237163814</v>
      </c>
      <c r="P19" s="840">
        <f>'Figure 9'!F18/'Table 6'!E19</f>
        <v>3.4702797202797204</v>
      </c>
      <c r="Q19" s="840">
        <f>'Figure 9'!G18/'Table 6'!F19</f>
        <v>2.21</v>
      </c>
      <c r="R19" s="840">
        <f>'Figure 9'!H18/'Table 6'!G19</f>
        <v>1.9607843137254901</v>
      </c>
      <c r="S19" s="840">
        <f>'Figure 9'!I18/'Table 6'!H19</f>
        <v>2.2635814889336014</v>
      </c>
      <c r="T19" s="840">
        <f>'Figure 9'!J18/'Table 6'!I19</f>
        <v>1.7767722473604826</v>
      </c>
      <c r="U19" s="840">
        <f>'Figure 9'!K18/'Table 6'!J19</f>
        <v>2.0123152709359604</v>
      </c>
      <c r="V19" s="840">
        <f>'Figure 9'!L18/'Table 6'!K19</f>
        <v>1.1413160733549084</v>
      </c>
      <c r="W19" s="731">
        <v>9950</v>
      </c>
      <c r="X19" s="732">
        <v>5720</v>
      </c>
      <c r="Y19" s="732">
        <v>1790</v>
      </c>
      <c r="Z19" s="732">
        <v>870</v>
      </c>
      <c r="AA19" s="732">
        <v>520</v>
      </c>
      <c r="AB19" s="732">
        <v>210</v>
      </c>
      <c r="AC19" s="732">
        <v>170</v>
      </c>
      <c r="AD19" s="732">
        <v>120</v>
      </c>
      <c r="AE19" s="732">
        <v>60</v>
      </c>
      <c r="AF19" s="306">
        <f t="shared" si="3"/>
        <v>0.04924623115577886</v>
      </c>
      <c r="AG19" s="306">
        <f t="shared" si="4"/>
        <v>0.5748743718592965</v>
      </c>
      <c r="AH19" s="306">
        <f t="shared" si="2"/>
        <v>0.1798994974874372</v>
      </c>
      <c r="AI19" s="306">
        <f t="shared" si="2"/>
        <v>0.08743718592964825</v>
      </c>
      <c r="AJ19" s="306">
        <f t="shared" si="2"/>
        <v>0.05226130653266332</v>
      </c>
      <c r="AK19" s="306">
        <f t="shared" si="2"/>
        <v>0.021105527638190954</v>
      </c>
      <c r="AL19" s="306">
        <f t="shared" si="2"/>
        <v>0.017085427135678392</v>
      </c>
      <c r="AM19" s="306">
        <f t="shared" si="2"/>
        <v>0.012060301507537688</v>
      </c>
      <c r="AN19" s="306">
        <f t="shared" si="2"/>
        <v>0.006030150753768844</v>
      </c>
      <c r="AO19" s="306">
        <f t="shared" si="2"/>
        <v>4.949369965404911E-06</v>
      </c>
    </row>
    <row r="20" spans="2:41" ht="11.25">
      <c r="B20" s="106" t="str">
        <f>'Figure 9'!B19</f>
        <v>LV </v>
      </c>
      <c r="C20" s="731">
        <v>1111600</v>
      </c>
      <c r="D20" s="732">
        <v>3430</v>
      </c>
      <c r="E20" s="732">
        <v>32140</v>
      </c>
      <c r="F20" s="732">
        <v>96390</v>
      </c>
      <c r="G20" s="732">
        <v>166330</v>
      </c>
      <c r="H20" s="732">
        <v>101570</v>
      </c>
      <c r="I20" s="732">
        <v>114320</v>
      </c>
      <c r="J20" s="732">
        <v>141140</v>
      </c>
      <c r="K20" s="733">
        <v>456280</v>
      </c>
      <c r="L20" s="859"/>
      <c r="M20" s="868" t="s">
        <v>533</v>
      </c>
      <c r="N20" s="839">
        <f>'Figure 9'!C19/'Table 6'!C20</f>
        <v>0.4269791291831594</v>
      </c>
      <c r="O20" s="840">
        <f>'Figure 9'!E19/'Table 6'!D20</f>
        <v>1.2915451895043732</v>
      </c>
      <c r="P20" s="840">
        <f>'Figure 9'!F19/'Table 6'!E20</f>
        <v>0.5407591785936527</v>
      </c>
      <c r="Q20" s="840">
        <f>'Figure 9'!G19/'Table 6'!F20</f>
        <v>0.409793547048449</v>
      </c>
      <c r="R20" s="840">
        <f>'Figure 9'!H19/'Table 6'!G20</f>
        <v>0.34918535441592014</v>
      </c>
      <c r="S20" s="840">
        <f>'Figure 9'!I19/'Table 6'!H20</f>
        <v>0.3362213251944472</v>
      </c>
      <c r="T20" s="840">
        <f>'Figure 9'!J19/'Table 6'!I20</f>
        <v>0.6286738978306508</v>
      </c>
      <c r="U20" s="840">
        <f>'Figure 9'!K19/'Table 6'!J20</f>
        <v>0.36261867649142693</v>
      </c>
      <c r="V20" s="840">
        <f>'Figure 9'!L19/'Table 6'!K20</f>
        <v>0.3692688699921101</v>
      </c>
      <c r="W20" s="731">
        <v>48700</v>
      </c>
      <c r="X20" s="732">
        <v>3150</v>
      </c>
      <c r="Y20" s="732">
        <v>9110</v>
      </c>
      <c r="Z20" s="732">
        <v>13350</v>
      </c>
      <c r="AA20" s="732">
        <v>11890</v>
      </c>
      <c r="AB20" s="732">
        <v>4200</v>
      </c>
      <c r="AC20" s="732">
        <v>3000</v>
      </c>
      <c r="AD20" s="732">
        <v>2060</v>
      </c>
      <c r="AE20" s="732">
        <v>1630</v>
      </c>
      <c r="AF20" s="306">
        <f t="shared" si="3"/>
        <v>0.006365503080082102</v>
      </c>
      <c r="AG20" s="306">
        <f t="shared" si="4"/>
        <v>0.0646817248459959</v>
      </c>
      <c r="AH20" s="306">
        <f t="shared" si="2"/>
        <v>0.18706365503080083</v>
      </c>
      <c r="AI20" s="306">
        <f t="shared" si="2"/>
        <v>0.2741273100616016</v>
      </c>
      <c r="AJ20" s="306">
        <f t="shared" si="2"/>
        <v>0.24414784394250513</v>
      </c>
      <c r="AK20" s="306">
        <f t="shared" si="2"/>
        <v>0.08624229979466119</v>
      </c>
      <c r="AL20" s="306">
        <f t="shared" si="2"/>
        <v>0.061601642710472276</v>
      </c>
      <c r="AM20" s="306">
        <f t="shared" si="2"/>
        <v>0.042299794661190965</v>
      </c>
      <c r="AN20" s="306">
        <f t="shared" si="2"/>
        <v>0.03347022587268994</v>
      </c>
      <c r="AO20" s="306">
        <f t="shared" si="2"/>
        <v>1.307084821372095E-07</v>
      </c>
    </row>
    <row r="21" spans="2:41" ht="11.25">
      <c r="B21" s="106" t="str">
        <f>'Figure 9'!B20</f>
        <v>LT</v>
      </c>
      <c r="C21" s="731">
        <v>1753480</v>
      </c>
      <c r="D21" s="732">
        <v>23550</v>
      </c>
      <c r="E21" s="732">
        <v>166210</v>
      </c>
      <c r="F21" s="732">
        <v>202710</v>
      </c>
      <c r="G21" s="732">
        <v>235360</v>
      </c>
      <c r="H21" s="732">
        <v>130410</v>
      </c>
      <c r="I21" s="732">
        <v>170360</v>
      </c>
      <c r="J21" s="732">
        <v>228410</v>
      </c>
      <c r="K21" s="733">
        <v>596460</v>
      </c>
      <c r="L21" s="859"/>
      <c r="M21" s="868" t="s">
        <v>13</v>
      </c>
      <c r="N21" s="839">
        <f>'Figure 9'!C20/'Table 6'!C21</f>
        <v>0.5133106736318634</v>
      </c>
      <c r="O21" s="840">
        <f>'Figure 9'!E20/'Table 6'!D21</f>
        <v>0.7439490445859872</v>
      </c>
      <c r="P21" s="840">
        <f>'Figure 9'!F20/'Table 6'!E21</f>
        <v>0.5413633355393779</v>
      </c>
      <c r="Q21" s="840">
        <f>'Figure 9'!G20/'Table 6'!F21</f>
        <v>0.4473878940358147</v>
      </c>
      <c r="R21" s="840">
        <f>'Figure 9'!H20/'Table 6'!G21</f>
        <v>0.4090329707681849</v>
      </c>
      <c r="S21" s="840">
        <f>'Figure 9'!I20/'Table 6'!H21</f>
        <v>0.4431408634307185</v>
      </c>
      <c r="T21" s="840">
        <f>'Figure 9'!J20/'Table 6'!I21</f>
        <v>0.46143460906316036</v>
      </c>
      <c r="U21" s="840">
        <f>'Figure 9'!K20/'Table 6'!J21</f>
        <v>0.42200429053018695</v>
      </c>
      <c r="V21" s="840">
        <f>'Figure 9'!L20/'Table 6'!K21</f>
        <v>0.4352177849310935</v>
      </c>
      <c r="W21" s="731">
        <v>129630</v>
      </c>
      <c r="X21" s="732">
        <v>16090</v>
      </c>
      <c r="Y21" s="732">
        <v>52010</v>
      </c>
      <c r="Z21" s="732">
        <v>29060</v>
      </c>
      <c r="AA21" s="732">
        <v>16970</v>
      </c>
      <c r="AB21" s="732">
        <v>5390</v>
      </c>
      <c r="AC21" s="732">
        <v>4430</v>
      </c>
      <c r="AD21" s="732">
        <v>3360</v>
      </c>
      <c r="AE21" s="732">
        <v>2080</v>
      </c>
      <c r="AF21" s="306">
        <f t="shared" si="3"/>
        <v>0.0018514232816477794</v>
      </c>
      <c r="AG21" s="306">
        <f t="shared" si="4"/>
        <v>0.12412250250713569</v>
      </c>
      <c r="AH21" s="306">
        <f t="shared" si="2"/>
        <v>0.4012188536604181</v>
      </c>
      <c r="AI21" s="306">
        <f t="shared" si="2"/>
        <v>0.22417650235285042</v>
      </c>
      <c r="AJ21" s="306">
        <f t="shared" si="2"/>
        <v>0.13091105453984417</v>
      </c>
      <c r="AK21" s="306">
        <f t="shared" si="2"/>
        <v>0.041579881200339425</v>
      </c>
      <c r="AL21" s="306">
        <f t="shared" si="2"/>
        <v>0.03417418807374836</v>
      </c>
      <c r="AM21" s="306">
        <f t="shared" si="2"/>
        <v>0.025919925943068734</v>
      </c>
      <c r="AN21" s="306">
        <f t="shared" si="2"/>
        <v>0.016045668440947312</v>
      </c>
      <c r="AO21" s="306">
        <f t="shared" si="2"/>
        <v>1.4282367365947538E-08</v>
      </c>
    </row>
    <row r="22" spans="2:41" ht="11.25">
      <c r="B22" s="106" t="str">
        <f>'Figure 9'!B21</f>
        <v>LU</v>
      </c>
      <c r="C22" s="731">
        <v>126330</v>
      </c>
      <c r="D22" s="732">
        <v>10</v>
      </c>
      <c r="E22" s="732">
        <v>290</v>
      </c>
      <c r="F22" s="732">
        <v>780</v>
      </c>
      <c r="G22" s="732">
        <v>1810</v>
      </c>
      <c r="H22" s="732">
        <v>2540</v>
      </c>
      <c r="I22" s="732">
        <v>9230</v>
      </c>
      <c r="J22" s="732">
        <v>46590</v>
      </c>
      <c r="K22" s="733">
        <v>65080</v>
      </c>
      <c r="L22" s="859"/>
      <c r="M22" s="868" t="s">
        <v>14</v>
      </c>
      <c r="N22" s="839">
        <f>'Figure 9'!C21/'Table 6'!C22</f>
        <v>1.3271590279426897</v>
      </c>
      <c r="O22" s="840">
        <f>'Figure 9'!E21/'Table 6'!D22</f>
        <v>2</v>
      </c>
      <c r="P22" s="840">
        <f>'Figure 9'!F21/'Table 6'!E22</f>
        <v>1.206896551724138</v>
      </c>
      <c r="Q22" s="840">
        <f>'Figure 9'!G21/'Table 6'!F22</f>
        <v>1.7820512820512822</v>
      </c>
      <c r="R22" s="840">
        <f>'Figure 9'!H21/'Table 6'!G22</f>
        <v>1.1933701657458564</v>
      </c>
      <c r="S22" s="840">
        <f>'Figure 9'!I21/'Table 6'!H22</f>
        <v>0.9448818897637795</v>
      </c>
      <c r="T22" s="840">
        <f>'Figure 9'!J21/'Table 6'!I22</f>
        <v>1.199349945828819</v>
      </c>
      <c r="U22" s="840">
        <f>'Figure 9'!K21/'Table 6'!J22</f>
        <v>1.366387636831938</v>
      </c>
      <c r="V22" s="840">
        <f>'Figure 9'!L21/'Table 6'!K22</f>
        <v>1.3257529194837123</v>
      </c>
      <c r="W22" s="731">
        <v>1720</v>
      </c>
      <c r="X22" s="732">
        <v>10</v>
      </c>
      <c r="Y22" s="732">
        <v>80</v>
      </c>
      <c r="Z22" s="732">
        <v>110</v>
      </c>
      <c r="AA22" s="732">
        <v>120</v>
      </c>
      <c r="AB22" s="732">
        <v>100</v>
      </c>
      <c r="AC22" s="732">
        <v>230</v>
      </c>
      <c r="AD22" s="732">
        <v>620</v>
      </c>
      <c r="AE22" s="732">
        <v>430</v>
      </c>
      <c r="AF22" s="306">
        <f t="shared" si="3"/>
        <v>0.011627906976744207</v>
      </c>
      <c r="AG22" s="306">
        <f t="shared" si="4"/>
        <v>0.005813953488372093</v>
      </c>
      <c r="AH22" s="306">
        <f aca="true" t="shared" si="5" ref="AH22:AH38">Y22/$W22</f>
        <v>0.046511627906976744</v>
      </c>
      <c r="AI22" s="306">
        <f aca="true" t="shared" si="6" ref="AI22:AI38">Z22/$W22</f>
        <v>0.06395348837209303</v>
      </c>
      <c r="AJ22" s="306">
        <f aca="true" t="shared" si="7" ref="AJ22:AJ38">AA22/$W22</f>
        <v>0.06976744186046512</v>
      </c>
      <c r="AK22" s="306">
        <f aca="true" t="shared" si="8" ref="AK22:AK38">AB22/$W22</f>
        <v>0.05813953488372093</v>
      </c>
      <c r="AL22" s="306">
        <f aca="true" t="shared" si="9" ref="AL22:AL38">AC22/$W22</f>
        <v>0.13372093023255813</v>
      </c>
      <c r="AM22" s="306">
        <f aca="true" t="shared" si="10" ref="AM22:AM38">AD22/$W22</f>
        <v>0.36046511627906974</v>
      </c>
      <c r="AN22" s="306">
        <f aca="true" t="shared" si="11" ref="AN22:AN38">AE22/$W22</f>
        <v>0.25</v>
      </c>
      <c r="AO22" s="306">
        <f aca="true" t="shared" si="12" ref="AO22:AO38">AF22/$W22</f>
        <v>6.7604110329908175E-06</v>
      </c>
    </row>
    <row r="23" spans="2:41" ht="11.25">
      <c r="B23" s="106" t="str">
        <f>'Figure 9'!B22</f>
        <v>HU (5)</v>
      </c>
      <c r="C23" s="731">
        <v>2537480</v>
      </c>
      <c r="D23" s="732">
        <v>85780</v>
      </c>
      <c r="E23" s="732">
        <v>93780</v>
      </c>
      <c r="F23" s="732">
        <v>118150</v>
      </c>
      <c r="G23" s="732">
        <v>162840</v>
      </c>
      <c r="H23" s="732">
        <v>109330</v>
      </c>
      <c r="I23" s="732">
        <v>160540</v>
      </c>
      <c r="J23" s="732">
        <v>244610</v>
      </c>
      <c r="K23" s="733">
        <v>1562450</v>
      </c>
      <c r="L23" s="859"/>
      <c r="M23" s="868" t="s">
        <v>519</v>
      </c>
      <c r="N23" s="839">
        <f>'Figure 9'!C22/'Table 6'!C23</f>
        <v>0.9788412125415766</v>
      </c>
      <c r="O23" s="840">
        <f>'Figure 9'!E22/'Table 6'!D23</f>
        <v>4.345535089764514</v>
      </c>
      <c r="P23" s="840">
        <f>'Figure 9'!F22/'Table 6'!E23</f>
        <v>1.2433354659842184</v>
      </c>
      <c r="Q23" s="840">
        <f>'Figure 9'!G22/'Table 6'!F23</f>
        <v>0.9338129496402877</v>
      </c>
      <c r="R23" s="840">
        <f>'Figure 9'!H22/'Table 6'!G23</f>
        <v>0.7608695652173914</v>
      </c>
      <c r="S23" s="840">
        <f>'Figure 9'!I22/'Table 6'!H23</f>
        <v>0.6020305497118814</v>
      </c>
      <c r="T23" s="840">
        <f>'Figure 9'!J22/'Table 6'!I23</f>
        <v>0.472031892363274</v>
      </c>
      <c r="U23" s="840">
        <f>'Figure 9'!K22/'Table 6'!J23</f>
        <v>0.4924573811373206</v>
      </c>
      <c r="V23" s="840">
        <f>'Figure 9'!L22/'Table 6'!K23</f>
        <v>0.5843130980191367</v>
      </c>
      <c r="W23" s="731">
        <v>381650</v>
      </c>
      <c r="X23" s="732">
        <v>269120</v>
      </c>
      <c r="Y23" s="732">
        <v>30260</v>
      </c>
      <c r="Z23" s="732">
        <v>17100</v>
      </c>
      <c r="AA23" s="732">
        <v>11830</v>
      </c>
      <c r="AB23" s="732">
        <v>4580</v>
      </c>
      <c r="AC23" s="732">
        <v>4240</v>
      </c>
      <c r="AD23" s="732">
        <v>3530</v>
      </c>
      <c r="AE23" s="732">
        <v>3420</v>
      </c>
      <c r="AF23" s="306">
        <f t="shared" si="3"/>
        <v>0.09844097995545653</v>
      </c>
      <c r="AG23" s="306">
        <f t="shared" si="4"/>
        <v>0.7051486964496266</v>
      </c>
      <c r="AH23" s="306">
        <f t="shared" si="5"/>
        <v>0.07928730512249443</v>
      </c>
      <c r="AI23" s="306">
        <f t="shared" si="6"/>
        <v>0.04480545001965151</v>
      </c>
      <c r="AJ23" s="306">
        <f t="shared" si="7"/>
        <v>0.030996986767981134</v>
      </c>
      <c r="AK23" s="306">
        <f t="shared" si="8"/>
        <v>0.012000524040351106</v>
      </c>
      <c r="AL23" s="306">
        <f t="shared" si="9"/>
        <v>0.011109655443469146</v>
      </c>
      <c r="AM23" s="306">
        <f t="shared" si="10"/>
        <v>0.009249312197039172</v>
      </c>
      <c r="AN23" s="306">
        <f t="shared" si="11"/>
        <v>0.008961090003930302</v>
      </c>
      <c r="AO23" s="306">
        <f t="shared" si="12"/>
        <v>2.579352284958903E-07</v>
      </c>
    </row>
    <row r="24" spans="2:41" ht="11.25">
      <c r="B24" s="106" t="str">
        <f>'Figure 9'!B23</f>
        <v>MT</v>
      </c>
      <c r="C24" s="731">
        <v>3180</v>
      </c>
      <c r="D24" s="732">
        <v>1240</v>
      </c>
      <c r="E24" s="732">
        <v>990</v>
      </c>
      <c r="F24" s="732">
        <v>590</v>
      </c>
      <c r="G24" s="732">
        <v>250</v>
      </c>
      <c r="H24" s="732" t="s">
        <v>18</v>
      </c>
      <c r="I24" s="732" t="s">
        <v>18</v>
      </c>
      <c r="J24" s="732" t="s">
        <v>18</v>
      </c>
      <c r="K24" s="733" t="s">
        <v>18</v>
      </c>
      <c r="L24" s="859"/>
      <c r="M24" s="868" t="s">
        <v>16</v>
      </c>
      <c r="N24" s="849" t="s">
        <v>541</v>
      </c>
      <c r="O24" s="850" t="s">
        <v>541</v>
      </c>
      <c r="P24" s="840">
        <f>'Figure 9'!F23/'Table 6'!E24</f>
        <v>5.121212121212121</v>
      </c>
      <c r="Q24" s="840">
        <f>'Figure 9'!G23/'Table 6'!F24</f>
        <v>4.898305084745763</v>
      </c>
      <c r="R24" s="850" t="s">
        <v>541</v>
      </c>
      <c r="S24" s="840" t="s">
        <v>18</v>
      </c>
      <c r="T24" s="840" t="s">
        <v>18</v>
      </c>
      <c r="U24" s="840" t="s">
        <v>18</v>
      </c>
      <c r="V24" s="840" t="s">
        <v>18</v>
      </c>
      <c r="W24" s="731">
        <v>2740</v>
      </c>
      <c r="X24" s="732">
        <v>1960</v>
      </c>
      <c r="Y24" s="732">
        <v>330</v>
      </c>
      <c r="Z24" s="732">
        <v>90</v>
      </c>
      <c r="AA24" s="732">
        <v>20</v>
      </c>
      <c r="AB24" s="732" t="s">
        <v>18</v>
      </c>
      <c r="AC24" s="732" t="s">
        <v>18</v>
      </c>
      <c r="AD24" s="732" t="s">
        <v>18</v>
      </c>
      <c r="AE24" s="732" t="s">
        <v>18</v>
      </c>
      <c r="AF24" s="306">
        <f t="shared" si="3"/>
        <v>0.12408759124087587</v>
      </c>
      <c r="AG24" s="306">
        <f t="shared" si="4"/>
        <v>0.7153284671532847</v>
      </c>
      <c r="AH24" s="306">
        <f t="shared" si="5"/>
        <v>0.12043795620437957</v>
      </c>
      <c r="AI24" s="306">
        <f t="shared" si="6"/>
        <v>0.032846715328467155</v>
      </c>
      <c r="AJ24" s="306">
        <f t="shared" si="7"/>
        <v>0.0072992700729927005</v>
      </c>
      <c r="AK24" s="306" t="e">
        <f t="shared" si="8"/>
        <v>#VALUE!</v>
      </c>
      <c r="AL24" s="306" t="e">
        <f t="shared" si="9"/>
        <v>#VALUE!</v>
      </c>
      <c r="AM24" s="306" t="e">
        <f t="shared" si="10"/>
        <v>#VALUE!</v>
      </c>
      <c r="AN24" s="306" t="e">
        <f t="shared" si="11"/>
        <v>#VALUE!</v>
      </c>
      <c r="AO24" s="306">
        <f t="shared" si="12"/>
        <v>4.528744205871382E-05</v>
      </c>
    </row>
    <row r="25" spans="2:41" ht="11.25">
      <c r="B25" s="106" t="str">
        <f>'Figure 9'!B24</f>
        <v>NL</v>
      </c>
      <c r="C25" s="707">
        <v>1374180</v>
      </c>
      <c r="D25" s="711">
        <v>4460</v>
      </c>
      <c r="E25" s="711">
        <v>24300</v>
      </c>
      <c r="F25" s="711">
        <v>47580</v>
      </c>
      <c r="G25" s="711">
        <v>108960</v>
      </c>
      <c r="H25" s="711">
        <v>144430</v>
      </c>
      <c r="I25" s="711">
        <v>381710</v>
      </c>
      <c r="J25" s="711">
        <v>465180</v>
      </c>
      <c r="K25" s="712">
        <v>197560</v>
      </c>
      <c r="L25" s="859"/>
      <c r="M25" s="866" t="s">
        <v>17</v>
      </c>
      <c r="N25" s="834">
        <f>'Figure 9'!C24/'Table 6'!C25</f>
        <v>4.884003551208721</v>
      </c>
      <c r="O25" s="848" t="s">
        <v>541</v>
      </c>
      <c r="P25" s="848" t="s">
        <v>541</v>
      </c>
      <c r="Q25" s="848" t="s">
        <v>541</v>
      </c>
      <c r="R25" s="836">
        <f>'Figure 9'!H24/'Table 6'!G25</f>
        <v>7.800293685756241</v>
      </c>
      <c r="S25" s="836">
        <f>'Figure 9'!I24/'Table 6'!H25</f>
        <v>4.736135151976736</v>
      </c>
      <c r="T25" s="836">
        <f>'Figure 9'!J24/'Table 6'!I25</f>
        <v>3.3018521914542456</v>
      </c>
      <c r="U25" s="836">
        <f>'Figure 9'!K24/'Table 6'!J25</f>
        <v>2.6146007996904426</v>
      </c>
      <c r="V25" s="836">
        <f>'Figure 9'!L24/'Table 6'!K25</f>
        <v>1.8945636768576635</v>
      </c>
      <c r="W25" s="707">
        <v>50440</v>
      </c>
      <c r="X25" s="711">
        <v>3790</v>
      </c>
      <c r="Y25" s="711">
        <v>7250</v>
      </c>
      <c r="Z25" s="711">
        <v>6590</v>
      </c>
      <c r="AA25" s="711">
        <v>7470</v>
      </c>
      <c r="AB25" s="711">
        <v>5800</v>
      </c>
      <c r="AC25" s="711">
        <v>9730</v>
      </c>
      <c r="AD25" s="711">
        <v>7070</v>
      </c>
      <c r="AE25" s="711">
        <v>1310</v>
      </c>
      <c r="AF25" s="306">
        <f t="shared" si="3"/>
        <v>0.028350515463917536</v>
      </c>
      <c r="AG25" s="306">
        <f t="shared" si="4"/>
        <v>0.07513877874702617</v>
      </c>
      <c r="AH25" s="306">
        <f t="shared" si="5"/>
        <v>0.1437351308485329</v>
      </c>
      <c r="AI25" s="306">
        <f t="shared" si="6"/>
        <v>0.13065027755749406</v>
      </c>
      <c r="AJ25" s="306">
        <f t="shared" si="7"/>
        <v>0.14809674861221253</v>
      </c>
      <c r="AK25" s="306">
        <f t="shared" si="8"/>
        <v>0.11498810467882632</v>
      </c>
      <c r="AL25" s="306">
        <f t="shared" si="9"/>
        <v>0.1929024583663759</v>
      </c>
      <c r="AM25" s="306">
        <f t="shared" si="10"/>
        <v>0.1401665344964314</v>
      </c>
      <c r="AN25" s="306">
        <f t="shared" si="11"/>
        <v>0.02597145122918319</v>
      </c>
      <c r="AO25" s="306">
        <f t="shared" si="12"/>
        <v>5.620641448040749E-07</v>
      </c>
    </row>
    <row r="26" spans="2:41" ht="11.25">
      <c r="B26" s="106" t="str">
        <f>'Figure 9'!B25</f>
        <v>AT (5)</v>
      </c>
      <c r="C26" s="707">
        <v>1887360</v>
      </c>
      <c r="D26" s="711">
        <v>7620</v>
      </c>
      <c r="E26" s="711">
        <v>66110</v>
      </c>
      <c r="F26" s="711">
        <v>153480</v>
      </c>
      <c r="G26" s="711">
        <v>398340</v>
      </c>
      <c r="H26" s="711">
        <v>351790</v>
      </c>
      <c r="I26" s="711">
        <v>446350</v>
      </c>
      <c r="J26" s="711">
        <v>317550</v>
      </c>
      <c r="K26" s="712">
        <v>146110</v>
      </c>
      <c r="L26" s="859"/>
      <c r="M26" s="866" t="s">
        <v>534</v>
      </c>
      <c r="N26" s="834">
        <f>'Figure 9'!C25/'Table 6'!C26</f>
        <v>1.333698923363852</v>
      </c>
      <c r="O26" s="836">
        <f>'Figure 9'!E25/'Table 6'!D26</f>
        <v>1.7440944881889764</v>
      </c>
      <c r="P26" s="836">
        <f>'Figure 9'!F25/'Table 6'!E26</f>
        <v>1.1615489335955227</v>
      </c>
      <c r="Q26" s="836">
        <f>'Figure 9'!G25/'Table 6'!F26</f>
        <v>1.298345061245765</v>
      </c>
      <c r="R26" s="836">
        <f>'Figure 9'!H25/'Table 6'!G26</f>
        <v>1.40455389867952</v>
      </c>
      <c r="S26" s="836">
        <f>'Figure 9'!I25/'Table 6'!H26</f>
        <v>1.5019756104494157</v>
      </c>
      <c r="T26" s="836">
        <f>'Figure 9'!J25/'Table 6'!I26</f>
        <v>1.5483813151114596</v>
      </c>
      <c r="U26" s="836">
        <f>'Figure 9'!K25/'Table 6'!J26</f>
        <v>1.0582585419618957</v>
      </c>
      <c r="V26" s="836">
        <f>'Figure 9'!L25/'Table 6'!K26</f>
        <v>0.47642187393060026</v>
      </c>
      <c r="W26" s="707">
        <v>106960</v>
      </c>
      <c r="X26" s="711">
        <v>5770</v>
      </c>
      <c r="Y26" s="711">
        <v>19770</v>
      </c>
      <c r="Z26" s="711">
        <v>20920</v>
      </c>
      <c r="AA26" s="711">
        <v>27480</v>
      </c>
      <c r="AB26" s="711">
        <v>14390</v>
      </c>
      <c r="AC26" s="711">
        <v>11740</v>
      </c>
      <c r="AD26" s="711">
        <v>4870</v>
      </c>
      <c r="AE26" s="711">
        <v>950</v>
      </c>
      <c r="AF26" s="306">
        <f t="shared" si="3"/>
        <v>0.010003739715781612</v>
      </c>
      <c r="AG26" s="306">
        <f t="shared" si="4"/>
        <v>0.05394540014958863</v>
      </c>
      <c r="AH26" s="306">
        <f t="shared" si="5"/>
        <v>0.18483545250560957</v>
      </c>
      <c r="AI26" s="306">
        <f t="shared" si="6"/>
        <v>0.1955871353777113</v>
      </c>
      <c r="AJ26" s="306">
        <f t="shared" si="7"/>
        <v>0.2569184741959611</v>
      </c>
      <c r="AK26" s="306">
        <f t="shared" si="8"/>
        <v>0.13453627524308154</v>
      </c>
      <c r="AL26" s="306">
        <f t="shared" si="9"/>
        <v>0.10976065818997756</v>
      </c>
      <c r="AM26" s="306">
        <f t="shared" si="10"/>
        <v>0.045531039640987286</v>
      </c>
      <c r="AN26" s="306">
        <f t="shared" si="11"/>
        <v>0.00888182498130142</v>
      </c>
      <c r="AO26" s="306">
        <f t="shared" si="12"/>
        <v>9.352785822533295E-08</v>
      </c>
    </row>
    <row r="27" spans="2:41" ht="11.25">
      <c r="B27" s="106" t="str">
        <f>'Figure 9'!B26</f>
        <v>PL </v>
      </c>
      <c r="C27" s="707">
        <v>9770750</v>
      </c>
      <c r="D27" s="711">
        <v>197870</v>
      </c>
      <c r="E27" s="711">
        <v>871200</v>
      </c>
      <c r="F27" s="711">
        <v>1700510</v>
      </c>
      <c r="G27" s="711">
        <v>2447910</v>
      </c>
      <c r="H27" s="711">
        <v>1207010</v>
      </c>
      <c r="I27" s="711">
        <v>1059290</v>
      </c>
      <c r="J27" s="711">
        <v>730870</v>
      </c>
      <c r="K27" s="712">
        <v>1556110</v>
      </c>
      <c r="L27" s="859"/>
      <c r="M27" s="866" t="s">
        <v>434</v>
      </c>
      <c r="N27" s="834">
        <f>'Figure 9'!C26/'Table 6'!C27</f>
        <v>1.0620699536883045</v>
      </c>
      <c r="O27" s="836">
        <f>'Figure 9'!E26/'Table 6'!D27</f>
        <v>1.4685904887047052</v>
      </c>
      <c r="P27" s="836">
        <f>'Figure 9'!F26/'Table 6'!E27</f>
        <v>0.8663567493112948</v>
      </c>
      <c r="Q27" s="836">
        <f>'Figure 9'!G26/'Table 6'!F27</f>
        <v>0.8806064063134001</v>
      </c>
      <c r="R27" s="836">
        <f>'Figure 9'!H26/'Table 6'!G27</f>
        <v>1.0649166023260659</v>
      </c>
      <c r="S27" s="836">
        <f>'Figure 9'!I26/'Table 6'!H27</f>
        <v>1.1468836215110065</v>
      </c>
      <c r="T27" s="836">
        <f>'Figure 9'!J26/'Table 6'!I27</f>
        <v>1.127727062466369</v>
      </c>
      <c r="U27" s="836">
        <f>'Figure 9'!K26/'Table 6'!J27</f>
        <v>1.1254669092998755</v>
      </c>
      <c r="V27" s="836">
        <f>'Figure 9'!L26/'Table 6'!K27</f>
        <v>0.8933494418775022</v>
      </c>
      <c r="W27" s="707">
        <v>918870</v>
      </c>
      <c r="X27" s="711">
        <v>144490</v>
      </c>
      <c r="Y27" s="711">
        <v>260170</v>
      </c>
      <c r="Z27" s="711">
        <v>236060</v>
      </c>
      <c r="AA27" s="711">
        <v>176720</v>
      </c>
      <c r="AB27" s="711">
        <v>50030</v>
      </c>
      <c r="AC27" s="711">
        <v>28230</v>
      </c>
      <c r="AD27" s="711">
        <v>10970</v>
      </c>
      <c r="AE27" s="711">
        <v>4420</v>
      </c>
      <c r="AF27" s="306">
        <f t="shared" si="3"/>
        <v>0.00846692132728244</v>
      </c>
      <c r="AG27" s="306">
        <f t="shared" si="4"/>
        <v>0.1572474887633724</v>
      </c>
      <c r="AH27" s="306">
        <f t="shared" si="5"/>
        <v>0.28314124957828635</v>
      </c>
      <c r="AI27" s="306">
        <f t="shared" si="6"/>
        <v>0.2569024998095487</v>
      </c>
      <c r="AJ27" s="306">
        <f t="shared" si="7"/>
        <v>0.19232317955749997</v>
      </c>
      <c r="AK27" s="306">
        <f t="shared" si="8"/>
        <v>0.05444731028328273</v>
      </c>
      <c r="AL27" s="306">
        <f t="shared" si="9"/>
        <v>0.0307225178752163</v>
      </c>
      <c r="AM27" s="306">
        <f t="shared" si="10"/>
        <v>0.011938576730114161</v>
      </c>
      <c r="AN27" s="306">
        <f t="shared" si="11"/>
        <v>0.004810256075396955</v>
      </c>
      <c r="AO27" s="306">
        <f t="shared" si="12"/>
        <v>9.214493157119548E-09</v>
      </c>
    </row>
    <row r="28" spans="2:41" ht="11.25">
      <c r="B28" s="106" t="str">
        <f>'Figure 9'!B27</f>
        <v>PT (5)</v>
      </c>
      <c r="C28" s="707">
        <v>2723340</v>
      </c>
      <c r="D28" s="711">
        <v>107580</v>
      </c>
      <c r="E28" s="711">
        <v>159730</v>
      </c>
      <c r="F28" s="711">
        <v>152050</v>
      </c>
      <c r="G28" s="711">
        <v>177860</v>
      </c>
      <c r="H28" s="711">
        <v>107250</v>
      </c>
      <c r="I28" s="711">
        <v>137740</v>
      </c>
      <c r="J28" s="711">
        <v>200400</v>
      </c>
      <c r="K28" s="712">
        <v>1680730</v>
      </c>
      <c r="L28" s="859"/>
      <c r="M28" s="866" t="s">
        <v>535</v>
      </c>
      <c r="N28" s="834">
        <f>'Figure 9'!C27/'Table 6'!C28</f>
        <v>0.8100163769488936</v>
      </c>
      <c r="O28" s="836">
        <f>'Figure 9'!E27/'Table 6'!D28</f>
        <v>2.0710169176426847</v>
      </c>
      <c r="P28" s="836">
        <f>'Figure 9'!F27/'Table 6'!E28</f>
        <v>1.2472297001189507</v>
      </c>
      <c r="Q28" s="836">
        <f>'Figure 9'!G27/'Table 6'!F28</f>
        <v>1.1152910226899047</v>
      </c>
      <c r="R28" s="836">
        <f>'Figure 9'!H27/'Table 6'!G28</f>
        <v>1.4550208028786686</v>
      </c>
      <c r="S28" s="836">
        <f>'Figure 9'!I27/'Table 6'!H28</f>
        <v>1.1057342657342657</v>
      </c>
      <c r="T28" s="836">
        <f>'Figure 9'!J27/'Table 6'!I28</f>
        <v>0.9928851459271091</v>
      </c>
      <c r="U28" s="836">
        <f>'Figure 9'!K27/'Table 6'!J28</f>
        <v>0.8023453093812375</v>
      </c>
      <c r="V28" s="836">
        <f>'Figure 9'!L27/'Table 6'!K28</f>
        <v>0.37266544894182885</v>
      </c>
      <c r="W28" s="707">
        <v>203780</v>
      </c>
      <c r="X28" s="711">
        <v>100770</v>
      </c>
      <c r="Y28" s="711">
        <v>51420</v>
      </c>
      <c r="Z28" s="711">
        <v>21840</v>
      </c>
      <c r="AA28" s="711">
        <v>12820</v>
      </c>
      <c r="AB28" s="711">
        <v>4440</v>
      </c>
      <c r="AC28" s="711">
        <v>3610</v>
      </c>
      <c r="AD28" s="711">
        <v>2880</v>
      </c>
      <c r="AE28" s="711">
        <v>4620</v>
      </c>
      <c r="AF28" s="306">
        <f t="shared" si="3"/>
        <v>0.006772009029345383</v>
      </c>
      <c r="AG28" s="306">
        <f t="shared" si="4"/>
        <v>0.49450387672980667</v>
      </c>
      <c r="AH28" s="306">
        <f t="shared" si="5"/>
        <v>0.25233094513691234</v>
      </c>
      <c r="AI28" s="306">
        <f t="shared" si="6"/>
        <v>0.10717440376877024</v>
      </c>
      <c r="AJ28" s="306">
        <f t="shared" si="7"/>
        <v>0.06291098243203455</v>
      </c>
      <c r="AK28" s="306">
        <f t="shared" si="8"/>
        <v>0.021788202963980763</v>
      </c>
      <c r="AL28" s="306">
        <f t="shared" si="9"/>
        <v>0.01771518304053391</v>
      </c>
      <c r="AM28" s="306">
        <f t="shared" si="10"/>
        <v>0.014132888409068603</v>
      </c>
      <c r="AN28" s="306">
        <f t="shared" si="11"/>
        <v>0.022671508489547552</v>
      </c>
      <c r="AO28" s="306">
        <f t="shared" si="12"/>
        <v>3.323196108227197E-08</v>
      </c>
    </row>
    <row r="29" spans="2:41" ht="11.25">
      <c r="B29" s="106" t="str">
        <f>'Figure 9'!B28</f>
        <v>RO (5)</v>
      </c>
      <c r="C29" s="707">
        <v>6507120</v>
      </c>
      <c r="D29" s="711">
        <v>1233890</v>
      </c>
      <c r="E29" s="711">
        <v>1801360</v>
      </c>
      <c r="F29" s="711">
        <v>979730</v>
      </c>
      <c r="G29" s="711">
        <v>437240</v>
      </c>
      <c r="H29" s="711">
        <v>166630</v>
      </c>
      <c r="I29" s="711">
        <v>212450</v>
      </c>
      <c r="J29" s="711">
        <v>290710</v>
      </c>
      <c r="K29" s="712">
        <v>1385120</v>
      </c>
      <c r="L29" s="859"/>
      <c r="M29" s="866" t="s">
        <v>536</v>
      </c>
      <c r="N29" s="834">
        <f>'Figure 9'!C28/'Table 6'!C29</f>
        <v>0.8366497006356115</v>
      </c>
      <c r="O29" s="836">
        <f>'Figure 9'!E28/'Table 6'!D29</f>
        <v>1.5253385634051657</v>
      </c>
      <c r="P29" s="836">
        <f>'Figure 9'!F28/'Table 6'!E29</f>
        <v>0.7431274148421193</v>
      </c>
      <c r="Q29" s="836">
        <f>'Figure 9'!G28/'Table 6'!F29</f>
        <v>0.6422994090208527</v>
      </c>
      <c r="R29" s="836">
        <f>'Figure 9'!H28/'Table 6'!G29</f>
        <v>0.7260314701308206</v>
      </c>
      <c r="S29" s="836">
        <f>'Figure 9'!I28/'Table 6'!H29</f>
        <v>0.695252955650243</v>
      </c>
      <c r="T29" s="836">
        <f>'Figure 9'!J28/'Table 6'!I29</f>
        <v>0.5844198634972935</v>
      </c>
      <c r="U29" s="836">
        <f>'Figure 9'!K28/'Table 6'!J29</f>
        <v>0.533177393278525</v>
      </c>
      <c r="V29" s="836">
        <f>'Figure 9'!L28/'Table 6'!K29</f>
        <v>0.36762157791382694</v>
      </c>
      <c r="W29" s="707">
        <v>2836640</v>
      </c>
      <c r="X29" s="711">
        <v>1915330</v>
      </c>
      <c r="Y29" s="711">
        <v>585180</v>
      </c>
      <c r="Z29" s="711">
        <v>147670</v>
      </c>
      <c r="AA29" s="711">
        <v>33340</v>
      </c>
      <c r="AB29" s="711">
        <v>6940</v>
      </c>
      <c r="AC29" s="711">
        <v>5560</v>
      </c>
      <c r="AD29" s="711">
        <v>4240</v>
      </c>
      <c r="AE29" s="711">
        <v>3750</v>
      </c>
      <c r="AF29" s="306">
        <f t="shared" si="3"/>
        <v>0.04746108071521238</v>
      </c>
      <c r="AG29" s="306">
        <f t="shared" si="4"/>
        <v>0.6752108127925996</v>
      </c>
      <c r="AH29" s="306">
        <f t="shared" si="5"/>
        <v>0.2062933611596819</v>
      </c>
      <c r="AI29" s="306">
        <f t="shared" si="6"/>
        <v>0.05205806870099836</v>
      </c>
      <c r="AJ29" s="306">
        <f t="shared" si="7"/>
        <v>0.011753341982063285</v>
      </c>
      <c r="AK29" s="306">
        <f t="shared" si="8"/>
        <v>0.0024465564893677025</v>
      </c>
      <c r="AL29" s="306">
        <f t="shared" si="9"/>
        <v>0.0019600654295222515</v>
      </c>
      <c r="AM29" s="306">
        <f t="shared" si="10"/>
        <v>0.0014947261548874725</v>
      </c>
      <c r="AN29" s="306">
        <f t="shared" si="11"/>
        <v>0.0013219865756669863</v>
      </c>
      <c r="AO29" s="306">
        <f t="shared" si="12"/>
        <v>1.6731443085908813E-08</v>
      </c>
    </row>
    <row r="30" spans="2:41" ht="11.25">
      <c r="B30" s="106" t="str">
        <f>'Figure 9'!B29</f>
        <v>SI (5)</v>
      </c>
      <c r="C30" s="707">
        <v>425000</v>
      </c>
      <c r="D30" s="711">
        <v>14210</v>
      </c>
      <c r="E30" s="711">
        <v>67650</v>
      </c>
      <c r="F30" s="711">
        <v>110160</v>
      </c>
      <c r="G30" s="711">
        <v>107000</v>
      </c>
      <c r="H30" s="711">
        <v>46590</v>
      </c>
      <c r="I30" s="711">
        <v>34610</v>
      </c>
      <c r="J30" s="711">
        <v>23610</v>
      </c>
      <c r="K30" s="712">
        <v>21160</v>
      </c>
      <c r="L30" s="859"/>
      <c r="M30" s="866" t="s">
        <v>364</v>
      </c>
      <c r="N30" s="834">
        <f>'Figure 9'!C29/'Table 6'!C30</f>
        <v>1.2199529411764707</v>
      </c>
      <c r="O30" s="836">
        <f>'Figure 9'!E29/'Table 6'!D30</f>
        <v>1.2477128782547502</v>
      </c>
      <c r="P30" s="836">
        <f>'Figure 9'!F29/'Table 6'!E30</f>
        <v>0.9262379896526238</v>
      </c>
      <c r="Q30" s="836">
        <f>'Figure 9'!G29/'Table 6'!F30</f>
        <v>1.061637618010167</v>
      </c>
      <c r="R30" s="836">
        <f>'Figure 9'!H29/'Table 6'!G30</f>
        <v>1.297663551401869</v>
      </c>
      <c r="S30" s="836">
        <f>'Figure 9'!I29/'Table 6'!H30</f>
        <v>1.3472848250697576</v>
      </c>
      <c r="T30" s="836">
        <f>'Figure 9'!J29/'Table 6'!I30</f>
        <v>1.305403062698642</v>
      </c>
      <c r="U30" s="836">
        <f>'Figure 9'!K29/'Table 6'!J30</f>
        <v>1.1736552308343922</v>
      </c>
      <c r="V30" s="836">
        <f>'Figure 9'!L29/'Table 6'!K30</f>
        <v>1.5108695652173914</v>
      </c>
      <c r="W30" s="707">
        <v>59220</v>
      </c>
      <c r="X30" s="711">
        <v>12040</v>
      </c>
      <c r="Y30" s="711">
        <v>20190</v>
      </c>
      <c r="Z30" s="711">
        <v>15630</v>
      </c>
      <c r="AA30" s="711">
        <v>7870</v>
      </c>
      <c r="AB30" s="711">
        <v>1940</v>
      </c>
      <c r="AC30" s="711">
        <v>930</v>
      </c>
      <c r="AD30" s="711">
        <v>350</v>
      </c>
      <c r="AE30" s="711">
        <v>70</v>
      </c>
      <c r="AF30" s="306">
        <f t="shared" si="3"/>
        <v>0.0033772374197905686</v>
      </c>
      <c r="AG30" s="306">
        <f t="shared" si="4"/>
        <v>0.2033096926713948</v>
      </c>
      <c r="AH30" s="306">
        <f t="shared" si="5"/>
        <v>0.34093211752786223</v>
      </c>
      <c r="AI30" s="306">
        <f t="shared" si="6"/>
        <v>0.26393110435663625</v>
      </c>
      <c r="AJ30" s="306">
        <f t="shared" si="7"/>
        <v>0.13289429246876056</v>
      </c>
      <c r="AK30" s="306">
        <f t="shared" si="8"/>
        <v>0.03275920297196893</v>
      </c>
      <c r="AL30" s="306">
        <f t="shared" si="9"/>
        <v>0.015704154002026342</v>
      </c>
      <c r="AM30" s="306">
        <f t="shared" si="10"/>
        <v>0.00591016548463357</v>
      </c>
      <c r="AN30" s="306">
        <f t="shared" si="11"/>
        <v>0.001182033096926714</v>
      </c>
      <c r="AO30" s="306">
        <f t="shared" si="12"/>
        <v>5.7028662948169004E-08</v>
      </c>
    </row>
    <row r="31" spans="2:41" ht="11.25">
      <c r="B31" s="106" t="str">
        <f>'Figure 9'!B30</f>
        <v>SK</v>
      </c>
      <c r="C31" s="707">
        <v>1502250</v>
      </c>
      <c r="D31" s="711">
        <v>7500</v>
      </c>
      <c r="E31" s="711">
        <v>14590</v>
      </c>
      <c r="F31" s="711">
        <v>12620</v>
      </c>
      <c r="G31" s="711">
        <v>12800</v>
      </c>
      <c r="H31" s="711">
        <v>10340</v>
      </c>
      <c r="I31" s="711">
        <v>13950</v>
      </c>
      <c r="J31" s="711">
        <v>28270</v>
      </c>
      <c r="K31" s="712">
        <v>1402190</v>
      </c>
      <c r="L31" s="859"/>
      <c r="M31" s="866" t="s">
        <v>24</v>
      </c>
      <c r="N31" s="834">
        <f>'Figure 9'!C30/'Table 6'!C31</f>
        <v>0.4448926610084873</v>
      </c>
      <c r="O31" s="836">
        <f>'Figure 9'!E30/'Table 6'!D31</f>
        <v>1.7</v>
      </c>
      <c r="P31" s="836">
        <f>'Figure 9'!F30/'Table 6'!E31</f>
        <v>1.9156956819739548</v>
      </c>
      <c r="Q31" s="836">
        <f>'Figure 9'!G30/'Table 6'!F31</f>
        <v>0.9762282091917591</v>
      </c>
      <c r="R31" s="836">
        <f>'Figure 9'!H30/'Table 6'!G31</f>
        <v>1.35234375</v>
      </c>
      <c r="S31" s="836">
        <f>'Figure 9'!I30/'Table 6'!H31</f>
        <v>1.0599613152804641</v>
      </c>
      <c r="T31" s="836">
        <f>'Figure 9'!J30/'Table 6'!I31</f>
        <v>0.44874551971326165</v>
      </c>
      <c r="U31" s="836">
        <f>'Figure 9'!K30/'Table 6'!J31</f>
        <v>0.552882914750619</v>
      </c>
      <c r="V31" s="836">
        <f>'Figure 9'!L30/'Table 6'!K31</f>
        <v>0.33871301321504216</v>
      </c>
      <c r="W31" s="707">
        <v>18390</v>
      </c>
      <c r="X31" s="711">
        <v>7310</v>
      </c>
      <c r="Y31" s="711">
        <v>4850</v>
      </c>
      <c r="Z31" s="711">
        <v>1870</v>
      </c>
      <c r="AA31" s="711">
        <v>940</v>
      </c>
      <c r="AB31" s="711">
        <v>430</v>
      </c>
      <c r="AC31" s="711">
        <v>370</v>
      </c>
      <c r="AD31" s="711">
        <v>400</v>
      </c>
      <c r="AE31" s="711">
        <v>1490</v>
      </c>
      <c r="AF31" s="306">
        <f t="shared" si="3"/>
        <v>0.03969548667754219</v>
      </c>
      <c r="AG31" s="306">
        <f t="shared" si="4"/>
        <v>0.39749864056552475</v>
      </c>
      <c r="AH31" s="306">
        <f t="shared" si="5"/>
        <v>0.26373028820010874</v>
      </c>
      <c r="AI31" s="306">
        <f t="shared" si="6"/>
        <v>0.10168569874932028</v>
      </c>
      <c r="AJ31" s="306">
        <f t="shared" si="7"/>
        <v>0.0511147362697118</v>
      </c>
      <c r="AK31" s="306">
        <f t="shared" si="8"/>
        <v>0.023382272974442633</v>
      </c>
      <c r="AL31" s="306">
        <f t="shared" si="9"/>
        <v>0.02011963023382273</v>
      </c>
      <c r="AM31" s="306">
        <f t="shared" si="10"/>
        <v>0.021750951604132682</v>
      </c>
      <c r="AN31" s="306">
        <f t="shared" si="11"/>
        <v>0.08102229472539424</v>
      </c>
      <c r="AO31" s="306">
        <f t="shared" si="12"/>
        <v>2.1585365240642844E-06</v>
      </c>
    </row>
    <row r="32" spans="2:41" ht="11.25">
      <c r="B32" s="677" t="str">
        <f>'Figure 9'!B31</f>
        <v>FI</v>
      </c>
      <c r="C32" s="707">
        <v>1082590</v>
      </c>
      <c r="D32" s="711">
        <v>100</v>
      </c>
      <c r="E32" s="711">
        <v>4030</v>
      </c>
      <c r="F32" s="711">
        <v>12120</v>
      </c>
      <c r="G32" s="711">
        <v>48020</v>
      </c>
      <c r="H32" s="711">
        <v>84870</v>
      </c>
      <c r="I32" s="711">
        <v>213320</v>
      </c>
      <c r="J32" s="711">
        <v>403650</v>
      </c>
      <c r="K32" s="712">
        <v>316470</v>
      </c>
      <c r="L32" s="859"/>
      <c r="M32" s="866" t="s">
        <v>25</v>
      </c>
      <c r="N32" s="834">
        <f>'Figure 9'!C31/'Table 6'!C32</f>
        <v>1.035525914704551</v>
      </c>
      <c r="O32" s="836">
        <f>'Figure 9'!E31/'Table 6'!D32</f>
        <v>2.9</v>
      </c>
      <c r="P32" s="836">
        <f>'Figure 9'!F31/'Table 6'!E32</f>
        <v>5.464019851116626</v>
      </c>
      <c r="Q32" s="836">
        <f>'Figure 9'!G31/'Table 6'!F32</f>
        <v>1.8052805280528053</v>
      </c>
      <c r="R32" s="836">
        <f>'Figure 9'!H31/'Table 6'!G32</f>
        <v>0.9446064139941691</v>
      </c>
      <c r="S32" s="836">
        <f>'Figure 9'!I31/'Table 6'!H32</f>
        <v>0.9820902556851655</v>
      </c>
      <c r="T32" s="836">
        <f>'Figure 9'!J31/'Table 6'!I32</f>
        <v>0.9725764110256891</v>
      </c>
      <c r="U32" s="836">
        <f>'Figure 9'!K31/'Table 6'!J32</f>
        <v>0.976836368140716</v>
      </c>
      <c r="V32" s="851">
        <f>'Figure 9'!L31/'Table 6'!K32</f>
        <v>0.9760166840458812</v>
      </c>
      <c r="W32" s="707">
        <v>23130</v>
      </c>
      <c r="X32" s="856">
        <v>80</v>
      </c>
      <c r="Y32" s="711">
        <v>1050</v>
      </c>
      <c r="Z32" s="711">
        <v>1640</v>
      </c>
      <c r="AA32" s="711">
        <v>3170</v>
      </c>
      <c r="AB32" s="711">
        <v>3390</v>
      </c>
      <c r="AC32" s="711">
        <v>5430</v>
      </c>
      <c r="AD32" s="711">
        <v>5840</v>
      </c>
      <c r="AE32" s="711">
        <v>2150</v>
      </c>
      <c r="AF32" s="306">
        <f t="shared" si="3"/>
        <v>0.016428880242109867</v>
      </c>
      <c r="AG32" s="306">
        <f t="shared" si="4"/>
        <v>0.0034587116299178555</v>
      </c>
      <c r="AH32" s="306">
        <f t="shared" si="5"/>
        <v>0.04539559014267185</v>
      </c>
      <c r="AI32" s="306">
        <f t="shared" si="6"/>
        <v>0.07090358841331604</v>
      </c>
      <c r="AJ32" s="306">
        <f t="shared" si="7"/>
        <v>0.13705144833549504</v>
      </c>
      <c r="AK32" s="306">
        <f t="shared" si="8"/>
        <v>0.14656290531776914</v>
      </c>
      <c r="AL32" s="306">
        <f t="shared" si="9"/>
        <v>0.23476005188067445</v>
      </c>
      <c r="AM32" s="306">
        <f t="shared" si="10"/>
        <v>0.25248594898400345</v>
      </c>
      <c r="AN32" s="306">
        <f t="shared" si="11"/>
        <v>0.09295287505404237</v>
      </c>
      <c r="AO32" s="306">
        <f t="shared" si="12"/>
        <v>7.102844894989134E-07</v>
      </c>
    </row>
    <row r="33" spans="2:41" ht="11.25">
      <c r="B33" s="826" t="str">
        <f>'Figure 9'!B32</f>
        <v>SE </v>
      </c>
      <c r="C33" s="822">
        <v>2087080</v>
      </c>
      <c r="D33" s="711">
        <v>50</v>
      </c>
      <c r="E33" s="711">
        <v>11550</v>
      </c>
      <c r="F33" s="711">
        <v>54470</v>
      </c>
      <c r="G33" s="711">
        <v>108120</v>
      </c>
      <c r="H33" s="711">
        <v>102730</v>
      </c>
      <c r="I33" s="711">
        <v>201920</v>
      </c>
      <c r="J33" s="711">
        <v>462980</v>
      </c>
      <c r="K33" s="712">
        <v>1145250</v>
      </c>
      <c r="L33" s="859"/>
      <c r="M33" s="869" t="s">
        <v>286</v>
      </c>
      <c r="N33" s="834">
        <f>'Figure 9'!C32/'Table 6'!C33</f>
        <v>0.839397627307051</v>
      </c>
      <c r="O33" s="850" t="s">
        <v>541</v>
      </c>
      <c r="P33" s="836">
        <f>'Figure 9'!F32/'Table 6'!E33</f>
        <v>1.121212121212121</v>
      </c>
      <c r="Q33" s="836">
        <f>'Figure 9'!G32/'Table 6'!F33</f>
        <v>0.7969524508903983</v>
      </c>
      <c r="R33" s="836">
        <f>'Figure 9'!H32/'Table 6'!G33</f>
        <v>0.6915464298927118</v>
      </c>
      <c r="S33" s="836">
        <f>'Figure 9'!I32/'Table 6'!H33</f>
        <v>0.6630974398909764</v>
      </c>
      <c r="T33" s="836">
        <f>'Figure 9'!J32/'Table 6'!I33</f>
        <v>0.7374702852614897</v>
      </c>
      <c r="U33" s="836">
        <f>'Figure 9'!K32/'Table 6'!J33</f>
        <v>0.7952611343902545</v>
      </c>
      <c r="V33" s="851">
        <f>'Figure 9'!L32/'Table 6'!K33</f>
        <v>0.7875311067452522</v>
      </c>
      <c r="W33" s="707">
        <v>40360</v>
      </c>
      <c r="X33" s="856">
        <v>50</v>
      </c>
      <c r="Y33" s="711">
        <v>2950</v>
      </c>
      <c r="Z33" s="711">
        <v>7580</v>
      </c>
      <c r="AA33" s="711">
        <v>7520</v>
      </c>
      <c r="AB33" s="711">
        <v>4180</v>
      </c>
      <c r="AC33" s="711">
        <v>5160</v>
      </c>
      <c r="AD33" s="711">
        <v>6470</v>
      </c>
      <c r="AE33" s="712">
        <v>5810</v>
      </c>
      <c r="AF33" s="306">
        <f t="shared" si="3"/>
        <v>0.015857284440039643</v>
      </c>
      <c r="AG33" s="306">
        <f t="shared" si="4"/>
        <v>0.001238850346878097</v>
      </c>
      <c r="AH33" s="306">
        <f t="shared" si="5"/>
        <v>0.07309217046580772</v>
      </c>
      <c r="AI33" s="306">
        <f t="shared" si="6"/>
        <v>0.18780971258671952</v>
      </c>
      <c r="AJ33" s="306">
        <f t="shared" si="7"/>
        <v>0.1863230921704658</v>
      </c>
      <c r="AK33" s="306">
        <f t="shared" si="8"/>
        <v>0.10356788899900891</v>
      </c>
      <c r="AL33" s="306">
        <f t="shared" si="9"/>
        <v>0.1278493557978196</v>
      </c>
      <c r="AM33" s="306">
        <f t="shared" si="10"/>
        <v>0.16030723488602577</v>
      </c>
      <c r="AN33" s="306">
        <f t="shared" si="11"/>
        <v>0.14395441030723488</v>
      </c>
      <c r="AO33" s="306">
        <f t="shared" si="12"/>
        <v>3.928960465817553E-07</v>
      </c>
    </row>
    <row r="34" spans="2:41" ht="11.25">
      <c r="B34" s="825" t="str">
        <f>'Figure 9'!B33</f>
        <v>UK (5)</v>
      </c>
      <c r="C34" s="823">
        <v>11786470</v>
      </c>
      <c r="D34" s="714">
        <v>3590</v>
      </c>
      <c r="E34" s="714">
        <v>23450</v>
      </c>
      <c r="F34" s="714">
        <v>130690</v>
      </c>
      <c r="G34" s="714">
        <v>297630</v>
      </c>
      <c r="H34" s="714">
        <v>324090</v>
      </c>
      <c r="I34" s="714">
        <v>727600</v>
      </c>
      <c r="J34" s="714">
        <v>1845910</v>
      </c>
      <c r="K34" s="715">
        <v>8433500</v>
      </c>
      <c r="L34" s="859"/>
      <c r="M34" s="870" t="s">
        <v>520</v>
      </c>
      <c r="N34" s="841">
        <f>'Figure 9'!C33/'Table 6'!C34</f>
        <v>1.1291268717436178</v>
      </c>
      <c r="O34" s="850" t="s">
        <v>541</v>
      </c>
      <c r="P34" s="850" t="s">
        <v>541</v>
      </c>
      <c r="Q34" s="842">
        <f>'Figure 9'!G33/'Table 6'!F34</f>
        <v>2.6379217996786286</v>
      </c>
      <c r="R34" s="842">
        <f>'Figure 9'!H33/'Table 6'!G34</f>
        <v>1.8948694688035481</v>
      </c>
      <c r="S34" s="842">
        <f>'Figure 9'!I33/'Table 6'!H34</f>
        <v>1.6476287451016693</v>
      </c>
      <c r="T34" s="842">
        <f>'Figure 9'!J33/'Table 6'!I34</f>
        <v>1.5787932930181419</v>
      </c>
      <c r="U34" s="842">
        <f>'Figure 9'!K33/'Table 6'!J34</f>
        <v>1.4927163296152033</v>
      </c>
      <c r="V34" s="852">
        <f>'Figure 9'!L33/'Table 6'!K34</f>
        <v>0.7860069959091718</v>
      </c>
      <c r="W34" s="713">
        <v>139000</v>
      </c>
      <c r="X34" s="823">
        <v>3400</v>
      </c>
      <c r="Y34" s="714">
        <v>6850</v>
      </c>
      <c r="Z34" s="714">
        <v>18000</v>
      </c>
      <c r="AA34" s="714">
        <v>20610</v>
      </c>
      <c r="AB34" s="714">
        <v>13170</v>
      </c>
      <c r="AC34" s="714">
        <v>18520</v>
      </c>
      <c r="AD34" s="714">
        <v>25760</v>
      </c>
      <c r="AE34" s="715">
        <v>30150</v>
      </c>
      <c r="AF34" s="306">
        <f t="shared" si="3"/>
        <v>0.01827338129496403</v>
      </c>
      <c r="AG34" s="306">
        <f t="shared" si="4"/>
        <v>0.02446043165467626</v>
      </c>
      <c r="AH34" s="306">
        <f t="shared" si="5"/>
        <v>0.04928057553956835</v>
      </c>
      <c r="AI34" s="306">
        <f t="shared" si="6"/>
        <v>0.12949640287769784</v>
      </c>
      <c r="AJ34" s="306">
        <f t="shared" si="7"/>
        <v>0.14827338129496404</v>
      </c>
      <c r="AK34" s="306">
        <f t="shared" si="8"/>
        <v>0.09474820143884892</v>
      </c>
      <c r="AL34" s="306">
        <f t="shared" si="9"/>
        <v>0.13323741007194245</v>
      </c>
      <c r="AM34" s="306">
        <f t="shared" si="10"/>
        <v>0.18532374100719423</v>
      </c>
      <c r="AN34" s="306">
        <f t="shared" si="11"/>
        <v>0.21690647482014389</v>
      </c>
      <c r="AO34" s="306">
        <f t="shared" si="12"/>
        <v>1.314631747839139E-07</v>
      </c>
    </row>
    <row r="35" spans="2:41" ht="11.25">
      <c r="B35" s="827" t="str">
        <f>'Figure 9'!B34</f>
        <v>IS (5)</v>
      </c>
      <c r="C35" s="821">
        <v>1593190</v>
      </c>
      <c r="D35" s="705" t="s">
        <v>18</v>
      </c>
      <c r="E35" s="705">
        <v>20</v>
      </c>
      <c r="F35" s="705">
        <v>80</v>
      </c>
      <c r="G35" s="705">
        <v>300</v>
      </c>
      <c r="H35" s="705">
        <v>780</v>
      </c>
      <c r="I35" s="705">
        <v>3230</v>
      </c>
      <c r="J35" s="705">
        <v>16370</v>
      </c>
      <c r="K35" s="706">
        <v>1572400</v>
      </c>
      <c r="L35" s="859"/>
      <c r="M35" s="871" t="s">
        <v>538</v>
      </c>
      <c r="N35" s="832">
        <f>'Figure 9'!C34/'Table 6'!C35</f>
        <v>0.10102373226043347</v>
      </c>
      <c r="O35" s="843" t="s">
        <v>18</v>
      </c>
      <c r="P35" s="833">
        <f>'Figure 9'!F34/'Table 6'!E35</f>
        <v>4</v>
      </c>
      <c r="Q35" s="833">
        <f>'Figure 9'!G34/'Table 6'!F35</f>
        <v>1.875</v>
      </c>
      <c r="R35" s="833">
        <f>'Figure 9'!H34/'Table 6'!G35</f>
        <v>1.2333333333333334</v>
      </c>
      <c r="S35" s="833">
        <f>'Figure 9'!I34/'Table 6'!H35</f>
        <v>1.2564102564102564</v>
      </c>
      <c r="T35" s="833">
        <f>'Figure 9'!J34/'Table 6'!I35</f>
        <v>0.9256965944272446</v>
      </c>
      <c r="U35" s="833">
        <f>'Figure 9'!K34/'Table 6'!J35</f>
        <v>0.5766646304215027</v>
      </c>
      <c r="V35" s="853">
        <f>'Figure 9'!L34/'Table 6'!K35</f>
        <v>0.09005342152124142</v>
      </c>
      <c r="W35" s="704">
        <v>2490</v>
      </c>
      <c r="X35" s="821" t="s">
        <v>18</v>
      </c>
      <c r="Y35" s="705">
        <v>10</v>
      </c>
      <c r="Z35" s="705">
        <v>10</v>
      </c>
      <c r="AA35" s="705">
        <v>20</v>
      </c>
      <c r="AB35" s="705">
        <v>30</v>
      </c>
      <c r="AC35" s="705">
        <v>80</v>
      </c>
      <c r="AD35" s="705">
        <v>220</v>
      </c>
      <c r="AE35" s="706">
        <v>2090</v>
      </c>
      <c r="AF35" s="306">
        <f t="shared" si="3"/>
        <v>0.012048192771084376</v>
      </c>
      <c r="AG35" s="306" t="e">
        <f t="shared" si="4"/>
        <v>#VALUE!</v>
      </c>
      <c r="AH35" s="306">
        <f t="shared" si="5"/>
        <v>0.004016064257028112</v>
      </c>
      <c r="AI35" s="306">
        <f t="shared" si="6"/>
        <v>0.004016064257028112</v>
      </c>
      <c r="AJ35" s="306">
        <f t="shared" si="7"/>
        <v>0.008032128514056224</v>
      </c>
      <c r="AK35" s="306">
        <f t="shared" si="8"/>
        <v>0.012048192771084338</v>
      </c>
      <c r="AL35" s="306">
        <f t="shared" si="9"/>
        <v>0.0321285140562249</v>
      </c>
      <c r="AM35" s="306">
        <f t="shared" si="10"/>
        <v>0.08835341365461848</v>
      </c>
      <c r="AN35" s="306">
        <f t="shared" si="11"/>
        <v>0.8393574297188755</v>
      </c>
      <c r="AO35" s="306">
        <f t="shared" si="12"/>
        <v>4.838631634973645E-06</v>
      </c>
    </row>
    <row r="36" spans="2:41" ht="11.25">
      <c r="B36" s="828" t="str">
        <f>'Figure 9'!B35</f>
        <v>NO (5)</v>
      </c>
      <c r="C36" s="822">
        <v>718250</v>
      </c>
      <c r="D36" s="708">
        <v>480</v>
      </c>
      <c r="E36" s="708">
        <v>7460</v>
      </c>
      <c r="F36" s="708">
        <v>38090</v>
      </c>
      <c r="G36" s="708">
        <v>139140</v>
      </c>
      <c r="H36" s="708">
        <v>154630</v>
      </c>
      <c r="I36" s="708">
        <v>195220</v>
      </c>
      <c r="J36" s="708">
        <v>139660</v>
      </c>
      <c r="K36" s="709">
        <v>43570</v>
      </c>
      <c r="L36" s="859"/>
      <c r="M36" s="869" t="s">
        <v>521</v>
      </c>
      <c r="N36" s="834">
        <f>'Figure 9'!C35/'Table 6'!C36</f>
        <v>1.711534980856248</v>
      </c>
      <c r="O36" s="850" t="s">
        <v>541</v>
      </c>
      <c r="P36" s="835">
        <f>'Figure 9'!F35/'Table 6'!E36</f>
        <v>2.82171581769437</v>
      </c>
      <c r="Q36" s="835">
        <f>'Figure 9'!G35/'Table 6'!F36</f>
        <v>1.8159621948017852</v>
      </c>
      <c r="R36" s="835">
        <f>'Figure 9'!H35/'Table 6'!G36</f>
        <v>1.6273537444300705</v>
      </c>
      <c r="S36" s="835">
        <f>'Figure 9'!I35/'Table 6'!H36</f>
        <v>1.5736920390609843</v>
      </c>
      <c r="T36" s="835">
        <f>'Figure 9'!J35/'Table 6'!I36</f>
        <v>1.4947751254994366</v>
      </c>
      <c r="U36" s="835">
        <f>'Figure 9'!K35/'Table 6'!J36</f>
        <v>1.3439066303880853</v>
      </c>
      <c r="V36" s="854">
        <f>'Figure 9'!L35/'Table 6'!K36</f>
        <v>0.9557034656873996</v>
      </c>
      <c r="W36" s="707">
        <v>32640</v>
      </c>
      <c r="X36" s="822">
        <v>390</v>
      </c>
      <c r="Y36" s="708">
        <v>2040</v>
      </c>
      <c r="Z36" s="708">
        <v>5080</v>
      </c>
      <c r="AA36" s="708">
        <v>9410</v>
      </c>
      <c r="AB36" s="708">
        <v>6320</v>
      </c>
      <c r="AC36" s="708">
        <v>5170</v>
      </c>
      <c r="AD36" s="708">
        <v>2120</v>
      </c>
      <c r="AE36" s="709">
        <v>320</v>
      </c>
      <c r="AF36" s="306">
        <f t="shared" si="3"/>
        <v>0.054840686274509776</v>
      </c>
      <c r="AG36" s="306">
        <f t="shared" si="4"/>
        <v>0.011948529411764705</v>
      </c>
      <c r="AH36" s="306">
        <f t="shared" si="5"/>
        <v>0.0625</v>
      </c>
      <c r="AI36" s="306">
        <f t="shared" si="6"/>
        <v>0.1556372549019608</v>
      </c>
      <c r="AJ36" s="306">
        <f t="shared" si="7"/>
        <v>0.28829656862745096</v>
      </c>
      <c r="AK36" s="306">
        <f t="shared" si="8"/>
        <v>0.19362745098039216</v>
      </c>
      <c r="AL36" s="306">
        <f t="shared" si="9"/>
        <v>0.15839460784313725</v>
      </c>
      <c r="AM36" s="306">
        <f t="shared" si="10"/>
        <v>0.06495098039215687</v>
      </c>
      <c r="AN36" s="306">
        <f t="shared" si="11"/>
        <v>0.00980392156862745</v>
      </c>
      <c r="AO36" s="306">
        <f t="shared" si="12"/>
        <v>1.6801680843906182E-06</v>
      </c>
    </row>
    <row r="37" spans="2:41" ht="11.25">
      <c r="B37" s="825" t="str">
        <f>'Figure 9'!B36</f>
        <v>CH (5)</v>
      </c>
      <c r="C37" s="822">
        <v>963070</v>
      </c>
      <c r="D37" s="708">
        <v>1860</v>
      </c>
      <c r="E37" s="708">
        <v>12620</v>
      </c>
      <c r="F37" s="708">
        <v>60650</v>
      </c>
      <c r="G37" s="708">
        <v>261700</v>
      </c>
      <c r="H37" s="708">
        <v>261700</v>
      </c>
      <c r="I37" s="708">
        <v>242270</v>
      </c>
      <c r="J37" s="708">
        <v>106880</v>
      </c>
      <c r="K37" s="709">
        <v>15400</v>
      </c>
      <c r="L37" s="859"/>
      <c r="M37" s="869" t="s">
        <v>522</v>
      </c>
      <c r="N37" s="834">
        <f>'Figure 9'!C36/'Table 6'!C37</f>
        <v>1.8625333568691789</v>
      </c>
      <c r="O37" s="850" t="s">
        <v>541</v>
      </c>
      <c r="P37" s="835">
        <f>'Figure 9'!F36/'Table 6'!E37</f>
        <v>2.5213946117274166</v>
      </c>
      <c r="Q37" s="835">
        <f>'Figure 9'!G36/'Table 6'!F37</f>
        <v>1.9751030502885407</v>
      </c>
      <c r="R37" s="835">
        <f>'Figure 9'!H36/'Table 6'!G37</f>
        <v>1.9816965991593427</v>
      </c>
      <c r="S37" s="835">
        <f>'Figure 9'!I36/'Table 6'!H37</f>
        <v>1.7602216278181124</v>
      </c>
      <c r="T37" s="835">
        <f>'Figure 9'!J36/'Table 6'!I37</f>
        <v>1.5131877657159367</v>
      </c>
      <c r="U37" s="835">
        <f>'Figure 9'!K36/'Table 6'!J37</f>
        <v>1.3653630239520957</v>
      </c>
      <c r="V37" s="854">
        <f>'Figure 9'!L36/'Table 6'!K37</f>
        <v>1.2214285714285715</v>
      </c>
      <c r="W37" s="707">
        <v>50990</v>
      </c>
      <c r="X37" s="822">
        <v>1510</v>
      </c>
      <c r="Y37" s="708">
        <v>3470</v>
      </c>
      <c r="Z37" s="708">
        <v>8000</v>
      </c>
      <c r="AA37" s="708">
        <v>17620</v>
      </c>
      <c r="AB37" s="708">
        <v>10730</v>
      </c>
      <c r="AC37" s="708">
        <v>6520</v>
      </c>
      <c r="AD37" s="708">
        <v>1700</v>
      </c>
      <c r="AE37" s="709">
        <v>110</v>
      </c>
      <c r="AF37" s="306">
        <f t="shared" si="3"/>
        <v>0.02608354579329275</v>
      </c>
      <c r="AG37" s="306">
        <f t="shared" si="4"/>
        <v>0.029613649735242203</v>
      </c>
      <c r="AH37" s="306">
        <f t="shared" si="5"/>
        <v>0.06805255932535792</v>
      </c>
      <c r="AI37" s="306">
        <f t="shared" si="6"/>
        <v>0.15689350853108452</v>
      </c>
      <c r="AJ37" s="306">
        <f t="shared" si="7"/>
        <v>0.34555795253971366</v>
      </c>
      <c r="AK37" s="306">
        <f t="shared" si="8"/>
        <v>0.21043341831731713</v>
      </c>
      <c r="AL37" s="306">
        <f t="shared" si="9"/>
        <v>0.1278682094528339</v>
      </c>
      <c r="AM37" s="306">
        <f t="shared" si="10"/>
        <v>0.033339870562855464</v>
      </c>
      <c r="AN37" s="306">
        <f t="shared" si="11"/>
        <v>0.0021572857423024124</v>
      </c>
      <c r="AO37" s="306">
        <f t="shared" si="12"/>
        <v>5.115423768051138E-07</v>
      </c>
    </row>
    <row r="38" spans="2:41" ht="11.25">
      <c r="B38" s="829" t="str">
        <f>'Figure 9'!B37</f>
        <v>ME (5)</v>
      </c>
      <c r="C38" s="824">
        <v>198740</v>
      </c>
      <c r="D38" s="788">
        <v>15620</v>
      </c>
      <c r="E38" s="788">
        <v>18720</v>
      </c>
      <c r="F38" s="788">
        <v>16090</v>
      </c>
      <c r="G38" s="788">
        <v>14450</v>
      </c>
      <c r="H38" s="788">
        <v>7570</v>
      </c>
      <c r="I38" s="788">
        <v>11910</v>
      </c>
      <c r="J38" s="788">
        <v>31040</v>
      </c>
      <c r="K38" s="789">
        <v>83340</v>
      </c>
      <c r="L38" s="859"/>
      <c r="M38" s="872" t="s">
        <v>537</v>
      </c>
      <c r="N38" s="844">
        <f>'Figure 9'!C37/'Table 6'!C38</f>
        <v>0.5958035624433934</v>
      </c>
      <c r="O38" s="845">
        <f>'Figure 9'!E37/'Table 6'!D38</f>
        <v>3.0025608194622277</v>
      </c>
      <c r="P38" s="846">
        <f>'Figure 9'!F37/'Table 6'!E38</f>
        <v>1.2067307692307692</v>
      </c>
      <c r="Q38" s="846">
        <f>'Figure 9'!G37/'Table 6'!F38</f>
        <v>0.836544437538844</v>
      </c>
      <c r="R38" s="846">
        <f>'Figure 9'!H37/'Table 6'!G38</f>
        <v>0.5764705882352941</v>
      </c>
      <c r="S38" s="846">
        <f>'Figure 9'!I37/'Table 6'!H38</f>
        <v>0.4372523117569353</v>
      </c>
      <c r="T38" s="846">
        <f>'Figure 9'!J37/'Table 6'!I38</f>
        <v>0.2258606213266163</v>
      </c>
      <c r="U38" s="846">
        <f>'Figure 9'!K37/'Table 6'!J38</f>
        <v>0.17364690721649484</v>
      </c>
      <c r="V38" s="855">
        <f>'Figure 9'!L37/'Table 6'!K38</f>
        <v>0.1259899208063355</v>
      </c>
      <c r="W38" s="787">
        <v>33530</v>
      </c>
      <c r="X38" s="824">
        <v>22050</v>
      </c>
      <c r="Y38" s="788">
        <v>6000</v>
      </c>
      <c r="Z38" s="788">
        <v>2340</v>
      </c>
      <c r="AA38" s="788">
        <v>1070</v>
      </c>
      <c r="AB38" s="788">
        <v>320</v>
      </c>
      <c r="AC38" s="788">
        <v>300</v>
      </c>
      <c r="AD38" s="788">
        <v>430</v>
      </c>
      <c r="AE38" s="789">
        <v>430</v>
      </c>
      <c r="AF38" s="306">
        <f t="shared" si="3"/>
        <v>0.01759618252311368</v>
      </c>
      <c r="AG38" s="306">
        <f t="shared" si="4"/>
        <v>0.6576200417536534</v>
      </c>
      <c r="AH38" s="306">
        <f t="shared" si="5"/>
        <v>0.17894422904861318</v>
      </c>
      <c r="AI38" s="306">
        <f t="shared" si="6"/>
        <v>0.06978824932895913</v>
      </c>
      <c r="AJ38" s="306">
        <f t="shared" si="7"/>
        <v>0.03191172084700268</v>
      </c>
      <c r="AK38" s="306">
        <f t="shared" si="8"/>
        <v>0.009543692215926037</v>
      </c>
      <c r="AL38" s="306">
        <f t="shared" si="9"/>
        <v>0.008947211452430659</v>
      </c>
      <c r="AM38" s="306">
        <f t="shared" si="10"/>
        <v>0.012824336415150612</v>
      </c>
      <c r="AN38" s="306">
        <f t="shared" si="11"/>
        <v>0.012824336415150612</v>
      </c>
      <c r="AO38" s="306">
        <f t="shared" si="12"/>
        <v>5.24789219299543E-07</v>
      </c>
    </row>
    <row r="39" spans="2:31" ht="11.25">
      <c r="B39" s="873"/>
      <c r="C39" s="859"/>
      <c r="D39" s="859"/>
      <c r="E39" s="859"/>
      <c r="F39" s="859"/>
      <c r="G39" s="859"/>
      <c r="H39" s="859"/>
      <c r="I39" s="859"/>
      <c r="J39" s="859"/>
      <c r="K39" s="859"/>
      <c r="L39" s="859"/>
      <c r="M39" s="873"/>
      <c r="N39" s="874"/>
      <c r="O39" s="874"/>
      <c r="P39" s="874"/>
      <c r="Q39" s="874"/>
      <c r="R39" s="874"/>
      <c r="S39" s="874"/>
      <c r="T39" s="874"/>
      <c r="U39" s="874"/>
      <c r="V39" s="874"/>
      <c r="W39" s="859"/>
      <c r="X39" s="859"/>
      <c r="Y39" s="859"/>
      <c r="Z39" s="859"/>
      <c r="AA39" s="859"/>
      <c r="AB39" s="859"/>
      <c r="AC39" s="859"/>
      <c r="AD39" s="859"/>
      <c r="AE39" s="859"/>
    </row>
    <row r="40" spans="2:20" ht="12.75" customHeight="1">
      <c r="B40" s="184" t="s">
        <v>378</v>
      </c>
      <c r="M40" s="883" t="s">
        <v>463</v>
      </c>
      <c r="N40" s="883"/>
      <c r="O40" s="883"/>
      <c r="P40" s="883"/>
      <c r="Q40" s="883"/>
      <c r="R40" s="883"/>
      <c r="S40" s="883"/>
      <c r="T40" s="883"/>
    </row>
    <row r="41" spans="2:3" ht="12.75" customHeight="1">
      <c r="B41" s="185" t="s">
        <v>379</v>
      </c>
      <c r="C41" s="183"/>
    </row>
    <row r="43" spans="3:14" s="2" customFormat="1" ht="12" customHeight="1">
      <c r="C43" s="114"/>
      <c r="D43" s="114"/>
      <c r="E43" s="114"/>
      <c r="F43" s="114"/>
      <c r="G43" s="114"/>
      <c r="H43" s="114"/>
      <c r="I43" s="114"/>
      <c r="J43" s="114"/>
      <c r="K43" s="114"/>
      <c r="L43" s="298"/>
      <c r="M43" s="114"/>
      <c r="N43" s="53"/>
    </row>
    <row r="44" spans="3:9" ht="11.25">
      <c r="C44" s="2"/>
      <c r="D44" s="2"/>
      <c r="E44" s="2"/>
      <c r="F44" s="2"/>
      <c r="G44" s="2"/>
      <c r="H44" s="2"/>
      <c r="I44" s="55"/>
    </row>
    <row r="45" spans="10:13" ht="11.25">
      <c r="J45" s="53"/>
      <c r="K45" s="53"/>
      <c r="L45" s="861"/>
      <c r="M45" s="53"/>
    </row>
  </sheetData>
  <sheetProtection/>
  <mergeCells count="4">
    <mergeCell ref="C5:K5"/>
    <mergeCell ref="N5:V5"/>
    <mergeCell ref="W5:AE5"/>
    <mergeCell ref="M40:T40"/>
  </mergeCells>
  <conditionalFormatting sqref="N6:V39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  <ignoredErrors>
    <ignoredError sqref="C6 E6:G6 W6:AC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0"/>
  </sheetPr>
  <dimension ref="B1:AC52"/>
  <sheetViews>
    <sheetView zoomScale="140" zoomScaleNormal="140" zoomScalePageLayoutView="0" workbookViewId="0" topLeftCell="A1">
      <selection activeCell="D25" sqref="D25"/>
    </sheetView>
  </sheetViews>
  <sheetFormatPr defaultColWidth="9.140625" defaultRowHeight="12" customHeight="1"/>
  <cols>
    <col min="1" max="1" width="9.140625" style="2" customWidth="1"/>
    <col min="2" max="2" width="5.7109375" style="2" customWidth="1"/>
    <col min="3" max="13" width="8.7109375" style="2" customWidth="1"/>
    <col min="14" max="16384" width="9.140625" style="2" customWidth="1"/>
  </cols>
  <sheetData>
    <row r="1" spans="2:10" ht="12" customHeight="1">
      <c r="B1" s="948" t="s">
        <v>547</v>
      </c>
      <c r="C1" s="949"/>
      <c r="D1" s="949"/>
      <c r="E1" s="949"/>
      <c r="F1" s="949"/>
      <c r="G1" s="949"/>
      <c r="H1" s="949"/>
      <c r="I1" s="949"/>
      <c r="J1" s="949"/>
    </row>
    <row r="2" spans="2:17" ht="12" customHeight="1">
      <c r="B2" s="5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8"/>
      <c r="O2" s="148"/>
      <c r="P2" s="148"/>
      <c r="Q2" s="148"/>
    </row>
    <row r="3" spans="2:18" ht="12" customHeight="1">
      <c r="B3" s="946"/>
      <c r="C3" s="162" t="s">
        <v>42</v>
      </c>
      <c r="D3" s="950" t="s">
        <v>352</v>
      </c>
      <c r="E3" s="952"/>
      <c r="F3" s="950" t="s">
        <v>37</v>
      </c>
      <c r="G3" s="951"/>
      <c r="H3" s="888" t="s">
        <v>38</v>
      </c>
      <c r="I3" s="889"/>
      <c r="J3" s="877" t="s">
        <v>39</v>
      </c>
      <c r="K3" s="877"/>
      <c r="L3" s="877" t="s">
        <v>40</v>
      </c>
      <c r="M3" s="880"/>
      <c r="N3" s="877" t="s">
        <v>41</v>
      </c>
      <c r="O3" s="880"/>
      <c r="P3" s="877" t="s">
        <v>353</v>
      </c>
      <c r="Q3" s="945"/>
      <c r="R3" s="159"/>
    </row>
    <row r="4" spans="2:18" ht="12" customHeight="1">
      <c r="B4" s="947"/>
      <c r="C4" s="163" t="s">
        <v>43</v>
      </c>
      <c r="D4" s="23" t="s">
        <v>44</v>
      </c>
      <c r="E4" s="163" t="s">
        <v>43</v>
      </c>
      <c r="F4" s="23" t="s">
        <v>44</v>
      </c>
      <c r="G4" s="24" t="s">
        <v>43</v>
      </c>
      <c r="H4" s="23" t="s">
        <v>44</v>
      </c>
      <c r="I4" s="24" t="s">
        <v>43</v>
      </c>
      <c r="J4" s="23" t="s">
        <v>44</v>
      </c>
      <c r="K4" s="24" t="s">
        <v>43</v>
      </c>
      <c r="L4" s="23" t="s">
        <v>44</v>
      </c>
      <c r="M4" s="24" t="s">
        <v>43</v>
      </c>
      <c r="N4" s="23" t="s">
        <v>44</v>
      </c>
      <c r="O4" s="24" t="s">
        <v>43</v>
      </c>
      <c r="P4" s="23" t="s">
        <v>44</v>
      </c>
      <c r="Q4" s="24" t="s">
        <v>43</v>
      </c>
      <c r="R4" s="159"/>
    </row>
    <row r="5" spans="2:29" ht="12" customHeight="1">
      <c r="B5" s="169" t="s">
        <v>35</v>
      </c>
      <c r="C5" s="164">
        <f>SUM(C6:C20)</f>
        <v>117471.37000000001</v>
      </c>
      <c r="D5" s="164">
        <f aca="true" t="shared" si="0" ref="D5:Q5">SUM(D6:D20)</f>
        <v>2155.8900000000003</v>
      </c>
      <c r="E5" s="164">
        <f t="shared" si="0"/>
        <v>1724.72</v>
      </c>
      <c r="F5" s="164">
        <f t="shared" si="0"/>
        <v>82103.05</v>
      </c>
      <c r="G5" s="164">
        <f t="shared" si="0"/>
        <v>58962.32999999999</v>
      </c>
      <c r="H5" s="164">
        <f t="shared" si="0"/>
        <v>102876.78</v>
      </c>
      <c r="I5" s="164">
        <f t="shared" si="0"/>
        <v>10287.679999999998</v>
      </c>
      <c r="J5" s="164">
        <f t="shared" si="0"/>
        <v>11016.31</v>
      </c>
      <c r="K5" s="164">
        <f t="shared" si="0"/>
        <v>1101.6199999999997</v>
      </c>
      <c r="L5" s="164">
        <f t="shared" si="0"/>
        <v>122529.99999999999</v>
      </c>
      <c r="M5" s="164">
        <f t="shared" si="0"/>
        <v>29872.800000000007</v>
      </c>
      <c r="N5" s="164">
        <f t="shared" si="0"/>
        <v>1233120</v>
      </c>
      <c r="O5" s="164">
        <f t="shared" si="0"/>
        <v>16254.799999999997</v>
      </c>
      <c r="P5" s="164">
        <f t="shared" si="0"/>
        <v>4826.9800000000005</v>
      </c>
      <c r="Q5" s="164">
        <f t="shared" si="0"/>
        <v>96.55</v>
      </c>
      <c r="R5" s="160"/>
      <c r="S5" s="80">
        <f>('Table 1'!F7-'Table 8'!E5)/'Table 8'!E5</f>
        <v>0.11012222273760382</v>
      </c>
      <c r="T5" s="80">
        <f>('Table 1'!H7-'Table 8'!G5)/'Table 8'!G5</f>
        <v>-0.0866064824778802</v>
      </c>
      <c r="U5" s="80">
        <f>('Table 1'!J7-'Table 8'!I5)/'Table 8'!I5</f>
        <v>-0.19732728856263018</v>
      </c>
      <c r="V5" s="80">
        <f>('Table 1'!K7-'Table 8'!J5)/'Table 8'!J5</f>
        <v>-0.9047013019786116</v>
      </c>
      <c r="W5" s="80">
        <f>('Table 1'!L7-'Table 8'!K5)/'Table 8'!K5</f>
        <v>-0.0894863927670155</v>
      </c>
      <c r="X5" s="80">
        <f>('Table 1'!M7-'Table 8'!L5)/'Table 8'!L5</f>
        <v>-0.7635657390026932</v>
      </c>
      <c r="Y5" s="80">
        <f>('Table 1'!N7-'Table 8'!M5)/'Table 8'!M5</f>
        <v>-0.01180404916847466</v>
      </c>
      <c r="Z5" s="80">
        <f>('Table 1'!O7-'Table 8'!N5)/'Table 8'!N5</f>
        <v>-0.9883298867912288</v>
      </c>
      <c r="AA5" s="80">
        <f>('Table 1'!P7-'Table 8'!O5)/'Table 8'!O5</f>
        <v>-0.05971528410069619</v>
      </c>
      <c r="AB5" s="80">
        <f>('Table 1'!Q7-'Table 8'!P5)/'Table 8'!P5</f>
        <v>-0.9848787440594327</v>
      </c>
      <c r="AC5" s="80">
        <f>('Table 1'!R7-'Table 8'!Q5)/'Table 8'!Q5</f>
        <v>-0.2816157431382705</v>
      </c>
    </row>
    <row r="6" spans="2:26" ht="12" customHeight="1">
      <c r="B6" s="170" t="s">
        <v>0</v>
      </c>
      <c r="C6" s="165">
        <v>4359.33</v>
      </c>
      <c r="D6" s="143">
        <v>31.65</v>
      </c>
      <c r="E6" s="143">
        <v>25.32</v>
      </c>
      <c r="F6" s="143">
        <v>3041.57</v>
      </c>
      <c r="G6" s="143">
        <v>2121.25</v>
      </c>
      <c r="H6" s="143">
        <v>160.45</v>
      </c>
      <c r="I6" s="143">
        <v>16.04</v>
      </c>
      <c r="J6" s="143">
        <v>16.25</v>
      </c>
      <c r="K6" s="143">
        <v>1.62</v>
      </c>
      <c r="L6" s="143">
        <v>7368.54</v>
      </c>
      <c r="M6" s="143">
        <v>1785.44</v>
      </c>
      <c r="N6" s="143">
        <v>40640</v>
      </c>
      <c r="O6" s="143">
        <v>408.96</v>
      </c>
      <c r="P6" s="143">
        <v>34.37</v>
      </c>
      <c r="Q6" s="154">
        <v>0.69</v>
      </c>
      <c r="R6" s="160"/>
      <c r="S6" s="80"/>
      <c r="T6" s="80"/>
      <c r="U6" s="80"/>
      <c r="V6" s="80"/>
      <c r="W6" s="80"/>
      <c r="X6" s="80"/>
      <c r="Y6" s="80"/>
      <c r="Z6" s="80"/>
    </row>
    <row r="7" spans="2:23" ht="12" customHeight="1">
      <c r="B7" s="171" t="s">
        <v>461</v>
      </c>
      <c r="C7" s="166">
        <v>4361.77</v>
      </c>
      <c r="D7" s="144">
        <v>40.49</v>
      </c>
      <c r="E7" s="144">
        <v>32.39</v>
      </c>
      <c r="F7" s="144">
        <v>1887.06</v>
      </c>
      <c r="G7" s="144">
        <v>1342.5</v>
      </c>
      <c r="H7" s="144">
        <v>142.88</v>
      </c>
      <c r="I7" s="144">
        <v>14.29</v>
      </c>
      <c r="J7" s="145">
        <v>0</v>
      </c>
      <c r="K7" s="145">
        <v>0</v>
      </c>
      <c r="L7" s="144">
        <v>11626.04</v>
      </c>
      <c r="M7" s="144">
        <v>2766.79</v>
      </c>
      <c r="N7" s="144">
        <v>20970</v>
      </c>
      <c r="O7" s="144">
        <v>205.8</v>
      </c>
      <c r="P7" s="145" t="s">
        <v>357</v>
      </c>
      <c r="Q7" s="155" t="s">
        <v>357</v>
      </c>
      <c r="R7" s="160"/>
      <c r="S7" s="21"/>
      <c r="T7" s="21"/>
      <c r="U7" s="21"/>
      <c r="V7" s="21"/>
      <c r="W7" s="21"/>
    </row>
    <row r="8" spans="2:23" s="114" customFormat="1" ht="12" customHeight="1">
      <c r="B8" s="171" t="s">
        <v>348</v>
      </c>
      <c r="C8" s="166">
        <v>19182.52</v>
      </c>
      <c r="D8" s="144">
        <v>415.49</v>
      </c>
      <c r="E8" s="144">
        <v>332.4</v>
      </c>
      <c r="F8" s="144">
        <v>14823.51</v>
      </c>
      <c r="G8" s="144">
        <v>10589.23</v>
      </c>
      <c r="H8" s="144">
        <v>2680.91</v>
      </c>
      <c r="I8" s="144">
        <v>268.09</v>
      </c>
      <c r="J8" s="145" t="s">
        <v>357</v>
      </c>
      <c r="K8" s="145" t="s">
        <v>357</v>
      </c>
      <c r="L8" s="144">
        <v>25976.15</v>
      </c>
      <c r="M8" s="144">
        <v>6520.47</v>
      </c>
      <c r="N8" s="144">
        <v>117730</v>
      </c>
      <c r="O8" s="144">
        <v>1472.33</v>
      </c>
      <c r="P8" s="145" t="s">
        <v>357</v>
      </c>
      <c r="Q8" s="155" t="s">
        <v>357</v>
      </c>
      <c r="R8" s="161"/>
      <c r="S8" s="153"/>
      <c r="T8" s="153"/>
      <c r="U8" s="153"/>
      <c r="V8" s="153"/>
      <c r="W8" s="153"/>
    </row>
    <row r="9" spans="2:23" ht="12" customHeight="1">
      <c r="B9" s="171" t="s">
        <v>6</v>
      </c>
      <c r="C9" s="166">
        <v>6444.3</v>
      </c>
      <c r="D9" s="144">
        <v>74.96</v>
      </c>
      <c r="E9" s="144">
        <v>59.97</v>
      </c>
      <c r="F9" s="144">
        <v>7036.01</v>
      </c>
      <c r="G9" s="144">
        <v>5146.44</v>
      </c>
      <c r="H9" s="144">
        <v>6891.53</v>
      </c>
      <c r="I9" s="144">
        <v>689.15</v>
      </c>
      <c r="J9" s="144">
        <v>8.1</v>
      </c>
      <c r="K9" s="144">
        <v>0.81</v>
      </c>
      <c r="L9" s="144">
        <v>1722.11</v>
      </c>
      <c r="M9" s="144">
        <v>408.27</v>
      </c>
      <c r="N9" s="144">
        <v>13960</v>
      </c>
      <c r="O9" s="144">
        <v>139.66</v>
      </c>
      <c r="P9" s="145" t="s">
        <v>357</v>
      </c>
      <c r="Q9" s="155" t="s">
        <v>357</v>
      </c>
      <c r="R9" s="160"/>
      <c r="S9" s="21"/>
      <c r="T9" s="21"/>
      <c r="U9" s="21"/>
      <c r="V9" s="21"/>
      <c r="W9" s="21"/>
    </row>
    <row r="10" spans="2:23" ht="12" customHeight="1">
      <c r="B10" s="171" t="s">
        <v>7</v>
      </c>
      <c r="C10" s="166">
        <v>2540.11</v>
      </c>
      <c r="D10" s="144">
        <v>44.36</v>
      </c>
      <c r="E10" s="144">
        <v>35.49</v>
      </c>
      <c r="F10" s="144">
        <v>652.39</v>
      </c>
      <c r="G10" s="144">
        <v>463.66</v>
      </c>
      <c r="H10" s="144">
        <v>8752.67</v>
      </c>
      <c r="I10" s="144">
        <v>875.27</v>
      </c>
      <c r="J10" s="144">
        <v>5327.2</v>
      </c>
      <c r="K10" s="144">
        <v>532.72</v>
      </c>
      <c r="L10" s="144">
        <v>969.85</v>
      </c>
      <c r="M10" s="144">
        <v>244.62</v>
      </c>
      <c r="N10" s="144">
        <v>39320</v>
      </c>
      <c r="O10" s="144">
        <v>384.09</v>
      </c>
      <c r="P10" s="144">
        <v>213.29</v>
      </c>
      <c r="Q10" s="156">
        <v>4.27</v>
      </c>
      <c r="R10" s="160"/>
      <c r="S10" s="21"/>
      <c r="T10" s="21"/>
      <c r="U10" s="21"/>
      <c r="V10" s="21"/>
      <c r="W10" s="21"/>
    </row>
    <row r="11" spans="2:23" ht="12" customHeight="1">
      <c r="B11" s="171" t="s">
        <v>459</v>
      </c>
      <c r="C11" s="166">
        <v>14994.22</v>
      </c>
      <c r="D11" s="144">
        <v>292.55</v>
      </c>
      <c r="E11" s="144">
        <v>234.04</v>
      </c>
      <c r="F11" s="144">
        <v>6346.46</v>
      </c>
      <c r="G11" s="144">
        <v>4480.74</v>
      </c>
      <c r="H11" s="144">
        <v>20926.77</v>
      </c>
      <c r="I11" s="144">
        <v>2092.68</v>
      </c>
      <c r="J11" s="144">
        <v>2724.63</v>
      </c>
      <c r="K11" s="144">
        <v>272.46</v>
      </c>
      <c r="L11" s="144">
        <v>22015.03</v>
      </c>
      <c r="M11" s="144">
        <v>5766.97</v>
      </c>
      <c r="N11" s="144">
        <v>181470</v>
      </c>
      <c r="O11" s="144">
        <v>2117.47</v>
      </c>
      <c r="P11" s="144">
        <v>1492.6</v>
      </c>
      <c r="Q11" s="156">
        <v>29.85</v>
      </c>
      <c r="R11" s="160"/>
      <c r="S11" s="21"/>
      <c r="T11" s="21"/>
      <c r="U11" s="21"/>
      <c r="V11" s="21"/>
      <c r="W11" s="21"/>
    </row>
    <row r="12" spans="2:23" ht="12" customHeight="1">
      <c r="B12" s="171" t="s">
        <v>45</v>
      </c>
      <c r="C12" s="166">
        <v>23892.23</v>
      </c>
      <c r="D12" s="144">
        <v>448.61</v>
      </c>
      <c r="E12" s="144">
        <v>358.89</v>
      </c>
      <c r="F12" s="144">
        <v>20258.92</v>
      </c>
      <c r="G12" s="144">
        <v>14635.91</v>
      </c>
      <c r="H12" s="144">
        <v>9416.24</v>
      </c>
      <c r="I12" s="144">
        <v>941.62</v>
      </c>
      <c r="J12" s="144">
        <v>1201.94</v>
      </c>
      <c r="K12" s="144">
        <v>120.19</v>
      </c>
      <c r="L12" s="144">
        <v>14869.72</v>
      </c>
      <c r="M12" s="144">
        <v>3262.66</v>
      </c>
      <c r="N12" s="144">
        <v>289490</v>
      </c>
      <c r="O12" s="144">
        <v>4546.72</v>
      </c>
      <c r="P12" s="144">
        <v>1311.46</v>
      </c>
      <c r="Q12" s="156">
        <v>26.23</v>
      </c>
      <c r="R12" s="160"/>
      <c r="S12" s="21"/>
      <c r="T12" s="21"/>
      <c r="U12" s="21"/>
      <c r="V12" s="21"/>
      <c r="W12" s="21"/>
    </row>
    <row r="13" spans="2:23" ht="12" customHeight="1">
      <c r="B13" s="171" t="s">
        <v>394</v>
      </c>
      <c r="C13" s="166">
        <v>9969.56</v>
      </c>
      <c r="D13" s="144">
        <v>184.84</v>
      </c>
      <c r="E13" s="144">
        <v>147.87</v>
      </c>
      <c r="F13" s="144">
        <v>6231.2</v>
      </c>
      <c r="G13" s="144">
        <v>4528.21</v>
      </c>
      <c r="H13" s="144">
        <v>6808.33</v>
      </c>
      <c r="I13" s="144">
        <v>680.83</v>
      </c>
      <c r="J13" s="144">
        <v>922.66</v>
      </c>
      <c r="K13" s="144">
        <v>92.27</v>
      </c>
      <c r="L13" s="144">
        <v>8634.93</v>
      </c>
      <c r="M13" s="144">
        <v>2300.86</v>
      </c>
      <c r="N13" s="144">
        <v>170740</v>
      </c>
      <c r="O13" s="144">
        <v>2191.89</v>
      </c>
      <c r="P13" s="144">
        <v>1381.29</v>
      </c>
      <c r="Q13" s="156">
        <v>27.63</v>
      </c>
      <c r="R13" s="160"/>
      <c r="S13" s="21"/>
      <c r="T13" s="21"/>
      <c r="U13" s="21"/>
      <c r="V13" s="21"/>
      <c r="W13" s="21"/>
    </row>
    <row r="14" spans="2:23" s="114" customFormat="1" ht="12" customHeight="1">
      <c r="B14" s="171" t="s">
        <v>363</v>
      </c>
      <c r="C14" s="166">
        <v>172.25</v>
      </c>
      <c r="D14" s="144">
        <v>2.82</v>
      </c>
      <c r="E14" s="144">
        <v>2.25</v>
      </c>
      <c r="F14" s="144">
        <v>207.93</v>
      </c>
      <c r="G14" s="144">
        <v>149.43</v>
      </c>
      <c r="H14" s="144">
        <v>8.22</v>
      </c>
      <c r="I14" s="144">
        <v>0.82</v>
      </c>
      <c r="J14" s="145" t="s">
        <v>357</v>
      </c>
      <c r="K14" s="145" t="s">
        <v>357</v>
      </c>
      <c r="L14" s="144">
        <v>86.21</v>
      </c>
      <c r="M14" s="144">
        <v>18.86</v>
      </c>
      <c r="N14" s="144">
        <v>60</v>
      </c>
      <c r="O14" s="144">
        <v>830</v>
      </c>
      <c r="P14" s="144">
        <v>0.97</v>
      </c>
      <c r="Q14" s="156">
        <v>0.02</v>
      </c>
      <c r="R14" s="161"/>
      <c r="S14" s="153"/>
      <c r="T14" s="153"/>
      <c r="U14" s="153"/>
      <c r="V14" s="153"/>
      <c r="W14" s="153"/>
    </row>
    <row r="15" spans="2:23" ht="12" customHeight="1">
      <c r="B15" s="171" t="s">
        <v>460</v>
      </c>
      <c r="C15" s="166">
        <v>7348.03</v>
      </c>
      <c r="D15" s="144">
        <v>115.17</v>
      </c>
      <c r="E15" s="144">
        <v>92.13</v>
      </c>
      <c r="F15" s="144">
        <v>4205.69</v>
      </c>
      <c r="G15" s="144">
        <v>3006.92</v>
      </c>
      <c r="H15" s="144">
        <v>1400.65</v>
      </c>
      <c r="I15" s="144">
        <v>140.07</v>
      </c>
      <c r="J15" s="144">
        <v>152.79</v>
      </c>
      <c r="K15" s="144">
        <v>15.28</v>
      </c>
      <c r="L15" s="144">
        <v>13566.82</v>
      </c>
      <c r="M15" s="144">
        <v>2914.43</v>
      </c>
      <c r="N15" s="144">
        <v>107570</v>
      </c>
      <c r="O15" s="144">
        <v>1178.11</v>
      </c>
      <c r="P15" s="144">
        <v>54.67</v>
      </c>
      <c r="Q15" s="156">
        <v>1.09</v>
      </c>
      <c r="R15" s="160"/>
      <c r="S15" s="21"/>
      <c r="T15" s="21"/>
      <c r="U15" s="21"/>
      <c r="V15" s="21"/>
      <c r="W15" s="21"/>
    </row>
    <row r="16" spans="2:23" ht="12" customHeight="1">
      <c r="B16" s="171" t="s">
        <v>19</v>
      </c>
      <c r="C16" s="166">
        <v>2673.93</v>
      </c>
      <c r="D16" s="144">
        <v>61.8</v>
      </c>
      <c r="E16" s="144">
        <v>49.44</v>
      </c>
      <c r="F16" s="144">
        <v>2151.34</v>
      </c>
      <c r="G16" s="144">
        <v>1564.32</v>
      </c>
      <c r="H16" s="144">
        <v>339.25</v>
      </c>
      <c r="I16" s="144">
        <v>33.93</v>
      </c>
      <c r="J16" s="144">
        <v>50.81</v>
      </c>
      <c r="K16" s="144">
        <v>5.08</v>
      </c>
      <c r="L16" s="144">
        <v>3425.45</v>
      </c>
      <c r="M16" s="144">
        <v>858.69</v>
      </c>
      <c r="N16" s="144">
        <v>14330</v>
      </c>
      <c r="O16" s="144">
        <v>162.48</v>
      </c>
      <c r="P16" s="145" t="s">
        <v>357</v>
      </c>
      <c r="Q16" s="155" t="s">
        <v>357</v>
      </c>
      <c r="R16" s="160"/>
      <c r="S16" s="21"/>
      <c r="T16" s="21"/>
      <c r="U16" s="21"/>
      <c r="V16" s="21"/>
      <c r="W16" s="21"/>
    </row>
    <row r="17" spans="2:23" ht="12" customHeight="1">
      <c r="B17" s="171" t="s">
        <v>21</v>
      </c>
      <c r="C17" s="166">
        <v>2551.32</v>
      </c>
      <c r="D17" s="144">
        <v>96.47</v>
      </c>
      <c r="E17" s="144">
        <v>77.18</v>
      </c>
      <c r="F17" s="144">
        <v>1415.19</v>
      </c>
      <c r="G17" s="144">
        <v>1029.18</v>
      </c>
      <c r="H17" s="144">
        <v>2929.77</v>
      </c>
      <c r="I17" s="144">
        <v>292.98</v>
      </c>
      <c r="J17" s="144">
        <v>537.24</v>
      </c>
      <c r="K17" s="144">
        <v>53.72</v>
      </c>
      <c r="L17" s="144">
        <v>2418.43</v>
      </c>
      <c r="M17" s="144">
        <v>600.58</v>
      </c>
      <c r="N17" s="144">
        <v>42630</v>
      </c>
      <c r="O17" s="144">
        <v>490.91</v>
      </c>
      <c r="P17" s="144">
        <v>338.33</v>
      </c>
      <c r="Q17" s="156">
        <v>6.77</v>
      </c>
      <c r="R17" s="160"/>
      <c r="S17" s="21"/>
      <c r="T17" s="21"/>
      <c r="U17" s="21"/>
      <c r="V17" s="21"/>
      <c r="W17" s="21"/>
    </row>
    <row r="18" spans="2:23" ht="12" customHeight="1">
      <c r="B18" s="171" t="s">
        <v>25</v>
      </c>
      <c r="C18" s="166">
        <v>1216.88</v>
      </c>
      <c r="D18" s="144">
        <v>25.46</v>
      </c>
      <c r="E18" s="144">
        <v>20.37</v>
      </c>
      <c r="F18" s="144">
        <v>1056.48</v>
      </c>
      <c r="G18" s="144">
        <v>748.07</v>
      </c>
      <c r="H18" s="144">
        <v>99.53</v>
      </c>
      <c r="I18" s="144">
        <v>9.95</v>
      </c>
      <c r="J18" s="144">
        <v>8.56</v>
      </c>
      <c r="K18" s="144">
        <v>0.86</v>
      </c>
      <c r="L18" s="144">
        <v>1295.8</v>
      </c>
      <c r="M18" s="144">
        <v>313.15</v>
      </c>
      <c r="N18" s="144">
        <v>12570</v>
      </c>
      <c r="O18" s="144">
        <v>124.48</v>
      </c>
      <c r="P18" s="145" t="s">
        <v>357</v>
      </c>
      <c r="Q18" s="155" t="s">
        <v>357</v>
      </c>
      <c r="R18" s="160"/>
      <c r="S18" s="21"/>
      <c r="T18" s="21"/>
      <c r="U18" s="21"/>
      <c r="V18" s="21"/>
      <c r="W18" s="21"/>
    </row>
    <row r="19" spans="2:23" ht="12" customHeight="1">
      <c r="B19" s="171" t="s">
        <v>458</v>
      </c>
      <c r="C19" s="166">
        <v>1979.55</v>
      </c>
      <c r="D19" s="144">
        <v>79.73</v>
      </c>
      <c r="E19" s="144">
        <v>63.78</v>
      </c>
      <c r="F19" s="144">
        <v>1712.99</v>
      </c>
      <c r="G19" s="144">
        <v>1220.31</v>
      </c>
      <c r="H19" s="144">
        <v>437.37</v>
      </c>
      <c r="I19" s="144">
        <v>43.74</v>
      </c>
      <c r="J19" s="145" t="s">
        <v>357</v>
      </c>
      <c r="K19" s="145" t="s">
        <v>357</v>
      </c>
      <c r="L19" s="144">
        <v>2115.34</v>
      </c>
      <c r="M19" s="144">
        <v>500.81</v>
      </c>
      <c r="N19" s="144">
        <v>13710</v>
      </c>
      <c r="O19" s="144">
        <v>150.92</v>
      </c>
      <c r="P19" s="145" t="s">
        <v>357</v>
      </c>
      <c r="Q19" s="155" t="s">
        <v>357</v>
      </c>
      <c r="R19" s="160"/>
      <c r="S19" s="21"/>
      <c r="T19" s="21"/>
      <c r="U19" s="21"/>
      <c r="V19" s="21"/>
      <c r="W19" s="21"/>
    </row>
    <row r="20" spans="2:23" s="114" customFormat="1" ht="12" customHeight="1">
      <c r="B20" s="172" t="s">
        <v>345</v>
      </c>
      <c r="C20" s="167">
        <v>15785.37</v>
      </c>
      <c r="D20" s="146">
        <v>241.49</v>
      </c>
      <c r="E20" s="146">
        <v>193.2</v>
      </c>
      <c r="F20" s="146">
        <v>11076.31</v>
      </c>
      <c r="G20" s="146">
        <v>7936.16</v>
      </c>
      <c r="H20" s="146">
        <v>41882.21</v>
      </c>
      <c r="I20" s="146">
        <v>4188.22</v>
      </c>
      <c r="J20" s="146">
        <v>66.13</v>
      </c>
      <c r="K20" s="146">
        <v>6.61</v>
      </c>
      <c r="L20" s="146">
        <v>6439.58</v>
      </c>
      <c r="M20" s="146">
        <v>1610.2</v>
      </c>
      <c r="N20" s="146">
        <v>167930</v>
      </c>
      <c r="O20" s="146">
        <v>1850.98</v>
      </c>
      <c r="P20" s="149" t="s">
        <v>357</v>
      </c>
      <c r="Q20" s="157" t="s">
        <v>357</v>
      </c>
      <c r="R20" s="161"/>
      <c r="S20" s="153"/>
      <c r="T20" s="153"/>
      <c r="U20" s="153"/>
      <c r="V20" s="153"/>
      <c r="W20" s="153"/>
    </row>
    <row r="21" spans="2:23" ht="12" customHeight="1">
      <c r="B21" s="173" t="s">
        <v>393</v>
      </c>
      <c r="C21" s="168">
        <v>1257.82</v>
      </c>
      <c r="D21" s="147">
        <v>26.96</v>
      </c>
      <c r="E21" s="147">
        <v>21.57</v>
      </c>
      <c r="F21" s="147">
        <v>1033.07</v>
      </c>
      <c r="G21" s="147">
        <v>718.8</v>
      </c>
      <c r="H21" s="147">
        <v>2324.79</v>
      </c>
      <c r="I21" s="147">
        <v>232.48</v>
      </c>
      <c r="J21" s="147">
        <v>78.59</v>
      </c>
      <c r="K21" s="147">
        <v>7.86</v>
      </c>
      <c r="L21" s="147">
        <v>738.37</v>
      </c>
      <c r="M21" s="147">
        <v>168.66</v>
      </c>
      <c r="N21" s="147">
        <v>9790</v>
      </c>
      <c r="O21" s="147">
        <v>108.38</v>
      </c>
      <c r="P21" s="147">
        <v>3.33</v>
      </c>
      <c r="Q21" s="158">
        <v>0.07</v>
      </c>
      <c r="R21" s="160"/>
      <c r="S21" s="21"/>
      <c r="T21" s="21"/>
      <c r="U21" s="21"/>
      <c r="V21" s="21"/>
      <c r="W21" s="21"/>
    </row>
    <row r="22" spans="2:13" ht="12" customHeight="1">
      <c r="B22" s="29"/>
      <c r="C22" s="53"/>
      <c r="D22" s="53"/>
      <c r="E22" s="53"/>
      <c r="F22" s="54"/>
      <c r="G22" s="9"/>
      <c r="H22" s="53"/>
      <c r="I22" s="9"/>
      <c r="J22" s="54"/>
      <c r="K22" s="53"/>
      <c r="L22" s="53"/>
      <c r="M22" s="53"/>
    </row>
    <row r="23" spans="2:13" ht="12" customHeight="1">
      <c r="B23" s="883" t="s">
        <v>463</v>
      </c>
      <c r="C23" s="883"/>
      <c r="D23" s="883"/>
      <c r="E23" s="883"/>
      <c r="F23" s="883"/>
      <c r="G23" s="883"/>
      <c r="H23" s="883"/>
      <c r="I23" s="883"/>
      <c r="J23" s="55"/>
      <c r="K23" s="53"/>
      <c r="L23" s="53"/>
      <c r="M23" s="53"/>
    </row>
    <row r="24" spans="2:13" ht="12" customHeight="1">
      <c r="B24" s="473"/>
      <c r="C24" s="473"/>
      <c r="D24" s="473"/>
      <c r="E24" s="473"/>
      <c r="F24" s="473"/>
      <c r="G24" s="473"/>
      <c r="H24" s="473"/>
      <c r="I24" s="473"/>
      <c r="J24" s="55"/>
      <c r="K24" s="53"/>
      <c r="L24" s="53"/>
      <c r="M24" s="53"/>
    </row>
    <row r="25" ht="12" customHeight="1">
      <c r="B25" s="5" t="s">
        <v>30</v>
      </c>
    </row>
    <row r="26" spans="2:4" ht="12" customHeight="1">
      <c r="B26" s="6" t="s">
        <v>18</v>
      </c>
      <c r="C26" s="6" t="s">
        <v>29</v>
      </c>
      <c r="D26" s="6"/>
    </row>
    <row r="27" spans="2:4" ht="12" customHeight="1">
      <c r="B27" s="50" t="s">
        <v>31</v>
      </c>
      <c r="C27" s="50" t="s">
        <v>32</v>
      </c>
      <c r="D27" s="6"/>
    </row>
    <row r="28" spans="2:4" ht="12" customHeight="1">
      <c r="B28" s="2" t="s">
        <v>357</v>
      </c>
      <c r="C28" s="2" t="s">
        <v>358</v>
      </c>
      <c r="D28" s="6"/>
    </row>
    <row r="30" spans="2:10" ht="12" customHeight="1">
      <c r="B30" s="890" t="s">
        <v>360</v>
      </c>
      <c r="C30" s="885"/>
      <c r="D30" s="885"/>
      <c r="E30" s="885"/>
      <c r="F30" s="885"/>
      <c r="G30" s="885"/>
      <c r="H30" s="885"/>
      <c r="I30" s="885"/>
      <c r="J30" s="885"/>
    </row>
    <row r="31" spans="2:10" ht="12" customHeight="1">
      <c r="B31" s="881" t="s">
        <v>361</v>
      </c>
      <c r="C31" s="882"/>
      <c r="D31" s="882"/>
      <c r="E31" s="882"/>
      <c r="F31" s="882"/>
      <c r="G31" s="882"/>
      <c r="H31" s="882"/>
      <c r="I31" s="882"/>
      <c r="J31" s="882"/>
    </row>
    <row r="32" spans="2:10" s="114" customFormat="1" ht="12" customHeight="1">
      <c r="B32" s="327"/>
      <c r="C32" s="150"/>
      <c r="D32" s="150"/>
      <c r="E32" s="150"/>
      <c r="F32" s="150"/>
      <c r="H32" s="150"/>
      <c r="I32" s="150"/>
      <c r="J32" s="150"/>
    </row>
    <row r="33" spans="2:9" ht="12" customHeight="1">
      <c r="B33" s="114"/>
      <c r="I33" s="174"/>
    </row>
    <row r="36" ht="12" customHeight="1">
      <c r="B36" s="114"/>
    </row>
    <row r="37" ht="12" customHeight="1">
      <c r="B37" s="114"/>
    </row>
    <row r="38" ht="12" customHeight="1">
      <c r="B38" s="114"/>
    </row>
    <row r="39" ht="12" customHeight="1">
      <c r="B39" s="114"/>
    </row>
    <row r="40" ht="12" customHeight="1">
      <c r="B40" s="114"/>
    </row>
    <row r="41" ht="12" customHeight="1">
      <c r="B41" s="114"/>
    </row>
    <row r="42" ht="12" customHeight="1">
      <c r="B42" s="114"/>
    </row>
    <row r="43" ht="12" customHeight="1">
      <c r="B43" s="114"/>
    </row>
    <row r="44" ht="12" customHeight="1">
      <c r="B44" s="114"/>
    </row>
    <row r="45" ht="12" customHeight="1">
      <c r="B45" s="114"/>
    </row>
    <row r="46" ht="12" customHeight="1">
      <c r="B46" s="114"/>
    </row>
    <row r="47" ht="12" customHeight="1">
      <c r="B47" s="114"/>
    </row>
    <row r="48" ht="12" customHeight="1">
      <c r="B48" s="114"/>
    </row>
    <row r="49" ht="12" customHeight="1">
      <c r="B49" s="114"/>
    </row>
    <row r="50" ht="12" customHeight="1">
      <c r="B50" s="114"/>
    </row>
    <row r="51" ht="12" customHeight="1">
      <c r="B51" s="114"/>
    </row>
    <row r="52" ht="12" customHeight="1">
      <c r="B52" s="114"/>
    </row>
  </sheetData>
  <sheetProtection/>
  <mergeCells count="12">
    <mergeCell ref="F3:G3"/>
    <mergeCell ref="D3:E3"/>
    <mergeCell ref="P3:Q3"/>
    <mergeCell ref="B31:J31"/>
    <mergeCell ref="B3:B4"/>
    <mergeCell ref="H3:I3"/>
    <mergeCell ref="B23:I23"/>
    <mergeCell ref="B1:J1"/>
    <mergeCell ref="B30:J30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  <ignoredErrors>
    <ignoredError sqref="B27" numberStoredAsText="1"/>
    <ignoredError sqref="C5 D5:O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0"/>
  </sheetPr>
  <dimension ref="B1:AB49"/>
  <sheetViews>
    <sheetView zoomScale="130" zoomScaleNormal="130" zoomScalePageLayoutView="0" workbookViewId="0" topLeftCell="A16">
      <selection activeCell="D25" sqref="D25"/>
    </sheetView>
  </sheetViews>
  <sheetFormatPr defaultColWidth="9.140625" defaultRowHeight="9.75" customHeight="1"/>
  <cols>
    <col min="1" max="1" width="9.140625" style="2" customWidth="1"/>
    <col min="2" max="2" width="5.7109375" style="49" customWidth="1"/>
    <col min="3" max="12" width="8.7109375" style="2" customWidth="1"/>
    <col min="13" max="16384" width="9.140625" style="2" customWidth="1"/>
  </cols>
  <sheetData>
    <row r="1" spans="2:9" ht="12" customHeight="1">
      <c r="B1" s="244" t="s">
        <v>511</v>
      </c>
      <c r="C1" s="1"/>
      <c r="D1" s="1"/>
      <c r="E1" s="1"/>
      <c r="F1" s="1"/>
      <c r="G1" s="1"/>
      <c r="H1" s="1"/>
      <c r="I1" s="1"/>
    </row>
    <row r="2" spans="2:16" ht="12" customHeight="1">
      <c r="B2" s="17"/>
      <c r="C2" s="3"/>
      <c r="D2" s="3"/>
      <c r="E2" s="3"/>
      <c r="F2" s="3"/>
      <c r="G2" s="3"/>
      <c r="H2" s="3"/>
      <c r="I2" s="3"/>
      <c r="J2" s="8"/>
      <c r="K2" s="8"/>
      <c r="L2" s="8"/>
      <c r="M2" s="8"/>
      <c r="N2" s="8"/>
      <c r="O2" s="8"/>
      <c r="P2" s="8"/>
    </row>
    <row r="3" spans="2:16" ht="12" customHeight="1">
      <c r="B3" s="953"/>
      <c r="C3" s="954" t="s">
        <v>352</v>
      </c>
      <c r="D3" s="953"/>
      <c r="E3" s="888" t="s">
        <v>37</v>
      </c>
      <c r="F3" s="889"/>
      <c r="G3" s="888" t="s">
        <v>38</v>
      </c>
      <c r="H3" s="889"/>
      <c r="I3" s="877" t="s">
        <v>39</v>
      </c>
      <c r="J3" s="877"/>
      <c r="K3" s="877" t="s">
        <v>40</v>
      </c>
      <c r="L3" s="880"/>
      <c r="M3" s="877" t="s">
        <v>41</v>
      </c>
      <c r="N3" s="880"/>
      <c r="O3" s="877" t="s">
        <v>353</v>
      </c>
      <c r="P3" s="880"/>
    </row>
    <row r="4" spans="2:16" ht="12" customHeight="1">
      <c r="B4" s="887"/>
      <c r="C4" s="465" t="s">
        <v>351</v>
      </c>
      <c r="D4" s="467" t="s">
        <v>281</v>
      </c>
      <c r="E4" s="465" t="s">
        <v>351</v>
      </c>
      <c r="F4" s="467" t="s">
        <v>281</v>
      </c>
      <c r="G4" s="465" t="s">
        <v>351</v>
      </c>
      <c r="H4" s="467" t="s">
        <v>281</v>
      </c>
      <c r="I4" s="465" t="s">
        <v>351</v>
      </c>
      <c r="J4" s="467" t="s">
        <v>281</v>
      </c>
      <c r="K4" s="465" t="s">
        <v>351</v>
      </c>
      <c r="L4" s="468" t="s">
        <v>281</v>
      </c>
      <c r="M4" s="469" t="s">
        <v>351</v>
      </c>
      <c r="N4" s="468" t="s">
        <v>281</v>
      </c>
      <c r="O4" s="469" t="s">
        <v>351</v>
      </c>
      <c r="P4" s="468" t="s">
        <v>281</v>
      </c>
    </row>
    <row r="5" spans="2:16" ht="12" customHeight="1">
      <c r="B5" s="456" t="s">
        <v>432</v>
      </c>
      <c r="C5" s="545" t="s">
        <v>18</v>
      </c>
      <c r="D5" s="544">
        <f>SUM(D8:D35)</f>
        <v>3547.65</v>
      </c>
      <c r="E5" s="545" t="s">
        <v>18</v>
      </c>
      <c r="F5" s="545">
        <f>SUM(F8:F35)</f>
        <v>88642.81999999998</v>
      </c>
      <c r="G5" s="545" t="s">
        <v>18</v>
      </c>
      <c r="H5" s="545">
        <f>SUM(H8:H35)</f>
        <v>95987.06</v>
      </c>
      <c r="I5" s="545" t="s">
        <v>18</v>
      </c>
      <c r="J5" s="545">
        <f>SUM(J8:J35)</f>
        <v>12313.079999999996</v>
      </c>
      <c r="K5" s="545" t="s">
        <v>18</v>
      </c>
      <c r="L5" s="545">
        <f>SUM(L8:L35)</f>
        <v>153310.97</v>
      </c>
      <c r="M5" s="545" t="s">
        <v>18</v>
      </c>
      <c r="N5" s="545">
        <f>SUM(N8:N35)</f>
        <v>1629990</v>
      </c>
      <c r="O5" s="545" t="s">
        <v>18</v>
      </c>
      <c r="P5" s="545">
        <f>SUM(P8:P35)</f>
        <v>4551.91</v>
      </c>
    </row>
    <row r="6" spans="2:28" ht="12" customHeight="1">
      <c r="B6" s="457" t="s">
        <v>34</v>
      </c>
      <c r="C6" s="544">
        <f>SUM(C8:C35)</f>
        <v>3763.64</v>
      </c>
      <c r="D6" s="544">
        <f>D5-D18</f>
        <v>3529.88</v>
      </c>
      <c r="E6" s="545">
        <f>SUM(E8:E35)</f>
        <v>89920.89</v>
      </c>
      <c r="F6" s="545">
        <f>F5-F18</f>
        <v>88145.71999999997</v>
      </c>
      <c r="G6" s="545">
        <f>SUM(G8:G35)</f>
        <v>105522.64</v>
      </c>
      <c r="H6" s="545">
        <f>H5-H18</f>
        <v>95100.86</v>
      </c>
      <c r="I6" s="545">
        <f>SUM(I8:I35)</f>
        <v>12424.13</v>
      </c>
      <c r="J6" s="545">
        <f>J5-J18</f>
        <v>12200.719999999996</v>
      </c>
      <c r="K6" s="545">
        <f>SUM(K8:K35)</f>
        <v>154423.25000000003</v>
      </c>
      <c r="L6" s="545">
        <f>L5-L18</f>
        <v>151809.79</v>
      </c>
      <c r="M6" s="545">
        <f>SUM(M8:M35)</f>
        <v>1512710</v>
      </c>
      <c r="N6" s="545">
        <f>N5-N18</f>
        <v>1616520</v>
      </c>
      <c r="O6" s="545">
        <f>SUM(O8:O35)</f>
        <v>5180.08</v>
      </c>
      <c r="P6" s="545">
        <f>P5-P18</f>
        <v>4512.58</v>
      </c>
      <c r="Q6" s="318"/>
      <c r="R6" s="80">
        <f>(H6-G6)/G6</f>
        <v>-0.09876345019419529</v>
      </c>
      <c r="S6" s="319"/>
      <c r="T6" s="319"/>
      <c r="U6" s="80"/>
      <c r="V6" s="80"/>
      <c r="W6" s="80"/>
      <c r="X6" s="80"/>
      <c r="Y6" s="80"/>
      <c r="Z6" s="80"/>
      <c r="AA6" s="80"/>
      <c r="AB6" s="80"/>
    </row>
    <row r="7" spans="2:28" ht="12" customHeight="1">
      <c r="B7" s="151" t="s">
        <v>35</v>
      </c>
      <c r="C7" s="152">
        <f aca="true" t="shared" si="0" ref="C7:H7">C8+C11+C12+C14+C15+C16+C17+C19+C23+C26+C27+C29+C33+C34+C35</f>
        <v>2138.02</v>
      </c>
      <c r="D7" s="152">
        <f t="shared" si="0"/>
        <v>2393.32</v>
      </c>
      <c r="E7" s="152">
        <f t="shared" si="0"/>
        <v>76272.5</v>
      </c>
      <c r="F7" s="152">
        <f t="shared" si="0"/>
        <v>75410.40000000001</v>
      </c>
      <c r="G7" s="152">
        <f t="shared" si="0"/>
        <v>93760.45</v>
      </c>
      <c r="H7" s="152">
        <f t="shared" si="0"/>
        <v>82576.51</v>
      </c>
      <c r="I7" s="152">
        <f>I8+I11+I14+I15+I16+I17+I19+I23+I26+I27+I29+I33+I35</f>
        <v>10498.42</v>
      </c>
      <c r="J7" s="152">
        <f>J8+J11+J12+J14+J15+J16+J17+J19+J23+J26+J27+J29+J33+J35</f>
        <v>10030.559999999998</v>
      </c>
      <c r="K7" s="152">
        <f>K8+K11+K12+K14+K15+K16+K17+K19+K23+K26+K27+K29+K33+K34+K35</f>
        <v>120107.01000000001</v>
      </c>
      <c r="L7" s="152">
        <f>L8+L11+L12+L14+L15+L16+L17+L19+L23+L26+L27+L29+L33+L34+L35</f>
        <v>122430.97</v>
      </c>
      <c r="M7" s="152">
        <f>M8+M11+M12+M14+M15+M16+M17+M19+M23+M26+M27+M29+M33+M34+M35</f>
        <v>1160320</v>
      </c>
      <c r="N7" s="152">
        <f>N8+N11+N12+N14+N15+N16+N17+N19+N23+N26+N27+N29+N33+N34+N35</f>
        <v>1234050</v>
      </c>
      <c r="O7" s="152">
        <f>O8+O15+O16+O17+O19+O23+O26+O29</f>
        <v>3648.96</v>
      </c>
      <c r="P7" s="152">
        <f>P8+P11+P15+P16+P17+P19+P23+P26+P29</f>
        <v>3468.8200000000006</v>
      </c>
      <c r="Q7" s="318"/>
      <c r="R7" s="80">
        <f>(N6-M6)/M6</f>
        <v>0.0686251826192727</v>
      </c>
      <c r="S7" s="319"/>
      <c r="T7" s="319"/>
      <c r="U7" s="80"/>
      <c r="V7" s="80"/>
      <c r="W7" s="80"/>
      <c r="X7" s="80"/>
      <c r="Y7" s="80"/>
      <c r="Z7" s="80"/>
      <c r="AA7" s="80"/>
      <c r="AB7" s="80"/>
    </row>
    <row r="8" spans="2:28" ht="12" customHeight="1">
      <c r="B8" s="28" t="s">
        <v>0</v>
      </c>
      <c r="C8" s="52">
        <v>33.4</v>
      </c>
      <c r="D8" s="52">
        <v>37.1</v>
      </c>
      <c r="E8" s="52">
        <v>2698.65</v>
      </c>
      <c r="F8" s="52">
        <v>2592.63</v>
      </c>
      <c r="G8" s="52">
        <v>152.38</v>
      </c>
      <c r="H8" s="52">
        <v>120.46</v>
      </c>
      <c r="I8" s="52">
        <v>26.21</v>
      </c>
      <c r="J8" s="52">
        <v>32.02</v>
      </c>
      <c r="K8" s="52">
        <v>6318.21</v>
      </c>
      <c r="L8" s="52">
        <v>6429.57</v>
      </c>
      <c r="M8" s="52">
        <v>35570</v>
      </c>
      <c r="N8" s="52">
        <v>34370</v>
      </c>
      <c r="O8" s="52">
        <v>27.77</v>
      </c>
      <c r="P8" s="52">
        <v>174.42</v>
      </c>
      <c r="Q8" s="318"/>
      <c r="R8" s="80">
        <f>L8/L$5</f>
        <v>0.04193809484083233</v>
      </c>
      <c r="S8" s="319"/>
      <c r="T8" s="319"/>
      <c r="U8" s="21"/>
      <c r="V8" s="21"/>
      <c r="W8" s="21"/>
      <c r="X8" s="80"/>
      <c r="Y8" s="80"/>
      <c r="Z8" s="80"/>
      <c r="AA8" s="80"/>
      <c r="AB8" s="80"/>
    </row>
    <row r="9" spans="2:28" ht="12" customHeight="1">
      <c r="B9" s="39" t="s">
        <v>1</v>
      </c>
      <c r="C9" s="40">
        <v>167.37</v>
      </c>
      <c r="D9" s="40">
        <v>112.63</v>
      </c>
      <c r="E9" s="40">
        <v>609.35</v>
      </c>
      <c r="F9" s="40">
        <v>586.38</v>
      </c>
      <c r="G9" s="40">
        <v>1449.04</v>
      </c>
      <c r="H9" s="40">
        <v>1415.18</v>
      </c>
      <c r="I9" s="40">
        <v>500.11</v>
      </c>
      <c r="J9" s="40">
        <v>388.87</v>
      </c>
      <c r="K9" s="40">
        <v>931.97</v>
      </c>
      <c r="L9" s="40">
        <v>670.47</v>
      </c>
      <c r="M9" s="40">
        <v>19670</v>
      </c>
      <c r="N9" s="40">
        <v>17490</v>
      </c>
      <c r="O9" s="40">
        <v>177.77</v>
      </c>
      <c r="P9" s="40">
        <v>144.87</v>
      </c>
      <c r="Q9" s="318"/>
      <c r="R9" s="80">
        <f aca="true" t="shared" si="1" ref="R9:R39">L9/L$5</f>
        <v>0.004373268266452166</v>
      </c>
      <c r="S9" s="319"/>
      <c r="T9" s="319"/>
      <c r="U9" s="21"/>
      <c r="V9" s="21"/>
      <c r="W9" s="21"/>
      <c r="X9" s="80"/>
      <c r="Y9" s="80"/>
      <c r="Z9" s="80"/>
      <c r="AA9" s="80"/>
      <c r="AB9" s="80"/>
    </row>
    <row r="10" spans="2:28" ht="12" customHeight="1">
      <c r="B10" s="39" t="s">
        <v>349</v>
      </c>
      <c r="C10" s="40">
        <v>20.8</v>
      </c>
      <c r="D10" s="40">
        <v>25.2</v>
      </c>
      <c r="E10" s="40">
        <v>1418.59</v>
      </c>
      <c r="F10" s="40">
        <v>1328.93</v>
      </c>
      <c r="G10" s="40">
        <v>140.57</v>
      </c>
      <c r="H10" s="40">
        <v>184.03</v>
      </c>
      <c r="I10" s="40">
        <v>10.89</v>
      </c>
      <c r="J10" s="40">
        <v>16.9</v>
      </c>
      <c r="K10" s="40">
        <v>3004.67</v>
      </c>
      <c r="L10" s="40">
        <v>1907.99</v>
      </c>
      <c r="M10" s="40">
        <v>26400</v>
      </c>
      <c r="N10" s="40">
        <v>25320</v>
      </c>
      <c r="O10" s="40">
        <v>13.69</v>
      </c>
      <c r="P10" s="40">
        <v>4.44</v>
      </c>
      <c r="Q10" s="318"/>
      <c r="R10" s="80">
        <f t="shared" si="1"/>
        <v>0.012445228152949525</v>
      </c>
      <c r="S10" s="319"/>
      <c r="T10" s="319"/>
      <c r="U10" s="21"/>
      <c r="V10" s="21"/>
      <c r="W10" s="21"/>
      <c r="X10" s="80"/>
      <c r="Y10" s="80"/>
      <c r="Z10" s="80"/>
      <c r="AA10" s="80"/>
      <c r="AB10" s="80"/>
    </row>
    <row r="11" spans="2:28" ht="12" customHeight="1">
      <c r="B11" s="39" t="s">
        <v>461</v>
      </c>
      <c r="C11" s="40">
        <v>53.51</v>
      </c>
      <c r="D11" s="40">
        <v>59.74</v>
      </c>
      <c r="E11" s="40">
        <v>1570.08</v>
      </c>
      <c r="F11" s="40">
        <v>1571.05</v>
      </c>
      <c r="G11" s="40">
        <v>173.2</v>
      </c>
      <c r="H11" s="40">
        <v>159.63</v>
      </c>
      <c r="I11" s="40">
        <v>10.33</v>
      </c>
      <c r="J11" s="40">
        <v>13.01</v>
      </c>
      <c r="K11" s="40">
        <v>13534.44</v>
      </c>
      <c r="L11" s="40">
        <v>13173.06</v>
      </c>
      <c r="M11" s="40">
        <v>17580</v>
      </c>
      <c r="N11" s="40">
        <v>18730</v>
      </c>
      <c r="O11" s="41" t="s">
        <v>357</v>
      </c>
      <c r="P11" s="40">
        <v>0.82</v>
      </c>
      <c r="Q11" s="318"/>
      <c r="R11" s="80">
        <f t="shared" si="1"/>
        <v>0.08592379266793498</v>
      </c>
      <c r="S11" s="319">
        <f>L11</f>
        <v>13173.06</v>
      </c>
      <c r="T11" s="319"/>
      <c r="U11" s="21"/>
      <c r="V11" s="21"/>
      <c r="W11" s="21"/>
      <c r="X11" s="80"/>
      <c r="Y11" s="80"/>
      <c r="Z11" s="80"/>
      <c r="AA11" s="80"/>
      <c r="AB11" s="80"/>
    </row>
    <row r="12" spans="2:28" ht="12" customHeight="1">
      <c r="B12" s="39" t="s">
        <v>348</v>
      </c>
      <c r="C12" s="40">
        <v>446.14</v>
      </c>
      <c r="D12" s="40">
        <v>461.78</v>
      </c>
      <c r="E12" s="40">
        <v>12989.34</v>
      </c>
      <c r="F12" s="40">
        <v>12534.51</v>
      </c>
      <c r="G12" s="41">
        <v>2608.62</v>
      </c>
      <c r="H12" s="41">
        <v>2088.54</v>
      </c>
      <c r="I12" s="41" t="s">
        <v>357</v>
      </c>
      <c r="J12" s="40">
        <v>149.94</v>
      </c>
      <c r="K12" s="41">
        <v>26800.75</v>
      </c>
      <c r="L12" s="41">
        <v>27571.35</v>
      </c>
      <c r="M12" s="40">
        <v>120190</v>
      </c>
      <c r="N12" s="40">
        <v>128900</v>
      </c>
      <c r="O12" s="41" t="s">
        <v>357</v>
      </c>
      <c r="P12" s="41" t="s">
        <v>357</v>
      </c>
      <c r="Q12" s="318"/>
      <c r="R12" s="80">
        <f t="shared" si="1"/>
        <v>0.17983938135672872</v>
      </c>
      <c r="S12" s="319"/>
      <c r="T12" s="319"/>
      <c r="U12" s="21"/>
      <c r="V12" s="21"/>
      <c r="W12" s="21"/>
      <c r="X12" s="80"/>
      <c r="Y12" s="80"/>
      <c r="Z12" s="80"/>
      <c r="AA12" s="80"/>
      <c r="AB12" s="80"/>
    </row>
    <row r="13" spans="2:28" ht="12" customHeight="1">
      <c r="B13" s="39" t="s">
        <v>5</v>
      </c>
      <c r="C13" s="40">
        <v>5.32</v>
      </c>
      <c r="D13" s="40">
        <v>6.74</v>
      </c>
      <c r="E13" s="40">
        <v>261.23</v>
      </c>
      <c r="F13" s="40">
        <v>241.03</v>
      </c>
      <c r="G13" s="40">
        <v>65.59</v>
      </c>
      <c r="H13" s="40">
        <v>87.14</v>
      </c>
      <c r="I13" s="40">
        <v>5.13</v>
      </c>
      <c r="J13" s="40">
        <v>3.67</v>
      </c>
      <c r="K13" s="40">
        <v>355.24</v>
      </c>
      <c r="L13" s="40">
        <v>388.5</v>
      </c>
      <c r="M13" s="40">
        <v>2130</v>
      </c>
      <c r="N13" s="40">
        <v>1940</v>
      </c>
      <c r="O13" s="40">
        <v>8.6</v>
      </c>
      <c r="P13" s="40">
        <v>3.38</v>
      </c>
      <c r="Q13" s="318"/>
      <c r="R13" s="80">
        <f t="shared" si="1"/>
        <v>0.0025340652400803413</v>
      </c>
      <c r="S13" s="319"/>
      <c r="T13" s="319"/>
      <c r="U13" s="21"/>
      <c r="V13" s="21"/>
      <c r="W13" s="21"/>
      <c r="X13" s="80"/>
      <c r="Y13" s="80"/>
      <c r="Z13" s="80"/>
      <c r="AA13" s="80"/>
      <c r="AB13" s="80"/>
    </row>
    <row r="14" spans="2:28" ht="12" customHeight="1">
      <c r="B14" s="39" t="s">
        <v>6</v>
      </c>
      <c r="C14" s="40">
        <v>79.95</v>
      </c>
      <c r="D14" s="40">
        <v>106.02</v>
      </c>
      <c r="E14" s="40">
        <v>6868.78</v>
      </c>
      <c r="F14" s="40">
        <v>6606.59</v>
      </c>
      <c r="G14" s="40">
        <v>6240.46</v>
      </c>
      <c r="H14" s="40">
        <v>4745.42</v>
      </c>
      <c r="I14" s="40">
        <v>11.37</v>
      </c>
      <c r="J14" s="40">
        <v>10.52</v>
      </c>
      <c r="K14" s="40">
        <v>1660.32</v>
      </c>
      <c r="L14" s="40">
        <v>1516.29</v>
      </c>
      <c r="M14" s="40">
        <v>12290</v>
      </c>
      <c r="N14" s="40">
        <v>10920</v>
      </c>
      <c r="O14" s="41" t="s">
        <v>357</v>
      </c>
      <c r="P14" s="41" t="s">
        <v>357</v>
      </c>
      <c r="Q14" s="318"/>
      <c r="R14" s="80">
        <f t="shared" si="1"/>
        <v>0.00989029030342708</v>
      </c>
      <c r="S14" s="319"/>
      <c r="T14" s="319"/>
      <c r="U14" s="21"/>
      <c r="V14" s="21"/>
      <c r="W14" s="21"/>
      <c r="X14" s="80"/>
      <c r="Y14" s="80"/>
      <c r="Z14" s="80"/>
      <c r="AA14" s="80"/>
      <c r="AB14" s="80"/>
    </row>
    <row r="15" spans="2:28" ht="12" customHeight="1">
      <c r="B15" s="39" t="s">
        <v>7</v>
      </c>
      <c r="C15" s="40">
        <v>34.72</v>
      </c>
      <c r="D15" s="40">
        <v>30.13</v>
      </c>
      <c r="E15" s="40">
        <v>717.1</v>
      </c>
      <c r="F15" s="40">
        <v>651.78</v>
      </c>
      <c r="G15" s="40">
        <v>9066.37</v>
      </c>
      <c r="H15" s="40">
        <v>9156.82</v>
      </c>
      <c r="I15" s="40">
        <v>4822</v>
      </c>
      <c r="J15" s="40">
        <v>4213.23</v>
      </c>
      <c r="K15" s="40">
        <v>1017.12</v>
      </c>
      <c r="L15" s="40">
        <v>947.22</v>
      </c>
      <c r="M15" s="40">
        <v>32380</v>
      </c>
      <c r="N15" s="40">
        <v>36770</v>
      </c>
      <c r="O15" s="40">
        <v>248.44</v>
      </c>
      <c r="P15" s="40">
        <v>165.61</v>
      </c>
      <c r="Q15" s="318"/>
      <c r="R15" s="80">
        <f t="shared" si="1"/>
        <v>0.0061784228486715595</v>
      </c>
      <c r="S15" s="319"/>
      <c r="T15" s="319"/>
      <c r="U15" s="21"/>
      <c r="V15" s="21"/>
      <c r="W15" s="21"/>
      <c r="X15" s="80"/>
      <c r="Y15" s="80"/>
      <c r="Z15" s="80"/>
      <c r="AA15" s="80"/>
      <c r="AB15" s="80"/>
    </row>
    <row r="16" spans="2:28" ht="12" customHeight="1">
      <c r="B16" s="39" t="s">
        <v>459</v>
      </c>
      <c r="C16" s="40">
        <v>254.39</v>
      </c>
      <c r="D16" s="40">
        <v>317.87</v>
      </c>
      <c r="E16" s="40">
        <v>5866.06</v>
      </c>
      <c r="F16" s="40">
        <v>5840.8</v>
      </c>
      <c r="G16" s="40">
        <v>19660.06</v>
      </c>
      <c r="H16" s="40">
        <v>16574.22</v>
      </c>
      <c r="I16" s="40">
        <v>2527.3</v>
      </c>
      <c r="J16" s="40">
        <v>2363.52</v>
      </c>
      <c r="K16" s="40">
        <v>22776.7</v>
      </c>
      <c r="L16" s="40">
        <v>24712.06</v>
      </c>
      <c r="M16" s="40">
        <v>174350</v>
      </c>
      <c r="N16" s="40">
        <v>200900</v>
      </c>
      <c r="O16" s="40">
        <v>1285.96</v>
      </c>
      <c r="P16" s="40">
        <v>1088.72</v>
      </c>
      <c r="Q16" s="318"/>
      <c r="R16" s="80">
        <f t="shared" si="1"/>
        <v>0.161189117778069</v>
      </c>
      <c r="S16" s="319"/>
      <c r="T16" s="319"/>
      <c r="U16" s="21"/>
      <c r="V16" s="21"/>
      <c r="W16" s="21"/>
      <c r="X16" s="80"/>
      <c r="Y16" s="80"/>
      <c r="Z16" s="80"/>
      <c r="AA16" s="80"/>
      <c r="AB16" s="80"/>
    </row>
    <row r="17" spans="2:28" ht="12" customHeight="1">
      <c r="B17" s="44" t="s">
        <v>9</v>
      </c>
      <c r="C17" s="45">
        <v>403.48</v>
      </c>
      <c r="D17" s="45">
        <v>433.89</v>
      </c>
      <c r="E17" s="45">
        <v>19131.76</v>
      </c>
      <c r="F17" s="45">
        <v>19506.21</v>
      </c>
      <c r="G17" s="45">
        <v>8804.57</v>
      </c>
      <c r="H17" s="45">
        <v>7475</v>
      </c>
      <c r="I17" s="45">
        <v>1299.37</v>
      </c>
      <c r="J17" s="45">
        <v>1432.57</v>
      </c>
      <c r="K17" s="45">
        <v>14792.82</v>
      </c>
      <c r="L17" s="45">
        <v>13921.52</v>
      </c>
      <c r="M17" s="45">
        <v>283330</v>
      </c>
      <c r="N17" s="45">
        <v>296130</v>
      </c>
      <c r="O17" s="45">
        <v>907.31</v>
      </c>
      <c r="P17" s="45">
        <v>855.79</v>
      </c>
      <c r="Q17" s="318"/>
      <c r="R17" s="80">
        <f t="shared" si="1"/>
        <v>0.09080576556263391</v>
      </c>
      <c r="S17" s="319"/>
      <c r="T17" s="319"/>
      <c r="U17" s="21"/>
      <c r="V17" s="21"/>
      <c r="W17" s="21"/>
      <c r="X17" s="80"/>
      <c r="Y17" s="80"/>
      <c r="Z17" s="80"/>
      <c r="AA17" s="80"/>
      <c r="AB17" s="80"/>
    </row>
    <row r="18" spans="2:26" ht="12" customHeight="1">
      <c r="B18" s="546" t="s">
        <v>280</v>
      </c>
      <c r="C18" s="547" t="s">
        <v>18</v>
      </c>
      <c r="D18" s="547">
        <v>17.77</v>
      </c>
      <c r="E18" s="547" t="s">
        <v>18</v>
      </c>
      <c r="F18" s="547">
        <v>497.1</v>
      </c>
      <c r="G18" s="547" t="s">
        <v>18</v>
      </c>
      <c r="H18" s="547">
        <v>886.2</v>
      </c>
      <c r="I18" s="547" t="s">
        <v>18</v>
      </c>
      <c r="J18" s="547">
        <v>112.36</v>
      </c>
      <c r="K18" s="547" t="s">
        <v>18</v>
      </c>
      <c r="L18" s="547">
        <v>1501.18</v>
      </c>
      <c r="M18" s="547" t="s">
        <v>18</v>
      </c>
      <c r="N18" s="547">
        <v>13470</v>
      </c>
      <c r="O18" s="547" t="s">
        <v>18</v>
      </c>
      <c r="P18" s="547">
        <v>39.33</v>
      </c>
      <c r="Q18" s="318"/>
      <c r="R18" s="80">
        <f t="shared" si="1"/>
        <v>0.00979173245071765</v>
      </c>
      <c r="S18" s="318"/>
      <c r="T18" s="319"/>
      <c r="U18" s="21"/>
      <c r="V18" s="21"/>
      <c r="W18" s="21"/>
      <c r="X18" s="21"/>
      <c r="Y18" s="80"/>
      <c r="Z18" s="21"/>
    </row>
    <row r="19" spans="2:28" ht="12" customHeight="1">
      <c r="B19" s="462" t="s">
        <v>394</v>
      </c>
      <c r="C19" s="463">
        <v>142.07</v>
      </c>
      <c r="D19" s="463">
        <v>219.16</v>
      </c>
      <c r="E19" s="463">
        <v>6179.54</v>
      </c>
      <c r="F19" s="463">
        <v>5952.99</v>
      </c>
      <c r="G19" s="463">
        <v>6991.14</v>
      </c>
      <c r="H19" s="463">
        <v>6782.18</v>
      </c>
      <c r="I19" s="463">
        <v>917.85</v>
      </c>
      <c r="J19" s="463">
        <v>861.94</v>
      </c>
      <c r="K19" s="463">
        <v>8757.64</v>
      </c>
      <c r="L19" s="463">
        <v>9331.31</v>
      </c>
      <c r="M19" s="463">
        <v>149090</v>
      </c>
      <c r="N19" s="463">
        <v>167510</v>
      </c>
      <c r="O19" s="463">
        <v>864.14</v>
      </c>
      <c r="P19" s="463">
        <v>876.96</v>
      </c>
      <c r="Q19" s="318"/>
      <c r="R19" s="80">
        <f t="shared" si="1"/>
        <v>0.06086524662912249</v>
      </c>
      <c r="S19" s="319"/>
      <c r="T19" s="319"/>
      <c r="U19" s="21"/>
      <c r="V19" s="21"/>
      <c r="W19" s="21"/>
      <c r="X19" s="80"/>
      <c r="Y19" s="80"/>
      <c r="Z19" s="80"/>
      <c r="AA19" s="80"/>
      <c r="AB19" s="80"/>
    </row>
    <row r="20" spans="2:28" ht="12" customHeight="1">
      <c r="B20" s="28" t="s">
        <v>11</v>
      </c>
      <c r="C20" s="52">
        <v>1.73</v>
      </c>
      <c r="D20" s="52">
        <v>1.27</v>
      </c>
      <c r="E20" s="52">
        <v>59.13</v>
      </c>
      <c r="F20" s="52">
        <v>53.41</v>
      </c>
      <c r="G20" s="52">
        <v>254.31</v>
      </c>
      <c r="H20" s="52">
        <v>267.49</v>
      </c>
      <c r="I20" s="52">
        <v>316.85</v>
      </c>
      <c r="J20" s="52">
        <v>241.64</v>
      </c>
      <c r="K20" s="52">
        <v>423.57</v>
      </c>
      <c r="L20" s="52">
        <v>330.39</v>
      </c>
      <c r="M20" s="52">
        <v>4340</v>
      </c>
      <c r="N20" s="52">
        <v>3220</v>
      </c>
      <c r="O20" s="52">
        <v>29.68</v>
      </c>
      <c r="P20" s="52">
        <v>24.91</v>
      </c>
      <c r="Q20" s="318"/>
      <c r="R20" s="80">
        <f t="shared" si="1"/>
        <v>0.0021550316979926484</v>
      </c>
      <c r="S20" s="319"/>
      <c r="T20" s="319"/>
      <c r="U20" s="21"/>
      <c r="V20" s="21"/>
      <c r="W20" s="21"/>
      <c r="X20" s="80"/>
      <c r="Y20" s="80"/>
      <c r="Z20" s="80"/>
      <c r="AA20" s="80"/>
      <c r="AB20" s="80"/>
    </row>
    <row r="21" spans="2:28" ht="12" customHeight="1">
      <c r="B21" s="39" t="s">
        <v>12</v>
      </c>
      <c r="C21" s="40">
        <v>12.83</v>
      </c>
      <c r="D21" s="40">
        <v>10.37</v>
      </c>
      <c r="E21" s="40">
        <v>369.84</v>
      </c>
      <c r="F21" s="40">
        <v>394.34</v>
      </c>
      <c r="G21" s="40">
        <v>44.37</v>
      </c>
      <c r="H21" s="40">
        <v>84.28</v>
      </c>
      <c r="I21" s="40">
        <v>16.35</v>
      </c>
      <c r="J21" s="40">
        <v>12.46</v>
      </c>
      <c r="K21" s="40">
        <v>430.11</v>
      </c>
      <c r="L21" s="40">
        <v>383.35</v>
      </c>
      <c r="M21" s="40">
        <v>4040</v>
      </c>
      <c r="N21" s="40">
        <v>5160</v>
      </c>
      <c r="O21" s="40">
        <v>37.56</v>
      </c>
      <c r="P21" s="40">
        <v>28.82</v>
      </c>
      <c r="Q21" s="318"/>
      <c r="R21" s="80">
        <f t="shared" si="1"/>
        <v>0.0025004733842594567</v>
      </c>
      <c r="S21" s="319"/>
      <c r="T21" s="319"/>
      <c r="U21" s="21"/>
      <c r="V21" s="21"/>
      <c r="W21" s="21"/>
      <c r="X21" s="80"/>
      <c r="Y21" s="80"/>
      <c r="Z21" s="80"/>
      <c r="AA21" s="80"/>
      <c r="AB21" s="80"/>
    </row>
    <row r="22" spans="2:28" ht="12" customHeight="1">
      <c r="B22" s="39" t="s">
        <v>13</v>
      </c>
      <c r="C22" s="40">
        <v>68.31</v>
      </c>
      <c r="D22" s="40">
        <v>28.75</v>
      </c>
      <c r="E22" s="40">
        <v>1008.98</v>
      </c>
      <c r="F22" s="40">
        <v>739.09</v>
      </c>
      <c r="G22" s="40">
        <v>40.86</v>
      </c>
      <c r="H22" s="40">
        <v>64.53</v>
      </c>
      <c r="I22" s="40">
        <v>55.32</v>
      </c>
      <c r="J22" s="40">
        <v>16.75</v>
      </c>
      <c r="K22" s="40">
        <v>1200.19</v>
      </c>
      <c r="L22" s="40">
        <v>860.28</v>
      </c>
      <c r="M22" s="40">
        <v>9810</v>
      </c>
      <c r="N22" s="40">
        <v>8610</v>
      </c>
      <c r="O22" s="40">
        <v>90.18</v>
      </c>
      <c r="P22" s="40">
        <v>32.01</v>
      </c>
      <c r="Q22" s="318"/>
      <c r="R22" s="80">
        <f t="shared" si="1"/>
        <v>0.005611340140891418</v>
      </c>
      <c r="S22" s="319"/>
      <c r="T22" s="319"/>
      <c r="U22" s="21"/>
      <c r="V22" s="21"/>
      <c r="W22" s="21"/>
      <c r="X22" s="80"/>
      <c r="Y22" s="80"/>
      <c r="Z22" s="80"/>
      <c r="AA22" s="80"/>
      <c r="AB22" s="80"/>
    </row>
    <row r="23" spans="2:28" ht="12" customHeight="1">
      <c r="B23" s="39" t="s">
        <v>363</v>
      </c>
      <c r="C23" s="40">
        <v>4.19</v>
      </c>
      <c r="D23" s="40">
        <v>4.6</v>
      </c>
      <c r="E23" s="40">
        <v>185.24</v>
      </c>
      <c r="F23" s="40">
        <v>198.83</v>
      </c>
      <c r="G23" s="40">
        <v>10.28</v>
      </c>
      <c r="H23" s="40">
        <v>9.08</v>
      </c>
      <c r="I23" s="40">
        <v>2.2</v>
      </c>
      <c r="J23" s="40">
        <v>5.08</v>
      </c>
      <c r="K23" s="40">
        <v>90.15</v>
      </c>
      <c r="L23" s="40">
        <v>83.77</v>
      </c>
      <c r="M23" s="40">
        <v>80</v>
      </c>
      <c r="N23" s="40">
        <v>90</v>
      </c>
      <c r="O23" s="40">
        <v>0.92</v>
      </c>
      <c r="P23" s="40">
        <v>0.67</v>
      </c>
      <c r="Q23" s="318"/>
      <c r="R23" s="80">
        <f t="shared" si="1"/>
        <v>0.0005464057790515578</v>
      </c>
      <c r="X23"/>
      <c r="Y23"/>
      <c r="Z23" s="80"/>
      <c r="AA23" s="80"/>
      <c r="AB23" s="80"/>
    </row>
    <row r="24" spans="2:28" ht="12" customHeight="1">
      <c r="B24" s="39" t="s">
        <v>15</v>
      </c>
      <c r="C24" s="40">
        <v>71.9</v>
      </c>
      <c r="D24" s="40">
        <v>71.11</v>
      </c>
      <c r="E24" s="40">
        <v>706.95</v>
      </c>
      <c r="F24" s="40">
        <v>707.4</v>
      </c>
      <c r="G24" s="40">
        <v>1405.04</v>
      </c>
      <c r="H24" s="40">
        <v>1204.35</v>
      </c>
      <c r="I24" s="40">
        <v>80.24</v>
      </c>
      <c r="J24" s="40">
        <v>91.73</v>
      </c>
      <c r="K24" s="40">
        <v>3859.72</v>
      </c>
      <c r="L24" s="40">
        <v>3207.91</v>
      </c>
      <c r="M24" s="40">
        <v>41600</v>
      </c>
      <c r="N24" s="40">
        <v>48700</v>
      </c>
      <c r="O24" s="40">
        <v>169.92</v>
      </c>
      <c r="P24" s="40">
        <v>127.37</v>
      </c>
      <c r="Q24" s="318"/>
      <c r="R24" s="80">
        <f t="shared" si="1"/>
        <v>0.020924203923567895</v>
      </c>
      <c r="S24" s="319"/>
      <c r="T24" s="319"/>
      <c r="U24" s="21"/>
      <c r="V24" s="21"/>
      <c r="W24" s="21"/>
      <c r="X24" s="80"/>
      <c r="Y24" s="80"/>
      <c r="Z24" s="80"/>
      <c r="AA24" s="80"/>
      <c r="AB24" s="80"/>
    </row>
    <row r="25" spans="2:28" ht="12" customHeight="1">
      <c r="B25" s="39" t="s">
        <v>16</v>
      </c>
      <c r="C25" s="40">
        <v>1.32</v>
      </c>
      <c r="D25" s="40">
        <v>1.75</v>
      </c>
      <c r="E25" s="40">
        <v>19.85</v>
      </c>
      <c r="F25" s="40">
        <v>15.69</v>
      </c>
      <c r="G25" s="40">
        <v>11</v>
      </c>
      <c r="H25" s="40">
        <v>11.87</v>
      </c>
      <c r="I25" s="40">
        <v>5.13</v>
      </c>
      <c r="J25" s="40">
        <v>4.38</v>
      </c>
      <c r="K25" s="40">
        <v>73.17</v>
      </c>
      <c r="L25" s="40">
        <v>70.59</v>
      </c>
      <c r="M25" s="40">
        <v>1050</v>
      </c>
      <c r="N25" s="40">
        <v>980</v>
      </c>
      <c r="O25" s="40">
        <v>10.24</v>
      </c>
      <c r="P25" s="40">
        <v>10.59</v>
      </c>
      <c r="Q25" s="318"/>
      <c r="R25" s="80">
        <f t="shared" si="1"/>
        <v>0.00046043671891189523</v>
      </c>
      <c r="S25" s="319"/>
      <c r="T25" s="319"/>
      <c r="U25" s="21"/>
      <c r="V25" s="21"/>
      <c r="W25" s="21"/>
      <c r="X25" s="80"/>
      <c r="Y25" s="80"/>
      <c r="Z25" s="80"/>
      <c r="AA25" s="80"/>
      <c r="AB25" s="80"/>
    </row>
    <row r="26" spans="2:28" ht="12" customHeight="1">
      <c r="B26" s="39" t="s">
        <v>460</v>
      </c>
      <c r="C26" s="40">
        <v>133.32</v>
      </c>
      <c r="D26" s="40">
        <v>142.53</v>
      </c>
      <c r="E26" s="40">
        <v>3798.8</v>
      </c>
      <c r="F26" s="40">
        <v>3975.19</v>
      </c>
      <c r="G26" s="40">
        <v>1362.52</v>
      </c>
      <c r="H26" s="40">
        <v>1129.5</v>
      </c>
      <c r="I26" s="40">
        <v>292.23</v>
      </c>
      <c r="J26" s="40">
        <v>352.83</v>
      </c>
      <c r="K26" s="40">
        <v>11311.56</v>
      </c>
      <c r="L26" s="40">
        <v>12254.97</v>
      </c>
      <c r="M26" s="40">
        <v>95470</v>
      </c>
      <c r="N26" s="40">
        <v>103620</v>
      </c>
      <c r="O26" s="40">
        <v>48.03</v>
      </c>
      <c r="P26" s="40">
        <v>38.51</v>
      </c>
      <c r="Q26" s="318"/>
      <c r="R26" s="80">
        <f t="shared" si="1"/>
        <v>0.07993537579209106</v>
      </c>
      <c r="S26" s="319"/>
      <c r="T26" s="319"/>
      <c r="U26" s="21"/>
      <c r="V26" s="21"/>
      <c r="W26" s="21"/>
      <c r="X26" s="80"/>
      <c r="Y26" s="80"/>
      <c r="Z26" s="80"/>
      <c r="AA26" s="80"/>
      <c r="AB26" s="80"/>
    </row>
    <row r="27" spans="2:28" ht="12" customHeight="1">
      <c r="B27" s="39" t="s">
        <v>19</v>
      </c>
      <c r="C27" s="40">
        <v>73.23</v>
      </c>
      <c r="D27" s="40">
        <v>80.97</v>
      </c>
      <c r="E27" s="40">
        <v>2003.39</v>
      </c>
      <c r="F27" s="40">
        <v>2023.51</v>
      </c>
      <c r="G27" s="40">
        <v>315.33</v>
      </c>
      <c r="H27" s="40">
        <v>397.62</v>
      </c>
      <c r="I27" s="40">
        <v>52.92</v>
      </c>
      <c r="J27" s="40">
        <v>80.49</v>
      </c>
      <c r="K27" s="40">
        <v>3147.23</v>
      </c>
      <c r="L27" s="40">
        <v>3246.7</v>
      </c>
      <c r="M27" s="40">
        <v>11940</v>
      </c>
      <c r="N27" s="40">
        <v>14620</v>
      </c>
      <c r="O27" s="41" t="s">
        <v>357</v>
      </c>
      <c r="P27" s="41" t="s">
        <v>357</v>
      </c>
      <c r="Q27" s="318"/>
      <c r="R27" s="80">
        <f t="shared" si="1"/>
        <v>0.02117721908614889</v>
      </c>
      <c r="S27" s="319"/>
      <c r="T27" s="319"/>
      <c r="U27" s="21"/>
      <c r="V27" s="21"/>
      <c r="W27" s="21"/>
      <c r="X27" s="80"/>
      <c r="Y27" s="80"/>
      <c r="Z27" s="80"/>
      <c r="AA27" s="80"/>
      <c r="AB27" s="80"/>
    </row>
    <row r="28" spans="2:28" s="114" customFormat="1" ht="12" customHeight="1">
      <c r="B28" s="563" t="s">
        <v>346</v>
      </c>
      <c r="C28" s="144">
        <v>303.56</v>
      </c>
      <c r="D28" s="144">
        <v>256.64</v>
      </c>
      <c r="E28" s="144">
        <v>5453.12</v>
      </c>
      <c r="F28" s="144">
        <v>5742.01</v>
      </c>
      <c r="G28" s="144">
        <v>310.37</v>
      </c>
      <c r="H28" s="144">
        <v>261.08</v>
      </c>
      <c r="I28" s="144">
        <v>115.59</v>
      </c>
      <c r="J28" s="144">
        <v>107.07</v>
      </c>
      <c r="K28" s="144">
        <v>17622.36</v>
      </c>
      <c r="L28" s="144">
        <v>15244.17</v>
      </c>
      <c r="M28" s="144">
        <v>146760</v>
      </c>
      <c r="N28" s="144">
        <v>174300</v>
      </c>
      <c r="O28" s="144">
        <v>746.41</v>
      </c>
      <c r="P28" s="144">
        <v>513.49</v>
      </c>
      <c r="Q28" s="564"/>
      <c r="R28" s="80">
        <f>L28/L$5</f>
        <v>0.09943300208719572</v>
      </c>
      <c r="S28" s="565"/>
      <c r="T28" s="565"/>
      <c r="U28" s="153"/>
      <c r="V28" s="153"/>
      <c r="W28" s="153"/>
      <c r="X28" s="306"/>
      <c r="Y28" s="306"/>
      <c r="Z28" s="306"/>
      <c r="AA28" s="306"/>
      <c r="AB28" s="306"/>
    </row>
    <row r="29" spans="2:28" ht="12" customHeight="1">
      <c r="B29" s="39" t="s">
        <v>21</v>
      </c>
      <c r="C29" s="40">
        <v>61.95</v>
      </c>
      <c r="D29" s="40">
        <v>56.01</v>
      </c>
      <c r="E29" s="40">
        <v>1315.44</v>
      </c>
      <c r="F29" s="40">
        <v>1430.29</v>
      </c>
      <c r="G29" s="40">
        <v>2532.87</v>
      </c>
      <c r="H29" s="40">
        <v>2219.64</v>
      </c>
      <c r="I29" s="40">
        <v>443.73</v>
      </c>
      <c r="J29" s="40">
        <v>420.71</v>
      </c>
      <c r="K29" s="40">
        <v>1833.88</v>
      </c>
      <c r="L29" s="40">
        <v>1913.16</v>
      </c>
      <c r="M29" s="40">
        <v>29230</v>
      </c>
      <c r="N29" s="40">
        <v>35350</v>
      </c>
      <c r="O29" s="40">
        <v>266.39</v>
      </c>
      <c r="P29" s="40">
        <v>267.32</v>
      </c>
      <c r="Q29" s="318"/>
      <c r="R29" s="80">
        <f t="shared" si="1"/>
        <v>0.012478950462579423</v>
      </c>
      <c r="S29" s="319"/>
      <c r="T29" s="319"/>
      <c r="U29" s="21"/>
      <c r="V29" s="21"/>
      <c r="W29" s="21"/>
      <c r="X29" s="80"/>
      <c r="Y29" s="80"/>
      <c r="Z29" s="80"/>
      <c r="AA29" s="80"/>
      <c r="AB29" s="80"/>
    </row>
    <row r="30" spans="2:28" ht="12" customHeight="1">
      <c r="B30" s="39" t="s">
        <v>22</v>
      </c>
      <c r="C30" s="40">
        <v>947.2</v>
      </c>
      <c r="D30" s="40">
        <v>592.52</v>
      </c>
      <c r="E30" s="40">
        <v>2766.1</v>
      </c>
      <c r="F30" s="40">
        <v>1989.79</v>
      </c>
      <c r="G30" s="40">
        <v>7604.43</v>
      </c>
      <c r="H30" s="40">
        <v>8412.17</v>
      </c>
      <c r="I30" s="40">
        <v>780.98</v>
      </c>
      <c r="J30" s="40">
        <v>1240.86</v>
      </c>
      <c r="K30" s="40">
        <v>4935.66</v>
      </c>
      <c r="L30" s="40">
        <v>5345.05</v>
      </c>
      <c r="M30" s="40">
        <v>81700</v>
      </c>
      <c r="N30" s="40">
        <v>79190</v>
      </c>
      <c r="O30" s="40">
        <v>211.05</v>
      </c>
      <c r="P30" s="40">
        <v>132.61</v>
      </c>
      <c r="Q30" s="318"/>
      <c r="R30" s="80">
        <f t="shared" si="1"/>
        <v>0.03486410659328553</v>
      </c>
      <c r="S30" s="319"/>
      <c r="T30" s="319"/>
      <c r="U30" s="21"/>
      <c r="V30" s="21"/>
      <c r="W30" s="21"/>
      <c r="X30" s="80"/>
      <c r="Y30" s="80"/>
      <c r="Z30" s="80"/>
      <c r="AA30" s="80"/>
      <c r="AB30" s="80"/>
    </row>
    <row r="31" spans="2:28" ht="12" customHeight="1">
      <c r="B31" s="39" t="s">
        <v>23</v>
      </c>
      <c r="C31" s="40">
        <v>19.25</v>
      </c>
      <c r="D31" s="40">
        <v>22.67</v>
      </c>
      <c r="E31" s="40">
        <v>461.22</v>
      </c>
      <c r="F31" s="40">
        <v>472.33</v>
      </c>
      <c r="G31" s="40">
        <v>131.13</v>
      </c>
      <c r="H31" s="40">
        <v>137.74</v>
      </c>
      <c r="I31" s="40">
        <v>30.83</v>
      </c>
      <c r="J31" s="40">
        <v>34.86</v>
      </c>
      <c r="K31" s="40">
        <v>505.16</v>
      </c>
      <c r="L31" s="40">
        <v>382.03</v>
      </c>
      <c r="M31" s="40">
        <v>3290</v>
      </c>
      <c r="N31" s="40">
        <v>4900</v>
      </c>
      <c r="O31" s="40">
        <v>23.83</v>
      </c>
      <c r="P31" s="40">
        <v>17.37</v>
      </c>
      <c r="Q31" s="318"/>
      <c r="R31" s="80">
        <f t="shared" si="1"/>
        <v>0.0024918634328645888</v>
      </c>
      <c r="S31" s="319"/>
      <c r="T31" s="319"/>
      <c r="U31" s="21"/>
      <c r="V31" s="21"/>
      <c r="W31" s="21"/>
      <c r="X31" s="80"/>
      <c r="Y31" s="80"/>
      <c r="Z31" s="80"/>
      <c r="AA31" s="80"/>
      <c r="AB31" s="80"/>
    </row>
    <row r="32" spans="2:28" s="114" customFormat="1" ht="12" customHeight="1">
      <c r="B32" s="563" t="s">
        <v>344</v>
      </c>
      <c r="C32" s="144">
        <v>6.03</v>
      </c>
      <c r="D32" s="144">
        <v>6.91</v>
      </c>
      <c r="E32" s="144">
        <v>514.03</v>
      </c>
      <c r="F32" s="144">
        <v>464.92</v>
      </c>
      <c r="G32" s="144">
        <v>305.48</v>
      </c>
      <c r="H32" s="144">
        <v>394.49</v>
      </c>
      <c r="I32" s="144">
        <v>8.29</v>
      </c>
      <c r="J32" s="144">
        <v>10.97</v>
      </c>
      <c r="K32" s="144">
        <v>974.42</v>
      </c>
      <c r="L32" s="144">
        <v>588.09</v>
      </c>
      <c r="M32" s="144">
        <v>11600</v>
      </c>
      <c r="N32" s="144">
        <v>12660</v>
      </c>
      <c r="O32" s="144">
        <v>12.19</v>
      </c>
      <c r="P32" s="144">
        <v>3.9</v>
      </c>
      <c r="Q32" s="564"/>
      <c r="R32" s="80">
        <f t="shared" si="1"/>
        <v>0.0038359290271270216</v>
      </c>
      <c r="S32" s="565"/>
      <c r="T32" s="565"/>
      <c r="U32" s="153"/>
      <c r="V32" s="153"/>
      <c r="W32" s="153"/>
      <c r="X32" s="306"/>
      <c r="Y32" s="306"/>
      <c r="Z32" s="306"/>
      <c r="AA32" s="306"/>
      <c r="AB32" s="306"/>
    </row>
    <row r="33" spans="2:28" ht="12" customHeight="1">
      <c r="B33" s="39" t="s">
        <v>25</v>
      </c>
      <c r="C33" s="40">
        <v>26.56</v>
      </c>
      <c r="D33" s="40">
        <v>31.59</v>
      </c>
      <c r="E33" s="40">
        <v>958.89</v>
      </c>
      <c r="F33" s="40">
        <v>925.79</v>
      </c>
      <c r="G33" s="40">
        <v>87.26</v>
      </c>
      <c r="H33" s="40">
        <v>125.67</v>
      </c>
      <c r="I33" s="40">
        <v>6.94</v>
      </c>
      <c r="J33" s="40">
        <v>4.89</v>
      </c>
      <c r="K33" s="40">
        <v>1401.04</v>
      </c>
      <c r="L33" s="40">
        <v>1366.93</v>
      </c>
      <c r="M33" s="40">
        <v>10540</v>
      </c>
      <c r="N33" s="40">
        <v>9310</v>
      </c>
      <c r="O33" s="41" t="s">
        <v>357</v>
      </c>
      <c r="P33" s="41" t="s">
        <v>357</v>
      </c>
      <c r="Q33" s="318"/>
      <c r="R33" s="80">
        <f t="shared" si="1"/>
        <v>0.008916061257716913</v>
      </c>
      <c r="S33" s="319"/>
      <c r="T33" s="319"/>
      <c r="U33" s="21"/>
      <c r="V33" s="21"/>
      <c r="W33" s="21"/>
      <c r="X33" s="80"/>
      <c r="Y33" s="80"/>
      <c r="Z33" s="80"/>
      <c r="AA33" s="80"/>
      <c r="AB33" s="80"/>
    </row>
    <row r="34" spans="2:28" ht="12" customHeight="1">
      <c r="B34" s="39" t="s">
        <v>458</v>
      </c>
      <c r="C34" s="40">
        <v>98.92</v>
      </c>
      <c r="D34" s="40">
        <v>117.03</v>
      </c>
      <c r="E34" s="40">
        <v>1604.93</v>
      </c>
      <c r="F34" s="40">
        <v>1536.66</v>
      </c>
      <c r="G34" s="40">
        <v>471.28</v>
      </c>
      <c r="H34" s="41">
        <v>564.92</v>
      </c>
      <c r="I34" s="41" t="s">
        <v>357</v>
      </c>
      <c r="J34" s="41" t="s">
        <v>357</v>
      </c>
      <c r="K34" s="40">
        <v>1811.22</v>
      </c>
      <c r="L34" s="41">
        <v>1519.87</v>
      </c>
      <c r="M34" s="40">
        <v>14390</v>
      </c>
      <c r="N34" s="40">
        <v>14280</v>
      </c>
      <c r="O34" s="41" t="s">
        <v>357</v>
      </c>
      <c r="P34" s="41" t="s">
        <v>357</v>
      </c>
      <c r="Q34" s="318"/>
      <c r="R34" s="80">
        <f t="shared" si="1"/>
        <v>0.009913641535240433</v>
      </c>
      <c r="S34" s="319"/>
      <c r="T34" s="319"/>
      <c r="U34" s="21"/>
      <c r="V34" s="21"/>
      <c r="W34" s="21"/>
      <c r="X34" s="80"/>
      <c r="Y34" s="80"/>
      <c r="Z34" s="80"/>
      <c r="AA34" s="80"/>
      <c r="AB34" s="80"/>
    </row>
    <row r="35" spans="2:28" ht="12" customHeight="1">
      <c r="B35" s="27" t="s">
        <v>345</v>
      </c>
      <c r="C35" s="43">
        <v>292.19</v>
      </c>
      <c r="D35" s="43">
        <v>294.9</v>
      </c>
      <c r="E35" s="43">
        <v>10384.5</v>
      </c>
      <c r="F35" s="43">
        <v>10063.57</v>
      </c>
      <c r="G35" s="43">
        <v>35284.11</v>
      </c>
      <c r="H35" s="43">
        <v>31027.81</v>
      </c>
      <c r="I35" s="43">
        <v>85.97</v>
      </c>
      <c r="J35" s="43">
        <v>89.81</v>
      </c>
      <c r="K35" s="43">
        <v>4853.93</v>
      </c>
      <c r="L35" s="43">
        <v>4443.19</v>
      </c>
      <c r="M35" s="43">
        <v>173890</v>
      </c>
      <c r="N35" s="43">
        <v>162550</v>
      </c>
      <c r="O35" s="77" t="s">
        <v>357</v>
      </c>
      <c r="P35" s="77" t="s">
        <v>357</v>
      </c>
      <c r="Q35" s="318"/>
      <c r="R35" s="80">
        <f t="shared" si="1"/>
        <v>0.02898155298345578</v>
      </c>
      <c r="S35" s="319"/>
      <c r="T35" s="319"/>
      <c r="U35" s="21"/>
      <c r="V35" s="21"/>
      <c r="W35" s="21"/>
      <c r="X35" s="80"/>
      <c r="Y35" s="80"/>
      <c r="Z35" s="80"/>
      <c r="AA35" s="80"/>
      <c r="AB35" s="80"/>
    </row>
    <row r="36" spans="2:28" ht="12" customHeight="1">
      <c r="B36" s="47" t="s">
        <v>330</v>
      </c>
      <c r="C36" s="101" t="s">
        <v>18</v>
      </c>
      <c r="D36" s="101">
        <v>54.7</v>
      </c>
      <c r="E36" s="101" t="s">
        <v>18</v>
      </c>
      <c r="F36" s="101">
        <v>74.88</v>
      </c>
      <c r="G36" s="101" t="s">
        <v>18</v>
      </c>
      <c r="H36" s="101">
        <v>463.38</v>
      </c>
      <c r="I36" s="101" t="s">
        <v>18</v>
      </c>
      <c r="J36" s="101">
        <v>1.02</v>
      </c>
      <c r="K36" s="101" t="s">
        <v>18</v>
      </c>
      <c r="L36" s="101">
        <v>40.87</v>
      </c>
      <c r="M36" s="101" t="s">
        <v>18</v>
      </c>
      <c r="N36" s="101">
        <v>540</v>
      </c>
      <c r="O36" s="101" t="s">
        <v>18</v>
      </c>
      <c r="P36" s="101" t="s">
        <v>357</v>
      </c>
      <c r="Q36" s="318"/>
      <c r="R36" s="80">
        <f t="shared" si="1"/>
        <v>0.0002665823587183617</v>
      </c>
      <c r="S36" s="319"/>
      <c r="T36" s="319"/>
      <c r="U36" s="21"/>
      <c r="V36" s="21"/>
      <c r="W36" s="21"/>
      <c r="X36" s="80"/>
      <c r="Y36" s="80"/>
      <c r="Z36" s="80"/>
      <c r="AA36" s="80"/>
      <c r="AB36" s="80"/>
    </row>
    <row r="37" spans="2:28" ht="12" customHeight="1">
      <c r="B37" s="44" t="s">
        <v>393</v>
      </c>
      <c r="C37" s="101">
        <v>30.02</v>
      </c>
      <c r="D37" s="101">
        <v>36.71</v>
      </c>
      <c r="E37" s="101">
        <v>933.7</v>
      </c>
      <c r="F37" s="101">
        <v>874.53</v>
      </c>
      <c r="G37" s="101">
        <v>2423.04</v>
      </c>
      <c r="H37" s="101">
        <v>2308.29</v>
      </c>
      <c r="I37" s="101">
        <v>73.05</v>
      </c>
      <c r="J37" s="101">
        <v>67.49</v>
      </c>
      <c r="K37" s="101">
        <v>824.24</v>
      </c>
      <c r="L37" s="101">
        <v>850.38</v>
      </c>
      <c r="M37" s="101">
        <v>13980</v>
      </c>
      <c r="N37" s="101">
        <v>17190</v>
      </c>
      <c r="O37" s="101">
        <v>1.91</v>
      </c>
      <c r="P37" s="101">
        <v>1.66</v>
      </c>
      <c r="Q37" s="318"/>
      <c r="R37" s="80">
        <f t="shared" si="1"/>
        <v>0.005546765505429912</v>
      </c>
      <c r="S37" s="319"/>
      <c r="T37" s="319"/>
      <c r="U37" s="21"/>
      <c r="V37" s="21"/>
      <c r="W37" s="21"/>
      <c r="X37" s="21"/>
      <c r="Y37" s="80"/>
      <c r="Z37" s="21"/>
      <c r="AA37" s="21"/>
      <c r="AB37" s="21"/>
    </row>
    <row r="38" spans="2:28" ht="12" customHeight="1">
      <c r="B38" s="499" t="s">
        <v>278</v>
      </c>
      <c r="C38" s="101">
        <v>71.08</v>
      </c>
      <c r="D38" s="129">
        <v>82.52</v>
      </c>
      <c r="E38" s="101">
        <v>1554.7</v>
      </c>
      <c r="F38" s="101">
        <v>1591.75</v>
      </c>
      <c r="G38" s="101">
        <v>446.35</v>
      </c>
      <c r="H38" s="101">
        <v>434.08</v>
      </c>
      <c r="I38" s="101">
        <v>73.97</v>
      </c>
      <c r="J38" s="101">
        <v>86.99</v>
      </c>
      <c r="K38" s="101">
        <v>1609.5</v>
      </c>
      <c r="L38" s="101">
        <v>1589</v>
      </c>
      <c r="M38" s="101">
        <v>8260</v>
      </c>
      <c r="N38" s="101">
        <v>9030</v>
      </c>
      <c r="O38" s="101">
        <v>32.44</v>
      </c>
      <c r="P38" s="101">
        <v>100.11</v>
      </c>
      <c r="Q38" s="318"/>
      <c r="R38" s="80">
        <f t="shared" si="1"/>
        <v>0.010364555126094369</v>
      </c>
      <c r="S38" s="319"/>
      <c r="T38" s="319"/>
      <c r="U38" s="21"/>
      <c r="V38" s="21"/>
      <c r="W38" s="21"/>
      <c r="X38" s="21"/>
      <c r="Y38" s="80"/>
      <c r="Z38" s="21"/>
      <c r="AA38" s="21"/>
      <c r="AB38" s="21"/>
    </row>
    <row r="39" spans="2:26" ht="12" customHeight="1">
      <c r="B39" s="459" t="s">
        <v>279</v>
      </c>
      <c r="C39" s="460" t="s">
        <v>18</v>
      </c>
      <c r="D39" s="460">
        <v>4.4</v>
      </c>
      <c r="E39" s="460" t="s">
        <v>18</v>
      </c>
      <c r="F39" s="460">
        <v>80.21</v>
      </c>
      <c r="G39" s="460" t="s">
        <v>18</v>
      </c>
      <c r="H39" s="460">
        <v>229.04</v>
      </c>
      <c r="I39" s="460" t="s">
        <v>18</v>
      </c>
      <c r="J39" s="460">
        <v>35.76</v>
      </c>
      <c r="K39" s="460" t="s">
        <v>18</v>
      </c>
      <c r="L39" s="460">
        <v>47.67</v>
      </c>
      <c r="M39" s="460" t="s">
        <v>18</v>
      </c>
      <c r="N39" s="460">
        <v>620</v>
      </c>
      <c r="O39" s="460" t="s">
        <v>18</v>
      </c>
      <c r="P39" s="460">
        <v>1.09</v>
      </c>
      <c r="Q39" s="318"/>
      <c r="R39" s="80">
        <f t="shared" si="1"/>
        <v>0.0003109366537828311</v>
      </c>
      <c r="S39" s="319"/>
      <c r="T39" s="319"/>
      <c r="U39" s="21"/>
      <c r="V39" s="21"/>
      <c r="W39" s="21"/>
      <c r="X39" s="21"/>
      <c r="Y39" s="80"/>
      <c r="Z39" s="21"/>
    </row>
    <row r="40" spans="2:26" ht="12" customHeight="1">
      <c r="B40" s="29"/>
      <c r="I40" s="4"/>
      <c r="Q40" s="21"/>
      <c r="R40" s="21"/>
      <c r="S40" s="21"/>
      <c r="T40" s="21"/>
      <c r="U40" s="21"/>
      <c r="V40" s="21"/>
      <c r="W40" s="21"/>
      <c r="X40" s="21"/>
      <c r="Y40" s="80"/>
      <c r="Z40" s="21"/>
    </row>
    <row r="41" spans="2:13" ht="12" customHeight="1">
      <c r="B41" s="883" t="s">
        <v>463</v>
      </c>
      <c r="C41" s="883"/>
      <c r="D41" s="883"/>
      <c r="E41" s="883"/>
      <c r="F41" s="883"/>
      <c r="G41" s="883"/>
      <c r="H41" s="883"/>
      <c r="I41" s="883"/>
      <c r="J41" s="55"/>
      <c r="K41" s="53"/>
      <c r="L41" s="53"/>
      <c r="M41" s="53"/>
    </row>
    <row r="42" spans="2:21" ht="12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ht="12" customHeight="1">
      <c r="B43" s="7" t="s">
        <v>30</v>
      </c>
    </row>
    <row r="44" spans="2:9" ht="12" customHeight="1">
      <c r="B44" s="6" t="s">
        <v>18</v>
      </c>
      <c r="C44" s="6" t="s">
        <v>29</v>
      </c>
      <c r="D44" s="50"/>
      <c r="E44" s="50"/>
      <c r="F44" s="50"/>
      <c r="G44" s="50"/>
      <c r="H44" s="50"/>
      <c r="I44" s="50"/>
    </row>
    <row r="45" spans="2:9" ht="12" customHeight="1">
      <c r="B45" s="50" t="s">
        <v>31</v>
      </c>
      <c r="C45" s="50" t="s">
        <v>32</v>
      </c>
      <c r="D45" s="50"/>
      <c r="E45" s="50"/>
      <c r="F45" s="50"/>
      <c r="G45" s="50"/>
      <c r="H45" s="50"/>
      <c r="I45" s="50"/>
    </row>
    <row r="46" spans="2:9" ht="12" customHeight="1">
      <c r="B46" s="2" t="s">
        <v>357</v>
      </c>
      <c r="C46" s="2" t="s">
        <v>358</v>
      </c>
      <c r="D46" s="22"/>
      <c r="E46" s="22"/>
      <c r="F46" s="22"/>
      <c r="G46" s="22"/>
      <c r="H46" s="22"/>
      <c r="I46" s="22"/>
    </row>
    <row r="47" spans="2:9" ht="12" customHeight="1">
      <c r="B47" s="2"/>
      <c r="D47" s="22"/>
      <c r="E47" s="22"/>
      <c r="F47" s="22"/>
      <c r="G47" s="22"/>
      <c r="H47" s="22"/>
      <c r="I47" s="22"/>
    </row>
    <row r="48" spans="2:11" ht="9.75" customHeight="1">
      <c r="B48" s="890" t="s">
        <v>354</v>
      </c>
      <c r="C48" s="890"/>
      <c r="D48" s="890"/>
      <c r="E48" s="890"/>
      <c r="F48" s="890"/>
      <c r="G48" s="890"/>
      <c r="H48" s="890"/>
      <c r="I48" s="890"/>
      <c r="J48" s="890"/>
      <c r="K48" s="890"/>
    </row>
    <row r="49" spans="2:11" ht="9.75" customHeight="1">
      <c r="B49" s="881" t="s">
        <v>482</v>
      </c>
      <c r="C49" s="882"/>
      <c r="D49" s="882"/>
      <c r="E49" s="882"/>
      <c r="F49" s="882"/>
      <c r="G49" s="882"/>
      <c r="H49" s="882"/>
      <c r="I49" s="882"/>
      <c r="J49" s="882"/>
      <c r="K49" s="882"/>
    </row>
  </sheetData>
  <sheetProtection/>
  <mergeCells count="11">
    <mergeCell ref="B41:I41"/>
    <mergeCell ref="C3:D3"/>
    <mergeCell ref="B48:K48"/>
    <mergeCell ref="B49:K49"/>
    <mergeCell ref="O3:P3"/>
    <mergeCell ref="B3:B4"/>
    <mergeCell ref="M3:N3"/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portrait" paperSize="9" r:id="rId1"/>
  <ignoredErrors>
    <ignoredError sqref="N4 C4:D4 J4 H4 F4 E4 G4 I4 K4:M4 O4:P4 B45" numberStoredAsText="1"/>
    <ignoredError sqref="D5:O5" formulaRange="1"/>
    <ignoredError sqref="D6:L6" formula="1" formulaRange="1"/>
    <ignoredError sqref="N6:O6 M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0"/>
  </sheetPr>
  <dimension ref="B1:M64"/>
  <sheetViews>
    <sheetView zoomScale="150" zoomScaleNormal="150" zoomScalePageLayoutView="0" workbookViewId="0" topLeftCell="A4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3" width="9.7109375" style="62" customWidth="1"/>
    <col min="4" max="5" width="10.8515625" style="62" customWidth="1"/>
    <col min="6" max="6" width="11.421875" style="62" customWidth="1"/>
    <col min="7" max="8" width="10.57421875" style="62" customWidth="1"/>
    <col min="9" max="16384" width="10.28125" style="62" customWidth="1"/>
  </cols>
  <sheetData>
    <row r="1" spans="2:10" ht="12" customHeight="1">
      <c r="B1" s="100" t="s">
        <v>564</v>
      </c>
      <c r="C1" s="100"/>
      <c r="D1" s="100"/>
      <c r="E1" s="100"/>
      <c r="F1" s="65"/>
      <c r="G1" s="65"/>
      <c r="H1" s="65"/>
      <c r="I1" s="65"/>
      <c r="J1" s="79"/>
    </row>
    <row r="2" spans="2:8" ht="12" customHeight="1">
      <c r="B2" s="13"/>
      <c r="C2" s="13"/>
      <c r="D2" s="13"/>
      <c r="E2" s="13"/>
      <c r="F2" s="13"/>
      <c r="G2" s="13"/>
      <c r="H2" s="13"/>
    </row>
    <row r="3" spans="2:11" ht="34.5" customHeight="1">
      <c r="B3" s="955"/>
      <c r="C3" s="957" t="s">
        <v>562</v>
      </c>
      <c r="D3" s="959"/>
      <c r="E3" s="958"/>
      <c r="F3" s="959" t="s">
        <v>563</v>
      </c>
      <c r="G3" s="959"/>
      <c r="H3" s="959"/>
      <c r="I3" s="957" t="s">
        <v>400</v>
      </c>
      <c r="J3" s="959"/>
      <c r="K3" s="259"/>
    </row>
    <row r="4" spans="2:11" ht="27.75" customHeight="1">
      <c r="B4" s="956"/>
      <c r="C4" s="377" t="s">
        <v>395</v>
      </c>
      <c r="D4" s="322" t="s">
        <v>396</v>
      </c>
      <c r="E4" s="323" t="s">
        <v>387</v>
      </c>
      <c r="F4" s="376" t="s">
        <v>395</v>
      </c>
      <c r="G4" s="321" t="s">
        <v>396</v>
      </c>
      <c r="H4" s="321" t="s">
        <v>561</v>
      </c>
      <c r="I4" s="324" t="s">
        <v>395</v>
      </c>
      <c r="J4" s="321" t="s">
        <v>396</v>
      </c>
      <c r="K4" s="259"/>
    </row>
    <row r="5" spans="2:11" ht="12" customHeight="1">
      <c r="B5" s="314" t="s">
        <v>54</v>
      </c>
      <c r="C5" s="310">
        <v>224270</v>
      </c>
      <c r="D5" s="307">
        <v>2503060</v>
      </c>
      <c r="E5" s="372">
        <v>744430</v>
      </c>
      <c r="F5" s="310">
        <v>190960</v>
      </c>
      <c r="G5" s="307">
        <v>1903830</v>
      </c>
      <c r="H5" s="307">
        <f>E5/D5*G5</f>
        <v>566214.2205540419</v>
      </c>
      <c r="I5" s="387">
        <f aca="true" t="shared" si="0" ref="I5:J11">F5/C5</f>
        <v>0.8514736701297543</v>
      </c>
      <c r="J5" s="1062">
        <f>G5/D5</f>
        <v>0.7606010243462002</v>
      </c>
      <c r="K5" s="259"/>
    </row>
    <row r="6" spans="2:11" ht="12" customHeight="1">
      <c r="B6" s="315" t="s">
        <v>553</v>
      </c>
      <c r="C6" s="311">
        <v>183310</v>
      </c>
      <c r="D6" s="228">
        <v>15375530</v>
      </c>
      <c r="E6" s="373">
        <v>9739770</v>
      </c>
      <c r="F6" s="311">
        <v>4210</v>
      </c>
      <c r="G6" s="228">
        <v>128200</v>
      </c>
      <c r="H6" s="307">
        <f aca="true" t="shared" si="1" ref="H6:H20">E6/D6*G6</f>
        <v>81209.4616575819</v>
      </c>
      <c r="I6" s="388">
        <f t="shared" si="0"/>
        <v>0.022966559380284763</v>
      </c>
      <c r="J6" s="1063">
        <f t="shared" si="0"/>
        <v>0.008337923960995166</v>
      </c>
      <c r="K6" s="259"/>
    </row>
    <row r="7" spans="2:11" ht="12" customHeight="1">
      <c r="B7" s="315" t="s">
        <v>554</v>
      </c>
      <c r="C7" s="311">
        <v>131150</v>
      </c>
      <c r="D7" s="228">
        <v>11929050</v>
      </c>
      <c r="E7" s="373">
        <v>5084790</v>
      </c>
      <c r="F7" s="311">
        <v>23710</v>
      </c>
      <c r="G7" s="228">
        <v>1548920</v>
      </c>
      <c r="H7" s="307">
        <f t="shared" si="1"/>
        <v>660231.361826801</v>
      </c>
      <c r="I7" s="389">
        <f t="shared" si="0"/>
        <v>0.18078536027449485</v>
      </c>
      <c r="J7" s="1063">
        <f t="shared" si="0"/>
        <v>0.1298443715132387</v>
      </c>
      <c r="K7" s="259"/>
    </row>
    <row r="8" spans="2:11" ht="12" customHeight="1">
      <c r="B8" s="315" t="s">
        <v>555</v>
      </c>
      <c r="C8" s="311">
        <v>139890</v>
      </c>
      <c r="D8" s="228">
        <v>13774000</v>
      </c>
      <c r="E8" s="373">
        <v>1784630</v>
      </c>
      <c r="F8" s="311">
        <v>52900</v>
      </c>
      <c r="G8" s="228">
        <v>7219100</v>
      </c>
      <c r="H8" s="307">
        <f t="shared" si="1"/>
        <v>935343.577246987</v>
      </c>
      <c r="I8" s="388">
        <f t="shared" si="0"/>
        <v>0.3781542640646222</v>
      </c>
      <c r="J8" s="1063">
        <f t="shared" si="0"/>
        <v>0.5241106432408886</v>
      </c>
      <c r="K8" s="259"/>
    </row>
    <row r="9" spans="2:11" ht="12" customHeight="1">
      <c r="B9" s="315" t="s">
        <v>556</v>
      </c>
      <c r="C9" s="311">
        <v>200680</v>
      </c>
      <c r="D9" s="228">
        <v>25081980</v>
      </c>
      <c r="E9" s="373">
        <v>6389110</v>
      </c>
      <c r="F9" s="311">
        <v>40410</v>
      </c>
      <c r="G9" s="228">
        <v>6840130</v>
      </c>
      <c r="H9" s="307">
        <f t="shared" si="1"/>
        <v>1742380.1065266775</v>
      </c>
      <c r="I9" s="388">
        <f t="shared" si="0"/>
        <v>0.20136535778353598</v>
      </c>
      <c r="J9" s="1063">
        <f t="shared" si="0"/>
        <v>0.2727109263303774</v>
      </c>
      <c r="K9" s="259"/>
    </row>
    <row r="10" spans="2:11" ht="12" customHeight="1">
      <c r="B10" s="315" t="s">
        <v>399</v>
      </c>
      <c r="C10" s="311">
        <v>264530</v>
      </c>
      <c r="D10" s="228">
        <v>28847670</v>
      </c>
      <c r="E10" s="373">
        <v>15099090</v>
      </c>
      <c r="F10" s="311">
        <v>9670</v>
      </c>
      <c r="G10" s="228">
        <v>1589710</v>
      </c>
      <c r="H10" s="307">
        <f t="shared" si="1"/>
        <v>832066.3112098828</v>
      </c>
      <c r="I10" s="388">
        <f t="shared" si="0"/>
        <v>0.036555400143651</v>
      </c>
      <c r="J10" s="1063">
        <f t="shared" si="0"/>
        <v>0.055107050240106044</v>
      </c>
      <c r="K10" s="259"/>
    </row>
    <row r="11" spans="2:11" ht="12" customHeight="1">
      <c r="B11" s="315" t="s">
        <v>10</v>
      </c>
      <c r="C11" s="311">
        <v>188890</v>
      </c>
      <c r="D11" s="228">
        <v>13816270</v>
      </c>
      <c r="E11" s="373">
        <v>5302870</v>
      </c>
      <c r="F11" s="311">
        <v>16370</v>
      </c>
      <c r="G11" s="228">
        <v>1105840</v>
      </c>
      <c r="H11" s="307">
        <f t="shared" si="1"/>
        <v>424436.2451515496</v>
      </c>
      <c r="I11" s="388">
        <f t="shared" si="0"/>
        <v>0.08666419609296416</v>
      </c>
      <c r="J11" s="1063">
        <f t="shared" si="0"/>
        <v>0.08003896854939864</v>
      </c>
      <c r="K11" s="259"/>
    </row>
    <row r="12" spans="2:11" ht="12" customHeight="1">
      <c r="B12" s="315" t="s">
        <v>557</v>
      </c>
      <c r="C12" s="311">
        <v>3080</v>
      </c>
      <c r="D12" s="228">
        <v>704980</v>
      </c>
      <c r="E12" s="373">
        <v>110810</v>
      </c>
      <c r="F12" s="311">
        <v>300</v>
      </c>
      <c r="G12" s="228">
        <v>99000</v>
      </c>
      <c r="H12" s="307">
        <f t="shared" si="1"/>
        <v>15560.994638145765</v>
      </c>
      <c r="I12" s="388">
        <f aca="true" t="shared" si="2" ref="I12:I20">F12/C12</f>
        <v>0.09740259740259741</v>
      </c>
      <c r="J12" s="1063">
        <f aca="true" t="shared" si="3" ref="J12:J20">G12/D12</f>
        <v>0.14042951573094273</v>
      </c>
      <c r="K12" s="259"/>
    </row>
    <row r="13" spans="2:11" ht="12" customHeight="1">
      <c r="B13" s="315" t="s">
        <v>558</v>
      </c>
      <c r="C13" s="311">
        <v>74900</v>
      </c>
      <c r="D13" s="228">
        <v>2136140</v>
      </c>
      <c r="E13" s="373">
        <v>727680</v>
      </c>
      <c r="F13" s="311">
        <v>3650</v>
      </c>
      <c r="G13" s="228">
        <v>150860</v>
      </c>
      <c r="H13" s="307">
        <f t="shared" si="1"/>
        <v>51390.73506418119</v>
      </c>
      <c r="I13" s="388">
        <f t="shared" si="2"/>
        <v>0.048731642189586116</v>
      </c>
      <c r="J13" s="1063">
        <f t="shared" si="3"/>
        <v>0.0706227119945322</v>
      </c>
      <c r="K13" s="259"/>
    </row>
    <row r="14" spans="2:11" ht="12" customHeight="1">
      <c r="B14" s="315" t="s">
        <v>19</v>
      </c>
      <c r="C14" s="311">
        <v>88410</v>
      </c>
      <c r="D14" s="228">
        <v>2582590</v>
      </c>
      <c r="E14" s="373">
        <v>1546550</v>
      </c>
      <c r="F14" s="311">
        <v>300</v>
      </c>
      <c r="G14" s="228">
        <v>99000</v>
      </c>
      <c r="H14" s="307">
        <f t="shared" si="1"/>
        <v>59284.84583305906</v>
      </c>
      <c r="I14" s="388">
        <f t="shared" si="2"/>
        <v>0.0033932813030200203</v>
      </c>
      <c r="J14" s="1063">
        <f t="shared" si="3"/>
        <v>0.03833361083253633</v>
      </c>
      <c r="K14" s="259"/>
    </row>
    <row r="15" spans="2:11" ht="12" customHeight="1">
      <c r="B15" s="315" t="s">
        <v>21</v>
      </c>
      <c r="C15" s="311">
        <v>124140</v>
      </c>
      <c r="D15" s="228">
        <v>4126650</v>
      </c>
      <c r="E15" s="373">
        <v>1338750</v>
      </c>
      <c r="F15" s="311">
        <v>6650</v>
      </c>
      <c r="G15" s="228">
        <v>197580</v>
      </c>
      <c r="H15" s="307">
        <f t="shared" si="1"/>
        <v>64098.051688415544</v>
      </c>
      <c r="I15" s="390">
        <f t="shared" si="2"/>
        <v>0.053568551635250525</v>
      </c>
      <c r="J15" s="1063">
        <f t="shared" si="3"/>
        <v>0.04787903020609938</v>
      </c>
      <c r="K15" s="259"/>
    </row>
    <row r="16" spans="2:11" ht="12" customHeight="1">
      <c r="B16" s="315" t="s">
        <v>22</v>
      </c>
      <c r="C16" s="311">
        <v>1097660</v>
      </c>
      <c r="D16" s="228">
        <v>12235340</v>
      </c>
      <c r="E16" s="373">
        <v>3106480</v>
      </c>
      <c r="F16" s="311">
        <v>648130</v>
      </c>
      <c r="G16" s="228">
        <v>7502120</v>
      </c>
      <c r="H16" s="307">
        <f t="shared" si="1"/>
        <v>1904743.6146114452</v>
      </c>
      <c r="I16" s="388">
        <f t="shared" si="2"/>
        <v>0.5904651713645391</v>
      </c>
      <c r="J16" s="1062">
        <f t="shared" si="3"/>
        <v>0.6131517391425166</v>
      </c>
      <c r="K16" s="259"/>
    </row>
    <row r="17" spans="2:11" ht="12" customHeight="1">
      <c r="B17" s="315" t="s">
        <v>559</v>
      </c>
      <c r="C17" s="311">
        <v>45180</v>
      </c>
      <c r="D17" s="228">
        <v>680630</v>
      </c>
      <c r="E17" s="373">
        <v>376580</v>
      </c>
      <c r="F17" s="311">
        <v>1590</v>
      </c>
      <c r="G17" s="228">
        <v>16690</v>
      </c>
      <c r="H17" s="307">
        <f t="shared" si="1"/>
        <v>9234.268545318308</v>
      </c>
      <c r="I17" s="388">
        <f t="shared" si="2"/>
        <v>0.0351925630810093</v>
      </c>
      <c r="J17" s="1063">
        <f t="shared" si="3"/>
        <v>0.024521399291832568</v>
      </c>
      <c r="K17" s="259"/>
    </row>
    <row r="18" spans="2:11" ht="12" customHeight="1">
      <c r="B18" s="315" t="s">
        <v>560</v>
      </c>
      <c r="C18" s="311">
        <v>134870</v>
      </c>
      <c r="D18" s="228">
        <v>41703500</v>
      </c>
      <c r="E18" s="373">
        <v>10208750</v>
      </c>
      <c r="F18" s="311">
        <v>9110</v>
      </c>
      <c r="G18" s="228">
        <v>1560590</v>
      </c>
      <c r="H18" s="307">
        <f t="shared" si="1"/>
        <v>382022.44805591856</v>
      </c>
      <c r="I18" s="388">
        <f t="shared" si="2"/>
        <v>0.06754652628457032</v>
      </c>
      <c r="J18" s="1063">
        <f t="shared" si="3"/>
        <v>0.03742107976548731</v>
      </c>
      <c r="K18" s="259"/>
    </row>
    <row r="19" spans="2:11" ht="12" customHeight="1">
      <c r="B19" s="316" t="s">
        <v>279</v>
      </c>
      <c r="C19" s="312">
        <v>27220</v>
      </c>
      <c r="D19" s="308">
        <v>349410</v>
      </c>
      <c r="E19" s="374">
        <v>97760</v>
      </c>
      <c r="F19" s="312">
        <v>1670</v>
      </c>
      <c r="G19" s="308">
        <v>107460</v>
      </c>
      <c r="H19" s="320">
        <f t="shared" si="1"/>
        <v>30065.79548381558</v>
      </c>
      <c r="I19" s="390">
        <f t="shared" si="2"/>
        <v>0.061351947097722265</v>
      </c>
      <c r="J19" s="1064">
        <f t="shared" si="3"/>
        <v>0.3075470078131708</v>
      </c>
      <c r="K19" s="259"/>
    </row>
    <row r="20" spans="2:11" ht="12" customHeight="1">
      <c r="B20" s="317" t="s">
        <v>280</v>
      </c>
      <c r="C20" s="313">
        <v>79600</v>
      </c>
      <c r="D20" s="309">
        <v>1513430</v>
      </c>
      <c r="E20" s="375">
        <v>487160</v>
      </c>
      <c r="F20" s="313">
        <v>35740</v>
      </c>
      <c r="G20" s="309">
        <v>801960</v>
      </c>
      <c r="H20" s="309">
        <f t="shared" si="1"/>
        <v>258143.97335852997</v>
      </c>
      <c r="I20" s="391">
        <f t="shared" si="2"/>
        <v>0.44899497487437184</v>
      </c>
      <c r="J20" s="1065">
        <f t="shared" si="3"/>
        <v>0.529895667457365</v>
      </c>
      <c r="K20" s="259"/>
    </row>
    <row r="21" ht="12" customHeight="1">
      <c r="B21" s="29"/>
    </row>
    <row r="22" spans="2:13" s="2" customFormat="1" ht="12" customHeight="1">
      <c r="B22" s="883" t="s">
        <v>463</v>
      </c>
      <c r="C22" s="883"/>
      <c r="D22" s="883"/>
      <c r="E22" s="883"/>
      <c r="F22" s="883"/>
      <c r="G22" s="883"/>
      <c r="H22" s="883"/>
      <c r="I22" s="883"/>
      <c r="J22" s="55"/>
      <c r="K22" s="53"/>
      <c r="L22" s="53"/>
      <c r="M22" s="53"/>
    </row>
    <row r="23" spans="2:13" s="2" customFormat="1" ht="12" customHeight="1">
      <c r="B23" s="875"/>
      <c r="C23" s="875"/>
      <c r="D23" s="875"/>
      <c r="E23" s="875"/>
      <c r="F23" s="875"/>
      <c r="G23" s="875"/>
      <c r="H23" s="875"/>
      <c r="I23" s="875"/>
      <c r="J23" s="55"/>
      <c r="K23" s="53"/>
      <c r="L23" s="53"/>
      <c r="M23" s="53"/>
    </row>
    <row r="24" spans="2:10" ht="12" customHeight="1">
      <c r="B24" s="890" t="s">
        <v>367</v>
      </c>
      <c r="C24" s="890"/>
      <c r="D24" s="890"/>
      <c r="E24" s="890"/>
      <c r="F24" s="890"/>
      <c r="G24" s="890"/>
      <c r="H24" s="890"/>
      <c r="I24" s="890"/>
      <c r="J24" s="890"/>
    </row>
    <row r="25" spans="2:10" ht="12" customHeight="1">
      <c r="B25" s="881" t="s">
        <v>482</v>
      </c>
      <c r="C25" s="882"/>
      <c r="D25" s="882"/>
      <c r="E25" s="882"/>
      <c r="F25" s="882"/>
      <c r="G25" s="882"/>
      <c r="H25" s="882"/>
      <c r="I25" s="882"/>
      <c r="J25" s="882"/>
    </row>
    <row r="26" ht="12" customHeight="1">
      <c r="B26" s="29"/>
    </row>
    <row r="27" ht="12" customHeight="1">
      <c r="B27" s="29"/>
    </row>
    <row r="28" ht="12" customHeight="1">
      <c r="B28" s="29"/>
    </row>
    <row r="31" spans="2:8" s="2" customFormat="1" ht="12" customHeight="1">
      <c r="B31" s="891"/>
      <c r="C31" s="899"/>
      <c r="D31" s="899"/>
      <c r="E31" s="899"/>
      <c r="F31" s="899"/>
      <c r="G31" s="899"/>
      <c r="H31" s="65"/>
    </row>
    <row r="32" spans="2:8" s="2" customFormat="1" ht="12" customHeight="1">
      <c r="B32" s="891"/>
      <c r="C32" s="885"/>
      <c r="D32" s="885"/>
      <c r="E32" s="885"/>
      <c r="F32" s="885"/>
      <c r="G32" s="885"/>
      <c r="H32" s="1"/>
    </row>
    <row r="33" ht="3" customHeight="1"/>
    <row r="57" spans="9:10" ht="12" customHeight="1">
      <c r="I57" s="64"/>
      <c r="J57" s="64"/>
    </row>
    <row r="58" spans="9:10" ht="12" customHeight="1">
      <c r="I58" s="64"/>
      <c r="J58" s="64"/>
    </row>
    <row r="59" spans="2:10" ht="13.5" customHeight="1">
      <c r="B59" s="12"/>
      <c r="C59" s="50"/>
      <c r="D59" s="50"/>
      <c r="E59" s="50"/>
      <c r="F59" s="50"/>
      <c r="G59" s="50"/>
      <c r="H59" s="50"/>
      <c r="I59" s="64"/>
      <c r="J59" s="64"/>
    </row>
    <row r="63" spans="2:8" ht="12" customHeight="1">
      <c r="B63" s="892" t="s">
        <v>282</v>
      </c>
      <c r="C63" s="893"/>
      <c r="D63" s="893"/>
      <c r="E63" s="893"/>
      <c r="F63" s="893"/>
      <c r="G63" s="893"/>
      <c r="H63" s="66"/>
    </row>
    <row r="64" spans="2:8" ht="12" customHeight="1">
      <c r="B64" s="11" t="s">
        <v>283</v>
      </c>
      <c r="C64" s="50"/>
      <c r="D64" s="50"/>
      <c r="E64" s="50"/>
      <c r="F64" s="50"/>
      <c r="G64" s="50"/>
      <c r="H64" s="50"/>
    </row>
  </sheetData>
  <sheetProtection/>
  <mergeCells count="10">
    <mergeCell ref="B24:J24"/>
    <mergeCell ref="B22:I22"/>
    <mergeCell ref="B31:G31"/>
    <mergeCell ref="B32:G32"/>
    <mergeCell ref="B25:J25"/>
    <mergeCell ref="B3:B4"/>
    <mergeCell ref="B63:G63"/>
    <mergeCell ref="I3:J3"/>
    <mergeCell ref="C3:E3"/>
    <mergeCell ref="F3:H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kremeak</dc:creator>
  <cp:keywords/>
  <dc:description/>
  <cp:lastModifiedBy>KREMER Annemiek (ESTAT)</cp:lastModifiedBy>
  <cp:lastPrinted>2012-05-02T15:07:47Z</cp:lastPrinted>
  <dcterms:created xsi:type="dcterms:W3CDTF">2012-04-23T07:07:45Z</dcterms:created>
  <dcterms:modified xsi:type="dcterms:W3CDTF">2013-09-20T14:34:03Z</dcterms:modified>
  <cp:category/>
  <cp:version/>
  <cp:contentType/>
  <cp:contentStatus/>
</cp:coreProperties>
</file>