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style13.xml" ContentType="application/vnd.ms-office.chartstyle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colors13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style5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1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2" windowHeight="5640" tabRatio="424" activeTab="0"/>
  </bookViews>
  <sheets>
    <sheet name="1 Gender 2006 2020 EU" sheetId="1" r:id="rId1"/>
    <sheet name="1annex Gender 2006-2020 Country" sheetId="5" r:id="rId2"/>
    <sheet name="2 Gender 2020 Country" sheetId="2" r:id="rId3"/>
    <sheet name="3 Educ 2006 2020 EU" sheetId="6" r:id="rId4"/>
    <sheet name="4 Educ 2006 2020 EU" sheetId="16" r:id="rId5"/>
    <sheet name="5 Educ 2020 Country" sheetId="8" r:id="rId6"/>
    <sheet name="6 C birth 2006 2020 EU" sheetId="12" r:id="rId7"/>
    <sheet name="7 C birth 2020 Country" sheetId="14" r:id="rId8"/>
    <sheet name="7 Low data reliability- conf" sheetId="17" r:id="rId9"/>
    <sheet name="8 9 ISCO 20-54 Vs 55-64 " sheetId="19" r:id="rId10"/>
    <sheet name="10 11 ISCO 55-64 empl VS not e" sheetId="20" r:id="rId11"/>
  </sheets>
  <externalReferences>
    <externalReference r:id="rId14"/>
  </externalReferences>
  <definedNames>
    <definedName name="_xlnm._FilterDatabase" localSheetId="10" hidden="1">'10 11 ISCO 55-64 empl VS not e'!$A$75:$H$75</definedName>
    <definedName name="_xlnm._FilterDatabase" localSheetId="1" hidden="1">'1annex Gender 2006-2020 Country'!$U$3:$Z$3</definedName>
    <definedName name="_xlnm._FilterDatabase" localSheetId="9" hidden="1">'8 9 ISCO 20-54 Vs 55-64 '!$A$131:$H$131</definedName>
    <definedName name="hhh" localSheetId="1">#REF!</definedName>
    <definedName name="hhh" localSheetId="3">#REF!</definedName>
    <definedName name="hhh" localSheetId="5">#REF!</definedName>
    <definedName name="hhh" localSheetId="6">#REF!</definedName>
    <definedName name="hhh" localSheetId="7">#REF!</definedName>
    <definedName name="hhh">#REF!</definedName>
    <definedName name="Threshold" localSheetId="1">#REF!</definedName>
    <definedName name="Threshold" localSheetId="3">#REF!</definedName>
    <definedName name="Threshold" localSheetId="5">#REF!</definedName>
    <definedName name="Threshold" localSheetId="6">#REF!</definedName>
    <definedName name="Threshold" localSheetId="7">#REF!</definedName>
    <definedName name="Threshold">#REF!</definedName>
    <definedName name="Thresholds">'[1]thresholds'!$A$4:$C$38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<sst xmlns="http://schemas.openxmlformats.org/spreadsheetml/2006/main" count="1115" uniqueCount="150">
  <si>
    <t>AGE</t>
  </si>
  <si>
    <t>1.Males</t>
  </si>
  <si>
    <t>2.Females</t>
  </si>
  <si>
    <t>ILOSTAT</t>
  </si>
  <si>
    <t>YEAR</t>
  </si>
  <si>
    <t>20-54</t>
  </si>
  <si>
    <t>55-64</t>
  </si>
  <si>
    <t>1.Employed</t>
  </si>
  <si>
    <t>2.Unemployed</t>
  </si>
  <si>
    <t>3.Inactive</t>
  </si>
  <si>
    <t>Total</t>
  </si>
  <si>
    <t>Men</t>
  </si>
  <si>
    <t>Women</t>
  </si>
  <si>
    <t>Employed</t>
  </si>
  <si>
    <t>Unemployed</t>
  </si>
  <si>
    <t>Outside the labour force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</si>
  <si>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</si>
  <si>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</si>
  <si>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</si>
  <si>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</si>
  <si>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</si>
  <si>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</si>
  <si>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</si>
  <si>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</si>
  <si>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</si>
  <si>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</si>
  <si>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</si>
  <si>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</si>
  <si>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</si>
  <si>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</si>
  <si>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</si>
  <si>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</si>
  <si>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</si>
  <si>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</si>
  <si>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</si>
  <si>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</si>
  <si>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</si>
  <si>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</si>
  <si>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</si>
  <si>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</si>
  <si>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</si>
  <si>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</si>
  <si>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r>
      <t>Source:</t>
    </r>
    <r>
      <rPr>
        <sz val="9"/>
        <color indexed="8"/>
        <rFont val="Arial"/>
        <family val="2"/>
      </rPr>
      <t xml:space="preserve"> Eurostat LFS Survey</t>
    </r>
  </si>
  <si>
    <t>TOTAL</t>
  </si>
  <si>
    <t>EU</t>
  </si>
  <si>
    <t>Note:Break in series, low reliable and provisional data in Germany in 2020</t>
  </si>
  <si>
    <t>Germany</t>
  </si>
  <si>
    <t>(in % of the total population)</t>
  </si>
  <si>
    <r>
      <t>Source:</t>
    </r>
    <r>
      <rPr>
        <sz val="9"/>
        <rFont val="Arial"/>
        <family val="2"/>
      </rPr>
      <t xml:space="preserve"> Eurostat LFS Survey</t>
    </r>
  </si>
  <si>
    <t>Distribution of men and women, by ILO status and age group, EU, 2006-2020</t>
  </si>
  <si>
    <t xml:space="preserve">Employment rate by age group, by sex and by EU Member States, 2020 </t>
  </si>
  <si>
    <t xml:space="preserve">Note: Break in series and provisional data for Germany </t>
  </si>
  <si>
    <t>Netherl.</t>
  </si>
  <si>
    <t>Luxbg</t>
  </si>
  <si>
    <t>2006 (100 % pattern fill)</t>
  </si>
  <si>
    <t>Increase 2006-2020 (60 % pattern fill)</t>
  </si>
  <si>
    <t>Greece (correct values)</t>
  </si>
  <si>
    <t>Employment rate 2020</t>
  </si>
  <si>
    <t>1.Low</t>
  </si>
  <si>
    <t>2.Medium</t>
  </si>
  <si>
    <t>3.High</t>
  </si>
  <si>
    <t>No answer</t>
  </si>
  <si>
    <t>Low</t>
  </si>
  <si>
    <t>Medium</t>
  </si>
  <si>
    <t>High</t>
  </si>
  <si>
    <t>Reporting country</t>
  </si>
  <si>
    <t>x</t>
  </si>
  <si>
    <t>Lib</t>
  </si>
  <si>
    <t>Switzerland</t>
  </si>
  <si>
    <t>North Macedonia</t>
  </si>
  <si>
    <t>Montenegro</t>
  </si>
  <si>
    <t>Turkey</t>
  </si>
  <si>
    <t>Order</t>
  </si>
  <si>
    <t>Inactive</t>
  </si>
  <si>
    <t>HATLEV1D</t>
  </si>
  <si>
    <t>EU27_2020 countries except reporting country</t>
  </si>
  <si>
    <t>Non-EU27_2020 countries nor reporting country</t>
  </si>
  <si>
    <t>EU (except reporting country)</t>
  </si>
  <si>
    <t>Non-EU nor reporting country</t>
  </si>
  <si>
    <t xml:space="preserve"> </t>
  </si>
  <si>
    <t>Low reliable data</t>
  </si>
  <si>
    <t>Confidential data</t>
  </si>
  <si>
    <t>ISCO1D</t>
  </si>
  <si>
    <t>Armed forces</t>
  </si>
  <si>
    <t>Clerks</t>
  </si>
  <si>
    <t>Craft and related trades workers</t>
  </si>
  <si>
    <t>Elementary occupations</t>
  </si>
  <si>
    <t>Legislators senior officials and managers</t>
  </si>
  <si>
    <t>Plant and machine operators and assemblers</t>
  </si>
  <si>
    <t>Professionals</t>
  </si>
  <si>
    <t>Skilled agricultural and fishery workers</t>
  </si>
  <si>
    <t>Technicians and associate professionals</t>
  </si>
  <si>
    <t>Service workers / shop and market sales workers</t>
  </si>
  <si>
    <t>Deviation in the share of people aged 55-64 compared to share of people aged 20-54 by professional category, 2020</t>
  </si>
  <si>
    <t>(in % of employed people)</t>
  </si>
  <si>
    <t>Source: Eurostat LFS Survey</t>
  </si>
  <si>
    <t>expected</t>
  </si>
  <si>
    <t>observed</t>
  </si>
  <si>
    <t>H0=pas de lien</t>
  </si>
  <si>
    <t>Share of employed people aged 20-54 and aged 55-64 by occupational category, 2020</t>
  </si>
  <si>
    <t>Employment</t>
  </si>
  <si>
    <t>Unemployment</t>
  </si>
  <si>
    <t>Outside</t>
  </si>
  <si>
    <t>Diff 2020-2006</t>
  </si>
  <si>
    <t>Diff 20-54 and 55-64 2020</t>
  </si>
  <si>
    <t>COUNTRYB</t>
  </si>
  <si>
    <t xml:space="preserve">The rule says whether the KHI two (calculated 573.55), is greater than 15.5 (the value calculated with 5%) then we reject H0. So we reject the fact that there is no link between the variables. </t>
  </si>
  <si>
    <t>calculation</t>
  </si>
  <si>
    <t>CHI 2</t>
  </si>
  <si>
    <t>Observed</t>
  </si>
  <si>
    <t>Expected</t>
  </si>
  <si>
    <t>ISCOPR1D</t>
  </si>
  <si>
    <t>Not applicable</t>
  </si>
  <si>
    <t>Not employed</t>
  </si>
  <si>
    <t>Share of employed people and not employed people by occupational category (current or last job), 2020</t>
  </si>
  <si>
    <t>(age group 55-64, in % of employed people and not employed people)</t>
  </si>
  <si>
    <t>SE</t>
  </si>
  <si>
    <t>EE</t>
  </si>
  <si>
    <t>DE</t>
  </si>
  <si>
    <t>DK</t>
  </si>
  <si>
    <t>NL</t>
  </si>
  <si>
    <t>LV</t>
  </si>
  <si>
    <t>CZ</t>
  </si>
  <si>
    <t>LT</t>
  </si>
  <si>
    <t>FI</t>
  </si>
  <si>
    <t>BG</t>
  </si>
  <si>
    <t>IE</t>
  </si>
  <si>
    <t>CY</t>
  </si>
  <si>
    <t>PT</t>
  </si>
  <si>
    <t>HU</t>
  </si>
  <si>
    <t>SK</t>
  </si>
  <si>
    <t>AT</t>
  </si>
  <si>
    <t>IT</t>
  </si>
  <si>
    <t>FR</t>
  </si>
  <si>
    <t>ES</t>
  </si>
  <si>
    <t>BE</t>
  </si>
  <si>
    <t>MT</t>
  </si>
  <si>
    <t>PL</t>
  </si>
  <si>
    <t>SI</t>
  </si>
  <si>
    <t>RO</t>
  </si>
  <si>
    <t>HR</t>
  </si>
  <si>
    <t>EL</t>
  </si>
  <si>
    <t>LU</t>
  </si>
  <si>
    <t>IS</t>
  </si>
  <si>
    <t>CH</t>
  </si>
  <si>
    <t>NO</t>
  </si>
  <si>
    <t>RS</t>
  </si>
  <si>
    <t>MK</t>
  </si>
  <si>
    <t>ME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</si>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</sst>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%"/>
    <numFmt numFmtId="166" formatCode="_-* #,##0.0_-;\-* #,##0.0_-;_-* &quot;-&quot;??_-;_-@_-"/>
    <numFmt numFmtId="167" formatCode="#,##0.0_i"/>
    <numFmt numFmtId="168" formatCode="#,##0.00000000000000"/>
    <numFmt numFmtId="169" formatCode="#,##0.000000000000"/>
    <numFmt numFmtId="170" formatCode="0.0"/>
    <numFmt numFmtId="171" formatCode="_-* #,##0.0000_-;\-* #,##0.0000_-;_-* &quot;-&quot;??_-;_-@_-"/>
    <numFmt numFmtId="172" formatCode="0.000%"/>
    <numFmt numFmtId="173" formatCode="0.0000%"/>
    <numFmt numFmtId="174" formatCode="0.00000%"/>
    <numFmt numFmtId="175" formatCode="0.000000000000%"/>
    <numFmt numFmtId="176" formatCode="0.000000000000000%"/>
    <numFmt numFmtId="177" formatCode="0.00000000000000000000000000000000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rgb="FF00000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6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hair">
        <color theme="0" tint="-0.3499799966812134"/>
      </left>
      <right style="hair">
        <color theme="0" tint="-0.3499799966812134"/>
      </right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>
        <color indexed="8"/>
      </right>
      <top style="thin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 style="thin">
        <color rgb="FF000000"/>
      </right>
      <top style="hair">
        <color rgb="FFC0C0C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theme="4" tint="0.39998000860214233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2" fillId="0" borderId="0" applyFill="0" applyBorder="0" applyProtection="0">
      <alignment horizontal="right"/>
    </xf>
  </cellStyleXfs>
  <cellXfs count="14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20" applyFont="1" applyFill="1" applyBorder="1" applyAlignment="1">
      <alignment horizontal="left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167" fontId="4" fillId="4" borderId="3" xfId="21" applyFont="1" applyFill="1" applyBorder="1" applyAlignment="1">
      <alignment horizontal="left" vertical="center"/>
    </xf>
    <xf numFmtId="167" fontId="2" fillId="4" borderId="4" xfId="21" applyFont="1" applyFill="1" applyBorder="1" applyAlignment="1">
      <alignment horizontal="right" vertical="center"/>
    </xf>
    <xf numFmtId="167" fontId="2" fillId="4" borderId="5" xfId="2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7" fontId="2" fillId="2" borderId="6" xfId="21" applyFont="1" applyFill="1" applyBorder="1" applyAlignment="1">
      <alignment horizontal="right" vertical="center"/>
    </xf>
    <xf numFmtId="167" fontId="2" fillId="2" borderId="7" xfId="21" applyFont="1" applyFill="1" applyBorder="1" applyAlignment="1">
      <alignment horizontal="right" vertical="center"/>
    </xf>
    <xf numFmtId="167" fontId="4" fillId="2" borderId="8" xfId="2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/>
    </xf>
    <xf numFmtId="168" fontId="2" fillId="2" borderId="0" xfId="0" applyNumberFormat="1" applyFont="1" applyFill="1" applyAlignment="1">
      <alignment vertical="center"/>
    </xf>
    <xf numFmtId="0" fontId="2" fillId="2" borderId="0" xfId="0" applyFont="1" applyFill="1"/>
    <xf numFmtId="166" fontId="2" fillId="2" borderId="9" xfId="18" applyNumberFormat="1" applyFont="1" applyFill="1" applyBorder="1"/>
    <xf numFmtId="165" fontId="2" fillId="2" borderId="9" xfId="15" applyNumberFormat="1" applyFont="1" applyFill="1" applyBorder="1"/>
    <xf numFmtId="166" fontId="2" fillId="2" borderId="7" xfId="18" applyNumberFormat="1" applyFont="1" applyFill="1" applyBorder="1"/>
    <xf numFmtId="165" fontId="2" fillId="2" borderId="7" xfId="15" applyNumberFormat="1" applyFont="1" applyFill="1" applyBorder="1"/>
    <xf numFmtId="166" fontId="2" fillId="2" borderId="10" xfId="18" applyNumberFormat="1" applyFont="1" applyFill="1" applyBorder="1"/>
    <xf numFmtId="166" fontId="2" fillId="2" borderId="11" xfId="18" applyNumberFormat="1" applyFont="1" applyFill="1" applyBorder="1"/>
    <xf numFmtId="166" fontId="2" fillId="2" borderId="12" xfId="18" applyNumberFormat="1" applyFont="1" applyFill="1" applyBorder="1"/>
    <xf numFmtId="166" fontId="2" fillId="2" borderId="13" xfId="18" applyNumberFormat="1" applyFont="1" applyFill="1" applyBorder="1"/>
    <xf numFmtId="165" fontId="2" fillId="2" borderId="11" xfId="15" applyNumberFormat="1" applyFont="1" applyFill="1" applyBorder="1"/>
    <xf numFmtId="165" fontId="2" fillId="2" borderId="12" xfId="15" applyNumberFormat="1" applyFont="1" applyFill="1" applyBorder="1"/>
    <xf numFmtId="0" fontId="4" fillId="2" borderId="0" xfId="0" applyFont="1" applyFill="1"/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7" xfId="0" applyFont="1" applyFill="1" applyBorder="1"/>
    <xf numFmtId="0" fontId="4" fillId="2" borderId="10" xfId="0" applyFont="1" applyFill="1" applyBorder="1"/>
    <xf numFmtId="166" fontId="2" fillId="2" borderId="0" xfId="18" applyNumberFormat="1" applyFont="1" applyFill="1" applyAlignment="1">
      <alignment vertical="center"/>
    </xf>
    <xf numFmtId="169" fontId="2" fillId="2" borderId="0" xfId="0" applyNumberFormat="1" applyFont="1" applyFill="1" applyAlignment="1">
      <alignment vertical="center"/>
    </xf>
    <xf numFmtId="167" fontId="4" fillId="5" borderId="8" xfId="21" applyFont="1" applyFill="1" applyBorder="1" applyAlignment="1">
      <alignment horizontal="left" vertical="center"/>
    </xf>
    <xf numFmtId="167" fontId="2" fillId="5" borderId="6" xfId="21" applyFont="1" applyFill="1" applyBorder="1" applyAlignment="1">
      <alignment horizontal="right" vertical="center"/>
    </xf>
    <xf numFmtId="167" fontId="2" fillId="5" borderId="7" xfId="2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3" borderId="17" xfId="20" applyFont="1" applyFill="1" applyBorder="1" applyAlignment="1">
      <alignment horizontal="center" vertical="center" wrapText="1"/>
      <protection/>
    </xf>
    <xf numFmtId="167" fontId="2" fillId="4" borderId="18" xfId="2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167" fontId="2" fillId="2" borderId="20" xfId="21" applyFont="1" applyFill="1" applyBorder="1" applyAlignment="1">
      <alignment horizontal="right" vertical="center"/>
    </xf>
    <xf numFmtId="0" fontId="3" fillId="3" borderId="21" xfId="20" applyFont="1" applyFill="1" applyBorder="1" applyAlignment="1">
      <alignment horizontal="center" vertical="center" wrapText="1"/>
      <protection/>
    </xf>
    <xf numFmtId="0" fontId="3" fillId="3" borderId="22" xfId="20" applyFont="1" applyFill="1" applyBorder="1" applyAlignment="1">
      <alignment horizontal="center" vertical="center" wrapText="1"/>
      <protection/>
    </xf>
    <xf numFmtId="167" fontId="2" fillId="4" borderId="23" xfId="2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vertical="center"/>
    </xf>
    <xf numFmtId="167" fontId="2" fillId="2" borderId="25" xfId="21" applyFont="1" applyFill="1" applyBorder="1" applyAlignment="1">
      <alignment horizontal="right" vertical="center"/>
    </xf>
    <xf numFmtId="0" fontId="3" fillId="3" borderId="26" xfId="20" applyFont="1" applyFill="1" applyBorder="1" applyAlignment="1">
      <alignment horizontal="center" vertical="center" wrapText="1"/>
      <protection/>
    </xf>
    <xf numFmtId="167" fontId="2" fillId="4" borderId="27" xfId="2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vertical="center"/>
    </xf>
    <xf numFmtId="167" fontId="2" fillId="2" borderId="29" xfId="21" applyFont="1" applyFill="1" applyBorder="1" applyAlignment="1">
      <alignment horizontal="right" vertical="center"/>
    </xf>
    <xf numFmtId="0" fontId="0" fillId="0" borderId="0" xfId="0" applyNumberFormat="1"/>
    <xf numFmtId="0" fontId="10" fillId="2" borderId="0" xfId="0" applyFont="1" applyFill="1" applyBorder="1"/>
    <xf numFmtId="166" fontId="11" fillId="2" borderId="0" xfId="18" applyNumberFormat="1" applyFont="1" applyFill="1" applyBorder="1"/>
    <xf numFmtId="165" fontId="11" fillId="2" borderId="0" xfId="15" applyNumberFormat="1" applyFont="1" applyFill="1" applyBorder="1"/>
    <xf numFmtId="164" fontId="2" fillId="2" borderId="0" xfId="18" applyFont="1" applyFill="1"/>
    <xf numFmtId="164" fontId="2" fillId="2" borderId="0" xfId="0" applyNumberFormat="1" applyFont="1" applyFill="1"/>
    <xf numFmtId="164" fontId="2" fillId="2" borderId="0" xfId="18" applyFont="1" applyFill="1" applyAlignment="1">
      <alignment horizontal="center" vertical="center"/>
    </xf>
    <xf numFmtId="0" fontId="2" fillId="2" borderId="0" xfId="0" applyFont="1" applyFill="1" applyBorder="1"/>
    <xf numFmtId="165" fontId="2" fillId="2" borderId="0" xfId="0" applyNumberFormat="1" applyFont="1" applyFill="1" applyBorder="1"/>
    <xf numFmtId="166" fontId="2" fillId="2" borderId="0" xfId="18" applyNumberFormat="1" applyFont="1" applyFill="1"/>
    <xf numFmtId="0" fontId="4" fillId="3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0" fontId="4" fillId="3" borderId="10" xfId="0" applyFont="1" applyFill="1" applyBorder="1" applyAlignment="1">
      <alignment horizontal="center" vertical="center"/>
    </xf>
    <xf numFmtId="166" fontId="2" fillId="2" borderId="16" xfId="18" applyNumberFormat="1" applyFont="1" applyFill="1" applyBorder="1" applyAlignment="1">
      <alignment vertical="center"/>
    </xf>
    <xf numFmtId="166" fontId="2" fillId="2" borderId="7" xfId="18" applyNumberFormat="1" applyFont="1" applyFill="1" applyBorder="1" applyAlignment="1">
      <alignment vertical="center"/>
    </xf>
    <xf numFmtId="166" fontId="2" fillId="2" borderId="10" xfId="18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66" fontId="2" fillId="2" borderId="9" xfId="18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3" borderId="1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/>
    <xf numFmtId="166" fontId="2" fillId="2" borderId="0" xfId="0" applyNumberFormat="1" applyFont="1" applyFill="1"/>
    <xf numFmtId="170" fontId="2" fillId="2" borderId="0" xfId="0" applyNumberFormat="1" applyFont="1" applyFill="1"/>
    <xf numFmtId="164" fontId="2" fillId="2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0" fontId="2" fillId="0" borderId="0" xfId="0" applyNumberFormat="1" applyFont="1"/>
    <xf numFmtId="0" fontId="12" fillId="2" borderId="0" xfId="0" applyFont="1" applyFill="1" applyAlignment="1">
      <alignment horizontal="left" vertical="center" readingOrder="1"/>
    </xf>
    <xf numFmtId="0" fontId="2" fillId="2" borderId="0" xfId="0" applyFont="1" applyFill="1" applyAlignment="1">
      <alignment wrapText="1"/>
    </xf>
    <xf numFmtId="0" fontId="2" fillId="2" borderId="16" xfId="0" applyFont="1" applyFill="1" applyBorder="1"/>
    <xf numFmtId="0" fontId="2" fillId="2" borderId="1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NumberFormat="1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0" xfId="0" applyNumberFormat="1" applyFont="1" applyFill="1" applyBorder="1" applyAlignment="1">
      <alignment horizontal="center"/>
    </xf>
    <xf numFmtId="0" fontId="4" fillId="7" borderId="32" xfId="0" applyFont="1" applyFill="1" applyBorder="1"/>
    <xf numFmtId="165" fontId="2" fillId="2" borderId="0" xfId="15" applyNumberFormat="1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4" fillId="3" borderId="31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/>
    <xf numFmtId="171" fontId="2" fillId="2" borderId="0" xfId="0" applyNumberFormat="1" applyFont="1" applyFill="1"/>
    <xf numFmtId="171" fontId="2" fillId="2" borderId="7" xfId="18" applyNumberFormat="1" applyFont="1" applyFill="1" applyBorder="1"/>
    <xf numFmtId="0" fontId="2" fillId="5" borderId="0" xfId="0" applyFont="1" applyFill="1"/>
    <xf numFmtId="171" fontId="2" fillId="8" borderId="7" xfId="18" applyNumberFormat="1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9" fillId="6" borderId="32" xfId="0" applyFont="1" applyFill="1" applyBorder="1"/>
    <xf numFmtId="0" fontId="9" fillId="0" borderId="0" xfId="0" applyFont="1"/>
    <xf numFmtId="0" fontId="9" fillId="0" borderId="0" xfId="0" applyFont="1" applyBorder="1"/>
    <xf numFmtId="0" fontId="0" fillId="8" borderId="0" xfId="0" applyNumberFormat="1" applyFill="1"/>
    <xf numFmtId="0" fontId="2" fillId="8" borderId="0" xfId="0" applyFont="1" applyFill="1"/>
    <xf numFmtId="172" fontId="2" fillId="2" borderId="0" xfId="15" applyNumberFormat="1" applyFont="1" applyFill="1"/>
    <xf numFmtId="174" fontId="2" fillId="2" borderId="0" xfId="15" applyNumberFormat="1" applyFont="1" applyFill="1"/>
    <xf numFmtId="175" fontId="2" fillId="2" borderId="0" xfId="15" applyNumberFormat="1" applyFont="1" applyFill="1"/>
    <xf numFmtId="176" fontId="2" fillId="2" borderId="0" xfId="15" applyNumberFormat="1" applyFont="1" applyFill="1"/>
    <xf numFmtId="177" fontId="2" fillId="2" borderId="0" xfId="15" applyNumberFormat="1" applyFont="1" applyFill="1" applyAlignment="1">
      <alignment vertical="top"/>
    </xf>
    <xf numFmtId="173" fontId="2" fillId="2" borderId="0" xfId="15" applyNumberFormat="1" applyFont="1" applyFill="1" applyAlignment="1">
      <alignment vertical="top"/>
    </xf>
    <xf numFmtId="0" fontId="4" fillId="2" borderId="1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2" borderId="10" xfId="0" applyFont="1" applyFill="1" applyBorder="1"/>
    <xf numFmtId="0" fontId="9" fillId="9" borderId="32" xfId="0" applyFont="1" applyFill="1" applyBorder="1"/>
    <xf numFmtId="0" fontId="13" fillId="2" borderId="0" xfId="0" applyFont="1" applyFill="1"/>
    <xf numFmtId="0" fontId="0" fillId="2" borderId="0" xfId="0" applyFill="1"/>
    <xf numFmtId="166" fontId="0" fillId="2" borderId="0" xfId="18" applyNumberFormat="1" applyFont="1" applyFill="1"/>
    <xf numFmtId="165" fontId="0" fillId="2" borderId="0" xfId="15" applyNumberFormat="1" applyFont="1" applyFill="1"/>
    <xf numFmtId="165" fontId="0" fillId="2" borderId="0" xfId="0" applyNumberFormat="1" applyFill="1"/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4" fillId="3" borderId="3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8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by sex and ILO status, EU, 2006 and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20-54 and 55-64, in 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158"/>
          <c:w val="0.91525"/>
          <c:h val="0.54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 Gender 2006 2020 EU'!$G$2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 Gender 2006 2020 EU'!$A$3:$C$16</c:f>
              <c:multiLvlStrCache/>
            </c:multiLvlStrRef>
          </c:cat>
          <c:val>
            <c:numRef>
              <c:f>'1 Gender 2006 2020 EU'!$G$3:$G$16</c:f>
              <c:numCache/>
            </c:numRef>
          </c:val>
        </c:ser>
        <c:ser>
          <c:idx val="1"/>
          <c:order val="1"/>
          <c:tx>
            <c:strRef>
              <c:f>'1 Gender 2006 2020 EU'!$H$2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 Gender 2006 2020 EU'!$A$3:$C$16</c:f>
              <c:multiLvlStrCache/>
            </c:multiLvlStrRef>
          </c:cat>
          <c:val>
            <c:numRef>
              <c:f>'1 Gender 2006 2020 EU'!$H$3:$H$16</c:f>
              <c:numCache/>
            </c:numRef>
          </c:val>
        </c:ser>
        <c:ser>
          <c:idx val="2"/>
          <c:order val="2"/>
          <c:tx>
            <c:strRef>
              <c:f>'1 Gender 2006 2020 EU'!$I$2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 Gender 2006 2020 EU'!$A$3:$C$16</c:f>
              <c:multiLvlStrCache/>
            </c:multiLvlStrRef>
          </c:cat>
          <c:val>
            <c:numRef>
              <c:f>'1 Gender 2006 2020 EU'!$I$3:$I$16</c:f>
              <c:numCache/>
            </c:numRef>
          </c:val>
        </c:ser>
        <c:overlap val="100"/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367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893"/>
          <c:w val="0.48275"/>
          <c:h val="0.046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75"/>
          <c:y val="0.15025"/>
          <c:w val="0.57"/>
          <c:h val="0.6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6"/>
              <c:layout>
                <c:manualLayout>
                  <c:x val="0.11275"/>
                  <c:y val="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 9 ISCO 20-54 Vs 55-64 '!$A$6:$A$14</c:f>
              <c:strCache/>
            </c:strRef>
          </c:cat>
          <c:val>
            <c:numRef>
              <c:f>'8 9 ISCO 20-54 Vs 55-64 '!$E$6:$E$14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"/>
          <c:y val="0.15875"/>
          <c:w val="0.61225"/>
          <c:h val="0.61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6"/>
              <c:layout>
                <c:manualLayout>
                  <c:x val="0.10625"/>
                  <c:y val="0.09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45"/>
                  <c:y val="0.03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 9 ISCO 20-54 Vs 55-64 '!$A$6:$A$14</c:f>
              <c:strCache/>
            </c:strRef>
          </c:cat>
          <c:val>
            <c:numRef>
              <c:f>'8 9 ISCO 20-54 Vs 55-64 '!$D$6:$D$14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'8 9 ISCO 20-54 Vs 55-64 '!$G$131</c:f>
              <c:strCache>
                <c:ptCount val="1"/>
                <c:pt idx="0">
                  <c:v>20-54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'8 9 ISCO 20-54 Vs 55-64 '!$A$132:$A$142</c:f>
              <c:strCache/>
            </c:strRef>
          </c:cat>
          <c:val>
            <c:numRef>
              <c:f>'8 9 ISCO 20-54 Vs 55-64 '!$G$132:$G$142</c:f>
              <c:numCache/>
            </c:numRef>
          </c:val>
        </c:ser>
        <c:ser>
          <c:idx val="1"/>
          <c:order val="1"/>
          <c:tx>
            <c:strRef>
              <c:f>'8 9 ISCO 20-54 Vs 55-64 '!$H$131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'8 9 ISCO 20-54 Vs 55-64 '!$A$132:$A$142</c:f>
              <c:strCache/>
            </c:strRef>
          </c:cat>
          <c:val>
            <c:numRef>
              <c:f>'8 9 ISCO 20-54 Vs 55-64 '!$H$132:$H$142</c:f>
              <c:numCache/>
            </c:numRef>
          </c:val>
        </c:ser>
        <c:overlap val="100"/>
        <c:axId val="8028424"/>
        <c:axId val="5146953"/>
      </c:barChart>
      <c:catAx>
        <c:axId val="80284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6953"/>
        <c:crosses val="autoZero"/>
        <c:auto val="1"/>
        <c:lblOffset val="100"/>
        <c:noMultiLvlLbl val="0"/>
      </c:catAx>
      <c:valAx>
        <c:axId val="514695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284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employed people aged 20-54 and aged 55-64 by occupational category,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 of employed people)</a:t>
            </a:r>
          </a:p>
        </c:rich>
      </c:tx>
      <c:layout>
        <c:manualLayout>
          <c:xMode val="edge"/>
          <c:yMode val="edge"/>
          <c:x val="0.004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'8 9 ISCO 20-54 Vs 55-64 '!$A$1:$A$2</c:f>
              <c:strCache/>
            </c:strRef>
          </c:cat>
          <c:val>
            <c:numRef>
              <c:f>'8 9 ISCO 20-54 Vs 55-64 '!$B$1:$B$2</c:f>
              <c:numCache/>
            </c:numRef>
          </c:val>
        </c:ser>
        <c:axId val="46322578"/>
        <c:axId val="14250019"/>
      </c:barChart>
      <c:catAx>
        <c:axId val="463225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250019"/>
        <c:crosses val="autoZero"/>
        <c:auto val="1"/>
        <c:lblOffset val="100"/>
        <c:noMultiLvlLbl val="0"/>
      </c:catAx>
      <c:valAx>
        <c:axId val="14250019"/>
        <c:scaling>
          <c:orientation val="minMax"/>
        </c:scaling>
        <c:axPos val="l"/>
        <c:delete val="1"/>
        <c:majorTickMark val="out"/>
        <c:minorTickMark val="none"/>
        <c:tickLblPos val="nextTo"/>
        <c:crossAx val="463225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5"/>
          <c:y val="0.26675"/>
          <c:w val="0.57025"/>
          <c:h val="0.59925"/>
        </c:manualLayout>
      </c:layout>
      <c:pieChart>
        <c:varyColors val="1"/>
        <c:ser>
          <c:idx val="0"/>
          <c:order val="0"/>
          <c:tx>
            <c:strRef>
              <c:f>'10 11 ISCO 55-64 empl VS not e'!$G$5</c:f>
              <c:strCache>
                <c:ptCount val="1"/>
                <c:pt idx="0">
                  <c:v>Employed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7"/>
              <c:layout>
                <c:manualLayout>
                  <c:x val="0.02325"/>
                  <c:y val="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 11 ISCO 55-64 empl VS not e'!$A$7:$A$15</c:f>
              <c:strCache/>
            </c:strRef>
          </c:cat>
          <c:val>
            <c:numRef>
              <c:f>'10 11 ISCO 55-64 empl VS not e'!$G$7:$G$15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25"/>
          <c:y val="0.2715"/>
          <c:w val="0.53225"/>
          <c:h val="0.62325"/>
        </c:manualLayout>
      </c:layout>
      <c:pieChart>
        <c:varyColors val="1"/>
        <c:ser>
          <c:idx val="0"/>
          <c:order val="0"/>
          <c:tx>
            <c:strRef>
              <c:f>'10 11 ISCO 55-64 empl VS not e'!$F$5</c:f>
              <c:strCache>
                <c:ptCount val="1"/>
                <c:pt idx="0">
                  <c:v>Not employed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F06423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6"/>
              <c:layout>
                <c:manualLayout>
                  <c:x val="-0.0175"/>
                  <c:y val="0.02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4175"/>
                  <c:y val="0.00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 11 ISCO 55-64 empl VS not e'!$A$7:$A$15</c:f>
              <c:strCache/>
            </c:strRef>
          </c:cat>
          <c:val>
            <c:numRef>
              <c:f>'10 11 ISCO 55-64 empl VS not e'!$F$7:$F$15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Deviation in the share of employed people compared to the share of not employed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eople (current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or last job)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occupational category,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and not employed people)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975"/>
          <c:y val="0.229"/>
          <c:w val="0.60975"/>
          <c:h val="0.5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 11 ISCO 55-64 empl VS not e'!$A$76:$A$84</c:f>
              <c:strCache/>
            </c:strRef>
          </c:cat>
          <c:val>
            <c:numRef>
              <c:f>'10 11 ISCO 55-64 empl VS not e'!$H$76:$H$84</c:f>
              <c:numCache/>
            </c:numRef>
          </c:val>
        </c:ser>
        <c:gapWidth val="182"/>
        <c:axId val="61141308"/>
        <c:axId val="13400861"/>
      </c:barChart>
      <c:catAx>
        <c:axId val="6114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3400861"/>
        <c:crosses val="autoZero"/>
        <c:auto val="1"/>
        <c:lblOffset val="100"/>
        <c:noMultiLvlLbl val="0"/>
      </c:catAx>
      <c:valAx>
        <c:axId val="13400861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611413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employed people and not employed people by occupational category (current or last job),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(age group 55-64, in % of employed people and not employed people)</a:t>
            </a:r>
          </a:p>
        </c:rich>
      </c:tx>
      <c:layout>
        <c:manualLayout>
          <c:xMode val="edge"/>
          <c:yMode val="edge"/>
          <c:x val="0.00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9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 11 ISCO 55-64 empl VS not e'!$A$1:$A$2</c:f>
              <c:strCache/>
            </c:strRef>
          </c:cat>
          <c:val>
            <c:numRef>
              <c:f>'10 11 ISCO 55-64 empl VS not e'!$B$1:$B$2</c:f>
              <c:numCache/>
            </c:numRef>
          </c:val>
        </c:ser>
        <c:axId val="53498886"/>
        <c:axId val="11727927"/>
      </c:barChart>
      <c:catAx>
        <c:axId val="534988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27927"/>
        <c:crosses val="autoZero"/>
        <c:auto val="1"/>
        <c:lblOffset val="100"/>
        <c:noMultiLvlLbl val="0"/>
      </c:catAx>
      <c:valAx>
        <c:axId val="11727927"/>
        <c:scaling>
          <c:orientation val="minMax"/>
        </c:scaling>
        <c:axPos val="l"/>
        <c:delete val="1"/>
        <c:majorTickMark val="out"/>
        <c:minorTickMark val="none"/>
        <c:tickLblPos val="nextTo"/>
        <c:crossAx val="534988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aged 55-64 by gender and country, 2006-2020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10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375"/>
          <c:w val="0.99325"/>
          <c:h val="0.7552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'1annex Gender 2006-2020 Country'!$V$1</c:f>
              <c:strCache>
                <c:ptCount val="1"/>
                <c:pt idx="0">
                  <c:v>2006 (100 % pattern fill)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7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3175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'1annex Gender 2006-2020 Country'!$U$2:$U$37</c:f>
              <c:strCache/>
            </c:strRef>
          </c:cat>
          <c:val>
            <c:numRef>
              <c:f>'1annex Gender 2006-2020 Country'!$V$2:$V$37</c:f>
              <c:numCache/>
            </c:numRef>
          </c:val>
        </c:ser>
        <c:ser>
          <c:idx val="3"/>
          <c:order val="1"/>
          <c:tx>
            <c:strRef>
              <c:f>'1annex Gender 2006-2020 Country'!$W$1</c:f>
              <c:strCache>
                <c:ptCount val="1"/>
                <c:pt idx="0">
                  <c:v>Increase 2006-2020 (60 % pattern fill)</c:v>
                </c:pt>
              </c:strCache>
            </c:strRef>
          </c:tx>
          <c:spPr>
            <a:pattFill prst="pct6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4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5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6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7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8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9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0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1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2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3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4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5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6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7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8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19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0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1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2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3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4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5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6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29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0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1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2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3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4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Pt>
            <c:idx val="35"/>
            <c:invertIfNegative val="0"/>
            <c:spPr>
              <a:pattFill prst="pct6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'1annex Gender 2006-2020 Country'!$U$2:$U$37</c:f>
              <c:strCache/>
            </c:strRef>
          </c:cat>
          <c:val>
            <c:numRef>
              <c:f>'1annex Gender 2006-2020 Country'!$W$2:$W$37</c:f>
              <c:numCache/>
            </c:numRef>
          </c:val>
        </c:ser>
        <c:ser>
          <c:idx val="0"/>
          <c:order val="2"/>
          <c:tx>
            <c:strRef>
              <c:f>'1annex Gender 2006-2020 Country'!$Y$1</c:f>
              <c:strCache>
                <c:ptCount val="1"/>
                <c:pt idx="0">
                  <c:v>2006 (100 % pattern fill)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'1annex Gender 2006-2020 Country'!$U$2:$U$37</c:f>
              <c:strCache/>
            </c:strRef>
          </c:cat>
          <c:val>
            <c:numRef>
              <c:f>'1annex Gender 2006-2020 Country'!$Y$2:$Y$37</c:f>
              <c:numCache/>
            </c:numRef>
          </c:val>
        </c:ser>
        <c:ser>
          <c:idx val="1"/>
          <c:order val="3"/>
          <c:tx>
            <c:strRef>
              <c:f>'1annex Gender 2006-2020 Country'!$Z$1</c:f>
              <c:strCache>
                <c:ptCount val="1"/>
                <c:pt idx="0">
                  <c:v>Increase 2006-2020 (60 % pattern fill)</c:v>
                </c:pt>
              </c:strCache>
            </c:strRef>
          </c:tx>
          <c:spPr>
            <a:pattFill prst="pct60">
              <a:fgClr>
                <a:srgbClr val="FAA519"/>
              </a:fgClr>
              <a:bgClr>
                <a:schemeClr val="bg1"/>
              </a:bgClr>
            </a:patt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'1annex Gender 2006-2020 Country'!$U$2:$U$37</c:f>
              <c:strCache/>
            </c:strRef>
          </c:cat>
          <c:val>
            <c:numRef>
              <c:f>'1annex Gender 2006-2020 Country'!$Z$2:$Z$37</c:f>
              <c:numCache/>
            </c:numRef>
          </c:val>
        </c:ser>
        <c:overlap val="100"/>
        <c:gapWidth val="55"/>
        <c:axId val="53251384"/>
        <c:axId val="9500409"/>
      </c:barChart>
      <c:catAx>
        <c:axId val="53251384"/>
        <c:scaling>
          <c:orientation val="maxMin"/>
        </c:scaling>
        <c:axPos val="l"/>
        <c:delete val="0"/>
        <c:numFmt formatCode="0%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  <c:max val="80"/>
          <c:min val="-80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delete val="0"/>
        <c:numFmt formatCode="0;0" sourceLinked="0"/>
        <c:majorTickMark val="none"/>
        <c:minorTickMark val="none"/>
        <c:tickLblPos val="nextTo"/>
        <c:spPr>
          <a:ln w="9525">
            <a:noFill/>
          </a:ln>
        </c:spPr>
        <c:crossAx val="53251384"/>
        <c:crosses val="max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6475"/>
          <c:y val="0.91"/>
          <c:w val="0.595"/>
          <c:h val="0.02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by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20-54 and 55-64, in 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2"/>
          <c:w val="0.9585"/>
          <c:h val="0.605"/>
        </c:manualLayout>
      </c:layout>
      <c:lineChart>
        <c:grouping val="standard"/>
        <c:varyColors val="0"/>
        <c:ser>
          <c:idx val="2"/>
          <c:order val="0"/>
          <c:tx>
            <c:strRef>
              <c:f>'2 Gender 2020 Country'!$L$6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3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4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5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6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7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8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6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7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8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99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0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1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2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3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4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Pt>
            <c:idx val="105"/>
            <c:spPr>
              <a:ln w="25400">
                <a:noFill/>
                <a:round/>
              </a:ln>
            </c:spPr>
            <c:marker>
              <c:size val="3"/>
              <c:spPr>
                <a:noFill/>
                <a:ln w="9525">
                  <a:solidFill>
                    <a:schemeClr val="accent4">
                      <a:lumMod val="75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 Gender 2020 Country'!$B$7:$C$112</c:f>
              <c:multiLvlStrCache/>
            </c:multiLvlStrRef>
          </c:cat>
          <c:val>
            <c:numRef>
              <c:f>'2 Gender 2020 Country'!$L$7:$L$112</c:f>
              <c:numCache/>
            </c:numRef>
          </c:val>
          <c:smooth val="0"/>
        </c:ser>
        <c:ser>
          <c:idx val="0"/>
          <c:order val="1"/>
          <c:tx>
            <c:strRef>
              <c:f>'2 Gender 2020 Country'!$J$6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 Gender 2020 Country'!$B$7:$C$112</c:f>
              <c:multiLvlStrCache/>
            </c:multiLvlStrRef>
          </c:cat>
          <c:val>
            <c:numRef>
              <c:f>'2 Gender 2020 Country'!$J$7:$J$112</c:f>
              <c:numCache/>
            </c:numRef>
          </c:val>
          <c:smooth val="0"/>
        </c:ser>
        <c:ser>
          <c:idx val="1"/>
          <c:order val="2"/>
          <c:tx>
            <c:strRef>
              <c:f>'2 Gender 2020 Country'!$K$6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ymbol val="diamond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 Gender 2020 Country'!$B$7:$C$112</c:f>
              <c:multiLvlStrCache/>
            </c:multiLvlStrRef>
          </c:cat>
          <c:val>
            <c:numRef>
              <c:f>'2 Gender 2020 Country'!$K$7:$K$112</c:f>
              <c:numCache/>
            </c:numRef>
          </c:val>
          <c:smooth val="0"/>
        </c:ser>
        <c:hiLowLines>
          <c:spPr>
            <a:ln w="3175" cap="flat" cmpd="sng">
              <a:solidFill>
                <a:schemeClr val="bg1">
                  <a:lumMod val="50000"/>
                </a:schemeClr>
              </a:solidFill>
              <a:round/>
            </a:ln>
          </c:spPr>
        </c:hiLowLines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0"/>
        <c:lblOffset val="100"/>
        <c:noMultiLvlLbl val="0"/>
      </c:catAx>
      <c:valAx>
        <c:axId val="31335635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83948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25"/>
          <c:y val="0.88925"/>
          <c:w val="0.155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aged 55-64 with low educational attainment level by ILO status, 2006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7175"/>
          <c:w val="0.9262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 Educ 2006 2020 EU'!$A$4:$B$14</c:f>
              <c:multiLvlStrCache/>
            </c:multiLvlStrRef>
          </c:cat>
          <c:val>
            <c:numRef>
              <c:f>'3 Educ 2006 2020 EU'!$E$4:$E$14</c:f>
              <c:numCache/>
            </c:numRef>
          </c:val>
        </c:ser>
        <c:axId val="13585260"/>
        <c:axId val="55158477"/>
      </c:bar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35852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by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attainment level and ILO status,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EU, 2006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20-54 and 55-64, in %)</a:t>
            </a:r>
          </a:p>
        </c:rich>
      </c:tx>
      <c:layout>
        <c:manualLayout>
          <c:xMode val="edge"/>
          <c:yMode val="edge"/>
          <c:x val="0.006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173"/>
          <c:w val="0.91525"/>
          <c:h val="0.5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 Educ 2006 2020 EU'!$K$3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 Educ 2006 2020 EU'!$A$4:$C$22</c:f>
              <c:multiLvlStrCache/>
            </c:multiLvlStrRef>
          </c:cat>
          <c:val>
            <c:numRef>
              <c:f>'4 Educ 2006 2020 EU'!$K$4:$K$22</c:f>
              <c:numCache/>
            </c:numRef>
          </c:val>
        </c:ser>
        <c:ser>
          <c:idx val="1"/>
          <c:order val="1"/>
          <c:tx>
            <c:strRef>
              <c:f>'4 Educ 2006 2020 EU'!$L$3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 Educ 2006 2020 EU'!$A$4:$C$22</c:f>
              <c:multiLvlStrCache/>
            </c:multiLvlStrRef>
          </c:cat>
          <c:val>
            <c:numRef>
              <c:f>'4 Educ 2006 2020 EU'!$L$4:$L$22</c:f>
              <c:numCache/>
            </c:numRef>
          </c:val>
        </c:ser>
        <c:ser>
          <c:idx val="2"/>
          <c:order val="2"/>
          <c:tx>
            <c:strRef>
              <c:f>'4 Educ 2006 2020 EU'!$M$3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'4 Educ 2006 2020 EU'!$A$4:$C$22</c:f>
              <c:multiLvlStrCache/>
            </c:multiLvlStrRef>
          </c:cat>
          <c:val>
            <c:numRef>
              <c:f>'4 Educ 2006 2020 EU'!$M$4:$M$22</c:f>
              <c:numCache/>
            </c:numRef>
          </c:val>
        </c:ser>
        <c:overlap val="100"/>
        <c:axId val="26664246"/>
        <c:axId val="38651623"/>
      </c:bar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6642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8595"/>
          <c:w val="0.445"/>
          <c:h val="0.040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educational attainment level and by country,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20-54 and 55-64,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8275"/>
          <c:w val="0.9585"/>
          <c:h val="0.56625"/>
        </c:manualLayout>
      </c:layout>
      <c:lineChart>
        <c:grouping val="standard"/>
        <c:varyColors val="0"/>
        <c:ser>
          <c:idx val="3"/>
          <c:order val="0"/>
          <c:tx>
            <c:strRef>
              <c:f>'5 Educ 2020 Country'!$S$6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'5 Educ 2020 Country'!$B$7:$C$112</c:f>
              <c:multiLvlStrCache/>
            </c:multiLvlStrRef>
          </c:cat>
          <c:val>
            <c:numRef>
              <c:f>'5 Educ 2020 Country'!$S$7:$S$112</c:f>
              <c:numCache/>
            </c:numRef>
          </c:val>
          <c:smooth val="0"/>
        </c:ser>
        <c:ser>
          <c:idx val="0"/>
          <c:order val="1"/>
          <c:tx>
            <c:strRef>
              <c:f>'5 Educ 2020 Country'!$P$6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0"/>
            <c:spPr>
              <a:ln w="28575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3"/>
            <c:spPr>
              <a:ln w="28575" cap="rnd">
                <a:solidFill>
                  <a:schemeClr val="accent2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'5 Educ 2020 Country'!$B$7:$C$112</c:f>
              <c:multiLvlStrCache/>
            </c:multiLvlStrRef>
          </c:cat>
          <c:val>
            <c:numRef>
              <c:f>'5 Educ 2020 Country'!$P$7:$P$112</c:f>
              <c:numCache/>
            </c:numRef>
          </c:val>
          <c:smooth val="0"/>
        </c:ser>
        <c:ser>
          <c:idx val="1"/>
          <c:order val="2"/>
          <c:tx>
            <c:strRef>
              <c:f>'5 Educ 2020 Country'!$Q$6</c:f>
              <c:strCache>
                <c:ptCount val="1"/>
                <c:pt idx="0">
                  <c:v>Medium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28575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'5 Educ 2020 Country'!$B$7:$C$112</c:f>
              <c:multiLvlStrCache/>
            </c:multiLvlStrRef>
          </c:cat>
          <c:val>
            <c:numRef>
              <c:f>'5 Educ 2020 Country'!$Q$7:$Q$112</c:f>
              <c:numCache/>
            </c:numRef>
          </c:val>
          <c:smooth val="0"/>
        </c:ser>
        <c:ser>
          <c:idx val="2"/>
          <c:order val="3"/>
          <c:tx>
            <c:strRef>
              <c:f>'5 Educ 2020 Country'!$R$6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'5 Educ 2020 Country'!$B$7:$C$112</c:f>
              <c:multiLvlStrCache/>
            </c:multiLvlStrRef>
          </c:cat>
          <c:val>
            <c:numRef>
              <c:f>'5 Educ 2020 Country'!$R$7:$R$112</c:f>
              <c:numCache/>
            </c:numRef>
          </c:val>
          <c:smooth val="0"/>
        </c:ser>
        <c:hiLowLines>
          <c:spPr>
            <a:ln w="3175" cap="flat" cmpd="sng">
              <a:solidFill>
                <a:schemeClr val="bg1">
                  <a:lumMod val="50000"/>
                </a:schemeClr>
              </a:solidFill>
              <a:round/>
            </a:ln>
          </c:spPr>
        </c:hiLowLines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3202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86775"/>
          <c:w val="0.231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by country of birth category and ILO status, EU, 2006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20-54 and 55-64, in %)</a:t>
            </a:r>
          </a:p>
        </c:rich>
      </c:tx>
      <c:layout>
        <c:manualLayout>
          <c:xMode val="edge"/>
          <c:yMode val="edge"/>
          <c:x val="0.00525"/>
          <c:y val="0.00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128"/>
          <c:w val="0.91525"/>
          <c:h val="0.66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 C birth 2006 2020 EU'!$G$5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'6 C birth 2006 2020 EU'!$A$6:$C$24</c:f>
              <c:multiLvlStrCache/>
            </c:multiLvlStrRef>
          </c:cat>
          <c:val>
            <c:numRef>
              <c:f>'6 C birth 2006 2020 EU'!$G$6:$G$24</c:f>
              <c:numCache/>
            </c:numRef>
          </c:val>
        </c:ser>
        <c:ser>
          <c:idx val="1"/>
          <c:order val="1"/>
          <c:tx>
            <c:strRef>
              <c:f>'6 C birth 2006 2020 EU'!$H$5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'6 C birth 2006 2020 EU'!$A$6:$C$24</c:f>
              <c:multiLvlStrCache/>
            </c:multiLvlStrRef>
          </c:cat>
          <c:val>
            <c:numRef>
              <c:f>'6 C birth 2006 2020 EU'!$H$6:$H$24</c:f>
              <c:numCache/>
            </c:numRef>
          </c:val>
        </c:ser>
        <c:ser>
          <c:idx val="2"/>
          <c:order val="2"/>
          <c:tx>
            <c:strRef>
              <c:f>'6 C birth 2006 2020 EU'!$I$5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'6 C birth 2006 2020 EU'!$A$6:$C$24</c:f>
              <c:multiLvlStrCache/>
            </c:multiLvlStrRef>
          </c:cat>
          <c:val>
            <c:numRef>
              <c:f>'6 C birth 2006 2020 EU'!$I$6:$I$24</c:f>
              <c:numCache/>
            </c:numRef>
          </c:val>
        </c:ser>
        <c:overlap val="100"/>
        <c:axId val="58419242"/>
        <c:axId val="56011131"/>
      </c:bar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low"/>
        <c:spPr>
          <a:noFill/>
          <a:ln>
            <a:noFill/>
          </a:ln>
        </c:spPr>
        <c:crossAx val="584192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25"/>
          <c:y val="0.9085"/>
          <c:w val="0.385"/>
          <c:h val="0.031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country of birth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category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country,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20-54 and 55-64,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8275"/>
          <c:w val="0.93325"/>
          <c:h val="0.56625"/>
        </c:manualLayout>
      </c:layout>
      <c:lineChart>
        <c:grouping val="standard"/>
        <c:varyColors val="0"/>
        <c:ser>
          <c:idx val="3"/>
          <c:order val="0"/>
          <c:tx>
            <c:strRef>
              <c:f>'7 C birth 2020 Country'!$P$6</c:f>
              <c:strCache>
                <c:ptCount val="1"/>
                <c:pt idx="0">
                  <c:v>EU (except reporting country)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>
                    <a:lumMod val="40000"/>
                    <a:lumOff val="60000"/>
                  </a:schemeClr>
                </a:solidFill>
                <a:ln w="9525">
                  <a:solidFill>
                    <a:schemeClr val="accent2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'7 C birth 2020 Country'!$B$7:$C$112</c:f>
              <c:multiLvlStrCache/>
            </c:multiLvlStrRef>
          </c:cat>
          <c:val>
            <c:numRef>
              <c:f>'7 C birth 2020 Country'!$P$7:$P$112</c:f>
              <c:numCache/>
            </c:numRef>
          </c:val>
          <c:smooth val="0"/>
        </c:ser>
        <c:ser>
          <c:idx val="0"/>
          <c:order val="1"/>
          <c:tx>
            <c:strRef>
              <c:f>'7 C birth 2020 Country'!$Q$6</c:f>
              <c:strCache>
                <c:ptCount val="1"/>
                <c:pt idx="0">
                  <c:v>Non-EU nor reporting country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'7 C birth 2020 Country'!$B$7:$C$112</c:f>
              <c:multiLvlStrCache/>
            </c:multiLvlStrRef>
          </c:cat>
          <c:val>
            <c:numRef>
              <c:f>'7 C birth 2020 Country'!$Q$7:$Q$112</c:f>
              <c:numCache/>
            </c:numRef>
          </c:val>
          <c:smooth val="0"/>
        </c:ser>
        <c:ser>
          <c:idx val="1"/>
          <c:order val="2"/>
          <c:tx>
            <c:strRef>
              <c:f>'7 C birth 2020 Country'!$R$6</c:f>
              <c:strCache>
                <c:ptCount val="1"/>
                <c:pt idx="0">
                  <c:v>Reporting country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3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3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4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4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5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5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6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6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7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7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8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8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9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9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0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9525">
                  <a:solidFill>
                    <a:schemeClr val="accent3">
                      <a:lumMod val="40000"/>
                      <a:lumOff val="60000"/>
                    </a:schemeClr>
                  </a:solidFill>
                </a:ln>
              </c:spPr>
            </c:marker>
          </c:dPt>
          <c:dPt>
            <c:idx val="10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'7 C birth 2020 Country'!$B$7:$C$112</c:f>
              <c:multiLvlStrCache/>
            </c:multiLvlStrRef>
          </c:cat>
          <c:val>
            <c:numRef>
              <c:f>'7 C birth 2020 Country'!$R$7:$R$112</c:f>
              <c:numCache/>
            </c:numRef>
          </c:val>
          <c:smooth val="0"/>
        </c:ser>
        <c:ser>
          <c:idx val="2"/>
          <c:order val="3"/>
          <c:tx>
            <c:strRef>
              <c:f>'7 C birth 2020 Country'!$S$6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'7 C birth 2020 Country'!$B$7:$C$112</c:f>
              <c:multiLvlStrCache/>
            </c:multiLvlStrRef>
          </c:cat>
          <c:val>
            <c:numRef>
              <c:f>'7 C birth 2020 Country'!$S$7:$S$112</c:f>
              <c:numCache/>
            </c:numRef>
          </c:val>
          <c:smooth val="0"/>
        </c:ser>
        <c:hiLowLines>
          <c:spPr>
            <a:ln w="3175" cap="flat" cmpd="sng">
              <a:solidFill>
                <a:schemeClr val="bg1">
                  <a:lumMod val="50000"/>
                </a:schemeClr>
              </a:solidFill>
              <a:round/>
            </a:ln>
          </c:spPr>
        </c:hiLowLines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0"/>
        <c:lblOffset val="100"/>
        <c:noMultiLvlLbl val="0"/>
      </c:catAx>
      <c:valAx>
        <c:axId val="40607733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3381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86775"/>
          <c:w val="0.5907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Deviation in the share of people aged 55-64 compared to the share of people aged 20-54 by occupational category,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975"/>
          <c:y val="0.221"/>
          <c:w val="0.60975"/>
          <c:h val="0.6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'8 9 ISCO 20-54 Vs 55-64 '!$A$23:$A$31</c:f>
              <c:strCache/>
            </c:strRef>
          </c:cat>
          <c:val>
            <c:numRef>
              <c:f>'8 9 ISCO 20-54 Vs 55-64 '!$F$23:$F$31</c:f>
              <c:numCache/>
            </c:numRef>
          </c:val>
        </c:ser>
        <c:gapWidth val="182"/>
        <c:axId val="29925278"/>
        <c:axId val="892047"/>
      </c:barChart>
      <c:catAx>
        <c:axId val="29925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92047"/>
        <c:crosses val="autoZero"/>
        <c:auto val="1"/>
        <c:lblOffset val="100"/>
        <c:noMultiLvlLbl val="0"/>
      </c:catAx>
      <c:valAx>
        <c:axId val="89204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9252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Glossary:Country_codes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24</xdr:row>
      <xdr:rowOff>104775</xdr:rowOff>
    </xdr:from>
    <xdr:to>
      <xdr:col>16</xdr:col>
      <xdr:colOff>400050</xdr:colOff>
      <xdr:row>66</xdr:row>
      <xdr:rowOff>57150</xdr:rowOff>
    </xdr:to>
    <xdr:graphicFrame macro="">
      <xdr:nvGraphicFramePr>
        <xdr:cNvPr id="2" name="Chart 1"/>
        <xdr:cNvGraphicFramePr/>
      </xdr:nvGraphicFramePr>
      <xdr:xfrm>
        <a:off x="1019175" y="4219575"/>
        <a:ext cx="101250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0.9105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and provisional data for Germany. Low data reliability for the low educationnal attainment level in Lithuania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0</xdr:rowOff>
    </xdr:from>
    <xdr:to>
      <xdr:col>44</xdr:col>
      <xdr:colOff>209550</xdr:colOff>
      <xdr:row>42</xdr:row>
      <xdr:rowOff>114300</xdr:rowOff>
    </xdr:to>
    <xdr:graphicFrame macro="">
      <xdr:nvGraphicFramePr>
        <xdr:cNvPr id="5" name="Chart 4"/>
        <xdr:cNvGraphicFramePr/>
      </xdr:nvGraphicFramePr>
      <xdr:xfrm>
        <a:off x="13468350" y="304800"/>
        <a:ext cx="14859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28</xdr:row>
      <xdr:rowOff>76200</xdr:rowOff>
    </xdr:from>
    <xdr:to>
      <xdr:col>16</xdr:col>
      <xdr:colOff>133350</xdr:colOff>
      <xdr:row>79</xdr:row>
      <xdr:rowOff>38100</xdr:rowOff>
    </xdr:to>
    <xdr:graphicFrame macro="">
      <xdr:nvGraphicFramePr>
        <xdr:cNvPr id="2" name="Chart 1"/>
        <xdr:cNvGraphicFramePr/>
      </xdr:nvGraphicFramePr>
      <xdr:xfrm>
        <a:off x="1181100" y="4914900"/>
        <a:ext cx="102870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0.90625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and provisional data for Germany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. Low data reliability and confidentiality by country in the attached excel file.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542925</xdr:colOff>
      <xdr:row>1</xdr:row>
      <xdr:rowOff>38100</xdr:rowOff>
    </xdr:from>
    <xdr:to>
      <xdr:col>56</xdr:col>
      <xdr:colOff>85725</xdr:colOff>
      <xdr:row>35</xdr:row>
      <xdr:rowOff>76200</xdr:rowOff>
    </xdr:to>
    <xdr:graphicFrame macro="">
      <xdr:nvGraphicFramePr>
        <xdr:cNvPr id="8" name="Chart 7"/>
        <xdr:cNvGraphicFramePr/>
      </xdr:nvGraphicFramePr>
      <xdr:xfrm>
        <a:off x="19316700" y="190500"/>
        <a:ext cx="17011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7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Note: Armed</a:t>
          </a:r>
          <a:r>
            <a:rPr lang="en-IE" sz="1000" baseline="0">
              <a:latin typeface="Arial" panose="020B0604020202020204" pitchFamily="34" charset="0"/>
              <a:cs typeface="Arial" panose="020B0604020202020204" pitchFamily="34" charset="0"/>
            </a:rPr>
            <a:t> Force category and no answer are not displayed in this figure.</a:t>
          </a:r>
        </a:p>
        <a:p>
          <a:pPr>
            <a:spcBef>
              <a:spcPts val="300"/>
            </a:spcBef>
          </a:pPr>
          <a:r>
            <a:rPr lang="en-IE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LFS Survey. </a:t>
          </a:r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0.1315</cdr:y>
    </cdr:from>
    <cdr:to>
      <cdr:x>0.2505</cdr:x>
      <cdr:y>0.19075</cdr:y>
    </cdr:to>
    <cdr:sp macro="" textlink="">
      <cdr:nvSpPr>
        <cdr:cNvPr id="2" name="TextBox 1"/>
        <cdr:cNvSpPr txBox="1"/>
      </cdr:nvSpPr>
      <cdr:spPr>
        <a:xfrm>
          <a:off x="504825" y="704850"/>
          <a:ext cx="87630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800" b="1"/>
            <a:t>55-64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0.15</cdr:y>
    </cdr:from>
    <cdr:to>
      <cdr:x>0.989</cdr:x>
      <cdr:y>0.94425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1276350"/>
          <a:ext cx="10267950" cy="6781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18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0.0265</cdr:x>
      <cdr:y>0.25075</cdr:y>
    </cdr:from>
    <cdr:to>
      <cdr:x>0.10475</cdr:x>
      <cdr:y>0.30125</cdr:y>
    </cdr:to>
    <cdr:sp macro="" textlink="">
      <cdr:nvSpPr>
        <cdr:cNvPr id="5" name="TextBox 4"/>
        <cdr:cNvSpPr txBox="1"/>
      </cdr:nvSpPr>
      <cdr:spPr>
        <a:xfrm>
          <a:off x="276225" y="2133600"/>
          <a:ext cx="819150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800" b="1"/>
            <a:t>20-54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20</xdr:row>
      <xdr:rowOff>95250</xdr:rowOff>
    </xdr:from>
    <xdr:to>
      <xdr:col>15</xdr:col>
      <xdr:colOff>314325</xdr:colOff>
      <xdr:row>57</xdr:row>
      <xdr:rowOff>19050</xdr:rowOff>
    </xdr:to>
    <xdr:graphicFrame macro="">
      <xdr:nvGraphicFramePr>
        <xdr:cNvPr id="3" name="Chart 2"/>
        <xdr:cNvGraphicFramePr/>
      </xdr:nvGraphicFramePr>
      <xdr:xfrm>
        <a:off x="1076325" y="3409950"/>
        <a:ext cx="97917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9</xdr:row>
      <xdr:rowOff>19050</xdr:rowOff>
    </xdr:from>
    <xdr:to>
      <xdr:col>24</xdr:col>
      <xdr:colOff>361950</xdr:colOff>
      <xdr:row>40</xdr:row>
      <xdr:rowOff>57150</xdr:rowOff>
    </xdr:to>
    <xdr:graphicFrame macro="">
      <xdr:nvGraphicFramePr>
        <xdr:cNvPr id="3" name="Chart 2"/>
        <xdr:cNvGraphicFramePr/>
      </xdr:nvGraphicFramePr>
      <xdr:xfrm>
        <a:off x="7896225" y="1390650"/>
        <a:ext cx="9458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58</xdr:row>
      <xdr:rowOff>19050</xdr:rowOff>
    </xdr:from>
    <xdr:to>
      <xdr:col>14</xdr:col>
      <xdr:colOff>57150</xdr:colOff>
      <xdr:row>93</xdr:row>
      <xdr:rowOff>76200</xdr:rowOff>
    </xdr:to>
    <xdr:graphicFrame macro="">
      <xdr:nvGraphicFramePr>
        <xdr:cNvPr id="6" name="Chart 5"/>
        <xdr:cNvGraphicFramePr/>
      </xdr:nvGraphicFramePr>
      <xdr:xfrm>
        <a:off x="5591175" y="8905875"/>
        <a:ext cx="555307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895350</xdr:colOff>
      <xdr:row>58</xdr:row>
      <xdr:rowOff>47625</xdr:rowOff>
    </xdr:from>
    <xdr:to>
      <xdr:col>6</xdr:col>
      <xdr:colOff>285750</xdr:colOff>
      <xdr:row>93</xdr:row>
      <xdr:rowOff>95250</xdr:rowOff>
    </xdr:to>
    <xdr:graphicFrame macro="">
      <xdr:nvGraphicFramePr>
        <xdr:cNvPr id="8" name="Chart 7"/>
        <xdr:cNvGraphicFramePr/>
      </xdr:nvGraphicFramePr>
      <xdr:xfrm>
        <a:off x="895350" y="8934450"/>
        <a:ext cx="5029200" cy="538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101</xdr:row>
      <xdr:rowOff>95250</xdr:rowOff>
    </xdr:from>
    <xdr:to>
      <xdr:col>7</xdr:col>
      <xdr:colOff>457200</xdr:colOff>
      <xdr:row>124</xdr:row>
      <xdr:rowOff>66675</xdr:rowOff>
    </xdr:to>
    <xdr:graphicFrame macro="">
      <xdr:nvGraphicFramePr>
        <xdr:cNvPr id="9" name="Chart 8"/>
        <xdr:cNvGraphicFramePr/>
      </xdr:nvGraphicFramePr>
      <xdr:xfrm>
        <a:off x="628650" y="15535275"/>
        <a:ext cx="64960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990600</xdr:colOff>
      <xdr:row>61</xdr:row>
      <xdr:rowOff>123825</xdr:rowOff>
    </xdr:from>
    <xdr:to>
      <xdr:col>0</xdr:col>
      <xdr:colOff>2038350</xdr:colOff>
      <xdr:row>64</xdr:row>
      <xdr:rowOff>47625</xdr:rowOff>
    </xdr:to>
    <xdr:sp macro="" textlink="">
      <xdr:nvSpPr>
        <xdr:cNvPr id="11" name="TextBox 1"/>
        <xdr:cNvSpPr txBox="1"/>
      </xdr:nvSpPr>
      <xdr:spPr>
        <a:xfrm>
          <a:off x="990600" y="9467850"/>
          <a:ext cx="1047750" cy="3810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800" b="1"/>
            <a:t>20-54</a:t>
          </a:r>
        </a:p>
      </xdr:txBody>
    </xdr:sp>
    <xdr:clientData/>
  </xdr:twoCellAnchor>
  <xdr:twoCellAnchor>
    <xdr:from>
      <xdr:col>0</xdr:col>
      <xdr:colOff>28575</xdr:colOff>
      <xdr:row>233</xdr:row>
      <xdr:rowOff>114300</xdr:rowOff>
    </xdr:from>
    <xdr:to>
      <xdr:col>13</xdr:col>
      <xdr:colOff>28575</xdr:colOff>
      <xdr:row>278</xdr:row>
      <xdr:rowOff>123825</xdr:rowOff>
    </xdr:to>
    <xdr:graphicFrame macro="">
      <xdr:nvGraphicFramePr>
        <xdr:cNvPr id="10" name="Chart 9"/>
        <xdr:cNvGraphicFramePr/>
      </xdr:nvGraphicFramePr>
      <xdr:xfrm>
        <a:off x="28575" y="35918775"/>
        <a:ext cx="10496550" cy="854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0.06675</cdr:y>
    </cdr:from>
    <cdr:to>
      <cdr:x>0.3035</cdr:x>
      <cdr:y>0.1385</cdr:y>
    </cdr:to>
    <cdr:sp macro="" textlink="">
      <cdr:nvSpPr>
        <cdr:cNvPr id="5" name="TextBox 4"/>
        <cdr:cNvSpPr txBox="1"/>
      </cdr:nvSpPr>
      <cdr:spPr>
        <a:xfrm>
          <a:off x="104775" y="333375"/>
          <a:ext cx="14097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0.0745</cdr:y>
    </cdr:from>
    <cdr:to>
      <cdr:x>0.222</cdr:x>
      <cdr:y>0.157</cdr:y>
    </cdr:to>
    <cdr:sp macro="" textlink="">
      <cdr:nvSpPr>
        <cdr:cNvPr id="6" name="TextBox 5"/>
        <cdr:cNvSpPr txBox="1"/>
      </cdr:nvSpPr>
      <cdr:spPr>
        <a:xfrm>
          <a:off x="0" y="371475"/>
          <a:ext cx="11049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400" b="1"/>
            <a:t>Employed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0.08175</cdr:y>
    </cdr:from>
    <cdr:to>
      <cdr:x>0.311</cdr:x>
      <cdr:y>0.16575</cdr:y>
    </cdr:to>
    <cdr:sp macro="" textlink="">
      <cdr:nvSpPr>
        <cdr:cNvPr id="6" name="TextBox 1"/>
        <cdr:cNvSpPr txBox="1"/>
      </cdr:nvSpPr>
      <cdr:spPr>
        <a:xfrm>
          <a:off x="0" y="409575"/>
          <a:ext cx="1695450" cy="4191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400" b="1"/>
            <a:t>Not employed </a:t>
          </a:r>
          <a:r>
            <a:rPr lang="en-IE" sz="1000" b="0"/>
            <a:t>(unemployed and </a:t>
          </a:r>
          <a:r>
            <a:rPr lang="en-IE" sz="1000" b="0" baseline="0"/>
            <a:t>outside the labour force)</a:t>
          </a:r>
          <a:endParaRPr lang="en-IE" sz="1400" b="0"/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Note: Armed</a:t>
          </a:r>
          <a:r>
            <a:rPr lang="en-IE" sz="1000" baseline="0">
              <a:latin typeface="Arial" panose="020B0604020202020204" pitchFamily="34" charset="0"/>
              <a:cs typeface="Arial" panose="020B0604020202020204" pitchFamily="34" charset="0"/>
            </a:rPr>
            <a:t> Force category and no answer are not displayed in this figure.</a:t>
          </a:r>
        </a:p>
        <a:p>
          <a:pPr>
            <a:spcBef>
              <a:spcPts val="300"/>
            </a:spcBef>
          </a:pPr>
          <a:r>
            <a:rPr lang="en-IE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LFS Survey. </a:t>
          </a:r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0.15375</cdr:y>
    </cdr:from>
    <cdr:to>
      <cdr:x>0.98625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009650"/>
          <a:ext cx="9658350" cy="5210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104775</xdr:rowOff>
    </xdr:from>
    <xdr:to>
      <xdr:col>18</xdr:col>
      <xdr:colOff>285750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6010275" y="676275"/>
        <a:ext cx="49911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76200</xdr:colOff>
      <xdr:row>2</xdr:row>
      <xdr:rowOff>171450</xdr:rowOff>
    </xdr:from>
    <xdr:to>
      <xdr:col>26</xdr:col>
      <xdr:colOff>219075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10201275" y="552450"/>
        <a:ext cx="54578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40</xdr:row>
      <xdr:rowOff>133350</xdr:rowOff>
    </xdr:from>
    <xdr:to>
      <xdr:col>16</xdr:col>
      <xdr:colOff>257175</xdr:colOff>
      <xdr:row>67</xdr:row>
      <xdr:rowOff>9525</xdr:rowOff>
    </xdr:to>
    <xdr:graphicFrame macro="">
      <xdr:nvGraphicFramePr>
        <xdr:cNvPr id="9" name="Chart 8"/>
        <xdr:cNvGraphicFramePr/>
      </xdr:nvGraphicFramePr>
      <xdr:xfrm>
        <a:off x="95250" y="7734300"/>
        <a:ext cx="969645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198</xdr:row>
      <xdr:rowOff>0</xdr:rowOff>
    </xdr:from>
    <xdr:to>
      <xdr:col>16</xdr:col>
      <xdr:colOff>371475</xdr:colOff>
      <xdr:row>232</xdr:row>
      <xdr:rowOff>123825</xdr:rowOff>
    </xdr:to>
    <xdr:graphicFrame macro="">
      <xdr:nvGraphicFramePr>
        <xdr:cNvPr id="5" name="Chart 4"/>
        <xdr:cNvGraphicFramePr/>
      </xdr:nvGraphicFramePr>
      <xdr:xfrm>
        <a:off x="28575" y="37699950"/>
        <a:ext cx="9877425" cy="660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0.859</cdr:y>
    </cdr:from>
    <cdr:to>
      <cdr:x>0.61275</cdr:x>
      <cdr:y>0.8885</cdr:y>
    </cdr:to>
    <cdr:sp macro="" textlink="">
      <cdr:nvSpPr>
        <cdr:cNvPr id="44035" name="Text Box 3"/>
        <cdr:cNvSpPr txBox="1">
          <a:spLocks noChangeArrowheads="1"/>
        </cdr:cNvSpPr>
      </cdr:nvSpPr>
      <cdr:spPr bwMode="auto">
        <a:xfrm>
          <a:off x="4838700" y="821055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endParaRPr lang="en-GB" sz="1100"/>
        </a:p>
      </cdr:txBody>
    </cdr:sp>
  </cdr:relSizeAnchor>
  <cdr:relSizeAnchor xmlns:cdr="http://schemas.openxmlformats.org/drawingml/2006/chartDrawing">
    <cdr:from>
      <cdr:x>0</cdr:x>
      <cdr:y>0.94425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902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Note: Other reasons category includes the following reasons: awaiting recall to work (persons on lay-off), of belief that no work is available, of own illness or disability, of retirement and also no answer and not applicable cases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LFS Survey</a:t>
          </a:r>
          <a:endParaRPr lang="en-I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0.6025</cdr:x>
      <cdr:y>0.8745</cdr:y>
    </cdr:from>
    <cdr:to>
      <cdr:x>0.74525</cdr:x>
      <cdr:y>0.9125</cdr:y>
    </cdr:to>
    <cdr:sp macro="" textlink="">
      <cdr:nvSpPr>
        <cdr:cNvPr id="7" name="TextBox 4"/>
        <cdr:cNvSpPr txBox="1"/>
      </cdr:nvSpPr>
      <cdr:spPr>
        <a:xfrm>
          <a:off x="5734050" y="8353425"/>
          <a:ext cx="13620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600" b="1"/>
            <a:t>WOMEN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0</xdr:row>
      <xdr:rowOff>0</xdr:rowOff>
    </xdr:from>
    <xdr:to>
      <xdr:col>44</xdr:col>
      <xdr:colOff>314325</xdr:colOff>
      <xdr:row>54</xdr:row>
      <xdr:rowOff>47625</xdr:rowOff>
    </xdr:to>
    <xdr:graphicFrame macro="">
      <xdr:nvGraphicFramePr>
        <xdr:cNvPr id="2" name="Chart 3"/>
        <xdr:cNvGraphicFramePr/>
      </xdr:nvGraphicFramePr>
      <xdr:xfrm>
        <a:off x="21764625" y="0"/>
        <a:ext cx="9525000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0.90625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04775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and provisional data for Germany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4</xdr:row>
      <xdr:rowOff>19050</xdr:rowOff>
    </xdr:from>
    <xdr:to>
      <xdr:col>46</xdr:col>
      <xdr:colOff>180975</xdr:colOff>
      <xdr:row>54</xdr:row>
      <xdr:rowOff>133350</xdr:rowOff>
    </xdr:to>
    <xdr:graphicFrame macro="">
      <xdr:nvGraphicFramePr>
        <xdr:cNvPr id="4" name="Chart 3"/>
        <xdr:cNvGraphicFramePr/>
      </xdr:nvGraphicFramePr>
      <xdr:xfrm>
        <a:off x="11325225" y="628650"/>
        <a:ext cx="184023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18</xdr:col>
      <xdr:colOff>514350</xdr:colOff>
      <xdr:row>43</xdr:row>
      <xdr:rowOff>95250</xdr:rowOff>
    </xdr:to>
    <xdr:graphicFrame macro="">
      <xdr:nvGraphicFramePr>
        <xdr:cNvPr id="3" name="Chart 2"/>
        <xdr:cNvGraphicFramePr/>
      </xdr:nvGraphicFramePr>
      <xdr:xfrm>
        <a:off x="4752975" y="0"/>
        <a:ext cx="77438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Survey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lreserve\Figure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Sheet1"/>
      <sheetName val="willing_looking"/>
      <sheetName val="thresholds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AT</v>
          </cell>
          <cell r="B4">
            <v>3</v>
          </cell>
          <cell r="C4">
            <v>6</v>
          </cell>
        </row>
        <row r="5">
          <cell r="A5" t="str">
            <v>BE</v>
          </cell>
          <cell r="B5">
            <v>2.5</v>
          </cell>
          <cell r="C5">
            <v>4.5</v>
          </cell>
        </row>
        <row r="6">
          <cell r="A6" t="str">
            <v>BG</v>
          </cell>
          <cell r="B6">
            <v>3.5</v>
          </cell>
          <cell r="C6">
            <v>6</v>
          </cell>
        </row>
        <row r="7">
          <cell r="A7" t="str">
            <v>CH</v>
          </cell>
          <cell r="B7">
            <v>2</v>
          </cell>
          <cell r="C7">
            <v>5</v>
          </cell>
        </row>
        <row r="8">
          <cell r="A8" t="str">
            <v>CY</v>
          </cell>
          <cell r="B8">
            <v>0.5</v>
          </cell>
          <cell r="C8">
            <v>1.5</v>
          </cell>
        </row>
        <row r="9">
          <cell r="A9" t="str">
            <v>CZ</v>
          </cell>
          <cell r="B9">
            <v>0.7</v>
          </cell>
          <cell r="C9">
            <v>0.7</v>
          </cell>
        </row>
        <row r="10">
          <cell r="A10" t="str">
            <v>DE</v>
          </cell>
          <cell r="B10">
            <v>5</v>
          </cell>
          <cell r="C10">
            <v>8</v>
          </cell>
        </row>
        <row r="11">
          <cell r="A11" t="str">
            <v>DK</v>
          </cell>
          <cell r="B11">
            <v>2</v>
          </cell>
          <cell r="C11">
            <v>3.5</v>
          </cell>
        </row>
        <row r="12">
          <cell r="A12" t="str">
            <v>EE</v>
          </cell>
          <cell r="B12">
            <v>1.3</v>
          </cell>
          <cell r="C12">
            <v>2.5</v>
          </cell>
        </row>
        <row r="13">
          <cell r="A13" t="str">
            <v>EEA</v>
          </cell>
          <cell r="B13">
            <v>6</v>
          </cell>
          <cell r="C13">
            <v>15</v>
          </cell>
        </row>
        <row r="14">
          <cell r="A14" t="str">
            <v>EL</v>
          </cell>
          <cell r="B14">
            <v>2.5</v>
          </cell>
          <cell r="C14">
            <v>4.5</v>
          </cell>
        </row>
        <row r="15">
          <cell r="A15" t="str">
            <v>ES</v>
          </cell>
          <cell r="B15">
            <v>2</v>
          </cell>
          <cell r="C15">
            <v>4</v>
          </cell>
        </row>
        <row r="16">
          <cell r="A16" t="str">
            <v>EU-15</v>
          </cell>
          <cell r="B16">
            <v>6</v>
          </cell>
          <cell r="C16">
            <v>8.5</v>
          </cell>
        </row>
        <row r="17">
          <cell r="A17" t="str">
            <v>EU-25</v>
          </cell>
          <cell r="B17">
            <v>6</v>
          </cell>
          <cell r="C17">
            <v>15</v>
          </cell>
        </row>
        <row r="18">
          <cell r="A18" t="str">
            <v>Eurozone</v>
          </cell>
          <cell r="B18">
            <v>5</v>
          </cell>
          <cell r="C18">
            <v>8.5</v>
          </cell>
        </row>
        <row r="19">
          <cell r="A19" t="str">
            <v>FI</v>
          </cell>
          <cell r="B19">
            <v>2.5</v>
          </cell>
          <cell r="C19">
            <v>4.5</v>
          </cell>
        </row>
        <row r="20">
          <cell r="A20" t="str">
            <v>FR</v>
          </cell>
          <cell r="B20">
            <v>3.5</v>
          </cell>
          <cell r="C20">
            <v>8.5</v>
          </cell>
        </row>
        <row r="21">
          <cell r="A21" t="str">
            <v>HR</v>
          </cell>
          <cell r="B21">
            <v>2.5</v>
          </cell>
          <cell r="C21">
            <v>20.5</v>
          </cell>
        </row>
        <row r="22">
          <cell r="A22" t="str">
            <v>HU</v>
          </cell>
          <cell r="B22">
            <v>2</v>
          </cell>
          <cell r="C22">
            <v>3.5</v>
          </cell>
        </row>
        <row r="23">
          <cell r="A23" t="str">
            <v>IE</v>
          </cell>
          <cell r="B23">
            <v>2.5</v>
          </cell>
          <cell r="C23">
            <v>4.5</v>
          </cell>
        </row>
        <row r="24">
          <cell r="A24" t="str">
            <v>IS</v>
          </cell>
          <cell r="B24">
            <v>1</v>
          </cell>
          <cell r="C24">
            <v>1</v>
          </cell>
        </row>
        <row r="25">
          <cell r="A25" t="str">
            <v>IT</v>
          </cell>
          <cell r="B25">
            <v>1.5</v>
          </cell>
          <cell r="C25">
            <v>2.5</v>
          </cell>
        </row>
        <row r="26">
          <cell r="A26" t="str">
            <v>LT</v>
          </cell>
          <cell r="B26">
            <v>4</v>
          </cell>
          <cell r="C26">
            <v>7.5</v>
          </cell>
        </row>
        <row r="27">
          <cell r="A27" t="str">
            <v>LU</v>
          </cell>
          <cell r="B27">
            <v>0.5</v>
          </cell>
          <cell r="C27">
            <v>1.5</v>
          </cell>
        </row>
        <row r="28">
          <cell r="A28" t="str">
            <v>LV</v>
          </cell>
          <cell r="B28">
            <v>1.2</v>
          </cell>
          <cell r="C28">
            <v>2</v>
          </cell>
        </row>
        <row r="29">
          <cell r="A29" t="str">
            <v>MT</v>
          </cell>
          <cell r="B29">
            <v>1.5</v>
          </cell>
          <cell r="C29">
            <v>3</v>
          </cell>
        </row>
        <row r="30">
          <cell r="A30" t="str">
            <v>NL</v>
          </cell>
          <cell r="B30">
            <v>1.5</v>
          </cell>
          <cell r="C30">
            <v>4.5</v>
          </cell>
        </row>
        <row r="31">
          <cell r="A31" t="str">
            <v>NO</v>
          </cell>
          <cell r="B31">
            <v>5</v>
          </cell>
          <cell r="C31">
            <v>5</v>
          </cell>
        </row>
        <row r="32">
          <cell r="A32" t="str">
            <v>PL</v>
          </cell>
          <cell r="B32">
            <v>5</v>
          </cell>
          <cell r="C32">
            <v>15</v>
          </cell>
        </row>
        <row r="33">
          <cell r="A33" t="str">
            <v>PT</v>
          </cell>
          <cell r="B33">
            <v>4.5</v>
          </cell>
          <cell r="C33">
            <v>4.5</v>
          </cell>
        </row>
        <row r="34">
          <cell r="A34" t="str">
            <v>RO</v>
          </cell>
          <cell r="B34">
            <v>6.5</v>
          </cell>
          <cell r="C34">
            <v>11.5</v>
          </cell>
        </row>
        <row r="35">
          <cell r="A35" t="str">
            <v>SE</v>
          </cell>
          <cell r="B35">
            <v>2</v>
          </cell>
          <cell r="C35">
            <v>2</v>
          </cell>
        </row>
        <row r="36">
          <cell r="A36" t="str">
            <v>SI</v>
          </cell>
          <cell r="B36">
            <v>0.5</v>
          </cell>
          <cell r="C36">
            <v>4</v>
          </cell>
        </row>
        <row r="37">
          <cell r="A37" t="str">
            <v>SK</v>
          </cell>
          <cell r="B37">
            <v>2</v>
          </cell>
          <cell r="C37">
            <v>3</v>
          </cell>
        </row>
        <row r="38">
          <cell r="A38" t="str">
            <v>UK</v>
          </cell>
          <cell r="B38">
            <v>6</v>
          </cell>
          <cell r="C3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6"/>
  <sheetViews>
    <sheetView tabSelected="1" workbookViewId="0" topLeftCell="A1">
      <selection activeCell="A2" sqref="A2"/>
    </sheetView>
  </sheetViews>
  <sheetFormatPr defaultColWidth="8.8515625" defaultRowHeight="15"/>
  <cols>
    <col min="1" max="1" width="19.7109375" style="19" customWidth="1"/>
    <col min="2" max="2" width="9.8515625" style="19" bestFit="1" customWidth="1"/>
    <col min="3" max="3" width="8.8515625" style="19" customWidth="1"/>
    <col min="4" max="6" width="10.421875" style="19" customWidth="1"/>
    <col min="7" max="7" width="14.57421875" style="19" customWidth="1"/>
    <col min="8" max="9" width="10.421875" style="19" customWidth="1"/>
    <col min="10" max="16384" width="8.8515625" style="19" customWidth="1"/>
  </cols>
  <sheetData>
    <row r="1" ht="12"/>
    <row r="2" spans="1:19" ht="33.6" customHeight="1">
      <c r="A2" s="30"/>
      <c r="B2" s="30"/>
      <c r="C2" s="30"/>
      <c r="D2" s="31" t="s">
        <v>13</v>
      </c>
      <c r="E2" s="68" t="s">
        <v>14</v>
      </c>
      <c r="F2" s="68" t="s">
        <v>15</v>
      </c>
      <c r="G2" s="31" t="s">
        <v>13</v>
      </c>
      <c r="H2" s="68" t="s">
        <v>14</v>
      </c>
      <c r="I2" s="68" t="s">
        <v>15</v>
      </c>
      <c r="J2" s="16"/>
      <c r="K2" s="64"/>
      <c r="L2" s="64"/>
      <c r="M2" s="64"/>
      <c r="N2" s="64"/>
      <c r="O2" s="64"/>
      <c r="P2" s="64"/>
      <c r="Q2" s="64"/>
      <c r="R2" s="64"/>
      <c r="S2" s="64"/>
    </row>
    <row r="3" spans="1:19" ht="12">
      <c r="A3" s="33" t="s">
        <v>10</v>
      </c>
      <c r="B3" s="33" t="s">
        <v>5</v>
      </c>
      <c r="C3" s="33">
        <v>2006</v>
      </c>
      <c r="D3" s="26">
        <v>159059.0014</v>
      </c>
      <c r="E3" s="22">
        <v>14913.242025</v>
      </c>
      <c r="F3" s="22">
        <v>40407.055848</v>
      </c>
      <c r="G3" s="29">
        <f aca="true" t="shared" si="0" ref="G3:I6">D3/($D3+$E3+$F3)</f>
        <v>0.7419513075161577</v>
      </c>
      <c r="H3" s="23">
        <f t="shared" si="0"/>
        <v>0.06956474844154063</v>
      </c>
      <c r="I3" s="23">
        <f t="shared" si="0"/>
        <v>0.18848394404230182</v>
      </c>
      <c r="K3" s="64"/>
      <c r="L3" s="69"/>
      <c r="M3" s="64"/>
      <c r="N3" s="64"/>
      <c r="O3" s="64"/>
      <c r="P3" s="64"/>
      <c r="Q3" s="64"/>
      <c r="R3" s="64"/>
      <c r="S3" s="64"/>
    </row>
    <row r="4" spans="1:19" ht="12">
      <c r="A4" s="33"/>
      <c r="B4" s="33"/>
      <c r="C4" s="33">
        <v>2020</v>
      </c>
      <c r="D4" s="26">
        <v>153224.73423</v>
      </c>
      <c r="E4" s="22">
        <v>12123.264342</v>
      </c>
      <c r="F4" s="22">
        <v>35853.86424</v>
      </c>
      <c r="G4" s="29">
        <f t="shared" si="0"/>
        <v>0.7615472942870857</v>
      </c>
      <c r="H4" s="23">
        <f t="shared" si="0"/>
        <v>0.06025423508791167</v>
      </c>
      <c r="I4" s="23">
        <f t="shared" si="0"/>
        <v>0.1781984706250027</v>
      </c>
      <c r="K4" s="64"/>
      <c r="L4" s="69"/>
      <c r="M4" s="64"/>
      <c r="N4" s="64"/>
      <c r="O4" s="64"/>
      <c r="P4" s="64"/>
      <c r="Q4" s="64"/>
      <c r="R4" s="64"/>
      <c r="S4" s="64"/>
    </row>
    <row r="5" spans="1:19" ht="12">
      <c r="A5" s="33"/>
      <c r="B5" s="33" t="s">
        <v>6</v>
      </c>
      <c r="C5" s="33">
        <v>2006</v>
      </c>
      <c r="D5" s="26">
        <v>20638.4585</v>
      </c>
      <c r="E5" s="22">
        <v>1489.6850775</v>
      </c>
      <c r="F5" s="22">
        <v>27975.519782</v>
      </c>
      <c r="G5" s="29">
        <f t="shared" si="0"/>
        <v>0.4119151598140938</v>
      </c>
      <c r="H5" s="23">
        <f t="shared" si="0"/>
        <v>0.029732059047485705</v>
      </c>
      <c r="I5" s="23">
        <f t="shared" si="0"/>
        <v>0.5583527811384205</v>
      </c>
      <c r="K5" s="64"/>
      <c r="L5" s="69"/>
      <c r="M5" s="64"/>
      <c r="N5" s="64"/>
      <c r="O5" s="64"/>
      <c r="P5" s="64"/>
      <c r="Q5" s="64"/>
      <c r="R5" s="64"/>
      <c r="S5" s="64"/>
    </row>
    <row r="6" spans="1:19" ht="12">
      <c r="A6" s="33"/>
      <c r="B6" s="33"/>
      <c r="C6" s="33">
        <v>2020</v>
      </c>
      <c r="D6" s="26">
        <v>35851.561332</v>
      </c>
      <c r="E6" s="22">
        <v>1955.51345</v>
      </c>
      <c r="F6" s="22">
        <v>22321.84807</v>
      </c>
      <c r="G6" s="29">
        <f t="shared" si="0"/>
        <v>0.5962448623974894</v>
      </c>
      <c r="H6" s="23">
        <f t="shared" si="0"/>
        <v>0.03252201032792917</v>
      </c>
      <c r="I6" s="23">
        <f t="shared" si="0"/>
        <v>0.3712331272745814</v>
      </c>
      <c r="K6" s="64"/>
      <c r="L6" s="69"/>
      <c r="M6" s="64"/>
      <c r="N6" s="64"/>
      <c r="O6" s="64"/>
      <c r="P6" s="64"/>
      <c r="Q6" s="64"/>
      <c r="R6" s="64"/>
      <c r="S6" s="64"/>
    </row>
    <row r="7" spans="1:19" ht="12">
      <c r="A7" s="32"/>
      <c r="B7" s="32"/>
      <c r="C7" s="32"/>
      <c r="D7" s="25"/>
      <c r="E7" s="20"/>
      <c r="F7" s="20"/>
      <c r="G7" s="28"/>
      <c r="H7" s="21"/>
      <c r="I7" s="21"/>
      <c r="K7" s="64"/>
      <c r="L7" s="69"/>
      <c r="M7" s="64"/>
      <c r="N7" s="64"/>
      <c r="O7" s="64"/>
      <c r="P7" s="64"/>
      <c r="Q7" s="64"/>
      <c r="R7" s="64"/>
      <c r="S7" s="64"/>
    </row>
    <row r="8" spans="1:19" ht="12">
      <c r="A8" s="32" t="s">
        <v>11</v>
      </c>
      <c r="B8" s="32" t="s">
        <v>5</v>
      </c>
      <c r="C8" s="32">
        <v>2006</v>
      </c>
      <c r="D8" s="25">
        <v>87843.570422</v>
      </c>
      <c r="E8" s="20">
        <v>7337.7829475</v>
      </c>
      <c r="F8" s="20">
        <v>12220.439335</v>
      </c>
      <c r="G8" s="28">
        <f>D8/($D8+$E8+$F8)</f>
        <v>0.8178966869174006</v>
      </c>
      <c r="H8" s="21">
        <f>E8/($D8+$E8+$F8)</f>
        <v>0.06832086097192822</v>
      </c>
      <c r="I8" s="21">
        <f>F8/($D8+$E8+$F8)</f>
        <v>0.11378245211067112</v>
      </c>
      <c r="K8" s="64"/>
      <c r="L8" s="69"/>
      <c r="M8" s="64"/>
      <c r="N8" s="64"/>
      <c r="O8" s="64"/>
      <c r="P8" s="64"/>
      <c r="Q8" s="64"/>
      <c r="R8" s="64"/>
      <c r="S8" s="64"/>
    </row>
    <row r="9" spans="1:19" ht="12">
      <c r="A9" s="33"/>
      <c r="B9" s="33"/>
      <c r="C9" s="33">
        <v>2020</v>
      </c>
      <c r="D9" s="26">
        <v>82345.921823</v>
      </c>
      <c r="E9" s="22">
        <v>6213.8828975</v>
      </c>
      <c r="F9" s="22">
        <v>12596.163358</v>
      </c>
      <c r="G9" s="29">
        <f aca="true" t="shared" si="1" ref="G9:G16">D9/($D9+$E9+$F9)</f>
        <v>0.8140490708279036</v>
      </c>
      <c r="H9" s="23">
        <f aca="true" t="shared" si="2" ref="H9:H16">E9/($D9+$E9+$F9)</f>
        <v>0.061428732437001095</v>
      </c>
      <c r="I9" s="23">
        <f aca="true" t="shared" si="3" ref="I9:I16">F9/($D9+$E9+$F9)</f>
        <v>0.12452219673509533</v>
      </c>
      <c r="K9" s="64"/>
      <c r="L9" s="69"/>
      <c r="M9" s="64"/>
      <c r="N9" s="64"/>
      <c r="O9" s="64"/>
      <c r="P9" s="64"/>
      <c r="Q9" s="64"/>
      <c r="R9" s="64"/>
      <c r="S9" s="64"/>
    </row>
    <row r="10" spans="1:19" ht="12">
      <c r="A10" s="33"/>
      <c r="B10" s="33" t="s">
        <v>6</v>
      </c>
      <c r="C10" s="33">
        <v>2006</v>
      </c>
      <c r="D10" s="26">
        <v>12206.715217</v>
      </c>
      <c r="E10" s="22">
        <v>874.9511225</v>
      </c>
      <c r="F10" s="22">
        <v>11156.677145</v>
      </c>
      <c r="G10" s="29">
        <f t="shared" si="1"/>
        <v>0.5036117763083101</v>
      </c>
      <c r="H10" s="23">
        <f t="shared" si="2"/>
        <v>0.03609781019315598</v>
      </c>
      <c r="I10" s="23">
        <f t="shared" si="3"/>
        <v>0.4602904134985339</v>
      </c>
      <c r="K10" s="64"/>
      <c r="L10" s="69"/>
      <c r="M10" s="64"/>
      <c r="N10" s="64"/>
      <c r="O10" s="64"/>
      <c r="P10" s="64"/>
      <c r="Q10" s="64"/>
      <c r="R10" s="64"/>
      <c r="S10" s="64"/>
    </row>
    <row r="11" spans="1:19" ht="12">
      <c r="A11" s="33"/>
      <c r="B11" s="33"/>
      <c r="C11" s="33">
        <v>2020</v>
      </c>
      <c r="D11" s="26">
        <v>19373.496315</v>
      </c>
      <c r="E11" s="22">
        <v>1060.77342</v>
      </c>
      <c r="F11" s="22">
        <v>8815.16006</v>
      </c>
      <c r="G11" s="29">
        <f t="shared" si="1"/>
        <v>0.6623546664253869</v>
      </c>
      <c r="H11" s="23">
        <f t="shared" si="2"/>
        <v>0.036266464934004705</v>
      </c>
      <c r="I11" s="23">
        <f t="shared" si="3"/>
        <v>0.3013788686406083</v>
      </c>
      <c r="K11" s="64"/>
      <c r="L11" s="69"/>
      <c r="M11" s="64"/>
      <c r="N11" s="64"/>
      <c r="O11" s="64"/>
      <c r="P11" s="64"/>
      <c r="Q11" s="64"/>
      <c r="R11" s="64"/>
      <c r="S11" s="64"/>
    </row>
    <row r="12" spans="1:19" ht="12">
      <c r="A12" s="33"/>
      <c r="B12" s="33"/>
      <c r="C12" s="33"/>
      <c r="D12" s="26"/>
      <c r="E12" s="22"/>
      <c r="F12" s="22"/>
      <c r="G12" s="29"/>
      <c r="H12" s="23"/>
      <c r="I12" s="23"/>
      <c r="K12" s="64"/>
      <c r="L12" s="69"/>
      <c r="M12" s="64"/>
      <c r="N12" s="64"/>
      <c r="O12" s="64"/>
      <c r="P12" s="64"/>
      <c r="Q12" s="64"/>
      <c r="R12" s="64"/>
      <c r="S12" s="64"/>
    </row>
    <row r="13" spans="1:19" ht="12">
      <c r="A13" s="33" t="s">
        <v>12</v>
      </c>
      <c r="B13" s="33" t="s">
        <v>5</v>
      </c>
      <c r="C13" s="33">
        <v>2006</v>
      </c>
      <c r="D13" s="26">
        <v>71215.430982</v>
      </c>
      <c r="E13" s="22">
        <v>7575.4590775</v>
      </c>
      <c r="F13" s="22">
        <v>28186.616513</v>
      </c>
      <c r="G13" s="29">
        <f>D13/($D13+$E13+$F13)</f>
        <v>0.665704719278874</v>
      </c>
      <c r="H13" s="23">
        <f>E13/($D13+$E13+$F13)</f>
        <v>0.07081356932137893</v>
      </c>
      <c r="I13" s="23">
        <f>F13/($D13+$E13+$F13)</f>
        <v>0.2634817113997472</v>
      </c>
      <c r="K13" s="64"/>
      <c r="L13" s="69"/>
      <c r="M13" s="64"/>
      <c r="N13" s="64"/>
      <c r="O13" s="64"/>
      <c r="P13" s="64"/>
      <c r="Q13" s="64"/>
      <c r="R13" s="64"/>
      <c r="S13" s="64"/>
    </row>
    <row r="14" spans="1:19" ht="12">
      <c r="A14" s="33"/>
      <c r="B14" s="33"/>
      <c r="C14" s="33">
        <v>2020</v>
      </c>
      <c r="D14" s="26">
        <v>70878.812403</v>
      </c>
      <c r="E14" s="22">
        <v>5909.381445</v>
      </c>
      <c r="F14" s="22">
        <v>23257.700882</v>
      </c>
      <c r="G14" s="29">
        <f t="shared" si="1"/>
        <v>0.7084629768596202</v>
      </c>
      <c r="H14" s="23">
        <f t="shared" si="2"/>
        <v>0.05906670594478674</v>
      </c>
      <c r="I14" s="23">
        <f t="shared" si="3"/>
        <v>0.2324703171955929</v>
      </c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>
      <c r="A15" s="33"/>
      <c r="B15" s="33" t="s">
        <v>6</v>
      </c>
      <c r="C15" s="33">
        <v>2006</v>
      </c>
      <c r="D15" s="26">
        <v>8431.7432825</v>
      </c>
      <c r="E15" s="22">
        <v>614.733955</v>
      </c>
      <c r="F15" s="22">
        <v>16818.842638</v>
      </c>
      <c r="G15" s="29">
        <f t="shared" si="1"/>
        <v>0.32598642982516013</v>
      </c>
      <c r="H15" s="23">
        <f t="shared" si="2"/>
        <v>0.02376672540525141</v>
      </c>
      <c r="I15" s="23">
        <f t="shared" si="3"/>
        <v>0.6502468447695885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>
      <c r="A16" s="33"/>
      <c r="B16" s="33"/>
      <c r="C16" s="33">
        <v>2020</v>
      </c>
      <c r="D16" s="26">
        <v>16478.065018</v>
      </c>
      <c r="E16" s="22">
        <v>894.74003</v>
      </c>
      <c r="F16" s="22">
        <v>13506.68801</v>
      </c>
      <c r="G16" s="29">
        <f t="shared" si="1"/>
        <v>0.5336248554032205</v>
      </c>
      <c r="H16" s="23">
        <f t="shared" si="2"/>
        <v>0.028975217576254812</v>
      </c>
      <c r="I16" s="23">
        <f t="shared" si="3"/>
        <v>0.4373999270205247</v>
      </c>
      <c r="K16" s="64"/>
      <c r="L16" s="64"/>
      <c r="M16" s="64"/>
      <c r="N16" s="64"/>
      <c r="O16" s="64"/>
      <c r="P16" s="64"/>
      <c r="Q16" s="64"/>
      <c r="R16" s="64"/>
      <c r="S16" s="64"/>
    </row>
    <row r="17" spans="11:19" ht="12">
      <c r="K17" s="64"/>
      <c r="L17" s="64"/>
      <c r="M17" s="64"/>
      <c r="N17" s="64"/>
      <c r="O17" s="64"/>
      <c r="P17" s="64"/>
      <c r="Q17" s="64"/>
      <c r="R17" s="64"/>
      <c r="S17" s="64"/>
    </row>
    <row r="18" spans="11:19" ht="12">
      <c r="K18" s="64"/>
      <c r="L18" s="64"/>
      <c r="M18" s="64"/>
      <c r="N18" s="64"/>
      <c r="O18" s="64"/>
      <c r="P18" s="64"/>
      <c r="Q18" s="64"/>
      <c r="R18" s="64"/>
      <c r="S18" s="64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64" ht="12">
      <c r="A64" s="30" t="s">
        <v>108</v>
      </c>
    </row>
    <row r="65" spans="1:9" ht="12">
      <c r="A65" s="110" t="s">
        <v>100</v>
      </c>
      <c r="C65" s="30"/>
      <c r="D65" s="31"/>
      <c r="E65" s="68"/>
      <c r="F65" s="68"/>
      <c r="G65" s="31"/>
      <c r="H65" s="68"/>
      <c r="I65" s="68"/>
    </row>
    <row r="66" spans="1:3" ht="12">
      <c r="A66" s="106" t="s">
        <v>109</v>
      </c>
      <c r="B66" s="32" t="s">
        <v>5</v>
      </c>
      <c r="C66" s="33" t="s">
        <v>6</v>
      </c>
    </row>
    <row r="67" spans="1:7" ht="12">
      <c r="A67" s="32" t="s">
        <v>11</v>
      </c>
      <c r="B67" s="26">
        <v>82345.921823</v>
      </c>
      <c r="C67" s="26">
        <v>19373.496315</v>
      </c>
      <c r="D67" s="62">
        <f>B67+C67</f>
        <v>101719.418138</v>
      </c>
      <c r="E67" s="19">
        <f>D67/D69</f>
        <v>0.5379808073628094</v>
      </c>
      <c r="G67" s="103">
        <f>_xlfn.CHISQ.TEST(B67:C68,B74:C75)</f>
        <v>0.31128315275203683</v>
      </c>
    </row>
    <row r="68" spans="1:5" ht="12">
      <c r="A68" s="33" t="s">
        <v>12</v>
      </c>
      <c r="B68" s="26">
        <v>70878.812403</v>
      </c>
      <c r="C68" s="26">
        <v>16478.065018</v>
      </c>
      <c r="D68" s="62">
        <f>B68+C68</f>
        <v>87356.87742100001</v>
      </c>
      <c r="E68" s="19">
        <f>D68/D69</f>
        <v>0.46201919263719066</v>
      </c>
    </row>
    <row r="69" spans="1:4" ht="12">
      <c r="A69" s="33"/>
      <c r="B69" s="107">
        <f>B67+B68</f>
        <v>153224.734226</v>
      </c>
      <c r="C69" s="107">
        <f>C67+C68</f>
        <v>35851.561333000005</v>
      </c>
      <c r="D69" s="22">
        <f>D67+D68</f>
        <v>189076.295559</v>
      </c>
    </row>
    <row r="70" spans="2:3" ht="15">
      <c r="B70" s="19">
        <f>B69/$D69</f>
        <v>0.810385742818762</v>
      </c>
      <c r="C70" s="19">
        <f>C69/$D69</f>
        <v>0.18961425718123806</v>
      </c>
    </row>
    <row r="73" spans="1:3" ht="12">
      <c r="A73" s="106" t="s">
        <v>110</v>
      </c>
      <c r="B73" s="32" t="s">
        <v>5</v>
      </c>
      <c r="C73" s="33" t="s">
        <v>6</v>
      </c>
    </row>
    <row r="74" spans="1:6" ht="12">
      <c r="A74" s="32" t="s">
        <v>11</v>
      </c>
      <c r="B74" s="62">
        <f>B$70*D67</f>
        <v>82431.96622685538</v>
      </c>
      <c r="C74" s="62">
        <f>C70*D67</f>
        <v>19287.45191114462</v>
      </c>
      <c r="E74" s="62"/>
      <c r="F74" s="62"/>
    </row>
    <row r="75" spans="1:6" ht="12">
      <c r="A75" s="33" t="s">
        <v>12</v>
      </c>
      <c r="B75" s="62">
        <f>B$70*D68</f>
        <v>70792.76799914463</v>
      </c>
      <c r="C75" s="62">
        <f>C70*D68</f>
        <v>16564.109421855384</v>
      </c>
      <c r="E75" s="62"/>
      <c r="F75" s="62"/>
    </row>
    <row r="76" spans="1:3" ht="12">
      <c r="A76" s="33"/>
      <c r="B76" s="22">
        <f aca="true" t="shared" si="4" ref="B76:C76">B74+B75</f>
        <v>153224.73422600003</v>
      </c>
      <c r="C76" s="22">
        <f t="shared" si="4"/>
        <v>35851.561333000005</v>
      </c>
    </row>
    <row r="79" spans="1:13" ht="12">
      <c r="A79" s="106"/>
      <c r="B79" s="32" t="s">
        <v>5</v>
      </c>
      <c r="C79" s="33" t="s">
        <v>6</v>
      </c>
      <c r="M79" s="119"/>
    </row>
    <row r="80" spans="1:6" ht="12">
      <c r="A80" s="32" t="s">
        <v>11</v>
      </c>
      <c r="B80" s="108">
        <f>(B67-B74)^2/B74</f>
        <v>0.08981515028348648</v>
      </c>
      <c r="C80" s="108">
        <f>(C67-C74)^2/C74</f>
        <v>0.38385782989559764</v>
      </c>
      <c r="D80" s="108">
        <f>B80+C80</f>
        <v>0.4736729801790841</v>
      </c>
      <c r="F80" s="19">
        <f>_xlfn.CHISQ.INV.RT(0.05,1)</f>
        <v>3.8414588206941236</v>
      </c>
    </row>
    <row r="81" spans="1:4" ht="12">
      <c r="A81" s="33" t="s">
        <v>12</v>
      </c>
      <c r="B81" s="108">
        <f>(B68-B75)^2/B75</f>
        <v>0.1045818611714017</v>
      </c>
      <c r="C81" s="108">
        <f>(C68-C75)^2/C75</f>
        <v>0.4469687591570497</v>
      </c>
      <c r="D81" s="108">
        <f>B81+C81</f>
        <v>0.5515506203284514</v>
      </c>
    </row>
    <row r="82" spans="1:4" ht="12">
      <c r="A82" s="33"/>
      <c r="B82" s="109">
        <f aca="true" t="shared" si="5" ref="B82">B80+B81</f>
        <v>0.1943970114548882</v>
      </c>
      <c r="C82" s="109">
        <f aca="true" t="shared" si="6" ref="C82:D82">C80+C81</f>
        <v>0.8308265890526474</v>
      </c>
      <c r="D82" s="111">
        <f t="shared" si="6"/>
        <v>1.0252236005075355</v>
      </c>
    </row>
    <row r="84" ht="15">
      <c r="A84" s="110" t="s">
        <v>101</v>
      </c>
    </row>
    <row r="85" spans="1:3" ht="12">
      <c r="A85" s="106" t="s">
        <v>109</v>
      </c>
      <c r="B85" s="32" t="s">
        <v>5</v>
      </c>
      <c r="C85" s="33" t="s">
        <v>6</v>
      </c>
    </row>
    <row r="86" spans="1:7" ht="12">
      <c r="A86" s="32" t="s">
        <v>11</v>
      </c>
      <c r="B86" s="22">
        <v>6213.8828975</v>
      </c>
      <c r="C86" s="22">
        <v>1060.77342</v>
      </c>
      <c r="D86" s="62">
        <f>B86+C86</f>
        <v>7274.656317499999</v>
      </c>
      <c r="G86" s="103">
        <f>_xlfn.CHISQ.TEST(B86:C87,B93:C94)</f>
        <v>0.014096432871886487</v>
      </c>
    </row>
    <row r="87" spans="1:4" ht="12">
      <c r="A87" s="33" t="s">
        <v>12</v>
      </c>
      <c r="B87" s="22">
        <v>5909.381445</v>
      </c>
      <c r="C87" s="22">
        <v>894.74003</v>
      </c>
      <c r="D87" s="62">
        <f>B87+C87</f>
        <v>6804.121475</v>
      </c>
    </row>
    <row r="88" spans="1:4" ht="12">
      <c r="A88" s="33"/>
      <c r="B88" s="107">
        <f>B86+B87</f>
        <v>12123.264342499999</v>
      </c>
      <c r="C88" s="107">
        <f>C86+C87</f>
        <v>1955.51345</v>
      </c>
      <c r="D88" s="22">
        <f>D86+D87</f>
        <v>14078.7777925</v>
      </c>
    </row>
    <row r="89" spans="2:3" ht="15">
      <c r="B89" s="19">
        <f>B88/$D88</f>
        <v>0.8611020445935488</v>
      </c>
      <c r="C89" s="19">
        <f>C88/$D88</f>
        <v>0.13889795540645117</v>
      </c>
    </row>
    <row r="92" spans="1:3" ht="12">
      <c r="A92" s="106" t="s">
        <v>110</v>
      </c>
      <c r="B92" s="32" t="s">
        <v>5</v>
      </c>
      <c r="C92" s="33" t="s">
        <v>6</v>
      </c>
    </row>
    <row r="93" spans="1:3" ht="12">
      <c r="A93" s="32" t="s">
        <v>11</v>
      </c>
      <c r="B93" s="62">
        <f>B89*D86</f>
        <v>6264.221428714625</v>
      </c>
      <c r="C93" s="62">
        <f>C89*D86</f>
        <v>1010.4348887853731</v>
      </c>
    </row>
    <row r="94" spans="1:3" ht="12">
      <c r="A94" s="33" t="s">
        <v>12</v>
      </c>
      <c r="B94" s="62">
        <f>B89*D87</f>
        <v>5859.042913785373</v>
      </c>
      <c r="C94" s="62">
        <f>C89*D87</f>
        <v>945.0785612146267</v>
      </c>
    </row>
    <row r="95" spans="1:3" ht="12">
      <c r="A95" s="33"/>
      <c r="B95" s="22">
        <f aca="true" t="shared" si="7" ref="B95">B93+B94</f>
        <v>12123.264342499999</v>
      </c>
      <c r="C95" s="22">
        <f aca="true" t="shared" si="8" ref="C95">C93+C94</f>
        <v>1955.51345</v>
      </c>
    </row>
    <row r="98" spans="1:3" ht="12">
      <c r="A98" s="106"/>
      <c r="B98" s="32" t="s">
        <v>5</v>
      </c>
      <c r="C98" s="33" t="s">
        <v>6</v>
      </c>
    </row>
    <row r="99" spans="1:6" ht="12">
      <c r="A99" s="32" t="s">
        <v>11</v>
      </c>
      <c r="B99" s="108">
        <f>((B86-B93)^2)/B93</f>
        <v>0.4045143923601357</v>
      </c>
      <c r="C99" s="108">
        <f>((C86-C93)^2)/C93</f>
        <v>2.5077991199334018</v>
      </c>
      <c r="D99" s="108">
        <f>B99+C99</f>
        <v>2.9123135122935375</v>
      </c>
      <c r="E99" s="19">
        <f>D99/D$101</f>
        <v>0.4832892155329464</v>
      </c>
      <c r="F99" s="19">
        <f>_xlfn.CHISQ.INV.RT(0.05,1)</f>
        <v>3.8414588206941236</v>
      </c>
    </row>
    <row r="100" spans="1:5" ht="12">
      <c r="A100" s="33" t="s">
        <v>12</v>
      </c>
      <c r="B100" s="108">
        <f>((B87-B94)^2)/B94</f>
        <v>0.43248833676981746</v>
      </c>
      <c r="C100" s="108">
        <f>((C87-C94)^2)/C94</f>
        <v>2.681224428146221</v>
      </c>
      <c r="D100" s="108">
        <f>B100+C100</f>
        <v>3.1137127649160385</v>
      </c>
      <c r="E100" s="19">
        <f>D100/D$101</f>
        <v>0.5167107844670535</v>
      </c>
    </row>
    <row r="101" spans="1:4" ht="12">
      <c r="A101" s="33"/>
      <c r="B101" s="109">
        <f aca="true" t="shared" si="9" ref="B101">B99+B100</f>
        <v>0.8370027291299531</v>
      </c>
      <c r="C101" s="109">
        <f aca="true" t="shared" si="10" ref="C101">C99+C100</f>
        <v>5.189023548079623</v>
      </c>
      <c r="D101" s="111">
        <f aca="true" t="shared" si="11" ref="D101">D99+D100</f>
        <v>6.026026277209576</v>
      </c>
    </row>
    <row r="104" ht="15">
      <c r="A104" s="110" t="s">
        <v>102</v>
      </c>
    </row>
    <row r="105" spans="1:3" ht="12">
      <c r="A105" s="106" t="s">
        <v>109</v>
      </c>
      <c r="B105" s="32" t="s">
        <v>5</v>
      </c>
      <c r="C105" s="33" t="s">
        <v>6</v>
      </c>
    </row>
    <row r="106" spans="1:7" ht="12">
      <c r="A106" s="32" t="s">
        <v>11</v>
      </c>
      <c r="B106" s="22">
        <v>12596.163358</v>
      </c>
      <c r="C106" s="22">
        <v>8815.16006</v>
      </c>
      <c r="D106" s="62">
        <f>B106+C106</f>
        <v>21411.323418</v>
      </c>
      <c r="E106" s="19">
        <f>D106/D108</f>
        <v>0.3680457456868911</v>
      </c>
      <c r="G106" s="103">
        <f>_xlfn.CHISQ.TEST(B106:C107,B113:C114)</f>
        <v>2.9247670702504775E-26</v>
      </c>
    </row>
    <row r="107" spans="1:5" ht="12">
      <c r="A107" s="33" t="s">
        <v>12</v>
      </c>
      <c r="B107" s="22">
        <v>23257.700882</v>
      </c>
      <c r="C107" s="22">
        <v>13506.68801</v>
      </c>
      <c r="D107" s="62">
        <f>B107+C107</f>
        <v>36764.388892</v>
      </c>
      <c r="E107" s="19">
        <f>D107/D$108</f>
        <v>0.6319542543131089</v>
      </c>
    </row>
    <row r="108" spans="1:4" ht="12">
      <c r="A108" s="33"/>
      <c r="B108" s="107">
        <f>B106+B107</f>
        <v>35853.86424</v>
      </c>
      <c r="C108" s="107">
        <f>C106+C107</f>
        <v>22321.84807</v>
      </c>
      <c r="D108" s="22">
        <f>D106+D107</f>
        <v>58175.71231</v>
      </c>
    </row>
    <row r="109" spans="2:3" ht="15">
      <c r="B109" s="19">
        <f>B108/$D108</f>
        <v>0.6163029693378927</v>
      </c>
      <c r="C109" s="19">
        <f>C108/$D108</f>
        <v>0.38369703066210725</v>
      </c>
    </row>
    <row r="112" spans="1:3" ht="12">
      <c r="A112" s="106" t="s">
        <v>110</v>
      </c>
      <c r="B112" s="32" t="s">
        <v>5</v>
      </c>
      <c r="C112" s="33" t="s">
        <v>6</v>
      </c>
    </row>
    <row r="113" spans="1:4" ht="12">
      <c r="A113" s="32" t="s">
        <v>11</v>
      </c>
      <c r="B113" s="62">
        <f>B109*D106</f>
        <v>13195.86219996736</v>
      </c>
      <c r="C113" s="62">
        <f>C109*D106</f>
        <v>8215.46121803264</v>
      </c>
      <c r="D113" s="62">
        <f>B113+C113</f>
        <v>21411.323418</v>
      </c>
    </row>
    <row r="114" spans="1:4" ht="12">
      <c r="A114" s="33" t="s">
        <v>12</v>
      </c>
      <c r="B114" s="62">
        <f>B109*D107</f>
        <v>22658.002040032643</v>
      </c>
      <c r="C114" s="62">
        <f>C109*D107</f>
        <v>14106.38685196736</v>
      </c>
      <c r="D114" s="62">
        <f>B114+C114</f>
        <v>36764.388892</v>
      </c>
    </row>
    <row r="115" spans="1:4" ht="12">
      <c r="A115" s="33"/>
      <c r="B115" s="22">
        <f aca="true" t="shared" si="12" ref="B115">B113+B114</f>
        <v>35853.86424</v>
      </c>
      <c r="C115" s="22">
        <f aca="true" t="shared" si="13" ref="C115:D115">C113+C114</f>
        <v>22321.84807</v>
      </c>
      <c r="D115" s="22">
        <f t="shared" si="13"/>
        <v>58175.71231</v>
      </c>
    </row>
    <row r="118" spans="1:3" ht="12">
      <c r="A118" s="106"/>
      <c r="B118" s="32" t="s">
        <v>5</v>
      </c>
      <c r="C118" s="33" t="s">
        <v>6</v>
      </c>
    </row>
    <row r="119" spans="1:6" ht="12">
      <c r="A119" s="32" t="s">
        <v>11</v>
      </c>
      <c r="B119" s="108">
        <f>(B106-B113)^2/B113</f>
        <v>27.25389941233867</v>
      </c>
      <c r="C119" s="108">
        <f>(C106-C113)^2/C113</f>
        <v>43.775838204627945</v>
      </c>
      <c r="D119" s="108">
        <f>B119+C119</f>
        <v>71.02973761696661</v>
      </c>
      <c r="F119" s="19">
        <f>_xlfn.CHISQ.INV.RT(0.05,1)</f>
        <v>3.8414588206941236</v>
      </c>
    </row>
    <row r="120" spans="1:4" ht="12">
      <c r="A120" s="33" t="s">
        <v>12</v>
      </c>
      <c r="B120" s="108">
        <f>(B107-B114)^2/B114</f>
        <v>15.872480743075798</v>
      </c>
      <c r="C120" s="108">
        <f>(C107-C114)^2/C114</f>
        <v>25.49474254683687</v>
      </c>
      <c r="D120" s="108">
        <f>B120+C120</f>
        <v>41.36722328991267</v>
      </c>
    </row>
    <row r="121" spans="1:4" ht="12">
      <c r="A121" s="33"/>
      <c r="B121" s="109">
        <f aca="true" t="shared" si="14" ref="B121">B119+B120</f>
        <v>43.126380155414466</v>
      </c>
      <c r="C121" s="109">
        <f aca="true" t="shared" si="15" ref="C121">C119+C120</f>
        <v>69.27058075146482</v>
      </c>
      <c r="D121" s="111">
        <f aca="true" t="shared" si="16" ref="D121">D119+D120</f>
        <v>112.39696090687929</v>
      </c>
    </row>
    <row r="126" spans="1:5" ht="12">
      <c r="A126" s="112" t="s">
        <v>109</v>
      </c>
      <c r="B126" s="41" t="s">
        <v>5</v>
      </c>
      <c r="C126" s="41" t="s">
        <v>6</v>
      </c>
      <c r="D126" s="41" t="s">
        <v>43</v>
      </c>
      <c r="E126" s="41"/>
    </row>
    <row r="127" spans="1:5" ht="12">
      <c r="A127" s="125" t="s">
        <v>7</v>
      </c>
      <c r="B127" s="96">
        <v>153224.73423</v>
      </c>
      <c r="C127" s="96">
        <v>35851.561332</v>
      </c>
      <c r="D127" s="96">
        <v>189076.29556</v>
      </c>
      <c r="E127" s="96">
        <f>D127/D$130</f>
        <v>0.7235132863603545</v>
      </c>
    </row>
    <row r="128" spans="1:5" ht="12">
      <c r="A128" s="126" t="s">
        <v>8</v>
      </c>
      <c r="B128" s="98">
        <v>12123.264342</v>
      </c>
      <c r="C128" s="98">
        <v>1955.51345</v>
      </c>
      <c r="D128" s="98">
        <v>14078.777792</v>
      </c>
      <c r="E128" s="98">
        <f aca="true" t="shared" si="17" ref="E128:E129">D128/D$130</f>
        <v>0.05387339940238406</v>
      </c>
    </row>
    <row r="129" spans="1:5" ht="12">
      <c r="A129" s="126" t="s">
        <v>9</v>
      </c>
      <c r="B129" s="98">
        <v>35853.86424</v>
      </c>
      <c r="C129" s="98">
        <v>22321.84807</v>
      </c>
      <c r="D129" s="98">
        <v>58175.71231</v>
      </c>
      <c r="E129" s="98">
        <f t="shared" si="17"/>
        <v>0.2226133142449146</v>
      </c>
    </row>
    <row r="130" spans="1:5" ht="12">
      <c r="A130" s="126" t="s">
        <v>43</v>
      </c>
      <c r="B130" s="98">
        <v>201201.86281</v>
      </c>
      <c r="C130" s="98">
        <v>60128.922852</v>
      </c>
      <c r="D130" s="98">
        <v>261330.78566</v>
      </c>
      <c r="E130" s="98"/>
    </row>
    <row r="131" spans="1:5" ht="15">
      <c r="A131" s="127"/>
      <c r="B131" s="127">
        <f>B130/D130</f>
        <v>0.769912592968554</v>
      </c>
      <c r="C131" s="127">
        <f>C130/D130</f>
        <v>0.2300874070390992</v>
      </c>
      <c r="D131" s="127"/>
      <c r="E131" s="127"/>
    </row>
    <row r="133" spans="2:14" ht="15">
      <c r="B133" s="19">
        <f>B$131*$E127*$D$130</f>
        <v>145572.22098348828</v>
      </c>
      <c r="C133" s="19">
        <f>C$131*$E127*$D$130</f>
        <v>43504.07457795874</v>
      </c>
      <c r="E133" s="124">
        <f>_xlfn.CHISQ.TEST(B127:C129,B133:C135)</f>
        <v>0</v>
      </c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2:14" ht="15">
      <c r="B134" s="19">
        <f aca="true" t="shared" si="18" ref="B134:C134">B$131*$E128*$D$130</f>
        <v>10839.428315666813</v>
      </c>
      <c r="C134" s="19">
        <f t="shared" si="18"/>
        <v>3239.3494764409343</v>
      </c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2:14" ht="15">
      <c r="B135" s="19">
        <f aca="true" t="shared" si="19" ref="B135:C135">B$131*$E129*$D$130</f>
        <v>44790.213512384726</v>
      </c>
      <c r="C135" s="19">
        <f t="shared" si="19"/>
        <v>13385.498798060504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5:14" ht="15"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4"/>
  <sheetViews>
    <sheetView workbookViewId="0" topLeftCell="A222">
      <selection activeCell="A81" sqref="A81"/>
    </sheetView>
  </sheetViews>
  <sheetFormatPr defaultColWidth="8.8515625" defaultRowHeight="15"/>
  <cols>
    <col min="1" max="1" width="32.421875" style="19" customWidth="1"/>
    <col min="2" max="2" width="11.57421875" style="19" bestFit="1" customWidth="1"/>
    <col min="3" max="3" width="10.57421875" style="19" bestFit="1" customWidth="1"/>
    <col min="4" max="4" width="10.7109375" style="19" bestFit="1" customWidth="1"/>
    <col min="5" max="5" width="9.7109375" style="19" bestFit="1" customWidth="1"/>
    <col min="6" max="6" width="9.57421875" style="19" customWidth="1"/>
    <col min="7" max="7" width="15.421875" style="19" customWidth="1"/>
    <col min="8" max="8" width="9.57421875" style="19" bestFit="1" customWidth="1"/>
    <col min="9" max="9" width="8.8515625" style="19" customWidth="1"/>
    <col min="10" max="10" width="12.140625" style="19" bestFit="1" customWidth="1"/>
    <col min="11" max="12" width="9.00390625" style="19" bestFit="1" customWidth="1"/>
    <col min="13" max="16384" width="8.8515625" style="19" customWidth="1"/>
  </cols>
  <sheetData>
    <row r="1" ht="12">
      <c r="A1" s="19" t="s">
        <v>93</v>
      </c>
    </row>
    <row r="2" spans="1:11" ht="12">
      <c r="A2" s="19" t="s">
        <v>94</v>
      </c>
      <c r="J2" s="19" t="s">
        <v>89</v>
      </c>
      <c r="K2" s="90">
        <v>19.861567027730107</v>
      </c>
    </row>
    <row r="3" spans="1:11" ht="12">
      <c r="A3" s="19" t="s">
        <v>95</v>
      </c>
      <c r="J3" s="19" t="s">
        <v>91</v>
      </c>
      <c r="K3" s="90">
        <v>15.813515984327866</v>
      </c>
    </row>
    <row r="4" spans="10:11" ht="12">
      <c r="J4" s="19" t="s">
        <v>92</v>
      </c>
      <c r="K4" s="90">
        <v>14.491146684036739</v>
      </c>
    </row>
    <row r="5" spans="1:11" ht="12">
      <c r="A5" s="102" t="s">
        <v>82</v>
      </c>
      <c r="B5" s="102" t="s">
        <v>5</v>
      </c>
      <c r="C5" s="102" t="s">
        <v>6</v>
      </c>
      <c r="D5" s="102" t="s">
        <v>5</v>
      </c>
      <c r="E5" s="102" t="s">
        <v>6</v>
      </c>
      <c r="F5" s="102"/>
      <c r="G5" s="102"/>
      <c r="H5" s="102"/>
      <c r="J5" s="19" t="s">
        <v>85</v>
      </c>
      <c r="K5" s="90">
        <v>11.083806787892229</v>
      </c>
    </row>
    <row r="6" spans="1:9" ht="12">
      <c r="A6" s="19" t="s">
        <v>89</v>
      </c>
      <c r="B6" s="66">
        <v>33338.915965000044</v>
      </c>
      <c r="C6" s="66">
        <v>7025.404442499996</v>
      </c>
      <c r="D6" s="90">
        <f aca="true" t="shared" si="0" ref="D6:D14">100*B6/B$16</f>
        <v>22.200346941862172</v>
      </c>
      <c r="E6" s="90">
        <f aca="true" t="shared" si="1" ref="E6:E14">100*C6/C$16</f>
        <v>19.861567027730107</v>
      </c>
      <c r="F6" s="90">
        <f aca="true" t="shared" si="2" ref="F6:F14">E6-D6</f>
        <v>-2.338779914132065</v>
      </c>
      <c r="G6" s="103">
        <f aca="true" t="shared" si="3" ref="G6:G14">B6/($B6+$C6)</f>
        <v>0.8259501368640753</v>
      </c>
      <c r="H6" s="103">
        <f aca="true" t="shared" si="4" ref="H6:H14">C6/($B6+$C6)</f>
        <v>0.17404986313592474</v>
      </c>
      <c r="I6" s="104"/>
    </row>
    <row r="7" spans="1:9" ht="12">
      <c r="A7" s="19" t="s">
        <v>91</v>
      </c>
      <c r="B7" s="66">
        <v>25479.178417500043</v>
      </c>
      <c r="C7" s="66">
        <v>5593.533747500003</v>
      </c>
      <c r="D7" s="90">
        <f t="shared" si="0"/>
        <v>16.966556478799024</v>
      </c>
      <c r="E7" s="90">
        <f t="shared" si="1"/>
        <v>15.813515984327866</v>
      </c>
      <c r="F7" s="90">
        <f t="shared" si="2"/>
        <v>-1.153040494471158</v>
      </c>
      <c r="G7" s="103">
        <f t="shared" si="3"/>
        <v>0.8199856608011032</v>
      </c>
      <c r="H7" s="103">
        <f t="shared" si="4"/>
        <v>0.18001433919889673</v>
      </c>
      <c r="I7" s="104"/>
    </row>
    <row r="8" spans="1:9" ht="12">
      <c r="A8" s="19" t="s">
        <v>92</v>
      </c>
      <c r="B8" s="66">
        <v>23980.75420499999</v>
      </c>
      <c r="C8" s="66">
        <v>5125.7872125000085</v>
      </c>
      <c r="D8" s="90">
        <f t="shared" si="0"/>
        <v>15.968757467622096</v>
      </c>
      <c r="E8" s="90">
        <f t="shared" si="1"/>
        <v>14.491146684036739</v>
      </c>
      <c r="F8" s="90">
        <f t="shared" si="2"/>
        <v>-1.477610783585357</v>
      </c>
      <c r="G8" s="103">
        <f t="shared" si="3"/>
        <v>0.8238956961950078</v>
      </c>
      <c r="H8" s="103">
        <f t="shared" si="4"/>
        <v>0.17610430380499223</v>
      </c>
      <c r="I8" s="104"/>
    </row>
    <row r="9" spans="1:9" ht="12">
      <c r="A9" s="19" t="s">
        <v>85</v>
      </c>
      <c r="B9" s="66">
        <v>17347.589892500022</v>
      </c>
      <c r="C9" s="66">
        <v>3920.547927500004</v>
      </c>
      <c r="D9" s="90">
        <f t="shared" si="0"/>
        <v>11.551740753147236</v>
      </c>
      <c r="E9" s="90">
        <f t="shared" si="1"/>
        <v>11.083806787892229</v>
      </c>
      <c r="F9" s="90">
        <f t="shared" si="2"/>
        <v>-0.46793396525500697</v>
      </c>
      <c r="G9" s="103">
        <f t="shared" si="3"/>
        <v>0.815660968502225</v>
      </c>
      <c r="H9" s="103">
        <f t="shared" si="4"/>
        <v>0.18433903149777497</v>
      </c>
      <c r="I9" s="104"/>
    </row>
    <row r="10" spans="1:9" ht="12">
      <c r="A10" s="19" t="s">
        <v>84</v>
      </c>
      <c r="B10" s="66">
        <v>14533.713962499989</v>
      </c>
      <c r="C10" s="66">
        <v>3559.0366400000003</v>
      </c>
      <c r="D10" s="90">
        <f t="shared" si="0"/>
        <v>9.677983911055032</v>
      </c>
      <c r="E10" s="90">
        <f t="shared" si="1"/>
        <v>10.061775853341898</v>
      </c>
      <c r="F10" s="90">
        <f t="shared" si="2"/>
        <v>0.38379194228686586</v>
      </c>
      <c r="G10" s="103">
        <f t="shared" si="3"/>
        <v>0.8032893550465331</v>
      </c>
      <c r="H10" s="103">
        <f t="shared" si="4"/>
        <v>0.19671064495346693</v>
      </c>
      <c r="I10" s="104"/>
    </row>
    <row r="11" spans="1:9" ht="12">
      <c r="A11" s="19" t="s">
        <v>86</v>
      </c>
      <c r="B11" s="66">
        <v>11873.59810250001</v>
      </c>
      <c r="C11" s="66">
        <v>3532.3240775000027</v>
      </c>
      <c r="D11" s="90">
        <f t="shared" si="0"/>
        <v>7.906615728011907</v>
      </c>
      <c r="E11" s="90">
        <f t="shared" si="1"/>
        <v>9.986256592505244</v>
      </c>
      <c r="F11" s="90">
        <f t="shared" si="2"/>
        <v>2.079640864493337</v>
      </c>
      <c r="G11" s="103">
        <f t="shared" si="3"/>
        <v>0.7707164792714797</v>
      </c>
      <c r="H11" s="103">
        <f t="shared" si="4"/>
        <v>0.22928352072852023</v>
      </c>
      <c r="I11" s="104"/>
    </row>
    <row r="12" spans="1:9" ht="12">
      <c r="A12" s="19" t="s">
        <v>88</v>
      </c>
      <c r="B12" s="66">
        <v>11431.488199999987</v>
      </c>
      <c r="C12" s="66">
        <v>2815.2201700000037</v>
      </c>
      <c r="D12" s="90">
        <f t="shared" si="0"/>
        <v>7.6122152372389795</v>
      </c>
      <c r="E12" s="90">
        <f t="shared" si="1"/>
        <v>7.958927427155429</v>
      </c>
      <c r="F12" s="90">
        <f t="shared" si="2"/>
        <v>0.3467121899164498</v>
      </c>
      <c r="G12" s="103">
        <f t="shared" si="3"/>
        <v>0.8023950447439385</v>
      </c>
      <c r="H12" s="103">
        <f t="shared" si="4"/>
        <v>0.1976049552560614</v>
      </c>
      <c r="I12" s="104"/>
    </row>
    <row r="13" spans="1:9" ht="12">
      <c r="A13" s="19" t="s">
        <v>87</v>
      </c>
      <c r="B13" s="66">
        <v>7637.3837925</v>
      </c>
      <c r="C13" s="66">
        <v>2165.4065449999953</v>
      </c>
      <c r="D13" s="90">
        <f t="shared" si="0"/>
        <v>5.085725345708759</v>
      </c>
      <c r="E13" s="90">
        <f t="shared" si="1"/>
        <v>6.121835061284858</v>
      </c>
      <c r="F13" s="90">
        <f t="shared" si="2"/>
        <v>1.0361097155760994</v>
      </c>
      <c r="G13" s="103">
        <f t="shared" si="3"/>
        <v>0.7791030440877267</v>
      </c>
      <c r="H13" s="103">
        <f t="shared" si="4"/>
        <v>0.22089695591227332</v>
      </c>
      <c r="I13" s="104"/>
    </row>
    <row r="14" spans="1:9" ht="12">
      <c r="A14" s="19" t="s">
        <v>90</v>
      </c>
      <c r="B14" s="66">
        <v>4550.327697500002</v>
      </c>
      <c r="C14" s="66">
        <v>1634.5929925</v>
      </c>
      <c r="D14" s="90">
        <f t="shared" si="0"/>
        <v>3.030058136554794</v>
      </c>
      <c r="E14" s="90">
        <f t="shared" si="1"/>
        <v>4.621168581725636</v>
      </c>
      <c r="F14" s="90">
        <f t="shared" si="2"/>
        <v>1.5911104451708415</v>
      </c>
      <c r="G14" s="103">
        <f t="shared" si="3"/>
        <v>0.7357131846261395</v>
      </c>
      <c r="H14" s="103">
        <f t="shared" si="4"/>
        <v>0.26428681537386045</v>
      </c>
      <c r="I14" s="104"/>
    </row>
    <row r="15" spans="2:9" ht="12">
      <c r="B15" s="66"/>
      <c r="C15" s="66"/>
      <c r="D15" s="90"/>
      <c r="E15" s="90"/>
      <c r="F15" s="90"/>
      <c r="G15" s="103"/>
      <c r="H15" s="103"/>
      <c r="I15" s="104"/>
    </row>
    <row r="16" spans="1:9" ht="12">
      <c r="A16" s="19" t="s">
        <v>10</v>
      </c>
      <c r="B16" s="66">
        <f>SUM(B6:B14)</f>
        <v>150172.95023500008</v>
      </c>
      <c r="C16" s="66">
        <f>SUM(C6:C14)</f>
        <v>35371.85375500001</v>
      </c>
      <c r="D16" s="90">
        <f>100*B16/B$16</f>
        <v>100</v>
      </c>
      <c r="E16" s="90">
        <f>100*C16/C$16</f>
        <v>100</v>
      </c>
      <c r="F16" s="90"/>
      <c r="G16" s="103">
        <f>SUM(B6:B14)/SUM(B6:C14)</f>
        <v>0.8093621971925098</v>
      </c>
      <c r="H16" s="103">
        <f>SUM(C6:C14)/SUM(B6:C14)</f>
        <v>0.19063780280748988</v>
      </c>
      <c r="I16" s="104"/>
    </row>
    <row r="17" spans="4:9" ht="12">
      <c r="D17" s="90"/>
      <c r="E17" s="90"/>
      <c r="F17" s="90"/>
      <c r="I17" s="104"/>
    </row>
    <row r="18" spans="1:9" ht="12">
      <c r="A18" s="19" t="s">
        <v>61</v>
      </c>
      <c r="B18" s="66">
        <v>1842.4035075000024</v>
      </c>
      <c r="C18" s="66">
        <v>452.25860250000005</v>
      </c>
      <c r="D18" s="90">
        <f>100*B18/B$16</f>
        <v>1.2268544399087142</v>
      </c>
      <c r="E18" s="90">
        <f>100*C18/C$16</f>
        <v>1.2785832646276583</v>
      </c>
      <c r="F18" s="90">
        <f>E18-D18</f>
        <v>0.05172882471894402</v>
      </c>
      <c r="G18" s="103">
        <f>B18/($B18+$C18)</f>
        <v>0.8029084105546156</v>
      </c>
      <c r="H18" s="103">
        <f>C18/($B18+$C18)</f>
        <v>0.19709158944538444</v>
      </c>
      <c r="I18" s="104"/>
    </row>
    <row r="19" spans="1:9" ht="12">
      <c r="A19" s="19" t="s">
        <v>83</v>
      </c>
      <c r="B19" s="66">
        <v>1107.7909150000005</v>
      </c>
      <c r="C19" s="66">
        <v>78.73814750000003</v>
      </c>
      <c r="D19" s="90">
        <f>100*B19/B$16</f>
        <v>0.7376767342363985</v>
      </c>
      <c r="E19" s="90">
        <f>100*C19/C$16</f>
        <v>0.22260113378669033</v>
      </c>
      <c r="F19" s="90">
        <f>E19-D19</f>
        <v>-0.5150756004497081</v>
      </c>
      <c r="G19" s="103">
        <f>B19/($B19+$C19)</f>
        <v>0.9336399334929902</v>
      </c>
      <c r="H19" s="103">
        <f>C19/($B19+$C19)</f>
        <v>0.0663600665070098</v>
      </c>
      <c r="I19" s="104"/>
    </row>
    <row r="20" ht="12"/>
    <row r="21" ht="12"/>
    <row r="22" spans="1:8" ht="12">
      <c r="A22" s="102" t="s">
        <v>82</v>
      </c>
      <c r="B22" s="102" t="s">
        <v>5</v>
      </c>
      <c r="C22" s="102" t="s">
        <v>6</v>
      </c>
      <c r="D22" s="102" t="s">
        <v>5</v>
      </c>
      <c r="E22" s="102" t="s">
        <v>6</v>
      </c>
      <c r="F22" s="102"/>
      <c r="G22" s="102"/>
      <c r="H22" s="102"/>
    </row>
    <row r="23" spans="1:8" ht="12">
      <c r="A23" s="19" t="s">
        <v>86</v>
      </c>
      <c r="B23" s="66">
        <v>11873.59810250001</v>
      </c>
      <c r="C23" s="66">
        <v>3532.3240775000027</v>
      </c>
      <c r="D23" s="90">
        <f aca="true" t="shared" si="5" ref="D23:D31">100*B23/B$16</f>
        <v>7.906615728011907</v>
      </c>
      <c r="E23" s="90">
        <f aca="true" t="shared" si="6" ref="E23:E31">100*C23/C$16</f>
        <v>9.986256592505244</v>
      </c>
      <c r="F23" s="90">
        <f aca="true" t="shared" si="7" ref="F23:F31">E23-D23</f>
        <v>2.079640864493337</v>
      </c>
      <c r="G23" s="103">
        <f aca="true" t="shared" si="8" ref="G23:G31">B23/($B23+$C23)</f>
        <v>0.7707164792714797</v>
      </c>
      <c r="H23" s="103">
        <f aca="true" t="shared" si="9" ref="H23:H31">C23/($B23+$C23)</f>
        <v>0.22928352072852023</v>
      </c>
    </row>
    <row r="24" spans="1:8" ht="12">
      <c r="A24" s="19" t="s">
        <v>90</v>
      </c>
      <c r="B24" s="66">
        <v>4550.327697500002</v>
      </c>
      <c r="C24" s="66">
        <v>1634.5929925</v>
      </c>
      <c r="D24" s="90">
        <f t="shared" si="5"/>
        <v>3.030058136554794</v>
      </c>
      <c r="E24" s="90">
        <f t="shared" si="6"/>
        <v>4.621168581725636</v>
      </c>
      <c r="F24" s="90">
        <f t="shared" si="7"/>
        <v>1.5911104451708415</v>
      </c>
      <c r="G24" s="103">
        <f t="shared" si="8"/>
        <v>0.7357131846261395</v>
      </c>
      <c r="H24" s="103">
        <f t="shared" si="9"/>
        <v>0.26428681537386045</v>
      </c>
    </row>
    <row r="25" spans="1:8" ht="12">
      <c r="A25" s="19" t="s">
        <v>87</v>
      </c>
      <c r="B25" s="66">
        <v>7637.3837925</v>
      </c>
      <c r="C25" s="66">
        <v>2165.4065449999953</v>
      </c>
      <c r="D25" s="90">
        <f t="shared" si="5"/>
        <v>5.085725345708759</v>
      </c>
      <c r="E25" s="90">
        <f t="shared" si="6"/>
        <v>6.121835061284858</v>
      </c>
      <c r="F25" s="90">
        <f t="shared" si="7"/>
        <v>1.0361097155760994</v>
      </c>
      <c r="G25" s="103">
        <f t="shared" si="8"/>
        <v>0.7791030440877267</v>
      </c>
      <c r="H25" s="103">
        <f t="shared" si="9"/>
        <v>0.22089695591227332</v>
      </c>
    </row>
    <row r="26" spans="1:8" ht="12">
      <c r="A26" s="19" t="s">
        <v>84</v>
      </c>
      <c r="B26" s="66">
        <v>14533.713962499989</v>
      </c>
      <c r="C26" s="66">
        <v>3559.0366400000003</v>
      </c>
      <c r="D26" s="90">
        <f t="shared" si="5"/>
        <v>9.677983911055032</v>
      </c>
      <c r="E26" s="90">
        <f t="shared" si="6"/>
        <v>10.061775853341898</v>
      </c>
      <c r="F26" s="90">
        <f t="shared" si="7"/>
        <v>0.38379194228686586</v>
      </c>
      <c r="G26" s="103">
        <f t="shared" si="8"/>
        <v>0.8032893550465331</v>
      </c>
      <c r="H26" s="103">
        <f t="shared" si="9"/>
        <v>0.19671064495346693</v>
      </c>
    </row>
    <row r="27" spans="1:8" ht="12">
      <c r="A27" s="19" t="s">
        <v>88</v>
      </c>
      <c r="B27" s="66">
        <v>11431.488199999987</v>
      </c>
      <c r="C27" s="66">
        <v>2815.2201700000037</v>
      </c>
      <c r="D27" s="90">
        <f t="shared" si="5"/>
        <v>7.6122152372389795</v>
      </c>
      <c r="E27" s="90">
        <f t="shared" si="6"/>
        <v>7.958927427155429</v>
      </c>
      <c r="F27" s="90">
        <f t="shared" si="7"/>
        <v>0.3467121899164498</v>
      </c>
      <c r="G27" s="103">
        <f t="shared" si="8"/>
        <v>0.8023950447439385</v>
      </c>
      <c r="H27" s="103">
        <f t="shared" si="9"/>
        <v>0.1976049552560614</v>
      </c>
    </row>
    <row r="28" spans="1:8" ht="12">
      <c r="A28" s="19" t="s">
        <v>85</v>
      </c>
      <c r="B28" s="66">
        <v>17347.589892500022</v>
      </c>
      <c r="C28" s="66">
        <v>3920.547927500004</v>
      </c>
      <c r="D28" s="90">
        <f t="shared" si="5"/>
        <v>11.551740753147236</v>
      </c>
      <c r="E28" s="90">
        <f t="shared" si="6"/>
        <v>11.083806787892229</v>
      </c>
      <c r="F28" s="90">
        <f t="shared" si="7"/>
        <v>-0.46793396525500697</v>
      </c>
      <c r="G28" s="103">
        <f t="shared" si="8"/>
        <v>0.815660968502225</v>
      </c>
      <c r="H28" s="103">
        <f t="shared" si="9"/>
        <v>0.18433903149777497</v>
      </c>
    </row>
    <row r="29" spans="1:8" ht="12">
      <c r="A29" s="19" t="s">
        <v>91</v>
      </c>
      <c r="B29" s="66">
        <v>25479.178417500043</v>
      </c>
      <c r="C29" s="66">
        <v>5593.533747500003</v>
      </c>
      <c r="D29" s="90">
        <f t="shared" si="5"/>
        <v>16.966556478799024</v>
      </c>
      <c r="E29" s="90">
        <f t="shared" si="6"/>
        <v>15.813515984327866</v>
      </c>
      <c r="F29" s="90">
        <f t="shared" si="7"/>
        <v>-1.153040494471158</v>
      </c>
      <c r="G29" s="103">
        <f t="shared" si="8"/>
        <v>0.8199856608011032</v>
      </c>
      <c r="H29" s="103">
        <f t="shared" si="9"/>
        <v>0.18001433919889673</v>
      </c>
    </row>
    <row r="30" spans="1:8" ht="12">
      <c r="A30" s="19" t="s">
        <v>92</v>
      </c>
      <c r="B30" s="66">
        <v>23980.75420499999</v>
      </c>
      <c r="C30" s="66">
        <v>5125.7872125000085</v>
      </c>
      <c r="D30" s="90">
        <f t="shared" si="5"/>
        <v>15.968757467622096</v>
      </c>
      <c r="E30" s="90">
        <f t="shared" si="6"/>
        <v>14.491146684036739</v>
      </c>
      <c r="F30" s="90">
        <f t="shared" si="7"/>
        <v>-1.477610783585357</v>
      </c>
      <c r="G30" s="103">
        <f t="shared" si="8"/>
        <v>0.8238956961950078</v>
      </c>
      <c r="H30" s="103">
        <f t="shared" si="9"/>
        <v>0.17610430380499223</v>
      </c>
    </row>
    <row r="31" spans="1:8" ht="12">
      <c r="A31" s="19" t="s">
        <v>89</v>
      </c>
      <c r="B31" s="66">
        <v>33338.915965000044</v>
      </c>
      <c r="C31" s="66">
        <v>7025.404442499996</v>
      </c>
      <c r="D31" s="90">
        <f t="shared" si="5"/>
        <v>22.200346941862172</v>
      </c>
      <c r="E31" s="90">
        <f t="shared" si="6"/>
        <v>19.861567027730107</v>
      </c>
      <c r="F31" s="90">
        <f t="shared" si="7"/>
        <v>-2.338779914132065</v>
      </c>
      <c r="G31" s="103">
        <f t="shared" si="8"/>
        <v>0.8259501368640753</v>
      </c>
      <c r="H31" s="103">
        <f t="shared" si="9"/>
        <v>0.17404986313592474</v>
      </c>
    </row>
    <row r="32" spans="2:8" ht="12">
      <c r="B32" s="66"/>
      <c r="C32" s="66"/>
      <c r="D32" s="90"/>
      <c r="E32" s="90"/>
      <c r="F32" s="90"/>
      <c r="G32" s="103"/>
      <c r="H32" s="103"/>
    </row>
    <row r="33" spans="2:8" ht="12">
      <c r="B33" s="66">
        <f>SUM(B23:B31)</f>
        <v>150172.95023500008</v>
      </c>
      <c r="C33" s="66">
        <f>SUM(C23:C31)</f>
        <v>35371.85375500001</v>
      </c>
      <c r="D33" s="90">
        <f>100*B33/B$16</f>
        <v>100</v>
      </c>
      <c r="E33" s="90">
        <f>100*C33/C$16</f>
        <v>100</v>
      </c>
      <c r="F33" s="90"/>
      <c r="G33" s="103">
        <f>SUM(B23:B31)/SUM(B23:C31)</f>
        <v>0.80936219719251</v>
      </c>
      <c r="H33" s="103">
        <f>SUM(C23:C31)/SUM(B23:C31)</f>
        <v>0.19063780280748993</v>
      </c>
    </row>
    <row r="34" spans="4:6" ht="12">
      <c r="D34" s="90"/>
      <c r="E34" s="90"/>
      <c r="F34" s="90"/>
    </row>
    <row r="35" spans="1:8" ht="12">
      <c r="A35" s="19" t="s">
        <v>61</v>
      </c>
      <c r="B35" s="66">
        <v>1842.4035075000024</v>
      </c>
      <c r="C35" s="66">
        <v>452.25860250000005</v>
      </c>
      <c r="D35" s="90">
        <f>100*B35/B$16</f>
        <v>1.2268544399087142</v>
      </c>
      <c r="E35" s="90">
        <f>100*C35/C$16</f>
        <v>1.2785832646276583</v>
      </c>
      <c r="F35" s="90">
        <f>E35-D35</f>
        <v>0.05172882471894402</v>
      </c>
      <c r="G35" s="103">
        <f>B35/($B35+$C35)</f>
        <v>0.8029084105546156</v>
      </c>
      <c r="H35" s="103">
        <f>C35/($B35+$C35)</f>
        <v>0.19709158944538444</v>
      </c>
    </row>
    <row r="36" spans="1:8" ht="12">
      <c r="A36" s="19" t="s">
        <v>83</v>
      </c>
      <c r="B36" s="66">
        <v>1107.7909150000005</v>
      </c>
      <c r="C36" s="66">
        <v>78.73814750000003</v>
      </c>
      <c r="D36" s="90">
        <f>100*B36/B$16</f>
        <v>0.7376767342363985</v>
      </c>
      <c r="E36" s="90">
        <f>100*C36/C$16</f>
        <v>0.22260113378669033</v>
      </c>
      <c r="F36" s="90">
        <f>E36-D36</f>
        <v>-0.5150756004497081</v>
      </c>
      <c r="G36" s="103">
        <f>B36/($B36+$C36)</f>
        <v>0.9336399334929902</v>
      </c>
      <c r="H36" s="103">
        <f>C36/($B36+$C36)</f>
        <v>0.0663600665070098</v>
      </c>
    </row>
    <row r="37" ht="12"/>
    <row r="38" ht="12"/>
    <row r="39" ht="12">
      <c r="A39" s="19" t="s">
        <v>99</v>
      </c>
    </row>
    <row r="40" ht="12">
      <c r="A40" s="19" t="s">
        <v>94</v>
      </c>
    </row>
    <row r="41" ht="12">
      <c r="A41" s="19" t="s">
        <v>95</v>
      </c>
    </row>
    <row r="42" ht="12"/>
    <row r="43" ht="12"/>
    <row r="44" ht="12"/>
    <row r="45" spans="2:16" ht="12">
      <c r="B45" s="147" t="s">
        <v>97</v>
      </c>
      <c r="C45" s="147"/>
      <c r="F45" s="147" t="s">
        <v>96</v>
      </c>
      <c r="G45" s="147"/>
      <c r="P45" s="19" t="s">
        <v>98</v>
      </c>
    </row>
    <row r="46" spans="1:16" ht="12">
      <c r="A46" s="19" t="s">
        <v>89</v>
      </c>
      <c r="B46" s="66">
        <v>33338.915965000044</v>
      </c>
      <c r="C46" s="66">
        <v>7025.404442499996</v>
      </c>
      <c r="D46" s="66">
        <f>B46+C46</f>
        <v>40364.32040750004</v>
      </c>
      <c r="E46" s="66">
        <f aca="true" t="shared" si="10" ref="E46:E54">D46/SUM($D$46:$D$54)</f>
        <v>0.21754487077781745</v>
      </c>
      <c r="F46" s="66">
        <f aca="true" t="shared" si="11" ref="F46:F54">E46*$B$55</f>
        <v>32669.355053196705</v>
      </c>
      <c r="G46" s="66">
        <f aca="true" t="shared" si="12" ref="G46:G54">E46*$C$55</f>
        <v>7694.965354303335</v>
      </c>
      <c r="H46" s="66"/>
      <c r="I46" s="66"/>
      <c r="J46" s="66">
        <f aca="true" t="shared" si="13" ref="J46:J54">(B46-F46)^2/F46</f>
        <v>13.722701714953239</v>
      </c>
      <c r="K46" s="66">
        <f aca="true" t="shared" si="14" ref="K46:K54">(C46-G46)^2/G46</f>
        <v>58.260407158845055</v>
      </c>
      <c r="L46" s="66">
        <f>J46+K46</f>
        <v>71.9831088737983</v>
      </c>
      <c r="O46" s="19">
        <v>0.05</v>
      </c>
      <c r="P46" s="19">
        <f>_xlfn.CHISQ.INV.RT(0.05,8)</f>
        <v>15.507313055865453</v>
      </c>
    </row>
    <row r="47" spans="1:16" ht="12">
      <c r="A47" s="19" t="s">
        <v>91</v>
      </c>
      <c r="B47" s="66">
        <v>25479.178417500043</v>
      </c>
      <c r="C47" s="66">
        <v>5593.533747500003</v>
      </c>
      <c r="D47" s="66">
        <f aca="true" t="shared" si="15" ref="D47:D54">B47+C47</f>
        <v>31072.712165000048</v>
      </c>
      <c r="E47" s="66">
        <f t="shared" si="10"/>
        <v>0.1674674337238498</v>
      </c>
      <c r="F47" s="66">
        <f t="shared" si="11"/>
        <v>25149.078590594872</v>
      </c>
      <c r="G47" s="66">
        <f t="shared" si="12"/>
        <v>5923.633574405172</v>
      </c>
      <c r="H47" s="66"/>
      <c r="I47" s="66"/>
      <c r="J47" s="66">
        <f t="shared" si="13"/>
        <v>4.332798727806042</v>
      </c>
      <c r="K47" s="66">
        <f t="shared" si="14"/>
        <v>18.3951107633737</v>
      </c>
      <c r="L47" s="66">
        <f aca="true" t="shared" si="16" ref="L47:L54">J47+K47</f>
        <v>22.727909491179744</v>
      </c>
      <c r="O47" s="19">
        <v>0.01</v>
      </c>
      <c r="P47" s="19">
        <f>_xlfn.CHISQ.INV.RT(0.01,8)</f>
        <v>20.090235029663233</v>
      </c>
    </row>
    <row r="48" spans="1:17" ht="11.4" customHeight="1">
      <c r="A48" s="19" t="s">
        <v>92</v>
      </c>
      <c r="B48" s="66">
        <v>23980.75420499999</v>
      </c>
      <c r="C48" s="66">
        <v>5125.7872125000085</v>
      </c>
      <c r="D48" s="66">
        <f t="shared" si="15"/>
        <v>29106.541417499997</v>
      </c>
      <c r="E48" s="66">
        <f t="shared" si="10"/>
        <v>0.15687068994434727</v>
      </c>
      <c r="F48" s="66">
        <f t="shared" si="11"/>
        <v>23557.73431434259</v>
      </c>
      <c r="G48" s="66">
        <f t="shared" si="12"/>
        <v>5548.807103157403</v>
      </c>
      <c r="H48" s="66"/>
      <c r="I48" s="66"/>
      <c r="J48" s="66">
        <f t="shared" si="13"/>
        <v>7.59605425139938</v>
      </c>
      <c r="K48" s="66">
        <f t="shared" si="14"/>
        <v>32.249423085904226</v>
      </c>
      <c r="L48" s="66">
        <f t="shared" si="16"/>
        <v>39.845477337303606</v>
      </c>
      <c r="O48" s="146" t="s">
        <v>106</v>
      </c>
      <c r="P48" s="146"/>
      <c r="Q48" s="146"/>
    </row>
    <row r="49" spans="1:31" ht="14.4" customHeight="1">
      <c r="A49" s="19" t="s">
        <v>85</v>
      </c>
      <c r="B49" s="66">
        <v>17347.589892500022</v>
      </c>
      <c r="C49" s="66">
        <v>3920.547927500004</v>
      </c>
      <c r="D49" s="66">
        <f t="shared" si="15"/>
        <v>21268.137820000025</v>
      </c>
      <c r="E49" s="66">
        <f t="shared" si="10"/>
        <v>0.11462534850152024</v>
      </c>
      <c r="F49" s="66">
        <f t="shared" si="11"/>
        <v>17213.62675618834</v>
      </c>
      <c r="G49" s="66">
        <f t="shared" si="12"/>
        <v>4054.511063811684</v>
      </c>
      <c r="H49" s="66"/>
      <c r="I49" s="66"/>
      <c r="J49" s="66">
        <f t="shared" si="13"/>
        <v>1.0425532134888835</v>
      </c>
      <c r="K49" s="66">
        <f t="shared" si="14"/>
        <v>4.4262111036368585</v>
      </c>
      <c r="L49" s="66">
        <f t="shared" si="16"/>
        <v>5.468764317125742</v>
      </c>
      <c r="O49" s="146"/>
      <c r="P49" s="146"/>
      <c r="Q49" s="146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spans="1:17" ht="12">
      <c r="A50" s="19" t="s">
        <v>84</v>
      </c>
      <c r="B50" s="66">
        <v>14533.713962499989</v>
      </c>
      <c r="C50" s="66">
        <v>3559.0366400000003</v>
      </c>
      <c r="D50" s="66">
        <f t="shared" si="15"/>
        <v>18092.75060249999</v>
      </c>
      <c r="E50" s="66">
        <f t="shared" si="10"/>
        <v>0.09751149163667819</v>
      </c>
      <c r="F50" s="66">
        <f t="shared" si="11"/>
        <v>14643.5883808955</v>
      </c>
      <c r="G50" s="66">
        <f t="shared" si="12"/>
        <v>3449.1622216044875</v>
      </c>
      <c r="H50" s="66"/>
      <c r="I50" s="66"/>
      <c r="J50" s="66">
        <f t="shared" si="13"/>
        <v>0.8244145836209054</v>
      </c>
      <c r="K50" s="66">
        <f t="shared" si="14"/>
        <v>3.5000927883688626</v>
      </c>
      <c r="L50" s="66">
        <f t="shared" si="16"/>
        <v>4.3245073719897675</v>
      </c>
      <c r="O50" s="146"/>
      <c r="P50" s="146"/>
      <c r="Q50" s="146"/>
    </row>
    <row r="51" spans="1:17" ht="12">
      <c r="A51" s="19" t="s">
        <v>86</v>
      </c>
      <c r="B51" s="66">
        <v>11873.59810250001</v>
      </c>
      <c r="C51" s="66">
        <v>3532.3240775000027</v>
      </c>
      <c r="D51" s="66">
        <f t="shared" si="15"/>
        <v>15405.922180000012</v>
      </c>
      <c r="E51" s="66">
        <f t="shared" si="10"/>
        <v>0.08303073893047586</v>
      </c>
      <c r="F51" s="66">
        <f t="shared" si="11"/>
        <v>12468.971025381636</v>
      </c>
      <c r="G51" s="66">
        <f t="shared" si="12"/>
        <v>2936.951154618378</v>
      </c>
      <c r="H51" s="66"/>
      <c r="I51" s="66"/>
      <c r="J51" s="66">
        <f t="shared" si="13"/>
        <v>28.42808092015451</v>
      </c>
      <c r="K51" s="66">
        <f t="shared" si="14"/>
        <v>120.69282008425775</v>
      </c>
      <c r="L51" s="66">
        <f t="shared" si="16"/>
        <v>149.12090100441225</v>
      </c>
      <c r="N51" s="105"/>
      <c r="O51" s="146"/>
      <c r="P51" s="146"/>
      <c r="Q51" s="146"/>
    </row>
    <row r="52" spans="1:17" ht="12">
      <c r="A52" s="19" t="s">
        <v>88</v>
      </c>
      <c r="B52" s="66">
        <v>11431.488199999987</v>
      </c>
      <c r="C52" s="66">
        <v>2815.2201700000037</v>
      </c>
      <c r="D52" s="66">
        <f t="shared" si="15"/>
        <v>14246.708369999991</v>
      </c>
      <c r="E52" s="66">
        <f t="shared" si="10"/>
        <v>0.07678311687331225</v>
      </c>
      <c r="F52" s="66">
        <f t="shared" si="11"/>
        <v>11530.747189104117</v>
      </c>
      <c r="G52" s="66">
        <f t="shared" si="12"/>
        <v>2715.961180895875</v>
      </c>
      <c r="H52" s="66"/>
      <c r="I52" s="66"/>
      <c r="J52" s="66">
        <f t="shared" si="13"/>
        <v>0.8544413259952182</v>
      </c>
      <c r="K52" s="66">
        <f t="shared" si="14"/>
        <v>3.6275728045287177</v>
      </c>
      <c r="L52" s="66">
        <f t="shared" si="16"/>
        <v>4.482014130523936</v>
      </c>
      <c r="M52" s="105"/>
      <c r="N52" s="105"/>
      <c r="O52" s="146"/>
      <c r="P52" s="146"/>
      <c r="Q52" s="146"/>
    </row>
    <row r="53" spans="1:17" ht="12">
      <c r="A53" s="19" t="s">
        <v>87</v>
      </c>
      <c r="B53" s="66">
        <v>7637.3837925</v>
      </c>
      <c r="C53" s="66">
        <v>2165.4065449999953</v>
      </c>
      <c r="D53" s="66">
        <f t="shared" si="15"/>
        <v>9802.790337499995</v>
      </c>
      <c r="E53" s="66">
        <f t="shared" si="10"/>
        <v>0.052832470253536795</v>
      </c>
      <c r="F53" s="66">
        <f t="shared" si="11"/>
        <v>7934.007926176503</v>
      </c>
      <c r="G53" s="66">
        <f t="shared" si="12"/>
        <v>1868.782411323492</v>
      </c>
      <c r="H53" s="66"/>
      <c r="I53" s="66"/>
      <c r="J53" s="66">
        <f t="shared" si="13"/>
        <v>11.089713735859299</v>
      </c>
      <c r="K53" s="66">
        <f t="shared" si="14"/>
        <v>47.08192679158595</v>
      </c>
      <c r="L53" s="66">
        <f t="shared" si="16"/>
        <v>58.17164052744525</v>
      </c>
      <c r="M53" s="105"/>
      <c r="N53" s="105"/>
      <c r="O53" s="146"/>
      <c r="P53" s="146"/>
      <c r="Q53" s="146"/>
    </row>
    <row r="54" spans="1:17" ht="14.4" customHeight="1">
      <c r="A54" s="19" t="s">
        <v>90</v>
      </c>
      <c r="B54" s="66">
        <v>4550.327697500002</v>
      </c>
      <c r="C54" s="66">
        <v>1634.5929925</v>
      </c>
      <c r="D54" s="66">
        <f t="shared" si="15"/>
        <v>6184.920690000002</v>
      </c>
      <c r="E54" s="66">
        <f t="shared" si="10"/>
        <v>0.033333839358462104</v>
      </c>
      <c r="F54" s="66">
        <f t="shared" si="11"/>
        <v>5005.840999119817</v>
      </c>
      <c r="G54" s="66">
        <f t="shared" si="12"/>
        <v>1179.079690880185</v>
      </c>
      <c r="H54" s="66"/>
      <c r="I54" s="66"/>
      <c r="J54" s="66">
        <f t="shared" si="13"/>
        <v>41.45005164747908</v>
      </c>
      <c r="K54" s="66">
        <f t="shared" si="14"/>
        <v>175.97823926361693</v>
      </c>
      <c r="L54" s="66">
        <f t="shared" si="16"/>
        <v>217.428290911096</v>
      </c>
      <c r="M54" s="105"/>
      <c r="N54" s="105"/>
      <c r="O54" s="146"/>
      <c r="P54" s="146"/>
      <c r="Q54" s="146"/>
    </row>
    <row r="55" spans="2:17" ht="12">
      <c r="B55" s="66">
        <f>SUM(B46:B54)</f>
        <v>150172.95023500008</v>
      </c>
      <c r="C55" s="66">
        <f>SUM(C46:C54)</f>
        <v>35371.85375500001</v>
      </c>
      <c r="D55" s="66"/>
      <c r="E55" s="66"/>
      <c r="F55" s="66"/>
      <c r="G55" s="66"/>
      <c r="H55" s="66"/>
      <c r="I55" s="66"/>
      <c r="J55" s="66">
        <f>SUM(J46:J54)</f>
        <v>109.34081012075654</v>
      </c>
      <c r="K55" s="66">
        <f>SUM(K46:K54)</f>
        <v>464.2118038441181</v>
      </c>
      <c r="L55" s="66">
        <f aca="true" t="shared" si="17" ref="L55">J55+K55</f>
        <v>573.5526139648746</v>
      </c>
      <c r="O55" s="146"/>
      <c r="P55" s="146"/>
      <c r="Q55" s="146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spans="1:8" ht="12">
      <c r="A131" s="19" t="s">
        <v>82</v>
      </c>
      <c r="B131" s="19" t="s">
        <v>5</v>
      </c>
      <c r="C131" s="19" t="s">
        <v>6</v>
      </c>
      <c r="D131" s="19" t="s">
        <v>5</v>
      </c>
      <c r="E131" s="19" t="s">
        <v>6</v>
      </c>
      <c r="G131" s="19" t="s">
        <v>5</v>
      </c>
      <c r="H131" s="19" t="s">
        <v>6</v>
      </c>
    </row>
    <row r="132" spans="1:8" ht="12">
      <c r="A132" s="19" t="s">
        <v>89</v>
      </c>
      <c r="B132" s="66">
        <v>33338.915965000044</v>
      </c>
      <c r="C132" s="66">
        <v>7025.404442499996</v>
      </c>
      <c r="D132" s="66">
        <v>22.200346941862172</v>
      </c>
      <c r="E132" s="66">
        <v>19.861567027730107</v>
      </c>
      <c r="F132" s="66">
        <v>-2.338779914132065</v>
      </c>
      <c r="G132" s="66">
        <v>0.8259501368640753</v>
      </c>
      <c r="H132" s="66">
        <v>0.17404986313592474</v>
      </c>
    </row>
    <row r="133" spans="1:8" ht="12">
      <c r="A133" s="19" t="s">
        <v>92</v>
      </c>
      <c r="B133" s="66">
        <v>23980.75420499999</v>
      </c>
      <c r="C133" s="66">
        <v>5125.7872125000085</v>
      </c>
      <c r="D133" s="66">
        <v>15.968757467622096</v>
      </c>
      <c r="E133" s="66">
        <v>14.491146684036739</v>
      </c>
      <c r="F133" s="66">
        <v>-1.477610783585357</v>
      </c>
      <c r="G133" s="66">
        <v>0.8238956961950078</v>
      </c>
      <c r="H133" s="66">
        <v>0.17610430380499223</v>
      </c>
    </row>
    <row r="134" spans="1:8" ht="12">
      <c r="A134" s="19" t="s">
        <v>91</v>
      </c>
      <c r="B134" s="66">
        <v>25479.178417500043</v>
      </c>
      <c r="C134" s="66">
        <v>5593.533747500003</v>
      </c>
      <c r="D134" s="66">
        <v>16.966556478799024</v>
      </c>
      <c r="E134" s="66">
        <v>15.813515984327866</v>
      </c>
      <c r="F134" s="66">
        <v>-1.153040494471158</v>
      </c>
      <c r="G134" s="66">
        <v>0.8199856608011032</v>
      </c>
      <c r="H134" s="66">
        <v>0.18001433919889673</v>
      </c>
    </row>
    <row r="135" spans="1:8" ht="12">
      <c r="A135" s="19" t="s">
        <v>85</v>
      </c>
      <c r="B135" s="66">
        <v>17347.589892500022</v>
      </c>
      <c r="C135" s="66">
        <v>3920.547927500004</v>
      </c>
      <c r="D135" s="66">
        <v>11.551740753147236</v>
      </c>
      <c r="E135" s="66">
        <v>11.083806787892229</v>
      </c>
      <c r="F135" s="66">
        <v>-0.46793396525500697</v>
      </c>
      <c r="G135" s="66">
        <v>0.815660968502225</v>
      </c>
      <c r="H135" s="66">
        <v>0.18433903149777497</v>
      </c>
    </row>
    <row r="136" spans="1:8" ht="12">
      <c r="A136" s="19" t="s">
        <v>84</v>
      </c>
      <c r="B136" s="66">
        <v>14533.713962499989</v>
      </c>
      <c r="C136" s="66">
        <v>3559.0366400000003</v>
      </c>
      <c r="D136" s="66">
        <v>9.677983911055032</v>
      </c>
      <c r="E136" s="66">
        <v>10.061775853341898</v>
      </c>
      <c r="F136" s="66">
        <v>0.38379194228686586</v>
      </c>
      <c r="G136" s="66">
        <v>0.8032893550465331</v>
      </c>
      <c r="H136" s="66">
        <v>0.19671064495346693</v>
      </c>
    </row>
    <row r="137" spans="1:8" ht="12">
      <c r="A137" s="19" t="s">
        <v>88</v>
      </c>
      <c r="B137" s="66">
        <v>11431.488199999987</v>
      </c>
      <c r="C137" s="66">
        <v>2815.2201700000037</v>
      </c>
      <c r="D137" s="66">
        <v>7.6122152372389795</v>
      </c>
      <c r="E137" s="66">
        <v>7.958927427155429</v>
      </c>
      <c r="F137" s="66">
        <v>0.3467121899164498</v>
      </c>
      <c r="G137" s="66">
        <v>0.8023950447439385</v>
      </c>
      <c r="H137" s="66">
        <v>0.1976049552560614</v>
      </c>
    </row>
    <row r="138" spans="1:8" ht="12">
      <c r="A138" s="19" t="s">
        <v>87</v>
      </c>
      <c r="B138" s="66">
        <v>7637.3837925</v>
      </c>
      <c r="C138" s="66">
        <v>2165.4065449999953</v>
      </c>
      <c r="D138" s="66">
        <v>5.085725345708759</v>
      </c>
      <c r="E138" s="66">
        <v>6.121835061284858</v>
      </c>
      <c r="F138" s="66">
        <v>1.0361097155760994</v>
      </c>
      <c r="G138" s="66">
        <v>0.7791030440877267</v>
      </c>
      <c r="H138" s="66">
        <v>0.22089695591227332</v>
      </c>
    </row>
    <row r="139" spans="1:8" ht="12">
      <c r="A139" s="19" t="s">
        <v>86</v>
      </c>
      <c r="B139" s="66">
        <v>11873.59810250001</v>
      </c>
      <c r="C139" s="66">
        <v>3532.3240775000027</v>
      </c>
      <c r="D139" s="66">
        <v>7.906615728011907</v>
      </c>
      <c r="E139" s="66">
        <v>9.986256592505244</v>
      </c>
      <c r="F139" s="66">
        <v>2.079640864493337</v>
      </c>
      <c r="G139" s="66">
        <v>0.7707164792714797</v>
      </c>
      <c r="H139" s="66">
        <v>0.22928352072852023</v>
      </c>
    </row>
    <row r="140" spans="1:8" ht="12">
      <c r="A140" s="19" t="s">
        <v>90</v>
      </c>
      <c r="B140" s="66">
        <v>4550.327697500002</v>
      </c>
      <c r="C140" s="66">
        <v>1634.5929925</v>
      </c>
      <c r="D140" s="66">
        <v>3.030058136554794</v>
      </c>
      <c r="E140" s="66">
        <v>4.621168581725636</v>
      </c>
      <c r="F140" s="66">
        <v>1.5911104451708415</v>
      </c>
      <c r="G140" s="66">
        <v>0.7357131846261395</v>
      </c>
      <c r="H140" s="66">
        <v>0.26428681537386045</v>
      </c>
    </row>
    <row r="141" spans="2:8" ht="12">
      <c r="B141" s="66"/>
      <c r="C141" s="66"/>
      <c r="D141" s="66"/>
      <c r="E141" s="66"/>
      <c r="F141" s="66"/>
      <c r="G141" s="66"/>
      <c r="H141" s="66"/>
    </row>
    <row r="142" spans="1:8" ht="12">
      <c r="A142" s="19" t="s">
        <v>10</v>
      </c>
      <c r="B142" s="66">
        <v>150172.95023500008</v>
      </c>
      <c r="C142" s="66">
        <v>35371.85375500001</v>
      </c>
      <c r="D142" s="66">
        <v>100</v>
      </c>
      <c r="E142" s="66">
        <v>100</v>
      </c>
      <c r="F142" s="66"/>
      <c r="G142" s="66">
        <v>0.8093621971925098</v>
      </c>
      <c r="H142" s="66">
        <v>0.19063780280748988</v>
      </c>
    </row>
    <row r="143" spans="2:8" ht="12">
      <c r="B143" s="66"/>
      <c r="C143" s="66"/>
      <c r="D143" s="66"/>
      <c r="E143" s="66"/>
      <c r="F143" s="66"/>
      <c r="G143" s="66"/>
      <c r="H143" s="66"/>
    </row>
    <row r="144" spans="1:8" ht="12">
      <c r="A144" s="19" t="s">
        <v>61</v>
      </c>
      <c r="B144" s="66">
        <v>1842.4035075000024</v>
      </c>
      <c r="C144" s="66">
        <v>452.25860250000005</v>
      </c>
      <c r="D144" s="66">
        <v>1.2268544399087142</v>
      </c>
      <c r="E144" s="66">
        <v>1.2785832646276583</v>
      </c>
      <c r="F144" s="66">
        <v>0.05172882471894402</v>
      </c>
      <c r="G144" s="66">
        <v>0.8029084105546156</v>
      </c>
      <c r="H144" s="66">
        <v>0.19709158944538444</v>
      </c>
    </row>
    <row r="145" spans="1:8" ht="12">
      <c r="A145" s="19" t="s">
        <v>83</v>
      </c>
      <c r="B145" s="66">
        <v>1107.7909150000005</v>
      </c>
      <c r="C145" s="66">
        <v>78.73814750000003</v>
      </c>
      <c r="D145" s="66">
        <v>0.7376767342363985</v>
      </c>
      <c r="E145" s="66">
        <v>0.22260113378669033</v>
      </c>
      <c r="F145" s="66">
        <v>-0.5150756004497081</v>
      </c>
      <c r="G145" s="66">
        <v>0.9336399334929902</v>
      </c>
      <c r="H145" s="66">
        <v>0.0663600665070098</v>
      </c>
    </row>
    <row r="146" ht="12"/>
    <row r="147" ht="12"/>
    <row r="148" ht="23.25">
      <c r="A148" s="137" t="s">
        <v>99</v>
      </c>
    </row>
    <row r="149" ht="20.25">
      <c r="A149" s="138" t="s">
        <v>94</v>
      </c>
    </row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spans="2:3" ht="12">
      <c r="B198" s="147" t="s">
        <v>97</v>
      </c>
      <c r="C198" s="147"/>
    </row>
    <row r="199" spans="1:3" ht="12">
      <c r="A199" s="19" t="s">
        <v>82</v>
      </c>
      <c r="B199" s="19" t="s">
        <v>5</v>
      </c>
      <c r="C199" s="19" t="s">
        <v>6</v>
      </c>
    </row>
    <row r="200" spans="1:7" ht="12">
      <c r="A200" s="19" t="s">
        <v>89</v>
      </c>
      <c r="B200" s="66">
        <v>33338.915965000044</v>
      </c>
      <c r="C200" s="66">
        <v>7025.404442499996</v>
      </c>
      <c r="D200" s="66">
        <f>B200+C200</f>
        <v>40364.32040750004</v>
      </c>
      <c r="E200" s="19">
        <f>D200/D$209</f>
        <v>0.21754487077781748</v>
      </c>
      <c r="G200" s="121">
        <f>_xlfn.CHISQ.TEST(B200:C208,B213:C221)</f>
        <v>1.1315192848299244E-118</v>
      </c>
    </row>
    <row r="201" spans="1:5" ht="12">
      <c r="A201" s="19" t="s">
        <v>92</v>
      </c>
      <c r="B201" s="66">
        <v>23980.75420499999</v>
      </c>
      <c r="C201" s="66">
        <v>5125.7872125000085</v>
      </c>
      <c r="D201" s="66">
        <f aca="true" t="shared" si="18" ref="D201:D208">B201+C201</f>
        <v>29106.541417499997</v>
      </c>
      <c r="E201" s="19">
        <f aca="true" t="shared" si="19" ref="E201:E208">D201/D$209</f>
        <v>0.1568706899443473</v>
      </c>
    </row>
    <row r="202" spans="1:5" ht="12">
      <c r="A202" s="19" t="s">
        <v>91</v>
      </c>
      <c r="B202" s="66">
        <v>25479.178417500043</v>
      </c>
      <c r="C202" s="66">
        <v>5593.533747500003</v>
      </c>
      <c r="D202" s="66">
        <f t="shared" si="18"/>
        <v>31072.712165000048</v>
      </c>
      <c r="E202" s="19">
        <f t="shared" si="19"/>
        <v>0.16746743372384984</v>
      </c>
    </row>
    <row r="203" spans="1:5" ht="12">
      <c r="A203" s="19" t="s">
        <v>85</v>
      </c>
      <c r="B203" s="66">
        <v>17347.589892500022</v>
      </c>
      <c r="C203" s="66">
        <v>3920.547927500004</v>
      </c>
      <c r="D203" s="66">
        <f t="shared" si="18"/>
        <v>21268.137820000025</v>
      </c>
      <c r="E203" s="19">
        <f t="shared" si="19"/>
        <v>0.11462534850152026</v>
      </c>
    </row>
    <row r="204" spans="1:5" ht="12">
      <c r="A204" s="19" t="s">
        <v>84</v>
      </c>
      <c r="B204" s="66">
        <v>14533.713962499989</v>
      </c>
      <c r="C204" s="66">
        <v>3559.0366400000003</v>
      </c>
      <c r="D204" s="66">
        <f t="shared" si="18"/>
        <v>18092.75060249999</v>
      </c>
      <c r="E204" s="19">
        <f t="shared" si="19"/>
        <v>0.0975114916366782</v>
      </c>
    </row>
    <row r="205" spans="1:5" ht="12">
      <c r="A205" s="19" t="s">
        <v>88</v>
      </c>
      <c r="B205" s="66">
        <v>11431.488199999987</v>
      </c>
      <c r="C205" s="66">
        <v>2815.2201700000037</v>
      </c>
      <c r="D205" s="66">
        <f t="shared" si="18"/>
        <v>14246.708369999991</v>
      </c>
      <c r="E205" s="19">
        <f t="shared" si="19"/>
        <v>0.07678311687331227</v>
      </c>
    </row>
    <row r="206" spans="1:5" ht="12">
      <c r="A206" s="19" t="s">
        <v>87</v>
      </c>
      <c r="B206" s="66">
        <v>7637.3837925</v>
      </c>
      <c r="C206" s="66">
        <v>2165.4065449999953</v>
      </c>
      <c r="D206" s="66">
        <f t="shared" si="18"/>
        <v>9802.790337499995</v>
      </c>
      <c r="E206" s="19">
        <f t="shared" si="19"/>
        <v>0.0528324702535368</v>
      </c>
    </row>
    <row r="207" spans="1:5" ht="12">
      <c r="A207" s="19" t="s">
        <v>86</v>
      </c>
      <c r="B207" s="66">
        <v>11873.59810250001</v>
      </c>
      <c r="C207" s="66">
        <v>3532.3240775000027</v>
      </c>
      <c r="D207" s="66">
        <f t="shared" si="18"/>
        <v>15405.922180000012</v>
      </c>
      <c r="E207" s="19">
        <f t="shared" si="19"/>
        <v>0.08303073893047587</v>
      </c>
    </row>
    <row r="208" spans="1:5" ht="12">
      <c r="A208" s="19" t="s">
        <v>90</v>
      </c>
      <c r="B208" s="66">
        <v>4550.327697500002</v>
      </c>
      <c r="C208" s="66">
        <v>1634.5929925</v>
      </c>
      <c r="D208" s="66">
        <f t="shared" si="18"/>
        <v>6184.920690000002</v>
      </c>
      <c r="E208" s="19">
        <f t="shared" si="19"/>
        <v>0.03333383935846211</v>
      </c>
    </row>
    <row r="209" spans="1:4" ht="12">
      <c r="A209" s="19" t="s">
        <v>10</v>
      </c>
      <c r="B209" s="66">
        <f>SUM(B200:B208)</f>
        <v>150172.9502350001</v>
      </c>
      <c r="C209" s="66">
        <f aca="true" t="shared" si="20" ref="C209:D209">SUM(C200:C208)</f>
        <v>35371.85375500001</v>
      </c>
      <c r="D209" s="66">
        <f t="shared" si="20"/>
        <v>185544.80399000007</v>
      </c>
    </row>
    <row r="210" spans="2:3" ht="12">
      <c r="B210" s="19">
        <f>B209/D209</f>
        <v>0.8093621971925103</v>
      </c>
      <c r="C210" s="19">
        <f>C209/D209</f>
        <v>0.19063780280748996</v>
      </c>
    </row>
    <row r="211" ht="12"/>
    <row r="212" spans="2:3" ht="12">
      <c r="B212" s="147" t="s">
        <v>96</v>
      </c>
      <c r="C212" s="147"/>
    </row>
    <row r="213" spans="2:3" ht="12">
      <c r="B213" s="62">
        <f>B$210*$E200*$D$209</f>
        <v>32669.35505319672</v>
      </c>
      <c r="C213" s="62">
        <f>C$210*$E200*$D$209</f>
        <v>7694.965354303335</v>
      </c>
    </row>
    <row r="214" spans="2:3" ht="12">
      <c r="B214" s="62">
        <f aca="true" t="shared" si="21" ref="B214:C214">B$210*$E201*$D$209</f>
        <v>23557.7343143426</v>
      </c>
      <c r="C214" s="62">
        <f t="shared" si="21"/>
        <v>5548.807103157403</v>
      </c>
    </row>
    <row r="215" spans="2:3" ht="12">
      <c r="B215" s="62">
        <f aca="true" t="shared" si="22" ref="B215:C215">B$210*$E202*$D$209</f>
        <v>25149.07859059488</v>
      </c>
      <c r="C215" s="62">
        <f t="shared" si="22"/>
        <v>5923.633574405173</v>
      </c>
    </row>
    <row r="216" spans="2:3" ht="12">
      <c r="B216" s="62">
        <f aca="true" t="shared" si="23" ref="B216:C216">B$210*$E203*$D$209</f>
        <v>17213.626756188347</v>
      </c>
      <c r="C216" s="62">
        <f t="shared" si="23"/>
        <v>4054.511063811684</v>
      </c>
    </row>
    <row r="217" spans="2:3" ht="12">
      <c r="B217" s="62">
        <f aca="true" t="shared" si="24" ref="B217:C217">B$210*$E204*$D$209</f>
        <v>14643.588380895504</v>
      </c>
      <c r="C217" s="62">
        <f t="shared" si="24"/>
        <v>3449.162221604488</v>
      </c>
    </row>
    <row r="218" spans="2:3" ht="12">
      <c r="B218" s="62">
        <f aca="true" t="shared" si="25" ref="B218:C218">B$210*$E205*$D$209</f>
        <v>11530.74718910412</v>
      </c>
      <c r="C218" s="62">
        <f t="shared" si="25"/>
        <v>2715.961180895875</v>
      </c>
    </row>
    <row r="219" spans="2:3" ht="12">
      <c r="B219" s="62">
        <f aca="true" t="shared" si="26" ref="B219:C219">B$210*$E206*$D$209</f>
        <v>7934.007926176506</v>
      </c>
      <c r="C219" s="62">
        <f t="shared" si="26"/>
        <v>1868.782411323492</v>
      </c>
    </row>
    <row r="220" spans="2:3" ht="12">
      <c r="B220" s="62">
        <f aca="true" t="shared" si="27" ref="B220:C220">B$210*$E207*$D$209</f>
        <v>12468.97102538164</v>
      </c>
      <c r="C220" s="62">
        <f t="shared" si="27"/>
        <v>2936.951154618378</v>
      </c>
    </row>
    <row r="221" spans="2:3" ht="12">
      <c r="B221" s="62">
        <f aca="true" t="shared" si="28" ref="B221:C221">B$210*$E208*$D$209</f>
        <v>5005.840999119819</v>
      </c>
      <c r="C221" s="62">
        <f t="shared" si="28"/>
        <v>1179.0796908801851</v>
      </c>
    </row>
    <row r="222" spans="2:3" ht="12">
      <c r="B222" s="62"/>
      <c r="C222" s="62"/>
    </row>
    <row r="223" spans="2:3" ht="12">
      <c r="B223" s="148" t="s">
        <v>107</v>
      </c>
      <c r="C223" s="148"/>
    </row>
    <row r="224" spans="2:3" ht="12">
      <c r="B224" s="62">
        <f>(B213-B200)^2/B213</f>
        <v>13.722701714952635</v>
      </c>
      <c r="C224" s="62">
        <f>(C213-C200)^2/C213</f>
        <v>58.260407158845055</v>
      </c>
    </row>
    <row r="225" spans="2:3" ht="12">
      <c r="B225" s="62">
        <f aca="true" t="shared" si="29" ref="B225:C225">(B214-B201)^2/B214</f>
        <v>7.596054251398986</v>
      </c>
      <c r="C225" s="62">
        <f t="shared" si="29"/>
        <v>32.249423085904226</v>
      </c>
    </row>
    <row r="226" spans="2:3" ht="12">
      <c r="B226" s="62">
        <f aca="true" t="shared" si="30" ref="B226:C226">(B215-B202)^2/B215</f>
        <v>4.332798727805849</v>
      </c>
      <c r="C226" s="62">
        <f t="shared" si="30"/>
        <v>18.3951107633738</v>
      </c>
    </row>
    <row r="227" spans="2:3" ht="12">
      <c r="B227" s="62">
        <f aca="true" t="shared" si="31" ref="B227:C227">(B216-B203)^2/B216</f>
        <v>1.0425532134887698</v>
      </c>
      <c r="C227" s="62">
        <f t="shared" si="31"/>
        <v>4.4262111036368585</v>
      </c>
    </row>
    <row r="228" spans="2:3" ht="12">
      <c r="B228" s="62">
        <f aca="true" t="shared" si="32" ref="B228:C228">(B217-B204)^2/B217</f>
        <v>0.8244145836209597</v>
      </c>
      <c r="C228" s="62">
        <f t="shared" si="32"/>
        <v>3.500092788368833</v>
      </c>
    </row>
    <row r="229" spans="2:3" ht="12">
      <c r="B229" s="62">
        <f aca="true" t="shared" si="33" ref="B229:C229">(B218-B205)^2/B218</f>
        <v>0.8544413259952808</v>
      </c>
      <c r="C229" s="62">
        <f t="shared" si="33"/>
        <v>3.6275728045287177</v>
      </c>
    </row>
    <row r="230" spans="2:3" ht="12">
      <c r="B230" s="62">
        <f aca="true" t="shared" si="34" ref="B230:C230">(B219-B206)^2/B219</f>
        <v>11.0897137358595</v>
      </c>
      <c r="C230" s="62">
        <f t="shared" si="34"/>
        <v>47.08192679158595</v>
      </c>
    </row>
    <row r="231" spans="2:3" ht="12">
      <c r="B231" s="62">
        <f aca="true" t="shared" si="35" ref="B231:C231">(B220-B207)^2/B220</f>
        <v>28.42808092015485</v>
      </c>
      <c r="C231" s="62">
        <f t="shared" si="35"/>
        <v>120.69282008425775</v>
      </c>
    </row>
    <row r="232" spans="2:4" ht="12">
      <c r="B232" s="62">
        <f>(B221-B208)^2/B221</f>
        <v>41.45005164747939</v>
      </c>
      <c r="C232" s="62">
        <f>(C221-C208)^2/C221</f>
        <v>175.97823926361673</v>
      </c>
      <c r="D232" s="62">
        <f>SUM(B224:C232)</f>
        <v>573.5526139648741</v>
      </c>
    </row>
    <row r="233" spans="2:3" ht="12">
      <c r="B233" s="62"/>
      <c r="C233" s="62"/>
    </row>
    <row r="234" spans="2:3" ht="12">
      <c r="B234" s="62"/>
      <c r="C234" s="62"/>
    </row>
  </sheetData>
  <autoFilter ref="A131:H131">
    <sortState ref="A132:H234">
      <sortCondition sortBy="value" ref="H132:H234"/>
    </sortState>
  </autoFilter>
  <mergeCells count="6">
    <mergeCell ref="O48:Q55"/>
    <mergeCell ref="B198:C198"/>
    <mergeCell ref="B212:C212"/>
    <mergeCell ref="B223:C223"/>
    <mergeCell ref="F45:G45"/>
    <mergeCell ref="B45:C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 topLeftCell="A192">
      <selection activeCell="P125" sqref="P125"/>
    </sheetView>
  </sheetViews>
  <sheetFormatPr defaultColWidth="8.8515625" defaultRowHeight="15"/>
  <cols>
    <col min="1" max="1" width="13.28125" style="130" customWidth="1"/>
    <col min="2" max="7" width="8.8515625" style="130" customWidth="1"/>
    <col min="8" max="8" width="5.7109375" style="130" customWidth="1"/>
    <col min="9" max="16384" width="8.8515625" style="130" customWidth="1"/>
  </cols>
  <sheetData>
    <row r="1" ht="15">
      <c r="A1" s="130" t="s">
        <v>114</v>
      </c>
    </row>
    <row r="2" ht="15">
      <c r="A2" s="130" t="s">
        <v>115</v>
      </c>
    </row>
    <row r="3" ht="15">
      <c r="A3" s="130" t="s">
        <v>95</v>
      </c>
    </row>
    <row r="4" ht="15"/>
    <row r="5" spans="1:7" ht="15">
      <c r="A5" s="130" t="s">
        <v>111</v>
      </c>
      <c r="B5" s="130" t="s">
        <v>8</v>
      </c>
      <c r="C5" s="130" t="s">
        <v>9</v>
      </c>
      <c r="D5" s="130" t="s">
        <v>113</v>
      </c>
      <c r="E5" s="130" t="s">
        <v>13</v>
      </c>
      <c r="F5" s="130" t="s">
        <v>113</v>
      </c>
      <c r="G5" s="130" t="s">
        <v>13</v>
      </c>
    </row>
    <row r="6" ht="15"/>
    <row r="7" spans="1:8" ht="15">
      <c r="A7" s="130" t="s">
        <v>89</v>
      </c>
      <c r="B7" s="130">
        <v>69.3268775</v>
      </c>
      <c r="C7" s="130">
        <v>352.3798099999999</v>
      </c>
      <c r="D7" s="130">
        <v>421.70668749999993</v>
      </c>
      <c r="E7" s="130">
        <f aca="true" t="shared" si="0" ref="E7:E15">VLOOKUP(A7,$A$27:$B$40,2,FALSE)</f>
        <v>7025.404442499996</v>
      </c>
      <c r="F7" s="132">
        <v>0.11107404026614008</v>
      </c>
      <c r="G7" s="132">
        <v>0.19861567027730107</v>
      </c>
      <c r="H7" s="131">
        <f>100*(G7-F7)</f>
        <v>8.754163001116098</v>
      </c>
    </row>
    <row r="8" spans="1:8" ht="15">
      <c r="A8" s="130" t="s">
        <v>91</v>
      </c>
      <c r="B8" s="130">
        <v>74.93350749999993</v>
      </c>
      <c r="C8" s="130">
        <v>413.1719999999998</v>
      </c>
      <c r="D8" s="130">
        <v>488.1055074999997</v>
      </c>
      <c r="E8" s="130">
        <f t="shared" si="0"/>
        <v>5593.533747500003</v>
      </c>
      <c r="F8" s="132">
        <v>0.1285629381776871</v>
      </c>
      <c r="G8" s="132">
        <v>0.15813515984327867</v>
      </c>
      <c r="H8" s="131">
        <f aca="true" t="shared" si="1" ref="H8:H15">100*(G8-F8)</f>
        <v>2.9572221665591565</v>
      </c>
    </row>
    <row r="9" spans="1:8" ht="15">
      <c r="A9" s="130" t="s">
        <v>92</v>
      </c>
      <c r="B9" s="130">
        <v>172.08535749999996</v>
      </c>
      <c r="C9" s="130">
        <v>538.8572925</v>
      </c>
      <c r="D9" s="130">
        <v>710.94265</v>
      </c>
      <c r="E9" s="130">
        <f t="shared" si="0"/>
        <v>5125.7872125000085</v>
      </c>
      <c r="F9" s="132">
        <v>0.187256391405973</v>
      </c>
      <c r="G9" s="132">
        <v>0.14491146684036738</v>
      </c>
      <c r="H9" s="131">
        <f t="shared" si="1"/>
        <v>-4.234492456560562</v>
      </c>
    </row>
    <row r="10" spans="1:8" ht="15">
      <c r="A10" s="130" t="s">
        <v>85</v>
      </c>
      <c r="B10" s="130">
        <v>111.70796249999995</v>
      </c>
      <c r="C10" s="130">
        <v>355.97749500000015</v>
      </c>
      <c r="D10" s="130">
        <v>467.6854575000001</v>
      </c>
      <c r="E10" s="130">
        <f t="shared" si="0"/>
        <v>3920.547927500004</v>
      </c>
      <c r="F10" s="132">
        <v>0.12318446654522917</v>
      </c>
      <c r="G10" s="132">
        <v>0.1108380678789223</v>
      </c>
      <c r="H10" s="131">
        <f t="shared" si="1"/>
        <v>-1.234639866630688</v>
      </c>
    </row>
    <row r="11" spans="1:8" ht="15">
      <c r="A11" s="130" t="s">
        <v>84</v>
      </c>
      <c r="B11" s="130">
        <v>68.48225749999999</v>
      </c>
      <c r="C11" s="130">
        <v>311.30390000000034</v>
      </c>
      <c r="D11" s="130">
        <v>379.78615750000034</v>
      </c>
      <c r="E11" s="130">
        <f t="shared" si="0"/>
        <v>3559.0366400000003</v>
      </c>
      <c r="F11" s="132">
        <v>0.10003252070949827</v>
      </c>
      <c r="G11" s="132">
        <v>0.10061775853341898</v>
      </c>
      <c r="H11" s="131">
        <f t="shared" si="1"/>
        <v>0.05852378239207118</v>
      </c>
    </row>
    <row r="12" spans="1:8" ht="15">
      <c r="A12" s="130" t="s">
        <v>86</v>
      </c>
      <c r="B12" s="130">
        <v>210.6117825</v>
      </c>
      <c r="C12" s="130">
        <v>500.21484499999985</v>
      </c>
      <c r="D12" s="130">
        <v>710.8266274999999</v>
      </c>
      <c r="E12" s="130">
        <f t="shared" si="0"/>
        <v>3532.3240775000027</v>
      </c>
      <c r="F12" s="132">
        <v>0.1872258320427502</v>
      </c>
      <c r="G12" s="132">
        <v>0.09986256592505245</v>
      </c>
      <c r="H12" s="131">
        <f t="shared" si="1"/>
        <v>-8.736326611769774</v>
      </c>
    </row>
    <row r="13" spans="1:8" ht="15">
      <c r="A13" s="130" t="s">
        <v>88</v>
      </c>
      <c r="B13" s="130">
        <v>89.19499000000005</v>
      </c>
      <c r="C13" s="130">
        <v>276.66696999999994</v>
      </c>
      <c r="D13" s="130">
        <v>365.86195999999995</v>
      </c>
      <c r="E13" s="130">
        <f t="shared" si="0"/>
        <v>2815.2201700000037</v>
      </c>
      <c r="F13" s="132">
        <v>0.0963650026937003</v>
      </c>
      <c r="G13" s="132">
        <v>0.0795892742715543</v>
      </c>
      <c r="H13" s="131">
        <f t="shared" si="1"/>
        <v>-1.6775728422146003</v>
      </c>
    </row>
    <row r="14" spans="1:8" ht="15">
      <c r="A14" s="130" t="s">
        <v>87</v>
      </c>
      <c r="B14" s="130">
        <v>30.899865000000005</v>
      </c>
      <c r="C14" s="130">
        <v>119.25060250000006</v>
      </c>
      <c r="D14" s="130">
        <v>150.15046750000005</v>
      </c>
      <c r="E14" s="130">
        <f t="shared" si="0"/>
        <v>2165.4065449999953</v>
      </c>
      <c r="F14" s="132">
        <v>0.039548386514678555</v>
      </c>
      <c r="G14" s="132">
        <v>0.06121835061284858</v>
      </c>
      <c r="H14" s="131">
        <f t="shared" si="1"/>
        <v>2.1669964098170027</v>
      </c>
    </row>
    <row r="15" spans="1:8" ht="15">
      <c r="A15" s="130" t="s">
        <v>90</v>
      </c>
      <c r="B15" s="130">
        <v>24.408132500000008</v>
      </c>
      <c r="C15" s="130">
        <v>77.15323749999999</v>
      </c>
      <c r="D15" s="130">
        <v>101.56137</v>
      </c>
      <c r="E15" s="130">
        <f t="shared" si="0"/>
        <v>1634.5929925</v>
      </c>
      <c r="F15" s="132">
        <v>0.026750421644343384</v>
      </c>
      <c r="G15" s="132">
        <v>0.046211685817256355</v>
      </c>
      <c r="H15" s="131">
        <f t="shared" si="1"/>
        <v>1.946126417291297</v>
      </c>
    </row>
    <row r="16" spans="6:7" ht="15">
      <c r="F16" s="132"/>
      <c r="G16" s="132"/>
    </row>
    <row r="17" spans="1:7" ht="13.95" customHeight="1">
      <c r="A17" s="130" t="s">
        <v>10</v>
      </c>
      <c r="B17" s="130">
        <v>2365.0119625</v>
      </c>
      <c r="C17" s="130">
        <v>24689.656030000002</v>
      </c>
      <c r="D17" s="130">
        <f>SUM(D7:D15)</f>
        <v>3796.6268849999997</v>
      </c>
      <c r="E17" s="130">
        <f>VLOOKUP(A17,$A$27:$B$40,2,FALSE)</f>
        <v>35371.85375500001</v>
      </c>
      <c r="F17" s="133">
        <v>1</v>
      </c>
      <c r="G17" s="133">
        <v>1</v>
      </c>
    </row>
    <row r="18" ht="15"/>
    <row r="19" spans="1:5" ht="15">
      <c r="A19" s="130" t="s">
        <v>83</v>
      </c>
      <c r="B19" s="130">
        <v>0.717925</v>
      </c>
      <c r="C19" s="130">
        <v>10.089467499999998</v>
      </c>
      <c r="D19" s="130">
        <v>10.807392499999997</v>
      </c>
      <c r="E19" s="130">
        <f aca="true" t="shared" si="2" ref="E19:E21">VLOOKUP(A19,$A$27:$B$40,2,FALSE)</f>
        <v>78.73814750000003</v>
      </c>
    </row>
    <row r="20" spans="1:5" ht="15">
      <c r="A20" s="130" t="s">
        <v>61</v>
      </c>
      <c r="B20" s="130">
        <v>23.575689999999984</v>
      </c>
      <c r="C20" s="130">
        <v>87.15346499999998</v>
      </c>
      <c r="D20" s="130">
        <v>110.72915499999996</v>
      </c>
      <c r="E20" s="130">
        <f t="shared" si="2"/>
        <v>452.25860250000005</v>
      </c>
    </row>
    <row r="21" spans="1:5" ht="15">
      <c r="A21" s="130" t="s">
        <v>112</v>
      </c>
      <c r="B21" s="130">
        <v>1489.067615</v>
      </c>
      <c r="C21" s="130">
        <v>21647.436945000005</v>
      </c>
      <c r="D21" s="130">
        <v>23136.504560000005</v>
      </c>
      <c r="E21" s="130" t="e">
        <f t="shared" si="2"/>
        <v>#N/A</v>
      </c>
    </row>
    <row r="22" ht="15"/>
    <row r="23" ht="15"/>
    <row r="24" ht="15"/>
    <row r="25" ht="15"/>
    <row r="26" spans="1:2" ht="15">
      <c r="A26" s="130" t="s">
        <v>82</v>
      </c>
      <c r="B26" s="130" t="s">
        <v>6</v>
      </c>
    </row>
    <row r="27" spans="1:2" ht="15">
      <c r="A27" s="130" t="s">
        <v>89</v>
      </c>
      <c r="B27" s="130">
        <v>7025.404442499996</v>
      </c>
    </row>
    <row r="28" spans="1:2" ht="15">
      <c r="A28" s="130" t="s">
        <v>91</v>
      </c>
      <c r="B28" s="130">
        <v>5593.533747500003</v>
      </c>
    </row>
    <row r="29" spans="1:2" ht="15">
      <c r="A29" s="130" t="s">
        <v>92</v>
      </c>
      <c r="B29" s="130">
        <v>5125.7872125000085</v>
      </c>
    </row>
    <row r="30" spans="1:2" ht="15">
      <c r="A30" s="130" t="s">
        <v>85</v>
      </c>
      <c r="B30" s="130">
        <v>3920.547927500004</v>
      </c>
    </row>
    <row r="31" spans="1:2" ht="15">
      <c r="A31" s="130" t="s">
        <v>84</v>
      </c>
      <c r="B31" s="130">
        <v>3559.0366400000003</v>
      </c>
    </row>
    <row r="32" spans="1:2" ht="15">
      <c r="A32" s="130" t="s">
        <v>86</v>
      </c>
      <c r="B32" s="130">
        <v>3532.3240775000027</v>
      </c>
    </row>
    <row r="33" spans="1:2" ht="15">
      <c r="A33" s="130" t="s">
        <v>88</v>
      </c>
      <c r="B33" s="130">
        <v>2815.2201700000037</v>
      </c>
    </row>
    <row r="34" spans="1:2" ht="15">
      <c r="A34" s="130" t="s">
        <v>87</v>
      </c>
      <c r="B34" s="130">
        <v>2165.4065449999953</v>
      </c>
    </row>
    <row r="35" spans="1:2" ht="15">
      <c r="A35" s="130" t="s">
        <v>90</v>
      </c>
      <c r="B35" s="130">
        <v>1634.5929925</v>
      </c>
    </row>
    <row r="36" ht="15"/>
    <row r="37" spans="1:2" ht="15">
      <c r="A37" s="130" t="s">
        <v>10</v>
      </c>
      <c r="B37" s="130">
        <v>35371.85375500001</v>
      </c>
    </row>
    <row r="38" ht="15"/>
    <row r="39" spans="1:2" ht="15">
      <c r="A39" s="130" t="s">
        <v>61</v>
      </c>
      <c r="B39" s="130">
        <v>452.25860250000005</v>
      </c>
    </row>
    <row r="40" spans="1:2" ht="15">
      <c r="A40" s="130" t="s">
        <v>83</v>
      </c>
      <c r="B40" s="130">
        <v>78.73814750000003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spans="1:7" ht="15">
      <c r="A74" s="130" t="s">
        <v>111</v>
      </c>
      <c r="B74" s="130" t="s">
        <v>8</v>
      </c>
      <c r="C74" s="130" t="s">
        <v>9</v>
      </c>
      <c r="D74" s="130" t="s">
        <v>113</v>
      </c>
      <c r="E74" s="130" t="s">
        <v>13</v>
      </c>
      <c r="F74" s="130" t="s">
        <v>113</v>
      </c>
      <c r="G74" s="130" t="s">
        <v>13</v>
      </c>
    </row>
    <row r="75" ht="15"/>
    <row r="76" spans="1:8" ht="15">
      <c r="A76" s="130" t="s">
        <v>86</v>
      </c>
      <c r="B76" s="130">
        <v>210.6117825</v>
      </c>
      <c r="C76" s="130">
        <v>500.21484499999985</v>
      </c>
      <c r="D76" s="130">
        <v>710.8266274999999</v>
      </c>
      <c r="E76" s="130">
        <v>3532.3240775000027</v>
      </c>
      <c r="F76" s="130">
        <v>0.1872258320427502</v>
      </c>
      <c r="G76" s="130">
        <v>0.09986256592505245</v>
      </c>
      <c r="H76" s="130">
        <f>100*(G76-F76)</f>
        <v>-8.736326611769774</v>
      </c>
    </row>
    <row r="77" spans="1:8" ht="15">
      <c r="A77" s="130" t="s">
        <v>92</v>
      </c>
      <c r="B77" s="130">
        <v>172.08535749999996</v>
      </c>
      <c r="C77" s="130">
        <v>538.8572925</v>
      </c>
      <c r="D77" s="130">
        <v>710.94265</v>
      </c>
      <c r="E77" s="130">
        <v>5125.7872125000085</v>
      </c>
      <c r="F77" s="130">
        <v>0.187256391405973</v>
      </c>
      <c r="G77" s="130">
        <v>0.14491146684036738</v>
      </c>
      <c r="H77" s="130">
        <f aca="true" t="shared" si="3" ref="H77:H84">100*(G77-F77)</f>
        <v>-4.234492456560562</v>
      </c>
    </row>
    <row r="78" spans="1:8" ht="15">
      <c r="A78" s="130" t="s">
        <v>88</v>
      </c>
      <c r="B78" s="130">
        <v>89.19499000000005</v>
      </c>
      <c r="C78" s="130">
        <v>276.66696999999994</v>
      </c>
      <c r="D78" s="130">
        <v>365.86195999999995</v>
      </c>
      <c r="E78" s="130">
        <v>2815.2201700000037</v>
      </c>
      <c r="F78" s="130">
        <v>0.0963650026937003</v>
      </c>
      <c r="G78" s="130">
        <v>0.0795892742715543</v>
      </c>
      <c r="H78" s="130">
        <f t="shared" si="3"/>
        <v>-1.6775728422146003</v>
      </c>
    </row>
    <row r="79" spans="1:8" ht="15">
      <c r="A79" s="130" t="s">
        <v>85</v>
      </c>
      <c r="B79" s="130">
        <v>111.70796249999995</v>
      </c>
      <c r="C79" s="130">
        <v>355.97749500000015</v>
      </c>
      <c r="D79" s="130">
        <v>467.6854575000001</v>
      </c>
      <c r="E79" s="130">
        <v>3920.547927500004</v>
      </c>
      <c r="F79" s="130">
        <v>0.12318446654522917</v>
      </c>
      <c r="G79" s="130">
        <v>0.1108380678789223</v>
      </c>
      <c r="H79" s="130">
        <f t="shared" si="3"/>
        <v>-1.234639866630688</v>
      </c>
    </row>
    <row r="80" spans="1:8" ht="15">
      <c r="A80" s="130" t="s">
        <v>84</v>
      </c>
      <c r="B80" s="130">
        <v>68.48225749999999</v>
      </c>
      <c r="C80" s="130">
        <v>311.30390000000034</v>
      </c>
      <c r="D80" s="130">
        <v>379.78615750000034</v>
      </c>
      <c r="E80" s="130">
        <v>3559.0366400000003</v>
      </c>
      <c r="F80" s="130">
        <v>0.10003252070949827</v>
      </c>
      <c r="G80" s="130">
        <v>0.10061775853341898</v>
      </c>
      <c r="H80" s="130">
        <f t="shared" si="3"/>
        <v>0.05852378239207118</v>
      </c>
    </row>
    <row r="81" spans="1:8" ht="15">
      <c r="A81" s="130" t="s">
        <v>90</v>
      </c>
      <c r="B81" s="130">
        <v>24.408132500000008</v>
      </c>
      <c r="C81" s="130">
        <v>77.15323749999999</v>
      </c>
      <c r="D81" s="130">
        <v>101.56137</v>
      </c>
      <c r="E81" s="130">
        <v>1634.5929925</v>
      </c>
      <c r="F81" s="130">
        <v>0.026750421644343384</v>
      </c>
      <c r="G81" s="130">
        <v>0.046211685817256355</v>
      </c>
      <c r="H81" s="130">
        <f t="shared" si="3"/>
        <v>1.946126417291297</v>
      </c>
    </row>
    <row r="82" spans="1:8" ht="15">
      <c r="A82" s="130" t="s">
        <v>87</v>
      </c>
      <c r="B82" s="130">
        <v>30.899865000000005</v>
      </c>
      <c r="C82" s="130">
        <v>119.25060250000006</v>
      </c>
      <c r="D82" s="130">
        <v>150.15046750000005</v>
      </c>
      <c r="E82" s="130">
        <v>2165.4065449999953</v>
      </c>
      <c r="F82" s="130">
        <v>0.039548386514678555</v>
      </c>
      <c r="G82" s="130">
        <v>0.06121835061284858</v>
      </c>
      <c r="H82" s="130">
        <f t="shared" si="3"/>
        <v>2.1669964098170027</v>
      </c>
    </row>
    <row r="83" spans="1:8" ht="15">
      <c r="A83" s="130" t="s">
        <v>91</v>
      </c>
      <c r="B83" s="130">
        <v>74.93350749999993</v>
      </c>
      <c r="C83" s="130">
        <v>413.1719999999998</v>
      </c>
      <c r="D83" s="130">
        <v>488.1055074999997</v>
      </c>
      <c r="E83" s="130">
        <v>5593.533747500003</v>
      </c>
      <c r="F83" s="130">
        <v>0.1285629381776871</v>
      </c>
      <c r="G83" s="130">
        <v>0.15813515984327867</v>
      </c>
      <c r="H83" s="130">
        <f t="shared" si="3"/>
        <v>2.9572221665591565</v>
      </c>
    </row>
    <row r="84" spans="1:8" ht="15">
      <c r="A84" s="130" t="s">
        <v>89</v>
      </c>
      <c r="B84" s="130">
        <v>69.3268775</v>
      </c>
      <c r="C84" s="130">
        <v>352.3798099999999</v>
      </c>
      <c r="D84" s="130">
        <v>421.70668749999993</v>
      </c>
      <c r="E84" s="130">
        <v>7025.404442499996</v>
      </c>
      <c r="F84" s="130">
        <v>0.11107404026614008</v>
      </c>
      <c r="G84" s="130">
        <v>0.19861567027730107</v>
      </c>
      <c r="H84" s="130">
        <f t="shared" si="3"/>
        <v>8.754163001116098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spans="1:7" ht="15">
      <c r="A165" s="19" t="s">
        <v>82</v>
      </c>
      <c r="B165" s="19" t="s">
        <v>5</v>
      </c>
      <c r="C165" s="19" t="s">
        <v>6</v>
      </c>
      <c r="D165" s="19"/>
      <c r="E165" s="19"/>
      <c r="F165" s="19"/>
      <c r="G165" s="19"/>
    </row>
    <row r="166" spans="1:7" ht="15">
      <c r="A166" s="130" t="s">
        <v>86</v>
      </c>
      <c r="B166" s="66">
        <v>710.8266274999999</v>
      </c>
      <c r="C166" s="66">
        <v>3532.3240775000027</v>
      </c>
      <c r="D166" s="66">
        <f>B166+C166</f>
        <v>4243.150705000003</v>
      </c>
      <c r="E166" s="19">
        <f>D166/D$175</f>
        <v>0.10833074542765828</v>
      </c>
      <c r="F166" s="19"/>
      <c r="G166" s="120">
        <f>_xlfn.CHISQ.TEST(B166:C174,B179:C187)</f>
        <v>9.319089902039272E-106</v>
      </c>
    </row>
    <row r="167" spans="1:7" ht="15">
      <c r="A167" s="130" t="s">
        <v>92</v>
      </c>
      <c r="B167" s="66">
        <v>710.94265</v>
      </c>
      <c r="C167" s="66">
        <v>5125.7872125000085</v>
      </c>
      <c r="D167" s="66">
        <f aca="true" t="shared" si="4" ref="D167:D174">B167+C167</f>
        <v>5836.7298625000085</v>
      </c>
      <c r="E167" s="19">
        <f aca="true" t="shared" si="5" ref="E167:E174">D167/D$175</f>
        <v>0.14901598854818401</v>
      </c>
      <c r="F167" s="19"/>
      <c r="G167" s="19"/>
    </row>
    <row r="168" spans="1:7" ht="15">
      <c r="A168" s="130" t="s">
        <v>88</v>
      </c>
      <c r="B168" s="66">
        <v>365.86195999999995</v>
      </c>
      <c r="C168" s="66">
        <v>2815.2201700000037</v>
      </c>
      <c r="D168" s="66">
        <f t="shared" si="4"/>
        <v>3181.0821300000034</v>
      </c>
      <c r="E168" s="19">
        <f t="shared" si="5"/>
        <v>0.08121535678745191</v>
      </c>
      <c r="F168" s="19"/>
      <c r="G168" s="19"/>
    </row>
    <row r="169" spans="1:7" ht="15">
      <c r="A169" s="130" t="s">
        <v>85</v>
      </c>
      <c r="B169" s="66">
        <v>467.6854575000001</v>
      </c>
      <c r="C169" s="66">
        <v>3920.547927500004</v>
      </c>
      <c r="D169" s="66">
        <f t="shared" si="4"/>
        <v>4388.233385000004</v>
      </c>
      <c r="E169" s="19">
        <f t="shared" si="5"/>
        <v>0.112034812515005</v>
      </c>
      <c r="F169" s="19"/>
      <c r="G169" s="19"/>
    </row>
    <row r="170" spans="1:7" ht="15">
      <c r="A170" s="130" t="s">
        <v>84</v>
      </c>
      <c r="B170" s="66">
        <v>379.78615750000034</v>
      </c>
      <c r="C170" s="66">
        <v>3559.0366400000003</v>
      </c>
      <c r="D170" s="66">
        <f t="shared" si="4"/>
        <v>3938.8227975000004</v>
      </c>
      <c r="E170" s="19">
        <f t="shared" si="5"/>
        <v>0.10056103104182086</v>
      </c>
      <c r="F170" s="19"/>
      <c r="G170" s="19"/>
    </row>
    <row r="171" spans="1:7" ht="15">
      <c r="A171" s="130" t="s">
        <v>90</v>
      </c>
      <c r="B171" s="66">
        <v>101.56137</v>
      </c>
      <c r="C171" s="66">
        <v>1634.5929925</v>
      </c>
      <c r="D171" s="66">
        <f t="shared" si="4"/>
        <v>1736.1543625</v>
      </c>
      <c r="E171" s="19">
        <f t="shared" si="5"/>
        <v>0.04432529253450255</v>
      </c>
      <c r="F171" s="19"/>
      <c r="G171" s="19"/>
    </row>
    <row r="172" spans="1:7" ht="15">
      <c r="A172" s="130" t="s">
        <v>87</v>
      </c>
      <c r="B172" s="66">
        <v>150.15046750000005</v>
      </c>
      <c r="C172" s="66">
        <v>2165.4065449999953</v>
      </c>
      <c r="D172" s="66">
        <f t="shared" si="4"/>
        <v>2315.5570124999954</v>
      </c>
      <c r="E172" s="19">
        <f t="shared" si="5"/>
        <v>0.059117866577017036</v>
      </c>
      <c r="F172" s="19"/>
      <c r="G172" s="19"/>
    </row>
    <row r="173" spans="1:7" ht="15">
      <c r="A173" s="130" t="s">
        <v>91</v>
      </c>
      <c r="B173" s="66">
        <v>488.1055074999997</v>
      </c>
      <c r="C173" s="66">
        <v>5593.533747500003</v>
      </c>
      <c r="D173" s="66">
        <f t="shared" si="4"/>
        <v>6081.639255000003</v>
      </c>
      <c r="E173" s="19">
        <f t="shared" si="5"/>
        <v>0.15526870472451396</v>
      </c>
      <c r="F173" s="19"/>
      <c r="G173" s="19"/>
    </row>
    <row r="174" spans="1:7" ht="15">
      <c r="A174" s="130" t="s">
        <v>89</v>
      </c>
      <c r="B174" s="66">
        <v>421.70668749999993</v>
      </c>
      <c r="C174" s="66">
        <v>7025.404442499996</v>
      </c>
      <c r="D174" s="66">
        <f t="shared" si="4"/>
        <v>7447.111129999996</v>
      </c>
      <c r="E174" s="19">
        <f t="shared" si="5"/>
        <v>0.1901302018438465</v>
      </c>
      <c r="F174" s="19"/>
      <c r="G174" s="19"/>
    </row>
    <row r="175" spans="1:7" ht="15">
      <c r="A175" s="19" t="s">
        <v>10</v>
      </c>
      <c r="B175" s="66">
        <f>SUM(B166:B174)</f>
        <v>3796.6268849999997</v>
      </c>
      <c r="C175" s="66">
        <f aca="true" t="shared" si="6" ref="C175:D175">SUM(C166:C174)</f>
        <v>35371.85375500001</v>
      </c>
      <c r="D175" s="66">
        <f t="shared" si="6"/>
        <v>39168.48064000001</v>
      </c>
      <c r="E175" s="19"/>
      <c r="F175" s="19"/>
      <c r="G175" s="19"/>
    </row>
    <row r="176" spans="1:7" ht="15">
      <c r="A176" s="19"/>
      <c r="B176" s="19">
        <f>B175/D175</f>
        <v>0.09693066524318465</v>
      </c>
      <c r="C176" s="19">
        <f>C175/D175</f>
        <v>0.9030693347568154</v>
      </c>
      <c r="D176" s="19"/>
      <c r="E176" s="19"/>
      <c r="F176" s="19"/>
      <c r="G176" s="19"/>
    </row>
    <row r="177" spans="1:7" ht="15">
      <c r="A177" s="19"/>
      <c r="B177" s="19"/>
      <c r="C177" s="19"/>
      <c r="D177" s="19"/>
      <c r="E177" s="19"/>
      <c r="F177" s="19"/>
      <c r="G177" s="19"/>
    </row>
    <row r="178" spans="1:7" ht="15">
      <c r="A178" s="19"/>
      <c r="B178" s="147" t="s">
        <v>96</v>
      </c>
      <c r="C178" s="147"/>
      <c r="D178" s="19"/>
      <c r="E178" s="19"/>
      <c r="F178" s="19"/>
      <c r="G178" s="19"/>
    </row>
    <row r="179" spans="1:7" ht="15">
      <c r="A179" s="130" t="s">
        <v>86</v>
      </c>
      <c r="B179" s="62">
        <f>B$176*$E166*$D$175</f>
        <v>411.2914205627382</v>
      </c>
      <c r="C179" s="62">
        <f>C$176*$E166*$D$175</f>
        <v>3831.8592844372643</v>
      </c>
      <c r="D179" s="19"/>
      <c r="E179" s="19"/>
      <c r="F179" s="19"/>
      <c r="G179" s="19"/>
    </row>
    <row r="180" spans="1:7" ht="15">
      <c r="A180" s="130" t="s">
        <v>92</v>
      </c>
      <c r="B180" s="62">
        <f aca="true" t="shared" si="7" ref="B180:C180">B$176*$E167*$D$175</f>
        <v>565.7581084168876</v>
      </c>
      <c r="C180" s="62">
        <f t="shared" si="7"/>
        <v>5270.971754083122</v>
      </c>
      <c r="D180" s="19"/>
      <c r="E180" s="19"/>
      <c r="F180" s="19"/>
      <c r="G180" s="19"/>
    </row>
    <row r="181" spans="1:7" ht="15">
      <c r="A181" s="130" t="s">
        <v>88</v>
      </c>
      <c r="B181" s="62">
        <f aca="true" t="shared" si="8" ref="B181:C181">B$176*$E168*$D$175</f>
        <v>308.34440705410714</v>
      </c>
      <c r="C181" s="62">
        <f t="shared" si="8"/>
        <v>2872.7377229458966</v>
      </c>
      <c r="D181" s="19"/>
      <c r="E181" s="19"/>
      <c r="F181" s="19"/>
      <c r="G181" s="19"/>
    </row>
    <row r="182" spans="1:7" ht="15">
      <c r="A182" s="130" t="s">
        <v>85</v>
      </c>
      <c r="B182" s="62">
        <f aca="true" t="shared" si="9" ref="B182:C182">B$176*$E169*$D$175</f>
        <v>425.3543812504024</v>
      </c>
      <c r="C182" s="62">
        <f t="shared" si="9"/>
        <v>3962.879003749602</v>
      </c>
      <c r="D182" s="19"/>
      <c r="E182" s="19"/>
      <c r="F182" s="19"/>
      <c r="G182" s="19"/>
    </row>
    <row r="183" spans="1:7" ht="15">
      <c r="A183" s="130" t="s">
        <v>84</v>
      </c>
      <c r="B183" s="62">
        <f aca="true" t="shared" si="10" ref="B183:C183">B$176*$E170*$D$175</f>
        <v>381.7927140366967</v>
      </c>
      <c r="C183" s="62">
        <f t="shared" si="10"/>
        <v>3557.0300834633035</v>
      </c>
      <c r="D183" s="19"/>
      <c r="E183" s="19"/>
      <c r="F183" s="19"/>
      <c r="G183" s="19"/>
    </row>
    <row r="184" spans="1:7" ht="15">
      <c r="A184" s="130" t="s">
        <v>90</v>
      </c>
      <c r="B184" s="62">
        <f aca="true" t="shared" si="11" ref="B184:C184">B$176*$E171*$D$175</f>
        <v>168.28659732198216</v>
      </c>
      <c r="C184" s="62">
        <f t="shared" si="11"/>
        <v>1567.867765178018</v>
      </c>
      <c r="D184" s="19"/>
      <c r="E184" s="19"/>
      <c r="F184" s="19"/>
      <c r="G184" s="19"/>
    </row>
    <row r="185" spans="1:7" ht="15">
      <c r="A185" s="130" t="s">
        <v>87</v>
      </c>
      <c r="B185" s="62">
        <f aca="true" t="shared" si="12" ref="B185:C185">B$176*$E172*$D$175</f>
        <v>224.4484816301458</v>
      </c>
      <c r="C185" s="62">
        <f t="shared" si="12"/>
        <v>2091.10853086985</v>
      </c>
      <c r="D185" s="19"/>
      <c r="E185" s="19"/>
      <c r="F185" s="19"/>
      <c r="G185" s="19"/>
    </row>
    <row r="186" spans="1:7" ht="15">
      <c r="A186" s="130" t="s">
        <v>91</v>
      </c>
      <c r="B186" s="62">
        <f aca="true" t="shared" si="13" ref="B186:C186">B$176*$E173*$D$175</f>
        <v>589.4973387562162</v>
      </c>
      <c r="C186" s="62">
        <f t="shared" si="13"/>
        <v>5492.141916243787</v>
      </c>
      <c r="D186" s="19"/>
      <c r="E186" s="19"/>
      <c r="F186" s="19"/>
      <c r="G186" s="19"/>
    </row>
    <row r="187" spans="1:7" ht="15">
      <c r="A187" s="130" t="s">
        <v>89</v>
      </c>
      <c r="B187" s="62">
        <f aca="true" t="shared" si="14" ref="B187:C187">B$176*$E174*$D$175</f>
        <v>721.8534359708241</v>
      </c>
      <c r="C187" s="62">
        <f t="shared" si="14"/>
        <v>6725.257694029172</v>
      </c>
      <c r="D187" s="19"/>
      <c r="E187" s="19"/>
      <c r="F187" s="19"/>
      <c r="G187" s="19"/>
    </row>
    <row r="188" spans="1:7" ht="15">
      <c r="A188" s="19"/>
      <c r="B188" s="62"/>
      <c r="C188" s="62"/>
      <c r="D188" s="19"/>
      <c r="E188" s="19"/>
      <c r="F188" s="19"/>
      <c r="G188" s="19"/>
    </row>
    <row r="189" spans="1:7" ht="15">
      <c r="A189" s="19"/>
      <c r="B189" s="148" t="s">
        <v>107</v>
      </c>
      <c r="C189" s="148"/>
      <c r="D189" s="19"/>
      <c r="E189" s="19"/>
      <c r="F189" s="19"/>
      <c r="G189" s="19"/>
    </row>
    <row r="190" spans="1:7" ht="15">
      <c r="A190" s="19"/>
      <c r="B190" s="62">
        <f>(B179-B166)^2/B179</f>
        <v>218.145421249462</v>
      </c>
      <c r="C190" s="62">
        <f>(C179-C166)^2/C179</f>
        <v>23.414570717495526</v>
      </c>
      <c r="D190" s="19"/>
      <c r="E190" s="19"/>
      <c r="F190" s="19"/>
      <c r="G190" s="19"/>
    </row>
    <row r="191" spans="1:7" ht="15">
      <c r="A191" s="19"/>
      <c r="B191" s="62">
        <f aca="true" t="shared" si="15" ref="B191:C197">(B180-B167)^2/B180</f>
        <v>37.257178997718285</v>
      </c>
      <c r="C191" s="62">
        <f t="shared" si="15"/>
        <v>3.9989876816111436</v>
      </c>
      <c r="D191" s="19"/>
      <c r="E191" s="19"/>
      <c r="F191" s="19"/>
      <c r="G191" s="19"/>
    </row>
    <row r="192" spans="1:7" ht="15">
      <c r="A192" s="19"/>
      <c r="B192" s="62">
        <f t="shared" si="15"/>
        <v>10.729135412218001</v>
      </c>
      <c r="C192" s="62">
        <f t="shared" si="15"/>
        <v>1.15160840144191</v>
      </c>
      <c r="D192" s="19"/>
      <c r="E192" s="19"/>
      <c r="F192" s="19"/>
      <c r="G192" s="19"/>
    </row>
    <row r="193" spans="1:7" ht="15">
      <c r="A193" s="19"/>
      <c r="B193" s="62">
        <f t="shared" si="15"/>
        <v>4.212769623252959</v>
      </c>
      <c r="C193" s="62">
        <f t="shared" si="15"/>
        <v>0.4521763129163926</v>
      </c>
      <c r="D193" s="19"/>
      <c r="E193" s="19"/>
      <c r="F193" s="19"/>
      <c r="G193" s="19"/>
    </row>
    <row r="194" spans="1:7" ht="15">
      <c r="A194" s="19"/>
      <c r="B194" s="62">
        <f t="shared" si="15"/>
        <v>0.01054569400340051</v>
      </c>
      <c r="C194" s="62">
        <f t="shared" si="15"/>
        <v>0.0011319187750698518</v>
      </c>
      <c r="D194" s="19"/>
      <c r="E194" s="19"/>
      <c r="F194" s="19"/>
      <c r="G194" s="19"/>
    </row>
    <row r="195" spans="1:7" ht="15">
      <c r="A195" s="19"/>
      <c r="B195" s="62">
        <f t="shared" si="15"/>
        <v>26.456390657490736</v>
      </c>
      <c r="C195" s="62">
        <f t="shared" si="15"/>
        <v>2.839688435500586</v>
      </c>
      <c r="D195" s="19"/>
      <c r="E195" s="19"/>
      <c r="F195" s="19"/>
      <c r="G195" s="19"/>
    </row>
    <row r="196" spans="1:7" ht="15">
      <c r="A196" s="19"/>
      <c r="B196" s="62">
        <f t="shared" si="15"/>
        <v>24.59448539634014</v>
      </c>
      <c r="C196" s="62">
        <f t="shared" si="15"/>
        <v>2.6398414153028353</v>
      </c>
      <c r="D196" s="19"/>
      <c r="E196" s="19"/>
      <c r="F196" s="19"/>
      <c r="G196" s="19"/>
    </row>
    <row r="197" spans="1:7" ht="15">
      <c r="A197" s="19"/>
      <c r="B197" s="62">
        <f t="shared" si="15"/>
        <v>17.439100687340765</v>
      </c>
      <c r="C197" s="62">
        <f t="shared" si="15"/>
        <v>1.8718204304014079</v>
      </c>
      <c r="D197" s="19"/>
      <c r="E197" s="19"/>
      <c r="F197" s="19"/>
      <c r="G197" s="19"/>
    </row>
    <row r="198" spans="1:7" ht="15">
      <c r="A198" s="19"/>
      <c r="B198" s="62">
        <f>(B187-B174)^2/B187</f>
        <v>124.80105535058969</v>
      </c>
      <c r="C198" s="62">
        <f>(C187-C174)^2/C187</f>
        <v>13.395482331865146</v>
      </c>
      <c r="D198" s="62">
        <f>SUM(B190:C198)</f>
        <v>513.411390713726</v>
      </c>
      <c r="E198" s="19"/>
      <c r="F198" s="19"/>
      <c r="G198" s="19"/>
    </row>
  </sheetData>
  <autoFilter ref="A75:H75">
    <sortState ref="A76:H198">
      <sortCondition sortBy="value" ref="H76:H198"/>
    </sortState>
  </autoFilter>
  <mergeCells count="2">
    <mergeCell ref="B178:C178"/>
    <mergeCell ref="B189:C18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SheetLayoutView="17" workbookViewId="0" topLeftCell="AA31">
      <selection activeCell="AI57" sqref="AI57"/>
    </sheetView>
  </sheetViews>
  <sheetFormatPr defaultColWidth="9.28125" defaultRowHeight="15"/>
  <cols>
    <col min="1" max="1" width="15.421875" style="15" customWidth="1"/>
    <col min="2" max="2" width="6.7109375" style="15" bestFit="1" customWidth="1"/>
    <col min="3" max="14" width="12.00390625" style="15" customWidth="1"/>
    <col min="15" max="19" width="9.28125" style="35" customWidth="1"/>
    <col min="20" max="20" width="9.28125" style="1" customWidth="1"/>
    <col min="21" max="21" width="13.421875" style="8" customWidth="1"/>
    <col min="22" max="24" width="9.421875" style="1" bestFit="1" customWidth="1"/>
    <col min="25" max="25" width="11.00390625" style="1" bestFit="1" customWidth="1"/>
    <col min="26" max="26" width="14.7109375" style="1" bestFit="1" customWidth="1"/>
    <col min="27" max="27" width="9.421875" style="1" customWidth="1"/>
    <col min="28" max="28" width="13.7109375" style="1" customWidth="1"/>
    <col min="29" max="29" width="10.00390625" style="1" bestFit="1" customWidth="1"/>
    <col min="30" max="31" width="9.421875" style="1" bestFit="1" customWidth="1"/>
    <col min="32" max="32" width="10.28125" style="1" bestFit="1" customWidth="1"/>
    <col min="33" max="33" width="10.00390625" style="1" bestFit="1" customWidth="1"/>
    <col min="34" max="36" width="9.421875" style="1" bestFit="1" customWidth="1"/>
    <col min="37" max="37" width="9.28125" style="1" bestFit="1" customWidth="1"/>
    <col min="38" max="38" width="9.7109375" style="1" bestFit="1" customWidth="1"/>
    <col min="39" max="49" width="9.28125" style="1" bestFit="1" customWidth="1"/>
    <col min="50" max="50" width="10.00390625" style="1" bestFit="1" customWidth="1"/>
    <col min="51" max="53" width="9.28125" style="1" bestFit="1" customWidth="1"/>
    <col min="54" max="54" width="10.57421875" style="1" customWidth="1"/>
    <col min="55" max="60" width="9.28125" style="1" bestFit="1" customWidth="1"/>
    <col min="61" max="63" width="9.28125" style="1" customWidth="1"/>
    <col min="64" max="69" width="9.28125" style="1" bestFit="1" customWidth="1"/>
    <col min="70" max="274" width="9.28125" style="1" customWidth="1"/>
    <col min="275" max="275" width="13.421875" style="1" customWidth="1"/>
    <col min="276" max="279" width="9.421875" style="1" bestFit="1" customWidth="1"/>
    <col min="280" max="281" width="11.00390625" style="1" bestFit="1" customWidth="1"/>
    <col min="282" max="283" width="9.421875" style="1" bestFit="1" customWidth="1"/>
    <col min="284" max="284" width="10.28125" style="1" bestFit="1" customWidth="1"/>
    <col min="285" max="285" width="10.00390625" style="1" bestFit="1" customWidth="1"/>
    <col min="286" max="287" width="9.421875" style="1" bestFit="1" customWidth="1"/>
    <col min="288" max="288" width="10.28125" style="1" bestFit="1" customWidth="1"/>
    <col min="289" max="289" width="10.00390625" style="1" bestFit="1" customWidth="1"/>
    <col min="290" max="292" width="9.421875" style="1" bestFit="1" customWidth="1"/>
    <col min="293" max="293" width="9.28125" style="1" bestFit="1" customWidth="1"/>
    <col min="294" max="294" width="9.7109375" style="1" bestFit="1" customWidth="1"/>
    <col min="295" max="305" width="9.28125" style="1" bestFit="1" customWidth="1"/>
    <col min="306" max="306" width="10.00390625" style="1" bestFit="1" customWidth="1"/>
    <col min="307" max="309" width="9.28125" style="1" bestFit="1" customWidth="1"/>
    <col min="310" max="310" width="10.57421875" style="1" customWidth="1"/>
    <col min="311" max="316" width="9.28125" style="1" bestFit="1" customWidth="1"/>
    <col min="317" max="319" width="9.28125" style="1" customWidth="1"/>
    <col min="320" max="325" width="9.28125" style="1" bestFit="1" customWidth="1"/>
    <col min="326" max="530" width="9.28125" style="1" customWidth="1"/>
    <col min="531" max="531" width="13.421875" style="1" customWidth="1"/>
    <col min="532" max="535" width="9.421875" style="1" bestFit="1" customWidth="1"/>
    <col min="536" max="537" width="11.00390625" style="1" bestFit="1" customWidth="1"/>
    <col min="538" max="539" width="9.421875" style="1" bestFit="1" customWidth="1"/>
    <col min="540" max="540" width="10.28125" style="1" bestFit="1" customWidth="1"/>
    <col min="541" max="541" width="10.00390625" style="1" bestFit="1" customWidth="1"/>
    <col min="542" max="543" width="9.421875" style="1" bestFit="1" customWidth="1"/>
    <col min="544" max="544" width="10.28125" style="1" bestFit="1" customWidth="1"/>
    <col min="545" max="545" width="10.00390625" style="1" bestFit="1" customWidth="1"/>
    <col min="546" max="548" width="9.421875" style="1" bestFit="1" customWidth="1"/>
    <col min="549" max="549" width="9.28125" style="1" bestFit="1" customWidth="1"/>
    <col min="550" max="550" width="9.7109375" style="1" bestFit="1" customWidth="1"/>
    <col min="551" max="561" width="9.28125" style="1" bestFit="1" customWidth="1"/>
    <col min="562" max="562" width="10.00390625" style="1" bestFit="1" customWidth="1"/>
    <col min="563" max="565" width="9.28125" style="1" bestFit="1" customWidth="1"/>
    <col min="566" max="566" width="10.57421875" style="1" customWidth="1"/>
    <col min="567" max="572" width="9.28125" style="1" bestFit="1" customWidth="1"/>
    <col min="573" max="575" width="9.28125" style="1" customWidth="1"/>
    <col min="576" max="581" width="9.28125" style="1" bestFit="1" customWidth="1"/>
    <col min="582" max="786" width="9.28125" style="1" customWidth="1"/>
    <col min="787" max="787" width="13.421875" style="1" customWidth="1"/>
    <col min="788" max="791" width="9.421875" style="1" bestFit="1" customWidth="1"/>
    <col min="792" max="793" width="11.00390625" style="1" bestFit="1" customWidth="1"/>
    <col min="794" max="795" width="9.421875" style="1" bestFit="1" customWidth="1"/>
    <col min="796" max="796" width="10.28125" style="1" bestFit="1" customWidth="1"/>
    <col min="797" max="797" width="10.00390625" style="1" bestFit="1" customWidth="1"/>
    <col min="798" max="799" width="9.421875" style="1" bestFit="1" customWidth="1"/>
    <col min="800" max="800" width="10.28125" style="1" bestFit="1" customWidth="1"/>
    <col min="801" max="801" width="10.00390625" style="1" bestFit="1" customWidth="1"/>
    <col min="802" max="804" width="9.421875" style="1" bestFit="1" customWidth="1"/>
    <col min="805" max="805" width="9.28125" style="1" bestFit="1" customWidth="1"/>
    <col min="806" max="806" width="9.7109375" style="1" bestFit="1" customWidth="1"/>
    <col min="807" max="817" width="9.28125" style="1" bestFit="1" customWidth="1"/>
    <col min="818" max="818" width="10.00390625" style="1" bestFit="1" customWidth="1"/>
    <col min="819" max="821" width="9.28125" style="1" bestFit="1" customWidth="1"/>
    <col min="822" max="822" width="10.57421875" style="1" customWidth="1"/>
    <col min="823" max="828" width="9.28125" style="1" bestFit="1" customWidth="1"/>
    <col min="829" max="831" width="9.28125" style="1" customWidth="1"/>
    <col min="832" max="837" width="9.28125" style="1" bestFit="1" customWidth="1"/>
    <col min="838" max="1042" width="9.28125" style="1" customWidth="1"/>
    <col min="1043" max="1043" width="13.421875" style="1" customWidth="1"/>
    <col min="1044" max="1047" width="9.421875" style="1" bestFit="1" customWidth="1"/>
    <col min="1048" max="1049" width="11.00390625" style="1" bestFit="1" customWidth="1"/>
    <col min="1050" max="1051" width="9.421875" style="1" bestFit="1" customWidth="1"/>
    <col min="1052" max="1052" width="10.28125" style="1" bestFit="1" customWidth="1"/>
    <col min="1053" max="1053" width="10.00390625" style="1" bestFit="1" customWidth="1"/>
    <col min="1054" max="1055" width="9.421875" style="1" bestFit="1" customWidth="1"/>
    <col min="1056" max="1056" width="10.28125" style="1" bestFit="1" customWidth="1"/>
    <col min="1057" max="1057" width="10.00390625" style="1" bestFit="1" customWidth="1"/>
    <col min="1058" max="1060" width="9.421875" style="1" bestFit="1" customWidth="1"/>
    <col min="1061" max="1061" width="9.28125" style="1" bestFit="1" customWidth="1"/>
    <col min="1062" max="1062" width="9.7109375" style="1" bestFit="1" customWidth="1"/>
    <col min="1063" max="1073" width="9.28125" style="1" bestFit="1" customWidth="1"/>
    <col min="1074" max="1074" width="10.00390625" style="1" bestFit="1" customWidth="1"/>
    <col min="1075" max="1077" width="9.28125" style="1" bestFit="1" customWidth="1"/>
    <col min="1078" max="1078" width="10.57421875" style="1" customWidth="1"/>
    <col min="1079" max="1084" width="9.28125" style="1" bestFit="1" customWidth="1"/>
    <col min="1085" max="1087" width="9.28125" style="1" customWidth="1"/>
    <col min="1088" max="1093" width="9.28125" style="1" bestFit="1" customWidth="1"/>
    <col min="1094" max="1298" width="9.28125" style="1" customWidth="1"/>
    <col min="1299" max="1299" width="13.421875" style="1" customWidth="1"/>
    <col min="1300" max="1303" width="9.421875" style="1" bestFit="1" customWidth="1"/>
    <col min="1304" max="1305" width="11.00390625" style="1" bestFit="1" customWidth="1"/>
    <col min="1306" max="1307" width="9.421875" style="1" bestFit="1" customWidth="1"/>
    <col min="1308" max="1308" width="10.28125" style="1" bestFit="1" customWidth="1"/>
    <col min="1309" max="1309" width="10.00390625" style="1" bestFit="1" customWidth="1"/>
    <col min="1310" max="1311" width="9.421875" style="1" bestFit="1" customWidth="1"/>
    <col min="1312" max="1312" width="10.28125" style="1" bestFit="1" customWidth="1"/>
    <col min="1313" max="1313" width="10.00390625" style="1" bestFit="1" customWidth="1"/>
    <col min="1314" max="1316" width="9.421875" style="1" bestFit="1" customWidth="1"/>
    <col min="1317" max="1317" width="9.28125" style="1" bestFit="1" customWidth="1"/>
    <col min="1318" max="1318" width="9.7109375" style="1" bestFit="1" customWidth="1"/>
    <col min="1319" max="1329" width="9.28125" style="1" bestFit="1" customWidth="1"/>
    <col min="1330" max="1330" width="10.00390625" style="1" bestFit="1" customWidth="1"/>
    <col min="1331" max="1333" width="9.28125" style="1" bestFit="1" customWidth="1"/>
    <col min="1334" max="1334" width="10.57421875" style="1" customWidth="1"/>
    <col min="1335" max="1340" width="9.28125" style="1" bestFit="1" customWidth="1"/>
    <col min="1341" max="1343" width="9.28125" style="1" customWidth="1"/>
    <col min="1344" max="1349" width="9.28125" style="1" bestFit="1" customWidth="1"/>
    <col min="1350" max="1554" width="9.28125" style="1" customWidth="1"/>
    <col min="1555" max="1555" width="13.421875" style="1" customWidth="1"/>
    <col min="1556" max="1559" width="9.421875" style="1" bestFit="1" customWidth="1"/>
    <col min="1560" max="1561" width="11.00390625" style="1" bestFit="1" customWidth="1"/>
    <col min="1562" max="1563" width="9.421875" style="1" bestFit="1" customWidth="1"/>
    <col min="1564" max="1564" width="10.28125" style="1" bestFit="1" customWidth="1"/>
    <col min="1565" max="1565" width="10.00390625" style="1" bestFit="1" customWidth="1"/>
    <col min="1566" max="1567" width="9.421875" style="1" bestFit="1" customWidth="1"/>
    <col min="1568" max="1568" width="10.28125" style="1" bestFit="1" customWidth="1"/>
    <col min="1569" max="1569" width="10.00390625" style="1" bestFit="1" customWidth="1"/>
    <col min="1570" max="1572" width="9.421875" style="1" bestFit="1" customWidth="1"/>
    <col min="1573" max="1573" width="9.28125" style="1" bestFit="1" customWidth="1"/>
    <col min="1574" max="1574" width="9.7109375" style="1" bestFit="1" customWidth="1"/>
    <col min="1575" max="1585" width="9.28125" style="1" bestFit="1" customWidth="1"/>
    <col min="1586" max="1586" width="10.00390625" style="1" bestFit="1" customWidth="1"/>
    <col min="1587" max="1589" width="9.28125" style="1" bestFit="1" customWidth="1"/>
    <col min="1590" max="1590" width="10.57421875" style="1" customWidth="1"/>
    <col min="1591" max="1596" width="9.28125" style="1" bestFit="1" customWidth="1"/>
    <col min="1597" max="1599" width="9.28125" style="1" customWidth="1"/>
    <col min="1600" max="1605" width="9.28125" style="1" bestFit="1" customWidth="1"/>
    <col min="1606" max="1810" width="9.28125" style="1" customWidth="1"/>
    <col min="1811" max="1811" width="13.421875" style="1" customWidth="1"/>
    <col min="1812" max="1815" width="9.421875" style="1" bestFit="1" customWidth="1"/>
    <col min="1816" max="1817" width="11.00390625" style="1" bestFit="1" customWidth="1"/>
    <col min="1818" max="1819" width="9.421875" style="1" bestFit="1" customWidth="1"/>
    <col min="1820" max="1820" width="10.28125" style="1" bestFit="1" customWidth="1"/>
    <col min="1821" max="1821" width="10.00390625" style="1" bestFit="1" customWidth="1"/>
    <col min="1822" max="1823" width="9.421875" style="1" bestFit="1" customWidth="1"/>
    <col min="1824" max="1824" width="10.28125" style="1" bestFit="1" customWidth="1"/>
    <col min="1825" max="1825" width="10.00390625" style="1" bestFit="1" customWidth="1"/>
    <col min="1826" max="1828" width="9.421875" style="1" bestFit="1" customWidth="1"/>
    <col min="1829" max="1829" width="9.28125" style="1" bestFit="1" customWidth="1"/>
    <col min="1830" max="1830" width="9.7109375" style="1" bestFit="1" customWidth="1"/>
    <col min="1831" max="1841" width="9.28125" style="1" bestFit="1" customWidth="1"/>
    <col min="1842" max="1842" width="10.00390625" style="1" bestFit="1" customWidth="1"/>
    <col min="1843" max="1845" width="9.28125" style="1" bestFit="1" customWidth="1"/>
    <col min="1846" max="1846" width="10.57421875" style="1" customWidth="1"/>
    <col min="1847" max="1852" width="9.28125" style="1" bestFit="1" customWidth="1"/>
    <col min="1853" max="1855" width="9.28125" style="1" customWidth="1"/>
    <col min="1856" max="1861" width="9.28125" style="1" bestFit="1" customWidth="1"/>
    <col min="1862" max="2066" width="9.28125" style="1" customWidth="1"/>
    <col min="2067" max="2067" width="13.421875" style="1" customWidth="1"/>
    <col min="2068" max="2071" width="9.421875" style="1" bestFit="1" customWidth="1"/>
    <col min="2072" max="2073" width="11.00390625" style="1" bestFit="1" customWidth="1"/>
    <col min="2074" max="2075" width="9.421875" style="1" bestFit="1" customWidth="1"/>
    <col min="2076" max="2076" width="10.28125" style="1" bestFit="1" customWidth="1"/>
    <col min="2077" max="2077" width="10.00390625" style="1" bestFit="1" customWidth="1"/>
    <col min="2078" max="2079" width="9.421875" style="1" bestFit="1" customWidth="1"/>
    <col min="2080" max="2080" width="10.28125" style="1" bestFit="1" customWidth="1"/>
    <col min="2081" max="2081" width="10.00390625" style="1" bestFit="1" customWidth="1"/>
    <col min="2082" max="2084" width="9.421875" style="1" bestFit="1" customWidth="1"/>
    <col min="2085" max="2085" width="9.28125" style="1" bestFit="1" customWidth="1"/>
    <col min="2086" max="2086" width="9.7109375" style="1" bestFit="1" customWidth="1"/>
    <col min="2087" max="2097" width="9.28125" style="1" bestFit="1" customWidth="1"/>
    <col min="2098" max="2098" width="10.00390625" style="1" bestFit="1" customWidth="1"/>
    <col min="2099" max="2101" width="9.28125" style="1" bestFit="1" customWidth="1"/>
    <col min="2102" max="2102" width="10.57421875" style="1" customWidth="1"/>
    <col min="2103" max="2108" width="9.28125" style="1" bestFit="1" customWidth="1"/>
    <col min="2109" max="2111" width="9.28125" style="1" customWidth="1"/>
    <col min="2112" max="2117" width="9.28125" style="1" bestFit="1" customWidth="1"/>
    <col min="2118" max="2322" width="9.28125" style="1" customWidth="1"/>
    <col min="2323" max="2323" width="13.421875" style="1" customWidth="1"/>
    <col min="2324" max="2327" width="9.421875" style="1" bestFit="1" customWidth="1"/>
    <col min="2328" max="2329" width="11.00390625" style="1" bestFit="1" customWidth="1"/>
    <col min="2330" max="2331" width="9.421875" style="1" bestFit="1" customWidth="1"/>
    <col min="2332" max="2332" width="10.28125" style="1" bestFit="1" customWidth="1"/>
    <col min="2333" max="2333" width="10.00390625" style="1" bestFit="1" customWidth="1"/>
    <col min="2334" max="2335" width="9.421875" style="1" bestFit="1" customWidth="1"/>
    <col min="2336" max="2336" width="10.28125" style="1" bestFit="1" customWidth="1"/>
    <col min="2337" max="2337" width="10.00390625" style="1" bestFit="1" customWidth="1"/>
    <col min="2338" max="2340" width="9.421875" style="1" bestFit="1" customWidth="1"/>
    <col min="2341" max="2341" width="9.28125" style="1" bestFit="1" customWidth="1"/>
    <col min="2342" max="2342" width="9.7109375" style="1" bestFit="1" customWidth="1"/>
    <col min="2343" max="2353" width="9.28125" style="1" bestFit="1" customWidth="1"/>
    <col min="2354" max="2354" width="10.00390625" style="1" bestFit="1" customWidth="1"/>
    <col min="2355" max="2357" width="9.28125" style="1" bestFit="1" customWidth="1"/>
    <col min="2358" max="2358" width="10.57421875" style="1" customWidth="1"/>
    <col min="2359" max="2364" width="9.28125" style="1" bestFit="1" customWidth="1"/>
    <col min="2365" max="2367" width="9.28125" style="1" customWidth="1"/>
    <col min="2368" max="2373" width="9.28125" style="1" bestFit="1" customWidth="1"/>
    <col min="2374" max="2578" width="9.28125" style="1" customWidth="1"/>
    <col min="2579" max="2579" width="13.421875" style="1" customWidth="1"/>
    <col min="2580" max="2583" width="9.421875" style="1" bestFit="1" customWidth="1"/>
    <col min="2584" max="2585" width="11.00390625" style="1" bestFit="1" customWidth="1"/>
    <col min="2586" max="2587" width="9.421875" style="1" bestFit="1" customWidth="1"/>
    <col min="2588" max="2588" width="10.28125" style="1" bestFit="1" customWidth="1"/>
    <col min="2589" max="2589" width="10.00390625" style="1" bestFit="1" customWidth="1"/>
    <col min="2590" max="2591" width="9.421875" style="1" bestFit="1" customWidth="1"/>
    <col min="2592" max="2592" width="10.28125" style="1" bestFit="1" customWidth="1"/>
    <col min="2593" max="2593" width="10.00390625" style="1" bestFit="1" customWidth="1"/>
    <col min="2594" max="2596" width="9.421875" style="1" bestFit="1" customWidth="1"/>
    <col min="2597" max="2597" width="9.28125" style="1" bestFit="1" customWidth="1"/>
    <col min="2598" max="2598" width="9.7109375" style="1" bestFit="1" customWidth="1"/>
    <col min="2599" max="2609" width="9.28125" style="1" bestFit="1" customWidth="1"/>
    <col min="2610" max="2610" width="10.00390625" style="1" bestFit="1" customWidth="1"/>
    <col min="2611" max="2613" width="9.28125" style="1" bestFit="1" customWidth="1"/>
    <col min="2614" max="2614" width="10.57421875" style="1" customWidth="1"/>
    <col min="2615" max="2620" width="9.28125" style="1" bestFit="1" customWidth="1"/>
    <col min="2621" max="2623" width="9.28125" style="1" customWidth="1"/>
    <col min="2624" max="2629" width="9.28125" style="1" bestFit="1" customWidth="1"/>
    <col min="2630" max="2834" width="9.28125" style="1" customWidth="1"/>
    <col min="2835" max="2835" width="13.421875" style="1" customWidth="1"/>
    <col min="2836" max="2839" width="9.421875" style="1" bestFit="1" customWidth="1"/>
    <col min="2840" max="2841" width="11.00390625" style="1" bestFit="1" customWidth="1"/>
    <col min="2842" max="2843" width="9.421875" style="1" bestFit="1" customWidth="1"/>
    <col min="2844" max="2844" width="10.28125" style="1" bestFit="1" customWidth="1"/>
    <col min="2845" max="2845" width="10.00390625" style="1" bestFit="1" customWidth="1"/>
    <col min="2846" max="2847" width="9.421875" style="1" bestFit="1" customWidth="1"/>
    <col min="2848" max="2848" width="10.28125" style="1" bestFit="1" customWidth="1"/>
    <col min="2849" max="2849" width="10.00390625" style="1" bestFit="1" customWidth="1"/>
    <col min="2850" max="2852" width="9.421875" style="1" bestFit="1" customWidth="1"/>
    <col min="2853" max="2853" width="9.28125" style="1" bestFit="1" customWidth="1"/>
    <col min="2854" max="2854" width="9.7109375" style="1" bestFit="1" customWidth="1"/>
    <col min="2855" max="2865" width="9.28125" style="1" bestFit="1" customWidth="1"/>
    <col min="2866" max="2866" width="10.00390625" style="1" bestFit="1" customWidth="1"/>
    <col min="2867" max="2869" width="9.28125" style="1" bestFit="1" customWidth="1"/>
    <col min="2870" max="2870" width="10.57421875" style="1" customWidth="1"/>
    <col min="2871" max="2876" width="9.28125" style="1" bestFit="1" customWidth="1"/>
    <col min="2877" max="2879" width="9.28125" style="1" customWidth="1"/>
    <col min="2880" max="2885" width="9.28125" style="1" bestFit="1" customWidth="1"/>
    <col min="2886" max="3090" width="9.28125" style="1" customWidth="1"/>
    <col min="3091" max="3091" width="13.421875" style="1" customWidth="1"/>
    <col min="3092" max="3095" width="9.421875" style="1" bestFit="1" customWidth="1"/>
    <col min="3096" max="3097" width="11.00390625" style="1" bestFit="1" customWidth="1"/>
    <col min="3098" max="3099" width="9.421875" style="1" bestFit="1" customWidth="1"/>
    <col min="3100" max="3100" width="10.28125" style="1" bestFit="1" customWidth="1"/>
    <col min="3101" max="3101" width="10.00390625" style="1" bestFit="1" customWidth="1"/>
    <col min="3102" max="3103" width="9.421875" style="1" bestFit="1" customWidth="1"/>
    <col min="3104" max="3104" width="10.28125" style="1" bestFit="1" customWidth="1"/>
    <col min="3105" max="3105" width="10.00390625" style="1" bestFit="1" customWidth="1"/>
    <col min="3106" max="3108" width="9.421875" style="1" bestFit="1" customWidth="1"/>
    <col min="3109" max="3109" width="9.28125" style="1" bestFit="1" customWidth="1"/>
    <col min="3110" max="3110" width="9.7109375" style="1" bestFit="1" customWidth="1"/>
    <col min="3111" max="3121" width="9.28125" style="1" bestFit="1" customWidth="1"/>
    <col min="3122" max="3122" width="10.00390625" style="1" bestFit="1" customWidth="1"/>
    <col min="3123" max="3125" width="9.28125" style="1" bestFit="1" customWidth="1"/>
    <col min="3126" max="3126" width="10.57421875" style="1" customWidth="1"/>
    <col min="3127" max="3132" width="9.28125" style="1" bestFit="1" customWidth="1"/>
    <col min="3133" max="3135" width="9.28125" style="1" customWidth="1"/>
    <col min="3136" max="3141" width="9.28125" style="1" bestFit="1" customWidth="1"/>
    <col min="3142" max="3346" width="9.28125" style="1" customWidth="1"/>
    <col min="3347" max="3347" width="13.421875" style="1" customWidth="1"/>
    <col min="3348" max="3351" width="9.421875" style="1" bestFit="1" customWidth="1"/>
    <col min="3352" max="3353" width="11.00390625" style="1" bestFit="1" customWidth="1"/>
    <col min="3354" max="3355" width="9.421875" style="1" bestFit="1" customWidth="1"/>
    <col min="3356" max="3356" width="10.28125" style="1" bestFit="1" customWidth="1"/>
    <col min="3357" max="3357" width="10.00390625" style="1" bestFit="1" customWidth="1"/>
    <col min="3358" max="3359" width="9.421875" style="1" bestFit="1" customWidth="1"/>
    <col min="3360" max="3360" width="10.28125" style="1" bestFit="1" customWidth="1"/>
    <col min="3361" max="3361" width="10.00390625" style="1" bestFit="1" customWidth="1"/>
    <col min="3362" max="3364" width="9.421875" style="1" bestFit="1" customWidth="1"/>
    <col min="3365" max="3365" width="9.28125" style="1" bestFit="1" customWidth="1"/>
    <col min="3366" max="3366" width="9.7109375" style="1" bestFit="1" customWidth="1"/>
    <col min="3367" max="3377" width="9.28125" style="1" bestFit="1" customWidth="1"/>
    <col min="3378" max="3378" width="10.00390625" style="1" bestFit="1" customWidth="1"/>
    <col min="3379" max="3381" width="9.28125" style="1" bestFit="1" customWidth="1"/>
    <col min="3382" max="3382" width="10.57421875" style="1" customWidth="1"/>
    <col min="3383" max="3388" width="9.28125" style="1" bestFit="1" customWidth="1"/>
    <col min="3389" max="3391" width="9.28125" style="1" customWidth="1"/>
    <col min="3392" max="3397" width="9.28125" style="1" bestFit="1" customWidth="1"/>
    <col min="3398" max="3602" width="9.28125" style="1" customWidth="1"/>
    <col min="3603" max="3603" width="13.421875" style="1" customWidth="1"/>
    <col min="3604" max="3607" width="9.421875" style="1" bestFit="1" customWidth="1"/>
    <col min="3608" max="3609" width="11.00390625" style="1" bestFit="1" customWidth="1"/>
    <col min="3610" max="3611" width="9.421875" style="1" bestFit="1" customWidth="1"/>
    <col min="3612" max="3612" width="10.28125" style="1" bestFit="1" customWidth="1"/>
    <col min="3613" max="3613" width="10.00390625" style="1" bestFit="1" customWidth="1"/>
    <col min="3614" max="3615" width="9.421875" style="1" bestFit="1" customWidth="1"/>
    <col min="3616" max="3616" width="10.28125" style="1" bestFit="1" customWidth="1"/>
    <col min="3617" max="3617" width="10.00390625" style="1" bestFit="1" customWidth="1"/>
    <col min="3618" max="3620" width="9.421875" style="1" bestFit="1" customWidth="1"/>
    <col min="3621" max="3621" width="9.28125" style="1" bestFit="1" customWidth="1"/>
    <col min="3622" max="3622" width="9.7109375" style="1" bestFit="1" customWidth="1"/>
    <col min="3623" max="3633" width="9.28125" style="1" bestFit="1" customWidth="1"/>
    <col min="3634" max="3634" width="10.00390625" style="1" bestFit="1" customWidth="1"/>
    <col min="3635" max="3637" width="9.28125" style="1" bestFit="1" customWidth="1"/>
    <col min="3638" max="3638" width="10.57421875" style="1" customWidth="1"/>
    <col min="3639" max="3644" width="9.28125" style="1" bestFit="1" customWidth="1"/>
    <col min="3645" max="3647" width="9.28125" style="1" customWidth="1"/>
    <col min="3648" max="3653" width="9.28125" style="1" bestFit="1" customWidth="1"/>
    <col min="3654" max="3858" width="9.28125" style="1" customWidth="1"/>
    <col min="3859" max="3859" width="13.421875" style="1" customWidth="1"/>
    <col min="3860" max="3863" width="9.421875" style="1" bestFit="1" customWidth="1"/>
    <col min="3864" max="3865" width="11.00390625" style="1" bestFit="1" customWidth="1"/>
    <col min="3866" max="3867" width="9.421875" style="1" bestFit="1" customWidth="1"/>
    <col min="3868" max="3868" width="10.28125" style="1" bestFit="1" customWidth="1"/>
    <col min="3869" max="3869" width="10.00390625" style="1" bestFit="1" customWidth="1"/>
    <col min="3870" max="3871" width="9.421875" style="1" bestFit="1" customWidth="1"/>
    <col min="3872" max="3872" width="10.28125" style="1" bestFit="1" customWidth="1"/>
    <col min="3873" max="3873" width="10.00390625" style="1" bestFit="1" customWidth="1"/>
    <col min="3874" max="3876" width="9.421875" style="1" bestFit="1" customWidth="1"/>
    <col min="3877" max="3877" width="9.28125" style="1" bestFit="1" customWidth="1"/>
    <col min="3878" max="3878" width="9.7109375" style="1" bestFit="1" customWidth="1"/>
    <col min="3879" max="3889" width="9.28125" style="1" bestFit="1" customWidth="1"/>
    <col min="3890" max="3890" width="10.00390625" style="1" bestFit="1" customWidth="1"/>
    <col min="3891" max="3893" width="9.28125" style="1" bestFit="1" customWidth="1"/>
    <col min="3894" max="3894" width="10.57421875" style="1" customWidth="1"/>
    <col min="3895" max="3900" width="9.28125" style="1" bestFit="1" customWidth="1"/>
    <col min="3901" max="3903" width="9.28125" style="1" customWidth="1"/>
    <col min="3904" max="3909" width="9.28125" style="1" bestFit="1" customWidth="1"/>
    <col min="3910" max="4114" width="9.28125" style="1" customWidth="1"/>
    <col min="4115" max="4115" width="13.421875" style="1" customWidth="1"/>
    <col min="4116" max="4119" width="9.421875" style="1" bestFit="1" customWidth="1"/>
    <col min="4120" max="4121" width="11.00390625" style="1" bestFit="1" customWidth="1"/>
    <col min="4122" max="4123" width="9.421875" style="1" bestFit="1" customWidth="1"/>
    <col min="4124" max="4124" width="10.28125" style="1" bestFit="1" customWidth="1"/>
    <col min="4125" max="4125" width="10.00390625" style="1" bestFit="1" customWidth="1"/>
    <col min="4126" max="4127" width="9.421875" style="1" bestFit="1" customWidth="1"/>
    <col min="4128" max="4128" width="10.28125" style="1" bestFit="1" customWidth="1"/>
    <col min="4129" max="4129" width="10.00390625" style="1" bestFit="1" customWidth="1"/>
    <col min="4130" max="4132" width="9.421875" style="1" bestFit="1" customWidth="1"/>
    <col min="4133" max="4133" width="9.28125" style="1" bestFit="1" customWidth="1"/>
    <col min="4134" max="4134" width="9.7109375" style="1" bestFit="1" customWidth="1"/>
    <col min="4135" max="4145" width="9.28125" style="1" bestFit="1" customWidth="1"/>
    <col min="4146" max="4146" width="10.00390625" style="1" bestFit="1" customWidth="1"/>
    <col min="4147" max="4149" width="9.28125" style="1" bestFit="1" customWidth="1"/>
    <col min="4150" max="4150" width="10.57421875" style="1" customWidth="1"/>
    <col min="4151" max="4156" width="9.28125" style="1" bestFit="1" customWidth="1"/>
    <col min="4157" max="4159" width="9.28125" style="1" customWidth="1"/>
    <col min="4160" max="4165" width="9.28125" style="1" bestFit="1" customWidth="1"/>
    <col min="4166" max="4370" width="9.28125" style="1" customWidth="1"/>
    <col min="4371" max="4371" width="13.421875" style="1" customWidth="1"/>
    <col min="4372" max="4375" width="9.421875" style="1" bestFit="1" customWidth="1"/>
    <col min="4376" max="4377" width="11.00390625" style="1" bestFit="1" customWidth="1"/>
    <col min="4378" max="4379" width="9.421875" style="1" bestFit="1" customWidth="1"/>
    <col min="4380" max="4380" width="10.28125" style="1" bestFit="1" customWidth="1"/>
    <col min="4381" max="4381" width="10.00390625" style="1" bestFit="1" customWidth="1"/>
    <col min="4382" max="4383" width="9.421875" style="1" bestFit="1" customWidth="1"/>
    <col min="4384" max="4384" width="10.28125" style="1" bestFit="1" customWidth="1"/>
    <col min="4385" max="4385" width="10.00390625" style="1" bestFit="1" customWidth="1"/>
    <col min="4386" max="4388" width="9.421875" style="1" bestFit="1" customWidth="1"/>
    <col min="4389" max="4389" width="9.28125" style="1" bestFit="1" customWidth="1"/>
    <col min="4390" max="4390" width="9.7109375" style="1" bestFit="1" customWidth="1"/>
    <col min="4391" max="4401" width="9.28125" style="1" bestFit="1" customWidth="1"/>
    <col min="4402" max="4402" width="10.00390625" style="1" bestFit="1" customWidth="1"/>
    <col min="4403" max="4405" width="9.28125" style="1" bestFit="1" customWidth="1"/>
    <col min="4406" max="4406" width="10.57421875" style="1" customWidth="1"/>
    <col min="4407" max="4412" width="9.28125" style="1" bestFit="1" customWidth="1"/>
    <col min="4413" max="4415" width="9.28125" style="1" customWidth="1"/>
    <col min="4416" max="4421" width="9.28125" style="1" bestFit="1" customWidth="1"/>
    <col min="4422" max="4626" width="9.28125" style="1" customWidth="1"/>
    <col min="4627" max="4627" width="13.421875" style="1" customWidth="1"/>
    <col min="4628" max="4631" width="9.421875" style="1" bestFit="1" customWidth="1"/>
    <col min="4632" max="4633" width="11.00390625" style="1" bestFit="1" customWidth="1"/>
    <col min="4634" max="4635" width="9.421875" style="1" bestFit="1" customWidth="1"/>
    <col min="4636" max="4636" width="10.28125" style="1" bestFit="1" customWidth="1"/>
    <col min="4637" max="4637" width="10.00390625" style="1" bestFit="1" customWidth="1"/>
    <col min="4638" max="4639" width="9.421875" style="1" bestFit="1" customWidth="1"/>
    <col min="4640" max="4640" width="10.28125" style="1" bestFit="1" customWidth="1"/>
    <col min="4641" max="4641" width="10.00390625" style="1" bestFit="1" customWidth="1"/>
    <col min="4642" max="4644" width="9.421875" style="1" bestFit="1" customWidth="1"/>
    <col min="4645" max="4645" width="9.28125" style="1" bestFit="1" customWidth="1"/>
    <col min="4646" max="4646" width="9.7109375" style="1" bestFit="1" customWidth="1"/>
    <col min="4647" max="4657" width="9.28125" style="1" bestFit="1" customWidth="1"/>
    <col min="4658" max="4658" width="10.00390625" style="1" bestFit="1" customWidth="1"/>
    <col min="4659" max="4661" width="9.28125" style="1" bestFit="1" customWidth="1"/>
    <col min="4662" max="4662" width="10.57421875" style="1" customWidth="1"/>
    <col min="4663" max="4668" width="9.28125" style="1" bestFit="1" customWidth="1"/>
    <col min="4669" max="4671" width="9.28125" style="1" customWidth="1"/>
    <col min="4672" max="4677" width="9.28125" style="1" bestFit="1" customWidth="1"/>
    <col min="4678" max="4882" width="9.28125" style="1" customWidth="1"/>
    <col min="4883" max="4883" width="13.421875" style="1" customWidth="1"/>
    <col min="4884" max="4887" width="9.421875" style="1" bestFit="1" customWidth="1"/>
    <col min="4888" max="4889" width="11.00390625" style="1" bestFit="1" customWidth="1"/>
    <col min="4890" max="4891" width="9.421875" style="1" bestFit="1" customWidth="1"/>
    <col min="4892" max="4892" width="10.28125" style="1" bestFit="1" customWidth="1"/>
    <col min="4893" max="4893" width="10.00390625" style="1" bestFit="1" customWidth="1"/>
    <col min="4894" max="4895" width="9.421875" style="1" bestFit="1" customWidth="1"/>
    <col min="4896" max="4896" width="10.28125" style="1" bestFit="1" customWidth="1"/>
    <col min="4897" max="4897" width="10.00390625" style="1" bestFit="1" customWidth="1"/>
    <col min="4898" max="4900" width="9.421875" style="1" bestFit="1" customWidth="1"/>
    <col min="4901" max="4901" width="9.28125" style="1" bestFit="1" customWidth="1"/>
    <col min="4902" max="4902" width="9.7109375" style="1" bestFit="1" customWidth="1"/>
    <col min="4903" max="4913" width="9.28125" style="1" bestFit="1" customWidth="1"/>
    <col min="4914" max="4914" width="10.00390625" style="1" bestFit="1" customWidth="1"/>
    <col min="4915" max="4917" width="9.28125" style="1" bestFit="1" customWidth="1"/>
    <col min="4918" max="4918" width="10.57421875" style="1" customWidth="1"/>
    <col min="4919" max="4924" width="9.28125" style="1" bestFit="1" customWidth="1"/>
    <col min="4925" max="4927" width="9.28125" style="1" customWidth="1"/>
    <col min="4928" max="4933" width="9.28125" style="1" bestFit="1" customWidth="1"/>
    <col min="4934" max="5138" width="9.28125" style="1" customWidth="1"/>
    <col min="5139" max="5139" width="13.421875" style="1" customWidth="1"/>
    <col min="5140" max="5143" width="9.421875" style="1" bestFit="1" customWidth="1"/>
    <col min="5144" max="5145" width="11.00390625" style="1" bestFit="1" customWidth="1"/>
    <col min="5146" max="5147" width="9.421875" style="1" bestFit="1" customWidth="1"/>
    <col min="5148" max="5148" width="10.28125" style="1" bestFit="1" customWidth="1"/>
    <col min="5149" max="5149" width="10.00390625" style="1" bestFit="1" customWidth="1"/>
    <col min="5150" max="5151" width="9.421875" style="1" bestFit="1" customWidth="1"/>
    <col min="5152" max="5152" width="10.28125" style="1" bestFit="1" customWidth="1"/>
    <col min="5153" max="5153" width="10.00390625" style="1" bestFit="1" customWidth="1"/>
    <col min="5154" max="5156" width="9.421875" style="1" bestFit="1" customWidth="1"/>
    <col min="5157" max="5157" width="9.28125" style="1" bestFit="1" customWidth="1"/>
    <col min="5158" max="5158" width="9.7109375" style="1" bestFit="1" customWidth="1"/>
    <col min="5159" max="5169" width="9.28125" style="1" bestFit="1" customWidth="1"/>
    <col min="5170" max="5170" width="10.00390625" style="1" bestFit="1" customWidth="1"/>
    <col min="5171" max="5173" width="9.28125" style="1" bestFit="1" customWidth="1"/>
    <col min="5174" max="5174" width="10.57421875" style="1" customWidth="1"/>
    <col min="5175" max="5180" width="9.28125" style="1" bestFit="1" customWidth="1"/>
    <col min="5181" max="5183" width="9.28125" style="1" customWidth="1"/>
    <col min="5184" max="5189" width="9.28125" style="1" bestFit="1" customWidth="1"/>
    <col min="5190" max="5394" width="9.28125" style="1" customWidth="1"/>
    <col min="5395" max="5395" width="13.421875" style="1" customWidth="1"/>
    <col min="5396" max="5399" width="9.421875" style="1" bestFit="1" customWidth="1"/>
    <col min="5400" max="5401" width="11.00390625" style="1" bestFit="1" customWidth="1"/>
    <col min="5402" max="5403" width="9.421875" style="1" bestFit="1" customWidth="1"/>
    <col min="5404" max="5404" width="10.28125" style="1" bestFit="1" customWidth="1"/>
    <col min="5405" max="5405" width="10.00390625" style="1" bestFit="1" customWidth="1"/>
    <col min="5406" max="5407" width="9.421875" style="1" bestFit="1" customWidth="1"/>
    <col min="5408" max="5408" width="10.28125" style="1" bestFit="1" customWidth="1"/>
    <col min="5409" max="5409" width="10.00390625" style="1" bestFit="1" customWidth="1"/>
    <col min="5410" max="5412" width="9.421875" style="1" bestFit="1" customWidth="1"/>
    <col min="5413" max="5413" width="9.28125" style="1" bestFit="1" customWidth="1"/>
    <col min="5414" max="5414" width="9.7109375" style="1" bestFit="1" customWidth="1"/>
    <col min="5415" max="5425" width="9.28125" style="1" bestFit="1" customWidth="1"/>
    <col min="5426" max="5426" width="10.00390625" style="1" bestFit="1" customWidth="1"/>
    <col min="5427" max="5429" width="9.28125" style="1" bestFit="1" customWidth="1"/>
    <col min="5430" max="5430" width="10.57421875" style="1" customWidth="1"/>
    <col min="5431" max="5436" width="9.28125" style="1" bestFit="1" customWidth="1"/>
    <col min="5437" max="5439" width="9.28125" style="1" customWidth="1"/>
    <col min="5440" max="5445" width="9.28125" style="1" bestFit="1" customWidth="1"/>
    <col min="5446" max="5650" width="9.28125" style="1" customWidth="1"/>
    <col min="5651" max="5651" width="13.421875" style="1" customWidth="1"/>
    <col min="5652" max="5655" width="9.421875" style="1" bestFit="1" customWidth="1"/>
    <col min="5656" max="5657" width="11.00390625" style="1" bestFit="1" customWidth="1"/>
    <col min="5658" max="5659" width="9.421875" style="1" bestFit="1" customWidth="1"/>
    <col min="5660" max="5660" width="10.28125" style="1" bestFit="1" customWidth="1"/>
    <col min="5661" max="5661" width="10.00390625" style="1" bestFit="1" customWidth="1"/>
    <col min="5662" max="5663" width="9.421875" style="1" bestFit="1" customWidth="1"/>
    <col min="5664" max="5664" width="10.28125" style="1" bestFit="1" customWidth="1"/>
    <col min="5665" max="5665" width="10.00390625" style="1" bestFit="1" customWidth="1"/>
    <col min="5666" max="5668" width="9.421875" style="1" bestFit="1" customWidth="1"/>
    <col min="5669" max="5669" width="9.28125" style="1" bestFit="1" customWidth="1"/>
    <col min="5670" max="5670" width="9.7109375" style="1" bestFit="1" customWidth="1"/>
    <col min="5671" max="5681" width="9.28125" style="1" bestFit="1" customWidth="1"/>
    <col min="5682" max="5682" width="10.00390625" style="1" bestFit="1" customWidth="1"/>
    <col min="5683" max="5685" width="9.28125" style="1" bestFit="1" customWidth="1"/>
    <col min="5686" max="5686" width="10.57421875" style="1" customWidth="1"/>
    <col min="5687" max="5692" width="9.28125" style="1" bestFit="1" customWidth="1"/>
    <col min="5693" max="5695" width="9.28125" style="1" customWidth="1"/>
    <col min="5696" max="5701" width="9.28125" style="1" bestFit="1" customWidth="1"/>
    <col min="5702" max="5906" width="9.28125" style="1" customWidth="1"/>
    <col min="5907" max="5907" width="13.421875" style="1" customWidth="1"/>
    <col min="5908" max="5911" width="9.421875" style="1" bestFit="1" customWidth="1"/>
    <col min="5912" max="5913" width="11.00390625" style="1" bestFit="1" customWidth="1"/>
    <col min="5914" max="5915" width="9.421875" style="1" bestFit="1" customWidth="1"/>
    <col min="5916" max="5916" width="10.28125" style="1" bestFit="1" customWidth="1"/>
    <col min="5917" max="5917" width="10.00390625" style="1" bestFit="1" customWidth="1"/>
    <col min="5918" max="5919" width="9.421875" style="1" bestFit="1" customWidth="1"/>
    <col min="5920" max="5920" width="10.28125" style="1" bestFit="1" customWidth="1"/>
    <col min="5921" max="5921" width="10.00390625" style="1" bestFit="1" customWidth="1"/>
    <col min="5922" max="5924" width="9.421875" style="1" bestFit="1" customWidth="1"/>
    <col min="5925" max="5925" width="9.28125" style="1" bestFit="1" customWidth="1"/>
    <col min="5926" max="5926" width="9.7109375" style="1" bestFit="1" customWidth="1"/>
    <col min="5927" max="5937" width="9.28125" style="1" bestFit="1" customWidth="1"/>
    <col min="5938" max="5938" width="10.00390625" style="1" bestFit="1" customWidth="1"/>
    <col min="5939" max="5941" width="9.28125" style="1" bestFit="1" customWidth="1"/>
    <col min="5942" max="5942" width="10.57421875" style="1" customWidth="1"/>
    <col min="5943" max="5948" width="9.28125" style="1" bestFit="1" customWidth="1"/>
    <col min="5949" max="5951" width="9.28125" style="1" customWidth="1"/>
    <col min="5952" max="5957" width="9.28125" style="1" bestFit="1" customWidth="1"/>
    <col min="5958" max="6162" width="9.28125" style="1" customWidth="1"/>
    <col min="6163" max="6163" width="13.421875" style="1" customWidth="1"/>
    <col min="6164" max="6167" width="9.421875" style="1" bestFit="1" customWidth="1"/>
    <col min="6168" max="6169" width="11.00390625" style="1" bestFit="1" customWidth="1"/>
    <col min="6170" max="6171" width="9.421875" style="1" bestFit="1" customWidth="1"/>
    <col min="6172" max="6172" width="10.28125" style="1" bestFit="1" customWidth="1"/>
    <col min="6173" max="6173" width="10.00390625" style="1" bestFit="1" customWidth="1"/>
    <col min="6174" max="6175" width="9.421875" style="1" bestFit="1" customWidth="1"/>
    <col min="6176" max="6176" width="10.28125" style="1" bestFit="1" customWidth="1"/>
    <col min="6177" max="6177" width="10.00390625" style="1" bestFit="1" customWidth="1"/>
    <col min="6178" max="6180" width="9.421875" style="1" bestFit="1" customWidth="1"/>
    <col min="6181" max="6181" width="9.28125" style="1" bestFit="1" customWidth="1"/>
    <col min="6182" max="6182" width="9.7109375" style="1" bestFit="1" customWidth="1"/>
    <col min="6183" max="6193" width="9.28125" style="1" bestFit="1" customWidth="1"/>
    <col min="6194" max="6194" width="10.00390625" style="1" bestFit="1" customWidth="1"/>
    <col min="6195" max="6197" width="9.28125" style="1" bestFit="1" customWidth="1"/>
    <col min="6198" max="6198" width="10.57421875" style="1" customWidth="1"/>
    <col min="6199" max="6204" width="9.28125" style="1" bestFit="1" customWidth="1"/>
    <col min="6205" max="6207" width="9.28125" style="1" customWidth="1"/>
    <col min="6208" max="6213" width="9.28125" style="1" bestFit="1" customWidth="1"/>
    <col min="6214" max="6418" width="9.28125" style="1" customWidth="1"/>
    <col min="6419" max="6419" width="13.421875" style="1" customWidth="1"/>
    <col min="6420" max="6423" width="9.421875" style="1" bestFit="1" customWidth="1"/>
    <col min="6424" max="6425" width="11.00390625" style="1" bestFit="1" customWidth="1"/>
    <col min="6426" max="6427" width="9.421875" style="1" bestFit="1" customWidth="1"/>
    <col min="6428" max="6428" width="10.28125" style="1" bestFit="1" customWidth="1"/>
    <col min="6429" max="6429" width="10.00390625" style="1" bestFit="1" customWidth="1"/>
    <col min="6430" max="6431" width="9.421875" style="1" bestFit="1" customWidth="1"/>
    <col min="6432" max="6432" width="10.28125" style="1" bestFit="1" customWidth="1"/>
    <col min="6433" max="6433" width="10.00390625" style="1" bestFit="1" customWidth="1"/>
    <col min="6434" max="6436" width="9.421875" style="1" bestFit="1" customWidth="1"/>
    <col min="6437" max="6437" width="9.28125" style="1" bestFit="1" customWidth="1"/>
    <col min="6438" max="6438" width="9.7109375" style="1" bestFit="1" customWidth="1"/>
    <col min="6439" max="6449" width="9.28125" style="1" bestFit="1" customWidth="1"/>
    <col min="6450" max="6450" width="10.00390625" style="1" bestFit="1" customWidth="1"/>
    <col min="6451" max="6453" width="9.28125" style="1" bestFit="1" customWidth="1"/>
    <col min="6454" max="6454" width="10.57421875" style="1" customWidth="1"/>
    <col min="6455" max="6460" width="9.28125" style="1" bestFit="1" customWidth="1"/>
    <col min="6461" max="6463" width="9.28125" style="1" customWidth="1"/>
    <col min="6464" max="6469" width="9.28125" style="1" bestFit="1" customWidth="1"/>
    <col min="6470" max="6674" width="9.28125" style="1" customWidth="1"/>
    <col min="6675" max="6675" width="13.421875" style="1" customWidth="1"/>
    <col min="6676" max="6679" width="9.421875" style="1" bestFit="1" customWidth="1"/>
    <col min="6680" max="6681" width="11.00390625" style="1" bestFit="1" customWidth="1"/>
    <col min="6682" max="6683" width="9.421875" style="1" bestFit="1" customWidth="1"/>
    <col min="6684" max="6684" width="10.28125" style="1" bestFit="1" customWidth="1"/>
    <col min="6685" max="6685" width="10.00390625" style="1" bestFit="1" customWidth="1"/>
    <col min="6686" max="6687" width="9.421875" style="1" bestFit="1" customWidth="1"/>
    <col min="6688" max="6688" width="10.28125" style="1" bestFit="1" customWidth="1"/>
    <col min="6689" max="6689" width="10.00390625" style="1" bestFit="1" customWidth="1"/>
    <col min="6690" max="6692" width="9.421875" style="1" bestFit="1" customWidth="1"/>
    <col min="6693" max="6693" width="9.28125" style="1" bestFit="1" customWidth="1"/>
    <col min="6694" max="6694" width="9.7109375" style="1" bestFit="1" customWidth="1"/>
    <col min="6695" max="6705" width="9.28125" style="1" bestFit="1" customWidth="1"/>
    <col min="6706" max="6706" width="10.00390625" style="1" bestFit="1" customWidth="1"/>
    <col min="6707" max="6709" width="9.28125" style="1" bestFit="1" customWidth="1"/>
    <col min="6710" max="6710" width="10.57421875" style="1" customWidth="1"/>
    <col min="6711" max="6716" width="9.28125" style="1" bestFit="1" customWidth="1"/>
    <col min="6717" max="6719" width="9.28125" style="1" customWidth="1"/>
    <col min="6720" max="6725" width="9.28125" style="1" bestFit="1" customWidth="1"/>
    <col min="6726" max="6930" width="9.28125" style="1" customWidth="1"/>
    <col min="6931" max="6931" width="13.421875" style="1" customWidth="1"/>
    <col min="6932" max="6935" width="9.421875" style="1" bestFit="1" customWidth="1"/>
    <col min="6936" max="6937" width="11.00390625" style="1" bestFit="1" customWidth="1"/>
    <col min="6938" max="6939" width="9.421875" style="1" bestFit="1" customWidth="1"/>
    <col min="6940" max="6940" width="10.28125" style="1" bestFit="1" customWidth="1"/>
    <col min="6941" max="6941" width="10.00390625" style="1" bestFit="1" customWidth="1"/>
    <col min="6942" max="6943" width="9.421875" style="1" bestFit="1" customWidth="1"/>
    <col min="6944" max="6944" width="10.28125" style="1" bestFit="1" customWidth="1"/>
    <col min="6945" max="6945" width="10.00390625" style="1" bestFit="1" customWidth="1"/>
    <col min="6946" max="6948" width="9.421875" style="1" bestFit="1" customWidth="1"/>
    <col min="6949" max="6949" width="9.28125" style="1" bestFit="1" customWidth="1"/>
    <col min="6950" max="6950" width="9.7109375" style="1" bestFit="1" customWidth="1"/>
    <col min="6951" max="6961" width="9.28125" style="1" bestFit="1" customWidth="1"/>
    <col min="6962" max="6962" width="10.00390625" style="1" bestFit="1" customWidth="1"/>
    <col min="6963" max="6965" width="9.28125" style="1" bestFit="1" customWidth="1"/>
    <col min="6966" max="6966" width="10.57421875" style="1" customWidth="1"/>
    <col min="6967" max="6972" width="9.28125" style="1" bestFit="1" customWidth="1"/>
    <col min="6973" max="6975" width="9.28125" style="1" customWidth="1"/>
    <col min="6976" max="6981" width="9.28125" style="1" bestFit="1" customWidth="1"/>
    <col min="6982" max="7186" width="9.28125" style="1" customWidth="1"/>
    <col min="7187" max="7187" width="13.421875" style="1" customWidth="1"/>
    <col min="7188" max="7191" width="9.421875" style="1" bestFit="1" customWidth="1"/>
    <col min="7192" max="7193" width="11.00390625" style="1" bestFit="1" customWidth="1"/>
    <col min="7194" max="7195" width="9.421875" style="1" bestFit="1" customWidth="1"/>
    <col min="7196" max="7196" width="10.28125" style="1" bestFit="1" customWidth="1"/>
    <col min="7197" max="7197" width="10.00390625" style="1" bestFit="1" customWidth="1"/>
    <col min="7198" max="7199" width="9.421875" style="1" bestFit="1" customWidth="1"/>
    <col min="7200" max="7200" width="10.28125" style="1" bestFit="1" customWidth="1"/>
    <col min="7201" max="7201" width="10.00390625" style="1" bestFit="1" customWidth="1"/>
    <col min="7202" max="7204" width="9.421875" style="1" bestFit="1" customWidth="1"/>
    <col min="7205" max="7205" width="9.28125" style="1" bestFit="1" customWidth="1"/>
    <col min="7206" max="7206" width="9.7109375" style="1" bestFit="1" customWidth="1"/>
    <col min="7207" max="7217" width="9.28125" style="1" bestFit="1" customWidth="1"/>
    <col min="7218" max="7218" width="10.00390625" style="1" bestFit="1" customWidth="1"/>
    <col min="7219" max="7221" width="9.28125" style="1" bestFit="1" customWidth="1"/>
    <col min="7222" max="7222" width="10.57421875" style="1" customWidth="1"/>
    <col min="7223" max="7228" width="9.28125" style="1" bestFit="1" customWidth="1"/>
    <col min="7229" max="7231" width="9.28125" style="1" customWidth="1"/>
    <col min="7232" max="7237" width="9.28125" style="1" bestFit="1" customWidth="1"/>
    <col min="7238" max="7442" width="9.28125" style="1" customWidth="1"/>
    <col min="7443" max="7443" width="13.421875" style="1" customWidth="1"/>
    <col min="7444" max="7447" width="9.421875" style="1" bestFit="1" customWidth="1"/>
    <col min="7448" max="7449" width="11.00390625" style="1" bestFit="1" customWidth="1"/>
    <col min="7450" max="7451" width="9.421875" style="1" bestFit="1" customWidth="1"/>
    <col min="7452" max="7452" width="10.28125" style="1" bestFit="1" customWidth="1"/>
    <col min="7453" max="7453" width="10.00390625" style="1" bestFit="1" customWidth="1"/>
    <col min="7454" max="7455" width="9.421875" style="1" bestFit="1" customWidth="1"/>
    <col min="7456" max="7456" width="10.28125" style="1" bestFit="1" customWidth="1"/>
    <col min="7457" max="7457" width="10.00390625" style="1" bestFit="1" customWidth="1"/>
    <col min="7458" max="7460" width="9.421875" style="1" bestFit="1" customWidth="1"/>
    <col min="7461" max="7461" width="9.28125" style="1" bestFit="1" customWidth="1"/>
    <col min="7462" max="7462" width="9.7109375" style="1" bestFit="1" customWidth="1"/>
    <col min="7463" max="7473" width="9.28125" style="1" bestFit="1" customWidth="1"/>
    <col min="7474" max="7474" width="10.00390625" style="1" bestFit="1" customWidth="1"/>
    <col min="7475" max="7477" width="9.28125" style="1" bestFit="1" customWidth="1"/>
    <col min="7478" max="7478" width="10.57421875" style="1" customWidth="1"/>
    <col min="7479" max="7484" width="9.28125" style="1" bestFit="1" customWidth="1"/>
    <col min="7485" max="7487" width="9.28125" style="1" customWidth="1"/>
    <col min="7488" max="7493" width="9.28125" style="1" bestFit="1" customWidth="1"/>
    <col min="7494" max="7698" width="9.28125" style="1" customWidth="1"/>
    <col min="7699" max="7699" width="13.421875" style="1" customWidth="1"/>
    <col min="7700" max="7703" width="9.421875" style="1" bestFit="1" customWidth="1"/>
    <col min="7704" max="7705" width="11.00390625" style="1" bestFit="1" customWidth="1"/>
    <col min="7706" max="7707" width="9.421875" style="1" bestFit="1" customWidth="1"/>
    <col min="7708" max="7708" width="10.28125" style="1" bestFit="1" customWidth="1"/>
    <col min="7709" max="7709" width="10.00390625" style="1" bestFit="1" customWidth="1"/>
    <col min="7710" max="7711" width="9.421875" style="1" bestFit="1" customWidth="1"/>
    <col min="7712" max="7712" width="10.28125" style="1" bestFit="1" customWidth="1"/>
    <col min="7713" max="7713" width="10.00390625" style="1" bestFit="1" customWidth="1"/>
    <col min="7714" max="7716" width="9.421875" style="1" bestFit="1" customWidth="1"/>
    <col min="7717" max="7717" width="9.28125" style="1" bestFit="1" customWidth="1"/>
    <col min="7718" max="7718" width="9.7109375" style="1" bestFit="1" customWidth="1"/>
    <col min="7719" max="7729" width="9.28125" style="1" bestFit="1" customWidth="1"/>
    <col min="7730" max="7730" width="10.00390625" style="1" bestFit="1" customWidth="1"/>
    <col min="7731" max="7733" width="9.28125" style="1" bestFit="1" customWidth="1"/>
    <col min="7734" max="7734" width="10.57421875" style="1" customWidth="1"/>
    <col min="7735" max="7740" width="9.28125" style="1" bestFit="1" customWidth="1"/>
    <col min="7741" max="7743" width="9.28125" style="1" customWidth="1"/>
    <col min="7744" max="7749" width="9.28125" style="1" bestFit="1" customWidth="1"/>
    <col min="7750" max="7954" width="9.28125" style="1" customWidth="1"/>
    <col min="7955" max="7955" width="13.421875" style="1" customWidth="1"/>
    <col min="7956" max="7959" width="9.421875" style="1" bestFit="1" customWidth="1"/>
    <col min="7960" max="7961" width="11.00390625" style="1" bestFit="1" customWidth="1"/>
    <col min="7962" max="7963" width="9.421875" style="1" bestFit="1" customWidth="1"/>
    <col min="7964" max="7964" width="10.28125" style="1" bestFit="1" customWidth="1"/>
    <col min="7965" max="7965" width="10.00390625" style="1" bestFit="1" customWidth="1"/>
    <col min="7966" max="7967" width="9.421875" style="1" bestFit="1" customWidth="1"/>
    <col min="7968" max="7968" width="10.28125" style="1" bestFit="1" customWidth="1"/>
    <col min="7969" max="7969" width="10.00390625" style="1" bestFit="1" customWidth="1"/>
    <col min="7970" max="7972" width="9.421875" style="1" bestFit="1" customWidth="1"/>
    <col min="7973" max="7973" width="9.28125" style="1" bestFit="1" customWidth="1"/>
    <col min="7974" max="7974" width="9.7109375" style="1" bestFit="1" customWidth="1"/>
    <col min="7975" max="7985" width="9.28125" style="1" bestFit="1" customWidth="1"/>
    <col min="7986" max="7986" width="10.00390625" style="1" bestFit="1" customWidth="1"/>
    <col min="7987" max="7989" width="9.28125" style="1" bestFit="1" customWidth="1"/>
    <col min="7990" max="7990" width="10.57421875" style="1" customWidth="1"/>
    <col min="7991" max="7996" width="9.28125" style="1" bestFit="1" customWidth="1"/>
    <col min="7997" max="7999" width="9.28125" style="1" customWidth="1"/>
    <col min="8000" max="8005" width="9.28125" style="1" bestFit="1" customWidth="1"/>
    <col min="8006" max="8210" width="9.28125" style="1" customWidth="1"/>
    <col min="8211" max="8211" width="13.421875" style="1" customWidth="1"/>
    <col min="8212" max="8215" width="9.421875" style="1" bestFit="1" customWidth="1"/>
    <col min="8216" max="8217" width="11.00390625" style="1" bestFit="1" customWidth="1"/>
    <col min="8218" max="8219" width="9.421875" style="1" bestFit="1" customWidth="1"/>
    <col min="8220" max="8220" width="10.28125" style="1" bestFit="1" customWidth="1"/>
    <col min="8221" max="8221" width="10.00390625" style="1" bestFit="1" customWidth="1"/>
    <col min="8222" max="8223" width="9.421875" style="1" bestFit="1" customWidth="1"/>
    <col min="8224" max="8224" width="10.28125" style="1" bestFit="1" customWidth="1"/>
    <col min="8225" max="8225" width="10.00390625" style="1" bestFit="1" customWidth="1"/>
    <col min="8226" max="8228" width="9.421875" style="1" bestFit="1" customWidth="1"/>
    <col min="8229" max="8229" width="9.28125" style="1" bestFit="1" customWidth="1"/>
    <col min="8230" max="8230" width="9.7109375" style="1" bestFit="1" customWidth="1"/>
    <col min="8231" max="8241" width="9.28125" style="1" bestFit="1" customWidth="1"/>
    <col min="8242" max="8242" width="10.00390625" style="1" bestFit="1" customWidth="1"/>
    <col min="8243" max="8245" width="9.28125" style="1" bestFit="1" customWidth="1"/>
    <col min="8246" max="8246" width="10.57421875" style="1" customWidth="1"/>
    <col min="8247" max="8252" width="9.28125" style="1" bestFit="1" customWidth="1"/>
    <col min="8253" max="8255" width="9.28125" style="1" customWidth="1"/>
    <col min="8256" max="8261" width="9.28125" style="1" bestFit="1" customWidth="1"/>
    <col min="8262" max="8466" width="9.28125" style="1" customWidth="1"/>
    <col min="8467" max="8467" width="13.421875" style="1" customWidth="1"/>
    <col min="8468" max="8471" width="9.421875" style="1" bestFit="1" customWidth="1"/>
    <col min="8472" max="8473" width="11.00390625" style="1" bestFit="1" customWidth="1"/>
    <col min="8474" max="8475" width="9.421875" style="1" bestFit="1" customWidth="1"/>
    <col min="8476" max="8476" width="10.28125" style="1" bestFit="1" customWidth="1"/>
    <col min="8477" max="8477" width="10.00390625" style="1" bestFit="1" customWidth="1"/>
    <col min="8478" max="8479" width="9.421875" style="1" bestFit="1" customWidth="1"/>
    <col min="8480" max="8480" width="10.28125" style="1" bestFit="1" customWidth="1"/>
    <col min="8481" max="8481" width="10.00390625" style="1" bestFit="1" customWidth="1"/>
    <col min="8482" max="8484" width="9.421875" style="1" bestFit="1" customWidth="1"/>
    <col min="8485" max="8485" width="9.28125" style="1" bestFit="1" customWidth="1"/>
    <col min="8486" max="8486" width="9.7109375" style="1" bestFit="1" customWidth="1"/>
    <col min="8487" max="8497" width="9.28125" style="1" bestFit="1" customWidth="1"/>
    <col min="8498" max="8498" width="10.00390625" style="1" bestFit="1" customWidth="1"/>
    <col min="8499" max="8501" width="9.28125" style="1" bestFit="1" customWidth="1"/>
    <col min="8502" max="8502" width="10.57421875" style="1" customWidth="1"/>
    <col min="8503" max="8508" width="9.28125" style="1" bestFit="1" customWidth="1"/>
    <col min="8509" max="8511" width="9.28125" style="1" customWidth="1"/>
    <col min="8512" max="8517" width="9.28125" style="1" bestFit="1" customWidth="1"/>
    <col min="8518" max="8722" width="9.28125" style="1" customWidth="1"/>
    <col min="8723" max="8723" width="13.421875" style="1" customWidth="1"/>
    <col min="8724" max="8727" width="9.421875" style="1" bestFit="1" customWidth="1"/>
    <col min="8728" max="8729" width="11.00390625" style="1" bestFit="1" customWidth="1"/>
    <col min="8730" max="8731" width="9.421875" style="1" bestFit="1" customWidth="1"/>
    <col min="8732" max="8732" width="10.28125" style="1" bestFit="1" customWidth="1"/>
    <col min="8733" max="8733" width="10.00390625" style="1" bestFit="1" customWidth="1"/>
    <col min="8734" max="8735" width="9.421875" style="1" bestFit="1" customWidth="1"/>
    <col min="8736" max="8736" width="10.28125" style="1" bestFit="1" customWidth="1"/>
    <col min="8737" max="8737" width="10.00390625" style="1" bestFit="1" customWidth="1"/>
    <col min="8738" max="8740" width="9.421875" style="1" bestFit="1" customWidth="1"/>
    <col min="8741" max="8741" width="9.28125" style="1" bestFit="1" customWidth="1"/>
    <col min="8742" max="8742" width="9.7109375" style="1" bestFit="1" customWidth="1"/>
    <col min="8743" max="8753" width="9.28125" style="1" bestFit="1" customWidth="1"/>
    <col min="8754" max="8754" width="10.00390625" style="1" bestFit="1" customWidth="1"/>
    <col min="8755" max="8757" width="9.28125" style="1" bestFit="1" customWidth="1"/>
    <col min="8758" max="8758" width="10.57421875" style="1" customWidth="1"/>
    <col min="8759" max="8764" width="9.28125" style="1" bestFit="1" customWidth="1"/>
    <col min="8765" max="8767" width="9.28125" style="1" customWidth="1"/>
    <col min="8768" max="8773" width="9.28125" style="1" bestFit="1" customWidth="1"/>
    <col min="8774" max="8978" width="9.28125" style="1" customWidth="1"/>
    <col min="8979" max="8979" width="13.421875" style="1" customWidth="1"/>
    <col min="8980" max="8983" width="9.421875" style="1" bestFit="1" customWidth="1"/>
    <col min="8984" max="8985" width="11.00390625" style="1" bestFit="1" customWidth="1"/>
    <col min="8986" max="8987" width="9.421875" style="1" bestFit="1" customWidth="1"/>
    <col min="8988" max="8988" width="10.28125" style="1" bestFit="1" customWidth="1"/>
    <col min="8989" max="8989" width="10.00390625" style="1" bestFit="1" customWidth="1"/>
    <col min="8990" max="8991" width="9.421875" style="1" bestFit="1" customWidth="1"/>
    <col min="8992" max="8992" width="10.28125" style="1" bestFit="1" customWidth="1"/>
    <col min="8993" max="8993" width="10.00390625" style="1" bestFit="1" customWidth="1"/>
    <col min="8994" max="8996" width="9.421875" style="1" bestFit="1" customWidth="1"/>
    <col min="8997" max="8997" width="9.28125" style="1" bestFit="1" customWidth="1"/>
    <col min="8998" max="8998" width="9.7109375" style="1" bestFit="1" customWidth="1"/>
    <col min="8999" max="9009" width="9.28125" style="1" bestFit="1" customWidth="1"/>
    <col min="9010" max="9010" width="10.00390625" style="1" bestFit="1" customWidth="1"/>
    <col min="9011" max="9013" width="9.28125" style="1" bestFit="1" customWidth="1"/>
    <col min="9014" max="9014" width="10.57421875" style="1" customWidth="1"/>
    <col min="9015" max="9020" width="9.28125" style="1" bestFit="1" customWidth="1"/>
    <col min="9021" max="9023" width="9.28125" style="1" customWidth="1"/>
    <col min="9024" max="9029" width="9.28125" style="1" bestFit="1" customWidth="1"/>
    <col min="9030" max="9234" width="9.28125" style="1" customWidth="1"/>
    <col min="9235" max="9235" width="13.421875" style="1" customWidth="1"/>
    <col min="9236" max="9239" width="9.421875" style="1" bestFit="1" customWidth="1"/>
    <col min="9240" max="9241" width="11.00390625" style="1" bestFit="1" customWidth="1"/>
    <col min="9242" max="9243" width="9.421875" style="1" bestFit="1" customWidth="1"/>
    <col min="9244" max="9244" width="10.28125" style="1" bestFit="1" customWidth="1"/>
    <col min="9245" max="9245" width="10.00390625" style="1" bestFit="1" customWidth="1"/>
    <col min="9246" max="9247" width="9.421875" style="1" bestFit="1" customWidth="1"/>
    <col min="9248" max="9248" width="10.28125" style="1" bestFit="1" customWidth="1"/>
    <col min="9249" max="9249" width="10.00390625" style="1" bestFit="1" customWidth="1"/>
    <col min="9250" max="9252" width="9.421875" style="1" bestFit="1" customWidth="1"/>
    <col min="9253" max="9253" width="9.28125" style="1" bestFit="1" customWidth="1"/>
    <col min="9254" max="9254" width="9.7109375" style="1" bestFit="1" customWidth="1"/>
    <col min="9255" max="9265" width="9.28125" style="1" bestFit="1" customWidth="1"/>
    <col min="9266" max="9266" width="10.00390625" style="1" bestFit="1" customWidth="1"/>
    <col min="9267" max="9269" width="9.28125" style="1" bestFit="1" customWidth="1"/>
    <col min="9270" max="9270" width="10.57421875" style="1" customWidth="1"/>
    <col min="9271" max="9276" width="9.28125" style="1" bestFit="1" customWidth="1"/>
    <col min="9277" max="9279" width="9.28125" style="1" customWidth="1"/>
    <col min="9280" max="9285" width="9.28125" style="1" bestFit="1" customWidth="1"/>
    <col min="9286" max="9490" width="9.28125" style="1" customWidth="1"/>
    <col min="9491" max="9491" width="13.421875" style="1" customWidth="1"/>
    <col min="9492" max="9495" width="9.421875" style="1" bestFit="1" customWidth="1"/>
    <col min="9496" max="9497" width="11.00390625" style="1" bestFit="1" customWidth="1"/>
    <col min="9498" max="9499" width="9.421875" style="1" bestFit="1" customWidth="1"/>
    <col min="9500" max="9500" width="10.28125" style="1" bestFit="1" customWidth="1"/>
    <col min="9501" max="9501" width="10.00390625" style="1" bestFit="1" customWidth="1"/>
    <col min="9502" max="9503" width="9.421875" style="1" bestFit="1" customWidth="1"/>
    <col min="9504" max="9504" width="10.28125" style="1" bestFit="1" customWidth="1"/>
    <col min="9505" max="9505" width="10.00390625" style="1" bestFit="1" customWidth="1"/>
    <col min="9506" max="9508" width="9.421875" style="1" bestFit="1" customWidth="1"/>
    <col min="9509" max="9509" width="9.28125" style="1" bestFit="1" customWidth="1"/>
    <col min="9510" max="9510" width="9.7109375" style="1" bestFit="1" customWidth="1"/>
    <col min="9511" max="9521" width="9.28125" style="1" bestFit="1" customWidth="1"/>
    <col min="9522" max="9522" width="10.00390625" style="1" bestFit="1" customWidth="1"/>
    <col min="9523" max="9525" width="9.28125" style="1" bestFit="1" customWidth="1"/>
    <col min="9526" max="9526" width="10.57421875" style="1" customWidth="1"/>
    <col min="9527" max="9532" width="9.28125" style="1" bestFit="1" customWidth="1"/>
    <col min="9533" max="9535" width="9.28125" style="1" customWidth="1"/>
    <col min="9536" max="9541" width="9.28125" style="1" bestFit="1" customWidth="1"/>
    <col min="9542" max="9746" width="9.28125" style="1" customWidth="1"/>
    <col min="9747" max="9747" width="13.421875" style="1" customWidth="1"/>
    <col min="9748" max="9751" width="9.421875" style="1" bestFit="1" customWidth="1"/>
    <col min="9752" max="9753" width="11.00390625" style="1" bestFit="1" customWidth="1"/>
    <col min="9754" max="9755" width="9.421875" style="1" bestFit="1" customWidth="1"/>
    <col min="9756" max="9756" width="10.28125" style="1" bestFit="1" customWidth="1"/>
    <col min="9757" max="9757" width="10.00390625" style="1" bestFit="1" customWidth="1"/>
    <col min="9758" max="9759" width="9.421875" style="1" bestFit="1" customWidth="1"/>
    <col min="9760" max="9760" width="10.28125" style="1" bestFit="1" customWidth="1"/>
    <col min="9761" max="9761" width="10.00390625" style="1" bestFit="1" customWidth="1"/>
    <col min="9762" max="9764" width="9.421875" style="1" bestFit="1" customWidth="1"/>
    <col min="9765" max="9765" width="9.28125" style="1" bestFit="1" customWidth="1"/>
    <col min="9766" max="9766" width="9.7109375" style="1" bestFit="1" customWidth="1"/>
    <col min="9767" max="9777" width="9.28125" style="1" bestFit="1" customWidth="1"/>
    <col min="9778" max="9778" width="10.00390625" style="1" bestFit="1" customWidth="1"/>
    <col min="9779" max="9781" width="9.28125" style="1" bestFit="1" customWidth="1"/>
    <col min="9782" max="9782" width="10.57421875" style="1" customWidth="1"/>
    <col min="9783" max="9788" width="9.28125" style="1" bestFit="1" customWidth="1"/>
    <col min="9789" max="9791" width="9.28125" style="1" customWidth="1"/>
    <col min="9792" max="9797" width="9.28125" style="1" bestFit="1" customWidth="1"/>
    <col min="9798" max="10002" width="9.28125" style="1" customWidth="1"/>
    <col min="10003" max="10003" width="13.421875" style="1" customWidth="1"/>
    <col min="10004" max="10007" width="9.421875" style="1" bestFit="1" customWidth="1"/>
    <col min="10008" max="10009" width="11.00390625" style="1" bestFit="1" customWidth="1"/>
    <col min="10010" max="10011" width="9.421875" style="1" bestFit="1" customWidth="1"/>
    <col min="10012" max="10012" width="10.28125" style="1" bestFit="1" customWidth="1"/>
    <col min="10013" max="10013" width="10.00390625" style="1" bestFit="1" customWidth="1"/>
    <col min="10014" max="10015" width="9.421875" style="1" bestFit="1" customWidth="1"/>
    <col min="10016" max="10016" width="10.28125" style="1" bestFit="1" customWidth="1"/>
    <col min="10017" max="10017" width="10.00390625" style="1" bestFit="1" customWidth="1"/>
    <col min="10018" max="10020" width="9.421875" style="1" bestFit="1" customWidth="1"/>
    <col min="10021" max="10021" width="9.28125" style="1" bestFit="1" customWidth="1"/>
    <col min="10022" max="10022" width="9.7109375" style="1" bestFit="1" customWidth="1"/>
    <col min="10023" max="10033" width="9.28125" style="1" bestFit="1" customWidth="1"/>
    <col min="10034" max="10034" width="10.00390625" style="1" bestFit="1" customWidth="1"/>
    <col min="10035" max="10037" width="9.28125" style="1" bestFit="1" customWidth="1"/>
    <col min="10038" max="10038" width="10.57421875" style="1" customWidth="1"/>
    <col min="10039" max="10044" width="9.28125" style="1" bestFit="1" customWidth="1"/>
    <col min="10045" max="10047" width="9.28125" style="1" customWidth="1"/>
    <col min="10048" max="10053" width="9.28125" style="1" bestFit="1" customWidth="1"/>
    <col min="10054" max="10258" width="9.28125" style="1" customWidth="1"/>
    <col min="10259" max="10259" width="13.421875" style="1" customWidth="1"/>
    <col min="10260" max="10263" width="9.421875" style="1" bestFit="1" customWidth="1"/>
    <col min="10264" max="10265" width="11.00390625" style="1" bestFit="1" customWidth="1"/>
    <col min="10266" max="10267" width="9.421875" style="1" bestFit="1" customWidth="1"/>
    <col min="10268" max="10268" width="10.28125" style="1" bestFit="1" customWidth="1"/>
    <col min="10269" max="10269" width="10.00390625" style="1" bestFit="1" customWidth="1"/>
    <col min="10270" max="10271" width="9.421875" style="1" bestFit="1" customWidth="1"/>
    <col min="10272" max="10272" width="10.28125" style="1" bestFit="1" customWidth="1"/>
    <col min="10273" max="10273" width="10.00390625" style="1" bestFit="1" customWidth="1"/>
    <col min="10274" max="10276" width="9.421875" style="1" bestFit="1" customWidth="1"/>
    <col min="10277" max="10277" width="9.28125" style="1" bestFit="1" customWidth="1"/>
    <col min="10278" max="10278" width="9.7109375" style="1" bestFit="1" customWidth="1"/>
    <col min="10279" max="10289" width="9.28125" style="1" bestFit="1" customWidth="1"/>
    <col min="10290" max="10290" width="10.00390625" style="1" bestFit="1" customWidth="1"/>
    <col min="10291" max="10293" width="9.28125" style="1" bestFit="1" customWidth="1"/>
    <col min="10294" max="10294" width="10.57421875" style="1" customWidth="1"/>
    <col min="10295" max="10300" width="9.28125" style="1" bestFit="1" customWidth="1"/>
    <col min="10301" max="10303" width="9.28125" style="1" customWidth="1"/>
    <col min="10304" max="10309" width="9.28125" style="1" bestFit="1" customWidth="1"/>
    <col min="10310" max="10514" width="9.28125" style="1" customWidth="1"/>
    <col min="10515" max="10515" width="13.421875" style="1" customWidth="1"/>
    <col min="10516" max="10519" width="9.421875" style="1" bestFit="1" customWidth="1"/>
    <col min="10520" max="10521" width="11.00390625" style="1" bestFit="1" customWidth="1"/>
    <col min="10522" max="10523" width="9.421875" style="1" bestFit="1" customWidth="1"/>
    <col min="10524" max="10524" width="10.28125" style="1" bestFit="1" customWidth="1"/>
    <col min="10525" max="10525" width="10.00390625" style="1" bestFit="1" customWidth="1"/>
    <col min="10526" max="10527" width="9.421875" style="1" bestFit="1" customWidth="1"/>
    <col min="10528" max="10528" width="10.28125" style="1" bestFit="1" customWidth="1"/>
    <col min="10529" max="10529" width="10.00390625" style="1" bestFit="1" customWidth="1"/>
    <col min="10530" max="10532" width="9.421875" style="1" bestFit="1" customWidth="1"/>
    <col min="10533" max="10533" width="9.28125" style="1" bestFit="1" customWidth="1"/>
    <col min="10534" max="10534" width="9.7109375" style="1" bestFit="1" customWidth="1"/>
    <col min="10535" max="10545" width="9.28125" style="1" bestFit="1" customWidth="1"/>
    <col min="10546" max="10546" width="10.00390625" style="1" bestFit="1" customWidth="1"/>
    <col min="10547" max="10549" width="9.28125" style="1" bestFit="1" customWidth="1"/>
    <col min="10550" max="10550" width="10.57421875" style="1" customWidth="1"/>
    <col min="10551" max="10556" width="9.28125" style="1" bestFit="1" customWidth="1"/>
    <col min="10557" max="10559" width="9.28125" style="1" customWidth="1"/>
    <col min="10560" max="10565" width="9.28125" style="1" bestFit="1" customWidth="1"/>
    <col min="10566" max="10770" width="9.28125" style="1" customWidth="1"/>
    <col min="10771" max="10771" width="13.421875" style="1" customWidth="1"/>
    <col min="10772" max="10775" width="9.421875" style="1" bestFit="1" customWidth="1"/>
    <col min="10776" max="10777" width="11.00390625" style="1" bestFit="1" customWidth="1"/>
    <col min="10778" max="10779" width="9.421875" style="1" bestFit="1" customWidth="1"/>
    <col min="10780" max="10780" width="10.28125" style="1" bestFit="1" customWidth="1"/>
    <col min="10781" max="10781" width="10.00390625" style="1" bestFit="1" customWidth="1"/>
    <col min="10782" max="10783" width="9.421875" style="1" bestFit="1" customWidth="1"/>
    <col min="10784" max="10784" width="10.28125" style="1" bestFit="1" customWidth="1"/>
    <col min="10785" max="10785" width="10.00390625" style="1" bestFit="1" customWidth="1"/>
    <col min="10786" max="10788" width="9.421875" style="1" bestFit="1" customWidth="1"/>
    <col min="10789" max="10789" width="9.28125" style="1" bestFit="1" customWidth="1"/>
    <col min="10790" max="10790" width="9.7109375" style="1" bestFit="1" customWidth="1"/>
    <col min="10791" max="10801" width="9.28125" style="1" bestFit="1" customWidth="1"/>
    <col min="10802" max="10802" width="10.00390625" style="1" bestFit="1" customWidth="1"/>
    <col min="10803" max="10805" width="9.28125" style="1" bestFit="1" customWidth="1"/>
    <col min="10806" max="10806" width="10.57421875" style="1" customWidth="1"/>
    <col min="10807" max="10812" width="9.28125" style="1" bestFit="1" customWidth="1"/>
    <col min="10813" max="10815" width="9.28125" style="1" customWidth="1"/>
    <col min="10816" max="10821" width="9.28125" style="1" bestFit="1" customWidth="1"/>
    <col min="10822" max="11026" width="9.28125" style="1" customWidth="1"/>
    <col min="11027" max="11027" width="13.421875" style="1" customWidth="1"/>
    <col min="11028" max="11031" width="9.421875" style="1" bestFit="1" customWidth="1"/>
    <col min="11032" max="11033" width="11.00390625" style="1" bestFit="1" customWidth="1"/>
    <col min="11034" max="11035" width="9.421875" style="1" bestFit="1" customWidth="1"/>
    <col min="11036" max="11036" width="10.28125" style="1" bestFit="1" customWidth="1"/>
    <col min="11037" max="11037" width="10.00390625" style="1" bestFit="1" customWidth="1"/>
    <col min="11038" max="11039" width="9.421875" style="1" bestFit="1" customWidth="1"/>
    <col min="11040" max="11040" width="10.28125" style="1" bestFit="1" customWidth="1"/>
    <col min="11041" max="11041" width="10.00390625" style="1" bestFit="1" customWidth="1"/>
    <col min="11042" max="11044" width="9.421875" style="1" bestFit="1" customWidth="1"/>
    <col min="11045" max="11045" width="9.28125" style="1" bestFit="1" customWidth="1"/>
    <col min="11046" max="11046" width="9.7109375" style="1" bestFit="1" customWidth="1"/>
    <col min="11047" max="11057" width="9.28125" style="1" bestFit="1" customWidth="1"/>
    <col min="11058" max="11058" width="10.00390625" style="1" bestFit="1" customWidth="1"/>
    <col min="11059" max="11061" width="9.28125" style="1" bestFit="1" customWidth="1"/>
    <col min="11062" max="11062" width="10.57421875" style="1" customWidth="1"/>
    <col min="11063" max="11068" width="9.28125" style="1" bestFit="1" customWidth="1"/>
    <col min="11069" max="11071" width="9.28125" style="1" customWidth="1"/>
    <col min="11072" max="11077" width="9.28125" style="1" bestFit="1" customWidth="1"/>
    <col min="11078" max="11282" width="9.28125" style="1" customWidth="1"/>
    <col min="11283" max="11283" width="13.421875" style="1" customWidth="1"/>
    <col min="11284" max="11287" width="9.421875" style="1" bestFit="1" customWidth="1"/>
    <col min="11288" max="11289" width="11.00390625" style="1" bestFit="1" customWidth="1"/>
    <col min="11290" max="11291" width="9.421875" style="1" bestFit="1" customWidth="1"/>
    <col min="11292" max="11292" width="10.28125" style="1" bestFit="1" customWidth="1"/>
    <col min="11293" max="11293" width="10.00390625" style="1" bestFit="1" customWidth="1"/>
    <col min="11294" max="11295" width="9.421875" style="1" bestFit="1" customWidth="1"/>
    <col min="11296" max="11296" width="10.28125" style="1" bestFit="1" customWidth="1"/>
    <col min="11297" max="11297" width="10.00390625" style="1" bestFit="1" customWidth="1"/>
    <col min="11298" max="11300" width="9.421875" style="1" bestFit="1" customWidth="1"/>
    <col min="11301" max="11301" width="9.28125" style="1" bestFit="1" customWidth="1"/>
    <col min="11302" max="11302" width="9.7109375" style="1" bestFit="1" customWidth="1"/>
    <col min="11303" max="11313" width="9.28125" style="1" bestFit="1" customWidth="1"/>
    <col min="11314" max="11314" width="10.00390625" style="1" bestFit="1" customWidth="1"/>
    <col min="11315" max="11317" width="9.28125" style="1" bestFit="1" customWidth="1"/>
    <col min="11318" max="11318" width="10.57421875" style="1" customWidth="1"/>
    <col min="11319" max="11324" width="9.28125" style="1" bestFit="1" customWidth="1"/>
    <col min="11325" max="11327" width="9.28125" style="1" customWidth="1"/>
    <col min="11328" max="11333" width="9.28125" style="1" bestFit="1" customWidth="1"/>
    <col min="11334" max="11538" width="9.28125" style="1" customWidth="1"/>
    <col min="11539" max="11539" width="13.421875" style="1" customWidth="1"/>
    <col min="11540" max="11543" width="9.421875" style="1" bestFit="1" customWidth="1"/>
    <col min="11544" max="11545" width="11.00390625" style="1" bestFit="1" customWidth="1"/>
    <col min="11546" max="11547" width="9.421875" style="1" bestFit="1" customWidth="1"/>
    <col min="11548" max="11548" width="10.28125" style="1" bestFit="1" customWidth="1"/>
    <col min="11549" max="11549" width="10.00390625" style="1" bestFit="1" customWidth="1"/>
    <col min="11550" max="11551" width="9.421875" style="1" bestFit="1" customWidth="1"/>
    <col min="11552" max="11552" width="10.28125" style="1" bestFit="1" customWidth="1"/>
    <col min="11553" max="11553" width="10.00390625" style="1" bestFit="1" customWidth="1"/>
    <col min="11554" max="11556" width="9.421875" style="1" bestFit="1" customWidth="1"/>
    <col min="11557" max="11557" width="9.28125" style="1" bestFit="1" customWidth="1"/>
    <col min="11558" max="11558" width="9.7109375" style="1" bestFit="1" customWidth="1"/>
    <col min="11559" max="11569" width="9.28125" style="1" bestFit="1" customWidth="1"/>
    <col min="11570" max="11570" width="10.00390625" style="1" bestFit="1" customWidth="1"/>
    <col min="11571" max="11573" width="9.28125" style="1" bestFit="1" customWidth="1"/>
    <col min="11574" max="11574" width="10.57421875" style="1" customWidth="1"/>
    <col min="11575" max="11580" width="9.28125" style="1" bestFit="1" customWidth="1"/>
    <col min="11581" max="11583" width="9.28125" style="1" customWidth="1"/>
    <col min="11584" max="11589" width="9.28125" style="1" bestFit="1" customWidth="1"/>
    <col min="11590" max="11794" width="9.28125" style="1" customWidth="1"/>
    <col min="11795" max="11795" width="13.421875" style="1" customWidth="1"/>
    <col min="11796" max="11799" width="9.421875" style="1" bestFit="1" customWidth="1"/>
    <col min="11800" max="11801" width="11.00390625" style="1" bestFit="1" customWidth="1"/>
    <col min="11802" max="11803" width="9.421875" style="1" bestFit="1" customWidth="1"/>
    <col min="11804" max="11804" width="10.28125" style="1" bestFit="1" customWidth="1"/>
    <col min="11805" max="11805" width="10.00390625" style="1" bestFit="1" customWidth="1"/>
    <col min="11806" max="11807" width="9.421875" style="1" bestFit="1" customWidth="1"/>
    <col min="11808" max="11808" width="10.28125" style="1" bestFit="1" customWidth="1"/>
    <col min="11809" max="11809" width="10.00390625" style="1" bestFit="1" customWidth="1"/>
    <col min="11810" max="11812" width="9.421875" style="1" bestFit="1" customWidth="1"/>
    <col min="11813" max="11813" width="9.28125" style="1" bestFit="1" customWidth="1"/>
    <col min="11814" max="11814" width="9.7109375" style="1" bestFit="1" customWidth="1"/>
    <col min="11815" max="11825" width="9.28125" style="1" bestFit="1" customWidth="1"/>
    <col min="11826" max="11826" width="10.00390625" style="1" bestFit="1" customWidth="1"/>
    <col min="11827" max="11829" width="9.28125" style="1" bestFit="1" customWidth="1"/>
    <col min="11830" max="11830" width="10.57421875" style="1" customWidth="1"/>
    <col min="11831" max="11836" width="9.28125" style="1" bestFit="1" customWidth="1"/>
    <col min="11837" max="11839" width="9.28125" style="1" customWidth="1"/>
    <col min="11840" max="11845" width="9.28125" style="1" bestFit="1" customWidth="1"/>
    <col min="11846" max="12050" width="9.28125" style="1" customWidth="1"/>
    <col min="12051" max="12051" width="13.421875" style="1" customWidth="1"/>
    <col min="12052" max="12055" width="9.421875" style="1" bestFit="1" customWidth="1"/>
    <col min="12056" max="12057" width="11.00390625" style="1" bestFit="1" customWidth="1"/>
    <col min="12058" max="12059" width="9.421875" style="1" bestFit="1" customWidth="1"/>
    <col min="12060" max="12060" width="10.28125" style="1" bestFit="1" customWidth="1"/>
    <col min="12061" max="12061" width="10.00390625" style="1" bestFit="1" customWidth="1"/>
    <col min="12062" max="12063" width="9.421875" style="1" bestFit="1" customWidth="1"/>
    <col min="12064" max="12064" width="10.28125" style="1" bestFit="1" customWidth="1"/>
    <col min="12065" max="12065" width="10.00390625" style="1" bestFit="1" customWidth="1"/>
    <col min="12066" max="12068" width="9.421875" style="1" bestFit="1" customWidth="1"/>
    <col min="12069" max="12069" width="9.28125" style="1" bestFit="1" customWidth="1"/>
    <col min="12070" max="12070" width="9.7109375" style="1" bestFit="1" customWidth="1"/>
    <col min="12071" max="12081" width="9.28125" style="1" bestFit="1" customWidth="1"/>
    <col min="12082" max="12082" width="10.00390625" style="1" bestFit="1" customWidth="1"/>
    <col min="12083" max="12085" width="9.28125" style="1" bestFit="1" customWidth="1"/>
    <col min="12086" max="12086" width="10.57421875" style="1" customWidth="1"/>
    <col min="12087" max="12092" width="9.28125" style="1" bestFit="1" customWidth="1"/>
    <col min="12093" max="12095" width="9.28125" style="1" customWidth="1"/>
    <col min="12096" max="12101" width="9.28125" style="1" bestFit="1" customWidth="1"/>
    <col min="12102" max="12306" width="9.28125" style="1" customWidth="1"/>
    <col min="12307" max="12307" width="13.421875" style="1" customWidth="1"/>
    <col min="12308" max="12311" width="9.421875" style="1" bestFit="1" customWidth="1"/>
    <col min="12312" max="12313" width="11.00390625" style="1" bestFit="1" customWidth="1"/>
    <col min="12314" max="12315" width="9.421875" style="1" bestFit="1" customWidth="1"/>
    <col min="12316" max="12316" width="10.28125" style="1" bestFit="1" customWidth="1"/>
    <col min="12317" max="12317" width="10.00390625" style="1" bestFit="1" customWidth="1"/>
    <col min="12318" max="12319" width="9.421875" style="1" bestFit="1" customWidth="1"/>
    <col min="12320" max="12320" width="10.28125" style="1" bestFit="1" customWidth="1"/>
    <col min="12321" max="12321" width="10.00390625" style="1" bestFit="1" customWidth="1"/>
    <col min="12322" max="12324" width="9.421875" style="1" bestFit="1" customWidth="1"/>
    <col min="12325" max="12325" width="9.28125" style="1" bestFit="1" customWidth="1"/>
    <col min="12326" max="12326" width="9.7109375" style="1" bestFit="1" customWidth="1"/>
    <col min="12327" max="12337" width="9.28125" style="1" bestFit="1" customWidth="1"/>
    <col min="12338" max="12338" width="10.00390625" style="1" bestFit="1" customWidth="1"/>
    <col min="12339" max="12341" width="9.28125" style="1" bestFit="1" customWidth="1"/>
    <col min="12342" max="12342" width="10.57421875" style="1" customWidth="1"/>
    <col min="12343" max="12348" width="9.28125" style="1" bestFit="1" customWidth="1"/>
    <col min="12349" max="12351" width="9.28125" style="1" customWidth="1"/>
    <col min="12352" max="12357" width="9.28125" style="1" bestFit="1" customWidth="1"/>
    <col min="12358" max="12562" width="9.28125" style="1" customWidth="1"/>
    <col min="12563" max="12563" width="13.421875" style="1" customWidth="1"/>
    <col min="12564" max="12567" width="9.421875" style="1" bestFit="1" customWidth="1"/>
    <col min="12568" max="12569" width="11.00390625" style="1" bestFit="1" customWidth="1"/>
    <col min="12570" max="12571" width="9.421875" style="1" bestFit="1" customWidth="1"/>
    <col min="12572" max="12572" width="10.28125" style="1" bestFit="1" customWidth="1"/>
    <col min="12573" max="12573" width="10.00390625" style="1" bestFit="1" customWidth="1"/>
    <col min="12574" max="12575" width="9.421875" style="1" bestFit="1" customWidth="1"/>
    <col min="12576" max="12576" width="10.28125" style="1" bestFit="1" customWidth="1"/>
    <col min="12577" max="12577" width="10.00390625" style="1" bestFit="1" customWidth="1"/>
    <col min="12578" max="12580" width="9.421875" style="1" bestFit="1" customWidth="1"/>
    <col min="12581" max="12581" width="9.28125" style="1" bestFit="1" customWidth="1"/>
    <col min="12582" max="12582" width="9.7109375" style="1" bestFit="1" customWidth="1"/>
    <col min="12583" max="12593" width="9.28125" style="1" bestFit="1" customWidth="1"/>
    <col min="12594" max="12594" width="10.00390625" style="1" bestFit="1" customWidth="1"/>
    <col min="12595" max="12597" width="9.28125" style="1" bestFit="1" customWidth="1"/>
    <col min="12598" max="12598" width="10.57421875" style="1" customWidth="1"/>
    <col min="12599" max="12604" width="9.28125" style="1" bestFit="1" customWidth="1"/>
    <col min="12605" max="12607" width="9.28125" style="1" customWidth="1"/>
    <col min="12608" max="12613" width="9.28125" style="1" bestFit="1" customWidth="1"/>
    <col min="12614" max="12818" width="9.28125" style="1" customWidth="1"/>
    <col min="12819" max="12819" width="13.421875" style="1" customWidth="1"/>
    <col min="12820" max="12823" width="9.421875" style="1" bestFit="1" customWidth="1"/>
    <col min="12824" max="12825" width="11.00390625" style="1" bestFit="1" customWidth="1"/>
    <col min="12826" max="12827" width="9.421875" style="1" bestFit="1" customWidth="1"/>
    <col min="12828" max="12828" width="10.28125" style="1" bestFit="1" customWidth="1"/>
    <col min="12829" max="12829" width="10.00390625" style="1" bestFit="1" customWidth="1"/>
    <col min="12830" max="12831" width="9.421875" style="1" bestFit="1" customWidth="1"/>
    <col min="12832" max="12832" width="10.28125" style="1" bestFit="1" customWidth="1"/>
    <col min="12833" max="12833" width="10.00390625" style="1" bestFit="1" customWidth="1"/>
    <col min="12834" max="12836" width="9.421875" style="1" bestFit="1" customWidth="1"/>
    <col min="12837" max="12837" width="9.28125" style="1" bestFit="1" customWidth="1"/>
    <col min="12838" max="12838" width="9.7109375" style="1" bestFit="1" customWidth="1"/>
    <col min="12839" max="12849" width="9.28125" style="1" bestFit="1" customWidth="1"/>
    <col min="12850" max="12850" width="10.00390625" style="1" bestFit="1" customWidth="1"/>
    <col min="12851" max="12853" width="9.28125" style="1" bestFit="1" customWidth="1"/>
    <col min="12854" max="12854" width="10.57421875" style="1" customWidth="1"/>
    <col min="12855" max="12860" width="9.28125" style="1" bestFit="1" customWidth="1"/>
    <col min="12861" max="12863" width="9.28125" style="1" customWidth="1"/>
    <col min="12864" max="12869" width="9.28125" style="1" bestFit="1" customWidth="1"/>
    <col min="12870" max="13074" width="9.28125" style="1" customWidth="1"/>
    <col min="13075" max="13075" width="13.421875" style="1" customWidth="1"/>
    <col min="13076" max="13079" width="9.421875" style="1" bestFit="1" customWidth="1"/>
    <col min="13080" max="13081" width="11.00390625" style="1" bestFit="1" customWidth="1"/>
    <col min="13082" max="13083" width="9.421875" style="1" bestFit="1" customWidth="1"/>
    <col min="13084" max="13084" width="10.28125" style="1" bestFit="1" customWidth="1"/>
    <col min="13085" max="13085" width="10.00390625" style="1" bestFit="1" customWidth="1"/>
    <col min="13086" max="13087" width="9.421875" style="1" bestFit="1" customWidth="1"/>
    <col min="13088" max="13088" width="10.28125" style="1" bestFit="1" customWidth="1"/>
    <col min="13089" max="13089" width="10.00390625" style="1" bestFit="1" customWidth="1"/>
    <col min="13090" max="13092" width="9.421875" style="1" bestFit="1" customWidth="1"/>
    <col min="13093" max="13093" width="9.28125" style="1" bestFit="1" customWidth="1"/>
    <col min="13094" max="13094" width="9.7109375" style="1" bestFit="1" customWidth="1"/>
    <col min="13095" max="13105" width="9.28125" style="1" bestFit="1" customWidth="1"/>
    <col min="13106" max="13106" width="10.00390625" style="1" bestFit="1" customWidth="1"/>
    <col min="13107" max="13109" width="9.28125" style="1" bestFit="1" customWidth="1"/>
    <col min="13110" max="13110" width="10.57421875" style="1" customWidth="1"/>
    <col min="13111" max="13116" width="9.28125" style="1" bestFit="1" customWidth="1"/>
    <col min="13117" max="13119" width="9.28125" style="1" customWidth="1"/>
    <col min="13120" max="13125" width="9.28125" style="1" bestFit="1" customWidth="1"/>
    <col min="13126" max="13330" width="9.28125" style="1" customWidth="1"/>
    <col min="13331" max="13331" width="13.421875" style="1" customWidth="1"/>
    <col min="13332" max="13335" width="9.421875" style="1" bestFit="1" customWidth="1"/>
    <col min="13336" max="13337" width="11.00390625" style="1" bestFit="1" customWidth="1"/>
    <col min="13338" max="13339" width="9.421875" style="1" bestFit="1" customWidth="1"/>
    <col min="13340" max="13340" width="10.28125" style="1" bestFit="1" customWidth="1"/>
    <col min="13341" max="13341" width="10.00390625" style="1" bestFit="1" customWidth="1"/>
    <col min="13342" max="13343" width="9.421875" style="1" bestFit="1" customWidth="1"/>
    <col min="13344" max="13344" width="10.28125" style="1" bestFit="1" customWidth="1"/>
    <col min="13345" max="13345" width="10.00390625" style="1" bestFit="1" customWidth="1"/>
    <col min="13346" max="13348" width="9.421875" style="1" bestFit="1" customWidth="1"/>
    <col min="13349" max="13349" width="9.28125" style="1" bestFit="1" customWidth="1"/>
    <col min="13350" max="13350" width="9.7109375" style="1" bestFit="1" customWidth="1"/>
    <col min="13351" max="13361" width="9.28125" style="1" bestFit="1" customWidth="1"/>
    <col min="13362" max="13362" width="10.00390625" style="1" bestFit="1" customWidth="1"/>
    <col min="13363" max="13365" width="9.28125" style="1" bestFit="1" customWidth="1"/>
    <col min="13366" max="13366" width="10.57421875" style="1" customWidth="1"/>
    <col min="13367" max="13372" width="9.28125" style="1" bestFit="1" customWidth="1"/>
    <col min="13373" max="13375" width="9.28125" style="1" customWidth="1"/>
    <col min="13376" max="13381" width="9.28125" style="1" bestFit="1" customWidth="1"/>
    <col min="13382" max="13586" width="9.28125" style="1" customWidth="1"/>
    <col min="13587" max="13587" width="13.421875" style="1" customWidth="1"/>
    <col min="13588" max="13591" width="9.421875" style="1" bestFit="1" customWidth="1"/>
    <col min="13592" max="13593" width="11.00390625" style="1" bestFit="1" customWidth="1"/>
    <col min="13594" max="13595" width="9.421875" style="1" bestFit="1" customWidth="1"/>
    <col min="13596" max="13596" width="10.28125" style="1" bestFit="1" customWidth="1"/>
    <col min="13597" max="13597" width="10.00390625" style="1" bestFit="1" customWidth="1"/>
    <col min="13598" max="13599" width="9.421875" style="1" bestFit="1" customWidth="1"/>
    <col min="13600" max="13600" width="10.28125" style="1" bestFit="1" customWidth="1"/>
    <col min="13601" max="13601" width="10.00390625" style="1" bestFit="1" customWidth="1"/>
    <col min="13602" max="13604" width="9.421875" style="1" bestFit="1" customWidth="1"/>
    <col min="13605" max="13605" width="9.28125" style="1" bestFit="1" customWidth="1"/>
    <col min="13606" max="13606" width="9.7109375" style="1" bestFit="1" customWidth="1"/>
    <col min="13607" max="13617" width="9.28125" style="1" bestFit="1" customWidth="1"/>
    <col min="13618" max="13618" width="10.00390625" style="1" bestFit="1" customWidth="1"/>
    <col min="13619" max="13621" width="9.28125" style="1" bestFit="1" customWidth="1"/>
    <col min="13622" max="13622" width="10.57421875" style="1" customWidth="1"/>
    <col min="13623" max="13628" width="9.28125" style="1" bestFit="1" customWidth="1"/>
    <col min="13629" max="13631" width="9.28125" style="1" customWidth="1"/>
    <col min="13632" max="13637" width="9.28125" style="1" bestFit="1" customWidth="1"/>
    <col min="13638" max="13842" width="9.28125" style="1" customWidth="1"/>
    <col min="13843" max="13843" width="13.421875" style="1" customWidth="1"/>
    <col min="13844" max="13847" width="9.421875" style="1" bestFit="1" customWidth="1"/>
    <col min="13848" max="13849" width="11.00390625" style="1" bestFit="1" customWidth="1"/>
    <col min="13850" max="13851" width="9.421875" style="1" bestFit="1" customWidth="1"/>
    <col min="13852" max="13852" width="10.28125" style="1" bestFit="1" customWidth="1"/>
    <col min="13853" max="13853" width="10.00390625" style="1" bestFit="1" customWidth="1"/>
    <col min="13854" max="13855" width="9.421875" style="1" bestFit="1" customWidth="1"/>
    <col min="13856" max="13856" width="10.28125" style="1" bestFit="1" customWidth="1"/>
    <col min="13857" max="13857" width="10.00390625" style="1" bestFit="1" customWidth="1"/>
    <col min="13858" max="13860" width="9.421875" style="1" bestFit="1" customWidth="1"/>
    <col min="13861" max="13861" width="9.28125" style="1" bestFit="1" customWidth="1"/>
    <col min="13862" max="13862" width="9.7109375" style="1" bestFit="1" customWidth="1"/>
    <col min="13863" max="13873" width="9.28125" style="1" bestFit="1" customWidth="1"/>
    <col min="13874" max="13874" width="10.00390625" style="1" bestFit="1" customWidth="1"/>
    <col min="13875" max="13877" width="9.28125" style="1" bestFit="1" customWidth="1"/>
    <col min="13878" max="13878" width="10.57421875" style="1" customWidth="1"/>
    <col min="13879" max="13884" width="9.28125" style="1" bestFit="1" customWidth="1"/>
    <col min="13885" max="13887" width="9.28125" style="1" customWidth="1"/>
    <col min="13888" max="13893" width="9.28125" style="1" bestFit="1" customWidth="1"/>
    <col min="13894" max="14098" width="9.28125" style="1" customWidth="1"/>
    <col min="14099" max="14099" width="13.421875" style="1" customWidth="1"/>
    <col min="14100" max="14103" width="9.421875" style="1" bestFit="1" customWidth="1"/>
    <col min="14104" max="14105" width="11.00390625" style="1" bestFit="1" customWidth="1"/>
    <col min="14106" max="14107" width="9.421875" style="1" bestFit="1" customWidth="1"/>
    <col min="14108" max="14108" width="10.28125" style="1" bestFit="1" customWidth="1"/>
    <col min="14109" max="14109" width="10.00390625" style="1" bestFit="1" customWidth="1"/>
    <col min="14110" max="14111" width="9.421875" style="1" bestFit="1" customWidth="1"/>
    <col min="14112" max="14112" width="10.28125" style="1" bestFit="1" customWidth="1"/>
    <col min="14113" max="14113" width="10.00390625" style="1" bestFit="1" customWidth="1"/>
    <col min="14114" max="14116" width="9.421875" style="1" bestFit="1" customWidth="1"/>
    <col min="14117" max="14117" width="9.28125" style="1" bestFit="1" customWidth="1"/>
    <col min="14118" max="14118" width="9.7109375" style="1" bestFit="1" customWidth="1"/>
    <col min="14119" max="14129" width="9.28125" style="1" bestFit="1" customWidth="1"/>
    <col min="14130" max="14130" width="10.00390625" style="1" bestFit="1" customWidth="1"/>
    <col min="14131" max="14133" width="9.28125" style="1" bestFit="1" customWidth="1"/>
    <col min="14134" max="14134" width="10.57421875" style="1" customWidth="1"/>
    <col min="14135" max="14140" width="9.28125" style="1" bestFit="1" customWidth="1"/>
    <col min="14141" max="14143" width="9.28125" style="1" customWidth="1"/>
    <col min="14144" max="14149" width="9.28125" style="1" bestFit="1" customWidth="1"/>
    <col min="14150" max="14354" width="9.28125" style="1" customWidth="1"/>
    <col min="14355" max="14355" width="13.421875" style="1" customWidth="1"/>
    <col min="14356" max="14359" width="9.421875" style="1" bestFit="1" customWidth="1"/>
    <col min="14360" max="14361" width="11.00390625" style="1" bestFit="1" customWidth="1"/>
    <col min="14362" max="14363" width="9.421875" style="1" bestFit="1" customWidth="1"/>
    <col min="14364" max="14364" width="10.28125" style="1" bestFit="1" customWidth="1"/>
    <col min="14365" max="14365" width="10.00390625" style="1" bestFit="1" customWidth="1"/>
    <col min="14366" max="14367" width="9.421875" style="1" bestFit="1" customWidth="1"/>
    <col min="14368" max="14368" width="10.28125" style="1" bestFit="1" customWidth="1"/>
    <col min="14369" max="14369" width="10.00390625" style="1" bestFit="1" customWidth="1"/>
    <col min="14370" max="14372" width="9.421875" style="1" bestFit="1" customWidth="1"/>
    <col min="14373" max="14373" width="9.28125" style="1" bestFit="1" customWidth="1"/>
    <col min="14374" max="14374" width="9.7109375" style="1" bestFit="1" customWidth="1"/>
    <col min="14375" max="14385" width="9.28125" style="1" bestFit="1" customWidth="1"/>
    <col min="14386" max="14386" width="10.00390625" style="1" bestFit="1" customWidth="1"/>
    <col min="14387" max="14389" width="9.28125" style="1" bestFit="1" customWidth="1"/>
    <col min="14390" max="14390" width="10.57421875" style="1" customWidth="1"/>
    <col min="14391" max="14396" width="9.28125" style="1" bestFit="1" customWidth="1"/>
    <col min="14397" max="14399" width="9.28125" style="1" customWidth="1"/>
    <col min="14400" max="14405" width="9.28125" style="1" bestFit="1" customWidth="1"/>
    <col min="14406" max="14610" width="9.28125" style="1" customWidth="1"/>
    <col min="14611" max="14611" width="13.421875" style="1" customWidth="1"/>
    <col min="14612" max="14615" width="9.421875" style="1" bestFit="1" customWidth="1"/>
    <col min="14616" max="14617" width="11.00390625" style="1" bestFit="1" customWidth="1"/>
    <col min="14618" max="14619" width="9.421875" style="1" bestFit="1" customWidth="1"/>
    <col min="14620" max="14620" width="10.28125" style="1" bestFit="1" customWidth="1"/>
    <col min="14621" max="14621" width="10.00390625" style="1" bestFit="1" customWidth="1"/>
    <col min="14622" max="14623" width="9.421875" style="1" bestFit="1" customWidth="1"/>
    <col min="14624" max="14624" width="10.28125" style="1" bestFit="1" customWidth="1"/>
    <col min="14625" max="14625" width="10.00390625" style="1" bestFit="1" customWidth="1"/>
    <col min="14626" max="14628" width="9.421875" style="1" bestFit="1" customWidth="1"/>
    <col min="14629" max="14629" width="9.28125" style="1" bestFit="1" customWidth="1"/>
    <col min="14630" max="14630" width="9.7109375" style="1" bestFit="1" customWidth="1"/>
    <col min="14631" max="14641" width="9.28125" style="1" bestFit="1" customWidth="1"/>
    <col min="14642" max="14642" width="10.00390625" style="1" bestFit="1" customWidth="1"/>
    <col min="14643" max="14645" width="9.28125" style="1" bestFit="1" customWidth="1"/>
    <col min="14646" max="14646" width="10.57421875" style="1" customWidth="1"/>
    <col min="14647" max="14652" width="9.28125" style="1" bestFit="1" customWidth="1"/>
    <col min="14653" max="14655" width="9.28125" style="1" customWidth="1"/>
    <col min="14656" max="14661" width="9.28125" style="1" bestFit="1" customWidth="1"/>
    <col min="14662" max="14866" width="9.28125" style="1" customWidth="1"/>
    <col min="14867" max="14867" width="13.421875" style="1" customWidth="1"/>
    <col min="14868" max="14871" width="9.421875" style="1" bestFit="1" customWidth="1"/>
    <col min="14872" max="14873" width="11.00390625" style="1" bestFit="1" customWidth="1"/>
    <col min="14874" max="14875" width="9.421875" style="1" bestFit="1" customWidth="1"/>
    <col min="14876" max="14876" width="10.28125" style="1" bestFit="1" customWidth="1"/>
    <col min="14877" max="14877" width="10.00390625" style="1" bestFit="1" customWidth="1"/>
    <col min="14878" max="14879" width="9.421875" style="1" bestFit="1" customWidth="1"/>
    <col min="14880" max="14880" width="10.28125" style="1" bestFit="1" customWidth="1"/>
    <col min="14881" max="14881" width="10.00390625" style="1" bestFit="1" customWidth="1"/>
    <col min="14882" max="14884" width="9.421875" style="1" bestFit="1" customWidth="1"/>
    <col min="14885" max="14885" width="9.28125" style="1" bestFit="1" customWidth="1"/>
    <col min="14886" max="14886" width="9.7109375" style="1" bestFit="1" customWidth="1"/>
    <col min="14887" max="14897" width="9.28125" style="1" bestFit="1" customWidth="1"/>
    <col min="14898" max="14898" width="10.00390625" style="1" bestFit="1" customWidth="1"/>
    <col min="14899" max="14901" width="9.28125" style="1" bestFit="1" customWidth="1"/>
    <col min="14902" max="14902" width="10.57421875" style="1" customWidth="1"/>
    <col min="14903" max="14908" width="9.28125" style="1" bestFit="1" customWidth="1"/>
    <col min="14909" max="14911" width="9.28125" style="1" customWidth="1"/>
    <col min="14912" max="14917" width="9.28125" style="1" bestFit="1" customWidth="1"/>
    <col min="14918" max="15122" width="9.28125" style="1" customWidth="1"/>
    <col min="15123" max="15123" width="13.421875" style="1" customWidth="1"/>
    <col min="15124" max="15127" width="9.421875" style="1" bestFit="1" customWidth="1"/>
    <col min="15128" max="15129" width="11.00390625" style="1" bestFit="1" customWidth="1"/>
    <col min="15130" max="15131" width="9.421875" style="1" bestFit="1" customWidth="1"/>
    <col min="15132" max="15132" width="10.28125" style="1" bestFit="1" customWidth="1"/>
    <col min="15133" max="15133" width="10.00390625" style="1" bestFit="1" customWidth="1"/>
    <col min="15134" max="15135" width="9.421875" style="1" bestFit="1" customWidth="1"/>
    <col min="15136" max="15136" width="10.28125" style="1" bestFit="1" customWidth="1"/>
    <col min="15137" max="15137" width="10.00390625" style="1" bestFit="1" customWidth="1"/>
    <col min="15138" max="15140" width="9.421875" style="1" bestFit="1" customWidth="1"/>
    <col min="15141" max="15141" width="9.28125" style="1" bestFit="1" customWidth="1"/>
    <col min="15142" max="15142" width="9.7109375" style="1" bestFit="1" customWidth="1"/>
    <col min="15143" max="15153" width="9.28125" style="1" bestFit="1" customWidth="1"/>
    <col min="15154" max="15154" width="10.00390625" style="1" bestFit="1" customWidth="1"/>
    <col min="15155" max="15157" width="9.28125" style="1" bestFit="1" customWidth="1"/>
    <col min="15158" max="15158" width="10.57421875" style="1" customWidth="1"/>
    <col min="15159" max="15164" width="9.28125" style="1" bestFit="1" customWidth="1"/>
    <col min="15165" max="15167" width="9.28125" style="1" customWidth="1"/>
    <col min="15168" max="15173" width="9.28125" style="1" bestFit="1" customWidth="1"/>
    <col min="15174" max="15378" width="9.28125" style="1" customWidth="1"/>
    <col min="15379" max="15379" width="13.421875" style="1" customWidth="1"/>
    <col min="15380" max="15383" width="9.421875" style="1" bestFit="1" customWidth="1"/>
    <col min="15384" max="15385" width="11.00390625" style="1" bestFit="1" customWidth="1"/>
    <col min="15386" max="15387" width="9.421875" style="1" bestFit="1" customWidth="1"/>
    <col min="15388" max="15388" width="10.28125" style="1" bestFit="1" customWidth="1"/>
    <col min="15389" max="15389" width="10.00390625" style="1" bestFit="1" customWidth="1"/>
    <col min="15390" max="15391" width="9.421875" style="1" bestFit="1" customWidth="1"/>
    <col min="15392" max="15392" width="10.28125" style="1" bestFit="1" customWidth="1"/>
    <col min="15393" max="15393" width="10.00390625" style="1" bestFit="1" customWidth="1"/>
    <col min="15394" max="15396" width="9.421875" style="1" bestFit="1" customWidth="1"/>
    <col min="15397" max="15397" width="9.28125" style="1" bestFit="1" customWidth="1"/>
    <col min="15398" max="15398" width="9.7109375" style="1" bestFit="1" customWidth="1"/>
    <col min="15399" max="15409" width="9.28125" style="1" bestFit="1" customWidth="1"/>
    <col min="15410" max="15410" width="10.00390625" style="1" bestFit="1" customWidth="1"/>
    <col min="15411" max="15413" width="9.28125" style="1" bestFit="1" customWidth="1"/>
    <col min="15414" max="15414" width="10.57421875" style="1" customWidth="1"/>
    <col min="15415" max="15420" width="9.28125" style="1" bestFit="1" customWidth="1"/>
    <col min="15421" max="15423" width="9.28125" style="1" customWidth="1"/>
    <col min="15424" max="15429" width="9.28125" style="1" bestFit="1" customWidth="1"/>
    <col min="15430" max="15634" width="9.28125" style="1" customWidth="1"/>
    <col min="15635" max="15635" width="13.421875" style="1" customWidth="1"/>
    <col min="15636" max="15639" width="9.421875" style="1" bestFit="1" customWidth="1"/>
    <col min="15640" max="15641" width="11.00390625" style="1" bestFit="1" customWidth="1"/>
    <col min="15642" max="15643" width="9.421875" style="1" bestFit="1" customWidth="1"/>
    <col min="15644" max="15644" width="10.28125" style="1" bestFit="1" customWidth="1"/>
    <col min="15645" max="15645" width="10.00390625" style="1" bestFit="1" customWidth="1"/>
    <col min="15646" max="15647" width="9.421875" style="1" bestFit="1" customWidth="1"/>
    <col min="15648" max="15648" width="10.28125" style="1" bestFit="1" customWidth="1"/>
    <col min="15649" max="15649" width="10.00390625" style="1" bestFit="1" customWidth="1"/>
    <col min="15650" max="15652" width="9.421875" style="1" bestFit="1" customWidth="1"/>
    <col min="15653" max="15653" width="9.28125" style="1" bestFit="1" customWidth="1"/>
    <col min="15654" max="15654" width="9.7109375" style="1" bestFit="1" customWidth="1"/>
    <col min="15655" max="15665" width="9.28125" style="1" bestFit="1" customWidth="1"/>
    <col min="15666" max="15666" width="10.00390625" style="1" bestFit="1" customWidth="1"/>
    <col min="15667" max="15669" width="9.28125" style="1" bestFit="1" customWidth="1"/>
    <col min="15670" max="15670" width="10.57421875" style="1" customWidth="1"/>
    <col min="15671" max="15676" width="9.28125" style="1" bestFit="1" customWidth="1"/>
    <col min="15677" max="15679" width="9.28125" style="1" customWidth="1"/>
    <col min="15680" max="15685" width="9.28125" style="1" bestFit="1" customWidth="1"/>
    <col min="15686" max="15890" width="9.28125" style="1" customWidth="1"/>
    <col min="15891" max="15891" width="13.421875" style="1" customWidth="1"/>
    <col min="15892" max="15895" width="9.421875" style="1" bestFit="1" customWidth="1"/>
    <col min="15896" max="15897" width="11.00390625" style="1" bestFit="1" customWidth="1"/>
    <col min="15898" max="15899" width="9.421875" style="1" bestFit="1" customWidth="1"/>
    <col min="15900" max="15900" width="10.28125" style="1" bestFit="1" customWidth="1"/>
    <col min="15901" max="15901" width="10.00390625" style="1" bestFit="1" customWidth="1"/>
    <col min="15902" max="15903" width="9.421875" style="1" bestFit="1" customWidth="1"/>
    <col min="15904" max="15904" width="10.28125" style="1" bestFit="1" customWidth="1"/>
    <col min="15905" max="15905" width="10.00390625" style="1" bestFit="1" customWidth="1"/>
    <col min="15906" max="15908" width="9.421875" style="1" bestFit="1" customWidth="1"/>
    <col min="15909" max="15909" width="9.28125" style="1" bestFit="1" customWidth="1"/>
    <col min="15910" max="15910" width="9.7109375" style="1" bestFit="1" customWidth="1"/>
    <col min="15911" max="15921" width="9.28125" style="1" bestFit="1" customWidth="1"/>
    <col min="15922" max="15922" width="10.00390625" style="1" bestFit="1" customWidth="1"/>
    <col min="15923" max="15925" width="9.28125" style="1" bestFit="1" customWidth="1"/>
    <col min="15926" max="15926" width="10.57421875" style="1" customWidth="1"/>
    <col min="15927" max="15932" width="9.28125" style="1" bestFit="1" customWidth="1"/>
    <col min="15933" max="15935" width="9.28125" style="1" customWidth="1"/>
    <col min="15936" max="15941" width="9.28125" style="1" bestFit="1" customWidth="1"/>
    <col min="15942" max="16146" width="9.28125" style="1" customWidth="1"/>
    <col min="16147" max="16147" width="13.421875" style="1" customWidth="1"/>
    <col min="16148" max="16151" width="9.421875" style="1" bestFit="1" customWidth="1"/>
    <col min="16152" max="16153" width="11.00390625" style="1" bestFit="1" customWidth="1"/>
    <col min="16154" max="16155" width="9.421875" style="1" bestFit="1" customWidth="1"/>
    <col min="16156" max="16156" width="10.28125" style="1" bestFit="1" customWidth="1"/>
    <col min="16157" max="16157" width="10.00390625" style="1" bestFit="1" customWidth="1"/>
    <col min="16158" max="16159" width="9.421875" style="1" bestFit="1" customWidth="1"/>
    <col min="16160" max="16160" width="10.28125" style="1" bestFit="1" customWidth="1"/>
    <col min="16161" max="16161" width="10.00390625" style="1" bestFit="1" customWidth="1"/>
    <col min="16162" max="16164" width="9.421875" style="1" bestFit="1" customWidth="1"/>
    <col min="16165" max="16165" width="9.28125" style="1" bestFit="1" customWidth="1"/>
    <col min="16166" max="16166" width="9.7109375" style="1" bestFit="1" customWidth="1"/>
    <col min="16167" max="16177" width="9.28125" style="1" bestFit="1" customWidth="1"/>
    <col min="16178" max="16178" width="10.00390625" style="1" bestFit="1" customWidth="1"/>
    <col min="16179" max="16181" width="9.28125" style="1" bestFit="1" customWidth="1"/>
    <col min="16182" max="16182" width="10.57421875" style="1" customWidth="1"/>
    <col min="16183" max="16188" width="9.28125" style="1" bestFit="1" customWidth="1"/>
    <col min="16189" max="16191" width="9.28125" style="1" customWidth="1"/>
    <col min="16192" max="16197" width="9.28125" style="1" bestFit="1" customWidth="1"/>
    <col min="16198" max="16384" width="9.28125" style="1" customWidth="1"/>
  </cols>
  <sheetData>
    <row r="1" spans="3:28" ht="72">
      <c r="C1" s="15" t="s">
        <v>1</v>
      </c>
      <c r="G1" s="15" t="s">
        <v>2</v>
      </c>
      <c r="K1" s="15" t="s">
        <v>43</v>
      </c>
      <c r="U1" s="2"/>
      <c r="V1" s="3" t="s">
        <v>54</v>
      </c>
      <c r="W1" s="4" t="s">
        <v>55</v>
      </c>
      <c r="X1" s="48" t="s">
        <v>57</v>
      </c>
      <c r="Y1" s="49" t="s">
        <v>54</v>
      </c>
      <c r="Z1" s="4" t="s">
        <v>55</v>
      </c>
      <c r="AA1" s="44" t="s">
        <v>57</v>
      </c>
      <c r="AB1" s="53" t="s">
        <v>57</v>
      </c>
    </row>
    <row r="2" spans="3:29" ht="12">
      <c r="C2" s="15">
        <v>2006</v>
      </c>
      <c r="E2" s="15">
        <v>2020</v>
      </c>
      <c r="G2" s="15">
        <v>2006</v>
      </c>
      <c r="I2" s="15">
        <v>2020</v>
      </c>
      <c r="K2" s="15">
        <v>2006</v>
      </c>
      <c r="M2" s="15">
        <v>2020</v>
      </c>
      <c r="U2" s="5" t="s">
        <v>44</v>
      </c>
      <c r="V2" s="6">
        <v>-50.36117762979214</v>
      </c>
      <c r="W2" s="7">
        <v>-15.874289012746557</v>
      </c>
      <c r="X2" s="7">
        <f>(V2+W2)*-1</f>
        <v>66.2354666425387</v>
      </c>
      <c r="Y2" s="50">
        <v>41.191515980998325</v>
      </c>
      <c r="Z2" s="7">
        <v>18.432970258750615</v>
      </c>
      <c r="AA2" s="45">
        <f>Y2+Z2</f>
        <v>59.62448623974894</v>
      </c>
      <c r="AB2" s="54">
        <v>59.62448623974894</v>
      </c>
      <c r="AC2" s="36"/>
    </row>
    <row r="3" spans="1:28" ht="12">
      <c r="A3" s="15" t="s">
        <v>72</v>
      </c>
      <c r="B3" s="15" t="s">
        <v>67</v>
      </c>
      <c r="C3" s="15" t="s">
        <v>7</v>
      </c>
      <c r="D3" s="15" t="s">
        <v>43</v>
      </c>
      <c r="E3" s="15" t="s">
        <v>7</v>
      </c>
      <c r="F3" s="15" t="s">
        <v>43</v>
      </c>
      <c r="G3" s="15" t="s">
        <v>7</v>
      </c>
      <c r="H3" s="15" t="s">
        <v>43</v>
      </c>
      <c r="I3" s="15" t="s">
        <v>7</v>
      </c>
      <c r="J3" s="15" t="s">
        <v>43</v>
      </c>
      <c r="K3" s="15" t="s">
        <v>7</v>
      </c>
      <c r="L3" s="15" t="s">
        <v>43</v>
      </c>
      <c r="M3" s="15" t="s">
        <v>7</v>
      </c>
      <c r="N3" s="15" t="s">
        <v>43</v>
      </c>
      <c r="V3" s="9"/>
      <c r="W3" s="10"/>
      <c r="X3" s="10"/>
      <c r="Y3" s="51"/>
      <c r="Z3" s="14"/>
      <c r="AA3" s="46"/>
      <c r="AB3" s="55"/>
    </row>
    <row r="4" spans="1:29" ht="12">
      <c r="A4" s="15">
        <v>0</v>
      </c>
      <c r="B4" s="15" t="s">
        <v>44</v>
      </c>
      <c r="C4" s="15">
        <v>12206.715217</v>
      </c>
      <c r="D4" s="15">
        <v>24238.343485</v>
      </c>
      <c r="E4" s="15">
        <v>19373.496315</v>
      </c>
      <c r="F4" s="15">
        <v>29249.429795</v>
      </c>
      <c r="G4" s="15">
        <v>8431.7432825</v>
      </c>
      <c r="H4" s="15">
        <v>25865.319875</v>
      </c>
      <c r="I4" s="15">
        <v>16478.065018</v>
      </c>
      <c r="J4" s="15">
        <v>30879.493058</v>
      </c>
      <c r="K4" s="15">
        <v>20638.4585</v>
      </c>
      <c r="L4" s="15">
        <v>50103.66336</v>
      </c>
      <c r="M4" s="15">
        <v>35851.561332</v>
      </c>
      <c r="N4" s="15">
        <v>60128.922852</v>
      </c>
      <c r="O4" s="35">
        <f>-1*100*C4/D4</f>
        <v>-50.36117762979214</v>
      </c>
      <c r="P4" s="35">
        <f>-1*100*((E4/F4)-(C4/D4))</f>
        <v>-15.874289012746557</v>
      </c>
      <c r="Q4" s="35">
        <f>100*K4/L4</f>
        <v>41.191515980998325</v>
      </c>
      <c r="R4" s="35">
        <f>100*(M4/N4)-Q4</f>
        <v>18.432970258750615</v>
      </c>
      <c r="S4" s="35">
        <f>100*M4/N4</f>
        <v>59.62448623974894</v>
      </c>
      <c r="U4" s="11" t="s">
        <v>39</v>
      </c>
      <c r="V4" s="9">
        <v>-72.32171148775336</v>
      </c>
      <c r="W4" s="10">
        <v>-7.495157351398596</v>
      </c>
      <c r="X4" s="10">
        <f>(V4+W4)*-1</f>
        <v>79.81686883915197</v>
      </c>
      <c r="Y4" s="52">
        <v>69.64749335896926</v>
      </c>
      <c r="Z4" s="10">
        <v>7.952175527422227</v>
      </c>
      <c r="AA4" s="47">
        <f>Y4+Z4</f>
        <v>77.59966888639148</v>
      </c>
      <c r="AB4" s="56">
        <v>77.59966888639148</v>
      </c>
      <c r="AC4" s="18"/>
    </row>
    <row r="5" spans="21:29" ht="12">
      <c r="U5" s="11" t="s">
        <v>20</v>
      </c>
      <c r="V5" s="9">
        <v>-57.28722015532997</v>
      </c>
      <c r="W5" s="10">
        <v>-11.388254385925345</v>
      </c>
      <c r="X5" s="10">
        <f aca="true" t="shared" si="0" ref="X5:X37">(V5+W5)*-1</f>
        <v>68.67547454125531</v>
      </c>
      <c r="Y5" s="52">
        <v>58.44710143403099</v>
      </c>
      <c r="Z5" s="10">
        <v>13.529560899917861</v>
      </c>
      <c r="AA5" s="47">
        <f aca="true" t="shared" si="1" ref="AA5:AA37">Y5+Z5</f>
        <v>71.97666233394885</v>
      </c>
      <c r="AB5" s="56">
        <v>71.97666233394885</v>
      </c>
      <c r="AC5" s="18"/>
    </row>
    <row r="6" spans="1:29" ht="12">
      <c r="A6" s="15">
        <v>1</v>
      </c>
      <c r="B6" s="15" t="s">
        <v>39</v>
      </c>
      <c r="C6" s="93">
        <v>441.7080875</v>
      </c>
      <c r="D6" s="93">
        <v>610.7544725</v>
      </c>
      <c r="E6" s="93">
        <v>483.369515</v>
      </c>
      <c r="F6" s="93">
        <v>605.5981925</v>
      </c>
      <c r="G6" s="93">
        <v>404.6306275</v>
      </c>
      <c r="H6" s="93">
        <v>604.4202225</v>
      </c>
      <c r="I6" s="93">
        <v>449.24127</v>
      </c>
      <c r="J6" s="93">
        <v>596.2249575</v>
      </c>
      <c r="K6" s="93">
        <v>846.338715</v>
      </c>
      <c r="L6" s="93">
        <v>1215.174695</v>
      </c>
      <c r="M6" s="93">
        <v>932.610785</v>
      </c>
      <c r="N6" s="93">
        <v>1201.82315</v>
      </c>
      <c r="O6" s="35">
        <f aca="true" t="shared" si="2" ref="O6:O39">-1*100*C6/D6</f>
        <v>-72.32171148775336</v>
      </c>
      <c r="P6" s="35">
        <f aca="true" t="shared" si="3" ref="P6:P39">-1*100*((E6/F6)-(C6/D6))</f>
        <v>-7.495157351398596</v>
      </c>
      <c r="Q6" s="35">
        <f aca="true" t="shared" si="4" ref="Q6:Q39">100*K6/L6</f>
        <v>69.64749335896926</v>
      </c>
      <c r="R6" s="35">
        <f aca="true" t="shared" si="5" ref="R6:R39">100*(M6/N6)-Q6</f>
        <v>7.952175527422227</v>
      </c>
      <c r="S6" s="35">
        <f>100*M6/N6</f>
        <v>77.59966888639148</v>
      </c>
      <c r="U6" s="11" t="s">
        <v>46</v>
      </c>
      <c r="V6" s="9">
        <v>-56.09487644910622</v>
      </c>
      <c r="W6" s="10">
        <v>-19.40453381771283</v>
      </c>
      <c r="X6" s="10">
        <f t="shared" si="0"/>
        <v>75.49941026681905</v>
      </c>
      <c r="Y6" s="52">
        <v>48.12399695739172</v>
      </c>
      <c r="Z6" s="10">
        <v>23.650748541484937</v>
      </c>
      <c r="AA6" s="47">
        <f t="shared" si="1"/>
        <v>71.77474549887665</v>
      </c>
      <c r="AB6" s="56">
        <v>71.77474549887667</v>
      </c>
      <c r="AC6" s="18"/>
    </row>
    <row r="7" spans="1:29" ht="12">
      <c r="A7" s="15">
        <v>2</v>
      </c>
      <c r="B7" s="15" t="s">
        <v>20</v>
      </c>
      <c r="C7" s="93">
        <v>37.7738725</v>
      </c>
      <c r="D7" s="93">
        <v>65.937695</v>
      </c>
      <c r="E7" s="93">
        <v>54.7675475</v>
      </c>
      <c r="F7" s="93">
        <v>79.748335</v>
      </c>
      <c r="G7" s="93">
        <v>50.991865</v>
      </c>
      <c r="H7" s="93">
        <v>85.93594</v>
      </c>
      <c r="I7" s="93">
        <v>69.645175</v>
      </c>
      <c r="J7" s="93">
        <v>93.10314</v>
      </c>
      <c r="K7" s="93">
        <v>88.7657375</v>
      </c>
      <c r="L7" s="93">
        <v>151.873635</v>
      </c>
      <c r="M7" s="93">
        <v>124.4127225</v>
      </c>
      <c r="N7" s="93">
        <v>172.851475</v>
      </c>
      <c r="O7" s="35">
        <f t="shared" si="2"/>
        <v>-57.28722015532997</v>
      </c>
      <c r="P7" s="35">
        <f t="shared" si="3"/>
        <v>-11.388254385925345</v>
      </c>
      <c r="Q7" s="35">
        <f t="shared" si="4"/>
        <v>58.44710143403099</v>
      </c>
      <c r="R7" s="35">
        <f t="shared" si="5"/>
        <v>13.529560899917861</v>
      </c>
      <c r="S7" s="35">
        <f aca="true" t="shared" si="6" ref="S7:S39">100*M7/N7</f>
        <v>71.97666233394885</v>
      </c>
      <c r="U7" s="11" t="s">
        <v>19</v>
      </c>
      <c r="V7" s="9">
        <v>-67.09335082014603</v>
      </c>
      <c r="W7" s="10">
        <v>-8.696453891094757</v>
      </c>
      <c r="X7" s="10">
        <f t="shared" si="0"/>
        <v>75.78980471124079</v>
      </c>
      <c r="Y7" s="52">
        <v>60.70118320826125</v>
      </c>
      <c r="Z7" s="10">
        <v>10.721891919846009</v>
      </c>
      <c r="AA7" s="47">
        <f t="shared" si="1"/>
        <v>71.42307512810726</v>
      </c>
      <c r="AB7" s="56">
        <v>71.42307512810727</v>
      </c>
      <c r="AC7" s="18"/>
    </row>
    <row r="8" spans="1:29" ht="12">
      <c r="A8" s="15">
        <v>3</v>
      </c>
      <c r="B8" s="15" t="s">
        <v>46</v>
      </c>
      <c r="C8" s="93">
        <v>2678.9945075</v>
      </c>
      <c r="D8" s="93">
        <v>4775.82745</v>
      </c>
      <c r="E8" s="93">
        <v>4675.66076</v>
      </c>
      <c r="F8" s="93">
        <v>6192.9765325</v>
      </c>
      <c r="G8" s="93">
        <v>1965.1562525</v>
      </c>
      <c r="H8" s="93">
        <v>4874.557085</v>
      </c>
      <c r="I8" s="93">
        <v>4257.4198875</v>
      </c>
      <c r="J8" s="93">
        <v>6253.0176475</v>
      </c>
      <c r="K8" s="93">
        <v>4644.15076</v>
      </c>
      <c r="L8" s="93">
        <v>9650.384535</v>
      </c>
      <c r="M8" s="93">
        <v>8933.0806475</v>
      </c>
      <c r="N8" s="93">
        <v>12445.99418</v>
      </c>
      <c r="O8" s="35">
        <f t="shared" si="2"/>
        <v>-56.09487644910622</v>
      </c>
      <c r="P8" s="35">
        <f t="shared" si="3"/>
        <v>-19.40453381771283</v>
      </c>
      <c r="Q8" s="35">
        <f t="shared" si="4"/>
        <v>48.12399695739172</v>
      </c>
      <c r="R8" s="35">
        <f t="shared" si="5"/>
        <v>23.650748541484937</v>
      </c>
      <c r="S8" s="35">
        <f t="shared" si="6"/>
        <v>71.77474549887667</v>
      </c>
      <c r="U8" s="11" t="s">
        <v>52</v>
      </c>
      <c r="V8" s="9">
        <v>-54.19753889770301</v>
      </c>
      <c r="W8" s="10">
        <v>-25.172663873846034</v>
      </c>
      <c r="X8" s="10">
        <f t="shared" si="0"/>
        <v>79.37020277154905</v>
      </c>
      <c r="Y8" s="52">
        <v>44.00682295228102</v>
      </c>
      <c r="Z8" s="10">
        <v>26.963159017360844</v>
      </c>
      <c r="AA8" s="47">
        <f t="shared" si="1"/>
        <v>70.96998196964186</v>
      </c>
      <c r="AB8" s="56">
        <v>70.96998196964185</v>
      </c>
      <c r="AC8" s="18"/>
    </row>
    <row r="9" spans="1:29" ht="12">
      <c r="A9" s="15">
        <v>4</v>
      </c>
      <c r="B9" s="15" t="s">
        <v>19</v>
      </c>
      <c r="C9" s="93">
        <v>237.4772725</v>
      </c>
      <c r="D9" s="93">
        <v>353.9505325</v>
      </c>
      <c r="E9" s="93">
        <v>279.4679</v>
      </c>
      <c r="F9" s="93">
        <v>368.7407575</v>
      </c>
      <c r="G9" s="93">
        <v>191.4220475</v>
      </c>
      <c r="H9" s="93">
        <v>352.62436</v>
      </c>
      <c r="I9" s="93">
        <v>249.90127</v>
      </c>
      <c r="J9" s="93">
        <v>372.4331125</v>
      </c>
      <c r="K9" s="93">
        <v>428.89932</v>
      </c>
      <c r="L9" s="93">
        <v>706.5748925</v>
      </c>
      <c r="M9" s="93">
        <v>529.36917</v>
      </c>
      <c r="N9" s="93">
        <v>741.17387</v>
      </c>
      <c r="O9" s="35">
        <f t="shared" si="2"/>
        <v>-67.09335082014603</v>
      </c>
      <c r="P9" s="35">
        <f t="shared" si="3"/>
        <v>-8.696453891094757</v>
      </c>
      <c r="Q9" s="35">
        <f t="shared" si="4"/>
        <v>60.70118320826125</v>
      </c>
      <c r="R9" s="35">
        <f t="shared" si="5"/>
        <v>10.721891919846009</v>
      </c>
      <c r="S9" s="35">
        <f t="shared" si="6"/>
        <v>71.42307512810727</v>
      </c>
      <c r="U9" s="11" t="s">
        <v>28</v>
      </c>
      <c r="V9" s="9">
        <v>-59.257309991893926</v>
      </c>
      <c r="W9" s="10">
        <v>-10.20067279963155</v>
      </c>
      <c r="X9" s="10">
        <f t="shared" si="0"/>
        <v>69.45798279152548</v>
      </c>
      <c r="Y9" s="52">
        <v>53.429984958795124</v>
      </c>
      <c r="Z9" s="10">
        <v>15.16276910225222</v>
      </c>
      <c r="AA9" s="47">
        <f t="shared" si="1"/>
        <v>68.59275406104734</v>
      </c>
      <c r="AB9" s="56">
        <v>68.59275406104734</v>
      </c>
      <c r="AC9" s="18"/>
    </row>
    <row r="10" spans="1:29" ht="12">
      <c r="A10" s="15">
        <v>5</v>
      </c>
      <c r="B10" s="15" t="s">
        <v>52</v>
      </c>
      <c r="C10" s="93">
        <v>544.8372575</v>
      </c>
      <c r="D10" s="93">
        <v>1005.28044</v>
      </c>
      <c r="E10" s="93">
        <v>934.75725</v>
      </c>
      <c r="F10" s="93">
        <v>1177.7181075</v>
      </c>
      <c r="G10" s="93">
        <v>334.299185</v>
      </c>
      <c r="H10" s="93">
        <v>992.4471475</v>
      </c>
      <c r="I10" s="93">
        <v>740.615705</v>
      </c>
      <c r="J10" s="93">
        <v>1182.96018</v>
      </c>
      <c r="K10" s="93">
        <v>879.1364425</v>
      </c>
      <c r="L10" s="93">
        <v>1997.7275875</v>
      </c>
      <c r="M10" s="93">
        <v>1675.372955</v>
      </c>
      <c r="N10" s="93">
        <v>2360.6782875</v>
      </c>
      <c r="O10" s="35">
        <f t="shared" si="2"/>
        <v>-54.19753889770301</v>
      </c>
      <c r="P10" s="35">
        <f t="shared" si="3"/>
        <v>-25.172663873846034</v>
      </c>
      <c r="Q10" s="35">
        <f t="shared" si="4"/>
        <v>44.00682295228102</v>
      </c>
      <c r="R10" s="35">
        <f t="shared" si="5"/>
        <v>26.963159017360844</v>
      </c>
      <c r="S10" s="35">
        <f t="shared" si="6"/>
        <v>70.96998196964185</v>
      </c>
      <c r="U10" s="11" t="s">
        <v>18</v>
      </c>
      <c r="V10" s="9">
        <v>-59.51429665333018</v>
      </c>
      <c r="W10" s="10">
        <v>-15.722901010083156</v>
      </c>
      <c r="X10" s="10">
        <f t="shared" si="0"/>
        <v>75.23719766341333</v>
      </c>
      <c r="Y10" s="52">
        <v>45.19662354911971</v>
      </c>
      <c r="Z10" s="10">
        <v>22.993273003410636</v>
      </c>
      <c r="AA10" s="47">
        <f t="shared" si="1"/>
        <v>68.18989655253034</v>
      </c>
      <c r="AB10" s="56">
        <v>68.18989655253036</v>
      </c>
      <c r="AC10" s="18"/>
    </row>
    <row r="11" spans="1:29" ht="12">
      <c r="A11" s="15">
        <v>6</v>
      </c>
      <c r="B11" s="15" t="s">
        <v>28</v>
      </c>
      <c r="C11" s="93">
        <v>62.257635</v>
      </c>
      <c r="D11" s="93">
        <v>105.063215</v>
      </c>
      <c r="E11" s="93">
        <v>82.2851375</v>
      </c>
      <c r="F11" s="93">
        <v>118.4675025</v>
      </c>
      <c r="G11" s="93">
        <v>70.446985</v>
      </c>
      <c r="H11" s="93">
        <v>143.307845</v>
      </c>
      <c r="I11" s="93">
        <v>100.189455</v>
      </c>
      <c r="J11" s="93">
        <v>147.558545</v>
      </c>
      <c r="K11" s="93">
        <v>132.70462</v>
      </c>
      <c r="L11" s="93">
        <v>248.37106</v>
      </c>
      <c r="M11" s="93">
        <v>182.4745925</v>
      </c>
      <c r="N11" s="93">
        <v>266.0260475</v>
      </c>
      <c r="O11" s="35">
        <f t="shared" si="2"/>
        <v>-59.257309991893926</v>
      </c>
      <c r="P11" s="35">
        <f t="shared" si="3"/>
        <v>-10.20067279963155</v>
      </c>
      <c r="Q11" s="35">
        <f t="shared" si="4"/>
        <v>53.429984958795124</v>
      </c>
      <c r="R11" s="35">
        <f t="shared" si="5"/>
        <v>15.16276910225222</v>
      </c>
      <c r="S11" s="35">
        <f t="shared" si="6"/>
        <v>68.59275406104734</v>
      </c>
      <c r="U11" s="11" t="s">
        <v>29</v>
      </c>
      <c r="V11" s="9">
        <v>-55.49192326140595</v>
      </c>
      <c r="W11" s="10">
        <v>-12.916745968075926</v>
      </c>
      <c r="X11" s="10">
        <f t="shared" si="0"/>
        <v>68.40866922948187</v>
      </c>
      <c r="Y11" s="52">
        <v>49.67029038384373</v>
      </c>
      <c r="Z11" s="10">
        <v>17.920670552617374</v>
      </c>
      <c r="AA11" s="47">
        <f t="shared" si="1"/>
        <v>67.5909609364611</v>
      </c>
      <c r="AB11" s="56">
        <v>67.5909609364611</v>
      </c>
      <c r="AC11" s="18"/>
    </row>
    <row r="12" spans="1:29" ht="12">
      <c r="A12" s="15">
        <v>7</v>
      </c>
      <c r="B12" s="15" t="s">
        <v>18</v>
      </c>
      <c r="C12" s="93">
        <v>398.457295</v>
      </c>
      <c r="D12" s="93">
        <v>669.515255</v>
      </c>
      <c r="E12" s="93">
        <v>484.327975</v>
      </c>
      <c r="F12" s="93">
        <v>643.734735</v>
      </c>
      <c r="G12" s="93">
        <v>234.5657975</v>
      </c>
      <c r="H12" s="93">
        <v>731.0829375</v>
      </c>
      <c r="I12" s="93">
        <v>403.48203</v>
      </c>
      <c r="J12" s="93">
        <v>658.232345</v>
      </c>
      <c r="K12" s="93">
        <v>633.0230925</v>
      </c>
      <c r="L12" s="93">
        <v>1400.5981925</v>
      </c>
      <c r="M12" s="93">
        <v>887.810005</v>
      </c>
      <c r="N12" s="93">
        <v>1301.96708</v>
      </c>
      <c r="O12" s="35">
        <f t="shared" si="2"/>
        <v>-59.51429665333018</v>
      </c>
      <c r="P12" s="35">
        <f t="shared" si="3"/>
        <v>-15.722901010083156</v>
      </c>
      <c r="Q12" s="35">
        <f t="shared" si="4"/>
        <v>45.19662354911971</v>
      </c>
      <c r="R12" s="35">
        <f t="shared" si="5"/>
        <v>22.993273003410636</v>
      </c>
      <c r="S12" s="35">
        <f t="shared" si="6"/>
        <v>68.18989655253036</v>
      </c>
      <c r="U12" s="11" t="s">
        <v>38</v>
      </c>
      <c r="V12" s="9">
        <v>-54.80556065559973</v>
      </c>
      <c r="W12" s="10">
        <v>-11.761537010321321</v>
      </c>
      <c r="X12" s="10">
        <f t="shared" si="0"/>
        <v>66.56709766592105</v>
      </c>
      <c r="Y12" s="52">
        <v>54.54462667291773</v>
      </c>
      <c r="Z12" s="10">
        <v>12.944166420217442</v>
      </c>
      <c r="AA12" s="47">
        <f t="shared" si="1"/>
        <v>67.48879309313517</v>
      </c>
      <c r="AB12" s="56">
        <v>67.48879309313517</v>
      </c>
      <c r="AC12" s="18"/>
    </row>
    <row r="13" spans="1:29" ht="12">
      <c r="A13" s="15">
        <v>8</v>
      </c>
      <c r="B13" s="15" t="s">
        <v>29</v>
      </c>
      <c r="C13" s="93">
        <v>83.8327375</v>
      </c>
      <c r="D13" s="93">
        <v>151.0719625</v>
      </c>
      <c r="E13" s="93">
        <v>127.5848275</v>
      </c>
      <c r="F13" s="93">
        <v>186.5038875</v>
      </c>
      <c r="G13" s="93">
        <v>89.1137325</v>
      </c>
      <c r="H13" s="93">
        <v>197.1170025</v>
      </c>
      <c r="I13" s="93">
        <v>152.69106</v>
      </c>
      <c r="J13" s="93">
        <v>228.16086</v>
      </c>
      <c r="K13" s="93">
        <v>172.94647</v>
      </c>
      <c r="L13" s="93">
        <v>348.188965</v>
      </c>
      <c r="M13" s="93">
        <v>280.2758875</v>
      </c>
      <c r="N13" s="93">
        <v>414.6647475</v>
      </c>
      <c r="O13" s="35">
        <f t="shared" si="2"/>
        <v>-55.49192326140595</v>
      </c>
      <c r="P13" s="35">
        <f t="shared" si="3"/>
        <v>-12.916745968075926</v>
      </c>
      <c r="Q13" s="35">
        <f t="shared" si="4"/>
        <v>49.67029038384373</v>
      </c>
      <c r="R13" s="35">
        <f t="shared" si="5"/>
        <v>17.920670552617374</v>
      </c>
      <c r="S13" s="35">
        <f t="shared" si="6"/>
        <v>67.5909609364611</v>
      </c>
      <c r="U13" s="11" t="s">
        <v>17</v>
      </c>
      <c r="V13" s="9">
        <v>-49.54113679293049</v>
      </c>
      <c r="W13" s="10">
        <v>-19.85887774480382</v>
      </c>
      <c r="X13" s="10">
        <f t="shared" si="0"/>
        <v>69.40001453773431</v>
      </c>
      <c r="Y13" s="52">
        <v>39.604753117029716</v>
      </c>
      <c r="Z13" s="10">
        <v>24.622876516155202</v>
      </c>
      <c r="AA13" s="47">
        <f t="shared" si="1"/>
        <v>64.22762963318492</v>
      </c>
      <c r="AB13" s="56">
        <v>64.2276296331849</v>
      </c>
      <c r="AC13" s="18"/>
    </row>
    <row r="14" spans="1:29" ht="12">
      <c r="A14" s="15">
        <v>9</v>
      </c>
      <c r="B14" s="15" t="s">
        <v>38</v>
      </c>
      <c r="C14" s="93">
        <v>194.8326775</v>
      </c>
      <c r="D14" s="93">
        <v>355.49801</v>
      </c>
      <c r="E14" s="93">
        <v>239.096635</v>
      </c>
      <c r="F14" s="93">
        <v>359.1814025</v>
      </c>
      <c r="G14" s="93">
        <v>197.1548825</v>
      </c>
      <c r="H14" s="93">
        <v>363.1567575</v>
      </c>
      <c r="I14" s="93">
        <v>251.7021825</v>
      </c>
      <c r="J14" s="93">
        <v>368.0486975</v>
      </c>
      <c r="K14" s="93">
        <v>391.98756</v>
      </c>
      <c r="L14" s="93">
        <v>718.6547675</v>
      </c>
      <c r="M14" s="93">
        <v>490.7988175</v>
      </c>
      <c r="N14" s="93">
        <v>727.2301</v>
      </c>
      <c r="O14" s="35">
        <f t="shared" si="2"/>
        <v>-54.80556065559973</v>
      </c>
      <c r="P14" s="35">
        <f t="shared" si="3"/>
        <v>-11.761537010321321</v>
      </c>
      <c r="Q14" s="35">
        <f t="shared" si="4"/>
        <v>54.54462667291773</v>
      </c>
      <c r="R14" s="35">
        <f t="shared" si="5"/>
        <v>12.944166420217442</v>
      </c>
      <c r="S14" s="35">
        <f t="shared" si="6"/>
        <v>67.48879309313517</v>
      </c>
      <c r="U14" s="11" t="s">
        <v>21</v>
      </c>
      <c r="V14" s="9">
        <v>-66.91895238168466</v>
      </c>
      <c r="W14" s="10">
        <v>-2.665414060237037</v>
      </c>
      <c r="X14" s="10">
        <f t="shared" si="0"/>
        <v>69.5843664419217</v>
      </c>
      <c r="Y14" s="52">
        <v>53.108860318851285</v>
      </c>
      <c r="Z14" s="10">
        <v>8.724263129638274</v>
      </c>
      <c r="AA14" s="47">
        <f t="shared" si="1"/>
        <v>61.83312344848956</v>
      </c>
      <c r="AB14" s="56">
        <v>61.83312344848955</v>
      </c>
      <c r="AC14" s="18"/>
    </row>
    <row r="15" spans="1:29" ht="12">
      <c r="A15" s="15">
        <v>10</v>
      </c>
      <c r="B15" s="15" t="s">
        <v>17</v>
      </c>
      <c r="C15" s="93">
        <v>221.8172</v>
      </c>
      <c r="D15" s="93">
        <v>447.74346</v>
      </c>
      <c r="E15" s="93">
        <v>314.6640225</v>
      </c>
      <c r="F15" s="93">
        <v>453.4062775</v>
      </c>
      <c r="G15" s="93">
        <v>161.6780225</v>
      </c>
      <c r="H15" s="93">
        <v>520.562595</v>
      </c>
      <c r="I15" s="93">
        <v>290.3927125</v>
      </c>
      <c r="J15" s="93">
        <v>488.6442675</v>
      </c>
      <c r="K15" s="93">
        <v>383.4952225</v>
      </c>
      <c r="L15" s="93">
        <v>968.306055</v>
      </c>
      <c r="M15" s="93">
        <v>605.056735</v>
      </c>
      <c r="N15" s="93">
        <v>942.050545</v>
      </c>
      <c r="O15" s="35">
        <f t="shared" si="2"/>
        <v>-49.54113679293049</v>
      </c>
      <c r="P15" s="35">
        <f t="shared" si="3"/>
        <v>-19.85887774480382</v>
      </c>
      <c r="Q15" s="35">
        <f t="shared" si="4"/>
        <v>39.604753117029716</v>
      </c>
      <c r="R15" s="35">
        <f t="shared" si="5"/>
        <v>24.622876516155202</v>
      </c>
      <c r="S15" s="35">
        <f t="shared" si="6"/>
        <v>64.2276296331849</v>
      </c>
      <c r="U15" s="11" t="s">
        <v>27</v>
      </c>
      <c r="V15" s="9">
        <v>-71.63160228371842</v>
      </c>
      <c r="W15" s="10">
        <v>-1.6015037698253964</v>
      </c>
      <c r="X15" s="10">
        <f t="shared" si="0"/>
        <v>73.23310605354382</v>
      </c>
      <c r="Y15" s="52">
        <v>53.64276782404307</v>
      </c>
      <c r="Z15" s="10">
        <v>7.339559213896116</v>
      </c>
      <c r="AA15" s="47">
        <f t="shared" si="1"/>
        <v>60.982327037939186</v>
      </c>
      <c r="AB15" s="56">
        <v>60.982327037939186</v>
      </c>
      <c r="AC15" s="18"/>
    </row>
    <row r="16" spans="1:29" ht="12">
      <c r="A16" s="15">
        <v>11</v>
      </c>
      <c r="B16" s="15" t="s">
        <v>21</v>
      </c>
      <c r="C16" s="93">
        <v>137.510805</v>
      </c>
      <c r="D16" s="93">
        <v>205.48858</v>
      </c>
      <c r="E16" s="93">
        <v>189.8284375</v>
      </c>
      <c r="F16" s="93">
        <v>272.803285</v>
      </c>
      <c r="G16" s="93">
        <v>78.62739</v>
      </c>
      <c r="H16" s="93">
        <v>201.4834275</v>
      </c>
      <c r="I16" s="93">
        <v>152.0766175</v>
      </c>
      <c r="J16" s="93">
        <v>280.1447725</v>
      </c>
      <c r="K16" s="93">
        <v>216.138195</v>
      </c>
      <c r="L16" s="93">
        <v>406.9720075</v>
      </c>
      <c r="M16" s="93">
        <v>341.905055</v>
      </c>
      <c r="N16" s="93">
        <v>552.9480575</v>
      </c>
      <c r="O16" s="35">
        <f t="shared" si="2"/>
        <v>-66.91895238168466</v>
      </c>
      <c r="P16" s="35">
        <f t="shared" si="3"/>
        <v>-2.665414060237037</v>
      </c>
      <c r="Q16" s="35">
        <f t="shared" si="4"/>
        <v>53.108860318851285</v>
      </c>
      <c r="R16" s="35">
        <f t="shared" si="5"/>
        <v>8.724263129638274</v>
      </c>
      <c r="S16" s="35">
        <f t="shared" si="6"/>
        <v>61.83312344848955</v>
      </c>
      <c r="U16" s="11" t="s">
        <v>34</v>
      </c>
      <c r="V16" s="9">
        <v>-58.17570867195968</v>
      </c>
      <c r="W16" s="10">
        <v>-7.463702154497664</v>
      </c>
      <c r="X16" s="10">
        <f t="shared" si="0"/>
        <v>65.63941082645735</v>
      </c>
      <c r="Y16" s="52">
        <v>50.05134884357289</v>
      </c>
      <c r="Z16" s="10">
        <v>10.683975613882367</v>
      </c>
      <c r="AA16" s="47">
        <f t="shared" si="1"/>
        <v>60.735324457455256</v>
      </c>
      <c r="AB16" s="56">
        <v>60.735324457455256</v>
      </c>
      <c r="AC16" s="18"/>
    </row>
    <row r="17" spans="1:29" ht="12">
      <c r="A17" s="15">
        <v>12</v>
      </c>
      <c r="B17" s="15" t="s">
        <v>27</v>
      </c>
      <c r="C17" s="93">
        <v>26.870495</v>
      </c>
      <c r="D17" s="93">
        <v>37.5120675</v>
      </c>
      <c r="E17" s="93">
        <v>37.6882225</v>
      </c>
      <c r="F17" s="93">
        <v>51.4633675</v>
      </c>
      <c r="G17" s="93">
        <v>14.5317375</v>
      </c>
      <c r="H17" s="93">
        <v>39.66932</v>
      </c>
      <c r="I17" s="93">
        <v>26.7337075</v>
      </c>
      <c r="J17" s="93">
        <v>54.17696</v>
      </c>
      <c r="K17" s="93">
        <v>41.4022325</v>
      </c>
      <c r="L17" s="93">
        <v>77.1813875</v>
      </c>
      <c r="M17" s="93">
        <v>64.42193</v>
      </c>
      <c r="N17" s="93">
        <v>105.6403275</v>
      </c>
      <c r="O17" s="35">
        <f t="shared" si="2"/>
        <v>-71.63160228371842</v>
      </c>
      <c r="P17" s="35">
        <f t="shared" si="3"/>
        <v>-1.6015037698253964</v>
      </c>
      <c r="Q17" s="35">
        <f t="shared" si="4"/>
        <v>53.64276782404307</v>
      </c>
      <c r="R17" s="35">
        <f t="shared" si="5"/>
        <v>7.339559213896116</v>
      </c>
      <c r="S17" s="35">
        <f t="shared" si="6"/>
        <v>60.982327037939186</v>
      </c>
      <c r="U17" s="11" t="s">
        <v>30</v>
      </c>
      <c r="V17" s="9">
        <v>-41.23000230875999</v>
      </c>
      <c r="W17" s="10">
        <v>-30.399040591109</v>
      </c>
      <c r="X17" s="10">
        <f t="shared" si="0"/>
        <v>71.62904289986899</v>
      </c>
      <c r="Y17" s="52">
        <v>33.15923285415221</v>
      </c>
      <c r="Z17" s="10">
        <v>26.43899000477912</v>
      </c>
      <c r="AA17" s="47">
        <f t="shared" si="1"/>
        <v>59.59822285893133</v>
      </c>
      <c r="AB17" s="56">
        <v>59.59822285893133</v>
      </c>
      <c r="AC17" s="18"/>
    </row>
    <row r="18" spans="1:29" ht="12">
      <c r="A18" s="15">
        <v>13</v>
      </c>
      <c r="B18" s="15" t="s">
        <v>34</v>
      </c>
      <c r="C18" s="93">
        <v>328.4248025</v>
      </c>
      <c r="D18" s="93">
        <v>564.53941</v>
      </c>
      <c r="E18" s="93">
        <v>435.08027</v>
      </c>
      <c r="F18" s="93">
        <v>662.833905</v>
      </c>
      <c r="G18" s="93">
        <v>272.6277</v>
      </c>
      <c r="H18" s="93">
        <v>636.3323275</v>
      </c>
      <c r="I18" s="93">
        <v>429.27136</v>
      </c>
      <c r="J18" s="93">
        <v>760.310925</v>
      </c>
      <c r="K18" s="93">
        <v>601.0525025</v>
      </c>
      <c r="L18" s="93">
        <v>1200.8717375</v>
      </c>
      <c r="M18" s="93">
        <v>864.35163</v>
      </c>
      <c r="N18" s="93">
        <v>1423.14483</v>
      </c>
      <c r="O18" s="35">
        <f t="shared" si="2"/>
        <v>-58.17570867195968</v>
      </c>
      <c r="P18" s="35">
        <f t="shared" si="3"/>
        <v>-7.463702154497664</v>
      </c>
      <c r="Q18" s="35">
        <f t="shared" si="4"/>
        <v>50.05134884357289</v>
      </c>
      <c r="R18" s="35">
        <f t="shared" si="5"/>
        <v>10.683975613882367</v>
      </c>
      <c r="S18" s="35">
        <f t="shared" si="6"/>
        <v>60.735324457455256</v>
      </c>
      <c r="U18" s="11" t="s">
        <v>37</v>
      </c>
      <c r="V18" s="9">
        <v>-49.751071060490005</v>
      </c>
      <c r="W18" s="10">
        <v>-11.906373203865272</v>
      </c>
      <c r="X18" s="10">
        <f t="shared" si="0"/>
        <v>61.65744426435528</v>
      </c>
      <c r="Y18" s="52">
        <v>33.084784978019535</v>
      </c>
      <c r="Z18" s="10">
        <v>25.221861770557958</v>
      </c>
      <c r="AA18" s="47">
        <f t="shared" si="1"/>
        <v>58.30664674857749</v>
      </c>
      <c r="AB18" s="56">
        <v>58.3066467485775</v>
      </c>
      <c r="AC18" s="18"/>
    </row>
    <row r="19" spans="1:29" ht="12">
      <c r="A19" s="15">
        <v>14</v>
      </c>
      <c r="B19" s="15" t="s">
        <v>30</v>
      </c>
      <c r="C19" s="93">
        <v>224.6947275</v>
      </c>
      <c r="D19" s="93">
        <v>544.9786925</v>
      </c>
      <c r="E19" s="93">
        <v>394.0487225</v>
      </c>
      <c r="F19" s="93">
        <v>550.1242325</v>
      </c>
      <c r="G19" s="93">
        <v>179.1382875</v>
      </c>
      <c r="H19" s="93">
        <v>672.8812525</v>
      </c>
      <c r="I19" s="93">
        <v>313.0282275</v>
      </c>
      <c r="J19" s="93">
        <v>636.281865</v>
      </c>
      <c r="K19" s="93">
        <v>403.833015</v>
      </c>
      <c r="L19" s="93">
        <v>1217.859945</v>
      </c>
      <c r="M19" s="93">
        <v>707.07695</v>
      </c>
      <c r="N19" s="93">
        <v>1186.4060975</v>
      </c>
      <c r="O19" s="35">
        <f t="shared" si="2"/>
        <v>-41.23000230875999</v>
      </c>
      <c r="P19" s="35">
        <f t="shared" si="3"/>
        <v>-30.399040591109</v>
      </c>
      <c r="Q19" s="35">
        <f t="shared" si="4"/>
        <v>33.15923285415221</v>
      </c>
      <c r="R19" s="35">
        <f t="shared" si="5"/>
        <v>26.43899000477912</v>
      </c>
      <c r="S19" s="35">
        <f t="shared" si="6"/>
        <v>59.59822285893133</v>
      </c>
      <c r="U19" s="11" t="s">
        <v>32</v>
      </c>
      <c r="V19" s="9">
        <v>-41.895091472024994</v>
      </c>
      <c r="W19" s="10">
        <v>-20.760808263912008</v>
      </c>
      <c r="X19" s="10">
        <f t="shared" si="0"/>
        <v>62.655899735937</v>
      </c>
      <c r="Y19" s="52">
        <v>32.96488040759292</v>
      </c>
      <c r="Z19" s="10">
        <v>21.763294051891947</v>
      </c>
      <c r="AA19" s="47">
        <f t="shared" si="1"/>
        <v>54.72817445948487</v>
      </c>
      <c r="AB19" s="56">
        <v>54.72817445948487</v>
      </c>
      <c r="AC19" s="18"/>
    </row>
    <row r="20" spans="1:29" ht="12">
      <c r="A20" s="15">
        <v>15</v>
      </c>
      <c r="B20" s="15" t="s">
        <v>37</v>
      </c>
      <c r="C20" s="93">
        <v>127.9537125</v>
      </c>
      <c r="D20" s="93">
        <v>257.187855</v>
      </c>
      <c r="E20" s="93">
        <v>212.882005</v>
      </c>
      <c r="F20" s="93">
        <v>345.2656975</v>
      </c>
      <c r="G20" s="93">
        <v>57.17755</v>
      </c>
      <c r="H20" s="93">
        <v>302.37831</v>
      </c>
      <c r="I20" s="93">
        <v>205.6634675</v>
      </c>
      <c r="J20" s="93">
        <v>372.569225</v>
      </c>
      <c r="K20" s="93">
        <v>185.1312625</v>
      </c>
      <c r="L20" s="93">
        <v>559.566165</v>
      </c>
      <c r="M20" s="93">
        <v>418.5454725</v>
      </c>
      <c r="N20" s="93">
        <v>717.8349225</v>
      </c>
      <c r="O20" s="35">
        <f t="shared" si="2"/>
        <v>-49.751071060490005</v>
      </c>
      <c r="P20" s="35">
        <f t="shared" si="3"/>
        <v>-11.906373203865272</v>
      </c>
      <c r="Q20" s="35">
        <f t="shared" si="4"/>
        <v>33.084784978019535</v>
      </c>
      <c r="R20" s="35">
        <f t="shared" si="5"/>
        <v>25.221861770557958</v>
      </c>
      <c r="S20" s="35">
        <f t="shared" si="6"/>
        <v>58.3066467485775</v>
      </c>
      <c r="U20" s="11" t="s">
        <v>26</v>
      </c>
      <c r="V20" s="9">
        <v>-43.683295805463494</v>
      </c>
      <c r="W20" s="10">
        <v>-20.833298241867137</v>
      </c>
      <c r="X20" s="10">
        <f t="shared" si="0"/>
        <v>64.51659404733063</v>
      </c>
      <c r="Y20" s="52">
        <v>32.443527501311465</v>
      </c>
      <c r="Z20" s="10">
        <v>21.775063875282605</v>
      </c>
      <c r="AA20" s="47">
        <f t="shared" si="1"/>
        <v>54.21859137659407</v>
      </c>
      <c r="AB20" s="56">
        <v>54.21859137659407</v>
      </c>
      <c r="AC20" s="18"/>
    </row>
    <row r="21" spans="1:29" ht="12">
      <c r="A21" s="15">
        <v>16</v>
      </c>
      <c r="B21" s="15" t="s">
        <v>32</v>
      </c>
      <c r="C21" s="93">
        <v>189.05606</v>
      </c>
      <c r="D21" s="93">
        <v>451.260645</v>
      </c>
      <c r="E21" s="93">
        <v>388.56432</v>
      </c>
      <c r="F21" s="93">
        <v>620.1559975</v>
      </c>
      <c r="G21" s="93">
        <v>117.2735525</v>
      </c>
      <c r="H21" s="93">
        <v>477.999855</v>
      </c>
      <c r="I21" s="93">
        <v>299.2065475</v>
      </c>
      <c r="J21" s="93">
        <v>636.5474725</v>
      </c>
      <c r="K21" s="93">
        <v>306.3296125</v>
      </c>
      <c r="L21" s="93">
        <v>929.2605</v>
      </c>
      <c r="M21" s="93">
        <v>687.7708675</v>
      </c>
      <c r="N21" s="93">
        <v>1256.70347</v>
      </c>
      <c r="O21" s="35">
        <f t="shared" si="2"/>
        <v>-41.895091472024994</v>
      </c>
      <c r="P21" s="35">
        <f t="shared" si="3"/>
        <v>-20.760808263912008</v>
      </c>
      <c r="Q21" s="35">
        <f t="shared" si="4"/>
        <v>32.96488040759292</v>
      </c>
      <c r="R21" s="35">
        <f t="shared" si="5"/>
        <v>21.763294051891947</v>
      </c>
      <c r="S21" s="35">
        <f t="shared" si="6"/>
        <v>54.72817445948487</v>
      </c>
      <c r="U21" s="11" t="s">
        <v>24</v>
      </c>
      <c r="V21" s="9">
        <v>-40.5288511659702</v>
      </c>
      <c r="W21" s="10">
        <v>-15.473378695277923</v>
      </c>
      <c r="X21" s="10">
        <f t="shared" si="0"/>
        <v>56.002229861248125</v>
      </c>
      <c r="Y21" s="52">
        <v>38.10644532374199</v>
      </c>
      <c r="Z21" s="10">
        <v>15.69766666137729</v>
      </c>
      <c r="AA21" s="47">
        <f t="shared" si="1"/>
        <v>53.80411198511928</v>
      </c>
      <c r="AB21" s="56">
        <v>53.80411198511927</v>
      </c>
      <c r="AC21" s="18"/>
    </row>
    <row r="22" spans="1:29" ht="12">
      <c r="A22" s="15">
        <v>17</v>
      </c>
      <c r="B22" s="15" t="s">
        <v>26</v>
      </c>
      <c r="C22" s="93">
        <v>1490.046175</v>
      </c>
      <c r="D22" s="93">
        <v>3411.0205</v>
      </c>
      <c r="E22" s="93">
        <v>2646.034475</v>
      </c>
      <c r="F22" s="93">
        <v>4101.323875</v>
      </c>
      <c r="G22" s="93">
        <v>788.233775</v>
      </c>
      <c r="H22" s="93">
        <v>3611.2737</v>
      </c>
      <c r="I22" s="93">
        <v>1950.18825</v>
      </c>
      <c r="J22" s="93">
        <v>4375.88405</v>
      </c>
      <c r="K22" s="93">
        <v>2278.27995</v>
      </c>
      <c r="L22" s="93">
        <v>7022.2942</v>
      </c>
      <c r="M22" s="93">
        <v>4596.222725</v>
      </c>
      <c r="N22" s="93">
        <v>8477.207925</v>
      </c>
      <c r="O22" s="35">
        <f t="shared" si="2"/>
        <v>-43.683295805463494</v>
      </c>
      <c r="P22" s="35">
        <f t="shared" si="3"/>
        <v>-20.833298241867137</v>
      </c>
      <c r="Q22" s="35">
        <f t="shared" si="4"/>
        <v>32.443527501311465</v>
      </c>
      <c r="R22" s="35">
        <f t="shared" si="5"/>
        <v>21.775063875282605</v>
      </c>
      <c r="S22" s="35">
        <f t="shared" si="6"/>
        <v>54.21859137659407</v>
      </c>
      <c r="U22" s="11" t="s">
        <v>23</v>
      </c>
      <c r="V22" s="9">
        <v>-60.15354745305036</v>
      </c>
      <c r="W22" s="10">
        <v>-1.4840945407064376</v>
      </c>
      <c r="X22" s="10" t="s">
        <v>79</v>
      </c>
      <c r="Y22" s="52">
        <v>44.10950257615624</v>
      </c>
      <c r="Z22" s="10">
        <v>10.562440252624135</v>
      </c>
      <c r="AA22" s="47">
        <f t="shared" si="1"/>
        <v>54.671942828780374</v>
      </c>
      <c r="AB22" s="56">
        <v>54.67194282878037</v>
      </c>
      <c r="AC22" s="18"/>
    </row>
    <row r="23" spans="1:29" ht="12">
      <c r="A23" s="15">
        <v>18</v>
      </c>
      <c r="B23" s="15" t="s">
        <v>24</v>
      </c>
      <c r="C23" s="93">
        <v>1378.1465</v>
      </c>
      <c r="D23" s="93">
        <v>3400.4085</v>
      </c>
      <c r="E23" s="93">
        <v>2254.0692775</v>
      </c>
      <c r="F23" s="93">
        <v>4024.96344</v>
      </c>
      <c r="G23" s="93">
        <v>1286.57225</v>
      </c>
      <c r="H23" s="93">
        <v>3592.421</v>
      </c>
      <c r="I23" s="93">
        <v>2257.035055</v>
      </c>
      <c r="J23" s="93">
        <v>4359.34803</v>
      </c>
      <c r="K23" s="93">
        <v>2664.71875</v>
      </c>
      <c r="L23" s="93">
        <v>6992.8295</v>
      </c>
      <c r="M23" s="93">
        <v>4511.1043325</v>
      </c>
      <c r="N23" s="93">
        <v>8384.31147</v>
      </c>
      <c r="O23" s="35">
        <f t="shared" si="2"/>
        <v>-40.5288511659702</v>
      </c>
      <c r="P23" s="35">
        <f t="shared" si="3"/>
        <v>-15.473378695277923</v>
      </c>
      <c r="Q23" s="35">
        <f t="shared" si="4"/>
        <v>38.10644532374199</v>
      </c>
      <c r="R23" s="35">
        <f t="shared" si="5"/>
        <v>15.69766666137729</v>
      </c>
      <c r="S23" s="35">
        <f t="shared" si="6"/>
        <v>53.80411198511927</v>
      </c>
      <c r="U23" s="11" t="s">
        <v>16</v>
      </c>
      <c r="V23" s="9">
        <v>-40.920512124158</v>
      </c>
      <c r="W23" s="10">
        <v>-17.75149699887924</v>
      </c>
      <c r="X23" s="10">
        <f t="shared" si="0"/>
        <v>58.67200912303724</v>
      </c>
      <c r="Y23" s="52">
        <v>31.99275100528012</v>
      </c>
      <c r="Z23" s="10">
        <v>21.31821776705035</v>
      </c>
      <c r="AA23" s="47">
        <f t="shared" si="1"/>
        <v>53.31096877233047</v>
      </c>
      <c r="AB23" s="56">
        <v>53.31096877233047</v>
      </c>
      <c r="AC23" s="18"/>
    </row>
    <row r="24" spans="1:29" ht="12">
      <c r="A24" s="15">
        <v>19</v>
      </c>
      <c r="B24" s="15" t="s">
        <v>23</v>
      </c>
      <c r="C24" s="93">
        <v>1362.235425</v>
      </c>
      <c r="D24" s="93">
        <v>2264.59699</v>
      </c>
      <c r="E24" s="93">
        <v>1908.185485</v>
      </c>
      <c r="F24" s="93">
        <v>3095.8119475</v>
      </c>
      <c r="G24" s="93">
        <v>689.515175</v>
      </c>
      <c r="H24" s="93">
        <v>2386.8964075</v>
      </c>
      <c r="I24" s="93">
        <v>1556.79803</v>
      </c>
      <c r="J24" s="93">
        <v>3241.96084</v>
      </c>
      <c r="K24" s="93">
        <v>2051.7506</v>
      </c>
      <c r="L24" s="93">
        <v>4651.4933975</v>
      </c>
      <c r="M24" s="93">
        <v>3464.983515</v>
      </c>
      <c r="N24" s="93">
        <v>6337.7727875</v>
      </c>
      <c r="O24" s="35">
        <f t="shared" si="2"/>
        <v>-60.15354745305036</v>
      </c>
      <c r="P24" s="35">
        <f t="shared" si="3"/>
        <v>-1.4840945407064376</v>
      </c>
      <c r="Q24" s="35">
        <f t="shared" si="4"/>
        <v>44.10950257615624</v>
      </c>
      <c r="R24" s="35">
        <f t="shared" si="5"/>
        <v>10.562440252624135</v>
      </c>
      <c r="S24" s="35">
        <f t="shared" si="6"/>
        <v>54.67194282878037</v>
      </c>
      <c r="U24" s="11" t="s">
        <v>31</v>
      </c>
      <c r="V24" s="9">
        <v>-50.621005437374805</v>
      </c>
      <c r="W24" s="10">
        <v>-16.56024190618599</v>
      </c>
      <c r="X24" s="10">
        <f t="shared" si="0"/>
        <v>67.1812473435608</v>
      </c>
      <c r="Y24" s="52">
        <v>30.651704831256257</v>
      </c>
      <c r="Z24" s="10">
        <v>22.24271848733431</v>
      </c>
      <c r="AA24" s="47">
        <f t="shared" si="1"/>
        <v>52.89442331859057</v>
      </c>
      <c r="AB24" s="56">
        <v>52.89442331859056</v>
      </c>
      <c r="AC24" s="18"/>
    </row>
    <row r="25" spans="1:29" ht="12">
      <c r="A25" s="15">
        <v>20</v>
      </c>
      <c r="B25" s="15" t="s">
        <v>16</v>
      </c>
      <c r="C25" s="93">
        <v>244.34474</v>
      </c>
      <c r="D25" s="93">
        <v>597.120435</v>
      </c>
      <c r="E25" s="93">
        <v>444.385115</v>
      </c>
      <c r="F25" s="93">
        <v>757.405655</v>
      </c>
      <c r="G25" s="93">
        <v>141.449545</v>
      </c>
      <c r="H25" s="93">
        <v>608.759875</v>
      </c>
      <c r="I25" s="93">
        <v>367.9141575</v>
      </c>
      <c r="J25" s="93">
        <v>766.2944225</v>
      </c>
      <c r="K25" s="93">
        <v>385.794285</v>
      </c>
      <c r="L25" s="93">
        <v>1205.88031</v>
      </c>
      <c r="M25" s="93">
        <v>812.2992725</v>
      </c>
      <c r="N25" s="93">
        <v>1523.7000775</v>
      </c>
      <c r="O25" s="35">
        <f t="shared" si="2"/>
        <v>-40.920512124158</v>
      </c>
      <c r="P25" s="35">
        <f t="shared" si="3"/>
        <v>-17.75149699887924</v>
      </c>
      <c r="Q25" s="35">
        <f t="shared" si="4"/>
        <v>31.99275100528012</v>
      </c>
      <c r="R25" s="35">
        <f t="shared" si="5"/>
        <v>21.31821776705035</v>
      </c>
      <c r="S25" s="35">
        <f t="shared" si="6"/>
        <v>53.31096877233047</v>
      </c>
      <c r="U25" s="11" t="s">
        <v>33</v>
      </c>
      <c r="V25" s="9">
        <v>-38.404700327074316</v>
      </c>
      <c r="W25" s="10">
        <v>-25.24584746322025</v>
      </c>
      <c r="X25" s="10">
        <f t="shared" si="0"/>
        <v>63.65054779029457</v>
      </c>
      <c r="Y25" s="52">
        <v>28.052580010745878</v>
      </c>
      <c r="Z25" s="10">
        <v>23.74178034610079</v>
      </c>
      <c r="AA25" s="47">
        <f t="shared" si="1"/>
        <v>51.79436035684667</v>
      </c>
      <c r="AB25" s="56">
        <v>51.794360356846674</v>
      </c>
      <c r="AC25" s="18"/>
    </row>
    <row r="26" spans="1:29" ht="12">
      <c r="A26" s="15">
        <v>21</v>
      </c>
      <c r="B26" s="15" t="s">
        <v>31</v>
      </c>
      <c r="C26" s="93">
        <v>13.2665</v>
      </c>
      <c r="D26" s="93">
        <v>26.2075</v>
      </c>
      <c r="E26" s="93">
        <v>20.94325</v>
      </c>
      <c r="F26" s="93">
        <v>31.17425</v>
      </c>
      <c r="G26" s="93">
        <v>3.034</v>
      </c>
      <c r="H26" s="93">
        <v>26.97225</v>
      </c>
      <c r="I26" s="93">
        <v>11.46675</v>
      </c>
      <c r="J26" s="93">
        <v>30.09875</v>
      </c>
      <c r="K26" s="93">
        <v>16.3005</v>
      </c>
      <c r="L26" s="93">
        <v>53.17975</v>
      </c>
      <c r="M26" s="93">
        <v>32.41</v>
      </c>
      <c r="N26" s="93">
        <v>61.273</v>
      </c>
      <c r="O26" s="35">
        <f t="shared" si="2"/>
        <v>-50.621005437374805</v>
      </c>
      <c r="P26" s="35">
        <f t="shared" si="3"/>
        <v>-16.56024190618599</v>
      </c>
      <c r="Q26" s="35">
        <f t="shared" si="4"/>
        <v>30.651704831256257</v>
      </c>
      <c r="R26" s="35">
        <f t="shared" si="5"/>
        <v>22.24271848733431</v>
      </c>
      <c r="S26" s="35">
        <f t="shared" si="6"/>
        <v>52.89442331859056</v>
      </c>
      <c r="U26" s="11" t="s">
        <v>36</v>
      </c>
      <c r="V26" s="9">
        <v>-44.52741904988583</v>
      </c>
      <c r="W26" s="10">
        <v>-9.825384130257236</v>
      </c>
      <c r="X26" s="10">
        <f t="shared" si="0"/>
        <v>54.35280318014306</v>
      </c>
      <c r="Y26" s="52">
        <v>32.55871002223293</v>
      </c>
      <c r="Z26" s="10">
        <v>17.918818785325108</v>
      </c>
      <c r="AA26" s="47">
        <f t="shared" si="1"/>
        <v>50.47752880755804</v>
      </c>
      <c r="AB26" s="56">
        <v>50.47752880755804</v>
      </c>
      <c r="AC26" s="18"/>
    </row>
    <row r="27" spans="1:29" ht="12">
      <c r="A27" s="15">
        <v>22</v>
      </c>
      <c r="B27" s="15" t="s">
        <v>33</v>
      </c>
      <c r="C27" s="93">
        <v>725.1937</v>
      </c>
      <c r="D27" s="93">
        <v>1888.294125</v>
      </c>
      <c r="E27" s="93">
        <v>1458.77922</v>
      </c>
      <c r="F27" s="93">
        <v>2291.856505</v>
      </c>
      <c r="G27" s="93">
        <v>412.445905</v>
      </c>
      <c r="H27" s="93">
        <v>2167.0890325</v>
      </c>
      <c r="I27" s="93">
        <v>1035.24025</v>
      </c>
      <c r="J27" s="93">
        <v>2523.3771475</v>
      </c>
      <c r="K27" s="93">
        <v>1137.639605</v>
      </c>
      <c r="L27" s="93">
        <v>4055.3831575</v>
      </c>
      <c r="M27" s="93">
        <v>2494.01947</v>
      </c>
      <c r="N27" s="93">
        <v>4815.2336525</v>
      </c>
      <c r="O27" s="35">
        <f t="shared" si="2"/>
        <v>-38.404700327074316</v>
      </c>
      <c r="P27" s="35">
        <f t="shared" si="3"/>
        <v>-25.24584746322025</v>
      </c>
      <c r="Q27" s="35">
        <f t="shared" si="4"/>
        <v>28.052580010745878</v>
      </c>
      <c r="R27" s="35">
        <f t="shared" si="5"/>
        <v>23.74178034610079</v>
      </c>
      <c r="S27" s="35">
        <f t="shared" si="6"/>
        <v>51.794360356846674</v>
      </c>
      <c r="U27" s="11" t="s">
        <v>35</v>
      </c>
      <c r="V27" s="9">
        <v>-50.01545456375375</v>
      </c>
      <c r="W27" s="10">
        <v>-10.392028699774492</v>
      </c>
      <c r="X27" s="10">
        <f t="shared" si="0"/>
        <v>60.40748326352824</v>
      </c>
      <c r="Y27" s="52">
        <v>41.73444164697729</v>
      </c>
      <c r="Z27" s="10">
        <v>6.751865107268998</v>
      </c>
      <c r="AA27" s="47">
        <f t="shared" si="1"/>
        <v>48.486306754246286</v>
      </c>
      <c r="AB27" s="56">
        <v>48.48630675424628</v>
      </c>
      <c r="AC27" s="18"/>
    </row>
    <row r="28" spans="1:29" ht="12">
      <c r="A28" s="15">
        <v>23</v>
      </c>
      <c r="B28" s="15" t="s">
        <v>36</v>
      </c>
      <c r="C28" s="93">
        <v>50.722235</v>
      </c>
      <c r="D28" s="93">
        <v>113.9123625</v>
      </c>
      <c r="E28" s="93">
        <v>83.2018525</v>
      </c>
      <c r="F28" s="93">
        <v>153.07739</v>
      </c>
      <c r="G28" s="93">
        <v>24.6556075</v>
      </c>
      <c r="H28" s="93">
        <v>117.60124</v>
      </c>
      <c r="I28" s="93">
        <v>70.3601575</v>
      </c>
      <c r="J28" s="93">
        <v>151.1411675</v>
      </c>
      <c r="K28" s="93">
        <v>75.3778425</v>
      </c>
      <c r="L28" s="93">
        <v>231.5136025</v>
      </c>
      <c r="M28" s="93">
        <v>153.56201</v>
      </c>
      <c r="N28" s="93">
        <v>304.2185575</v>
      </c>
      <c r="O28" s="35">
        <f t="shared" si="2"/>
        <v>-44.52741904988583</v>
      </c>
      <c r="P28" s="35">
        <f t="shared" si="3"/>
        <v>-9.825384130257236</v>
      </c>
      <c r="Q28" s="35">
        <f t="shared" si="4"/>
        <v>32.55871002223293</v>
      </c>
      <c r="R28" s="35">
        <f t="shared" si="5"/>
        <v>17.918818785325108</v>
      </c>
      <c r="S28" s="35">
        <f t="shared" si="6"/>
        <v>50.47752880755804</v>
      </c>
      <c r="U28" s="11" t="s">
        <v>25</v>
      </c>
      <c r="V28" s="9">
        <v>-44.388811380051585</v>
      </c>
      <c r="W28" s="10">
        <v>-9.043475845412996</v>
      </c>
      <c r="X28" s="10">
        <f t="shared" si="0"/>
        <v>53.43228722546458</v>
      </c>
      <c r="Y28" s="52">
        <v>34.25660062266238</v>
      </c>
      <c r="Z28" s="10">
        <v>11.251049292664533</v>
      </c>
      <c r="AA28" s="47">
        <f t="shared" si="1"/>
        <v>45.507649915326915</v>
      </c>
      <c r="AB28" s="56">
        <v>45.507649915326915</v>
      </c>
      <c r="AC28" s="18"/>
    </row>
    <row r="29" spans="1:29" ht="12">
      <c r="A29" s="15">
        <v>24</v>
      </c>
      <c r="B29" s="15" t="s">
        <v>35</v>
      </c>
      <c r="C29" s="93">
        <v>529.558225</v>
      </c>
      <c r="D29" s="93">
        <v>1058.7891875</v>
      </c>
      <c r="E29" s="93">
        <v>675.7271825</v>
      </c>
      <c r="F29" s="93">
        <v>1118.6150225</v>
      </c>
      <c r="G29" s="93">
        <v>416.68469</v>
      </c>
      <c r="H29" s="93">
        <v>1208.5058275</v>
      </c>
      <c r="I29" s="93">
        <v>455.9500125</v>
      </c>
      <c r="J29" s="93">
        <v>1215.3989925</v>
      </c>
      <c r="K29" s="93">
        <v>946.242915</v>
      </c>
      <c r="L29" s="93">
        <v>2267.295015</v>
      </c>
      <c r="M29" s="93">
        <v>1131.677195</v>
      </c>
      <c r="N29" s="93">
        <v>2334.014015</v>
      </c>
      <c r="O29" s="35">
        <f t="shared" si="2"/>
        <v>-50.01545456375375</v>
      </c>
      <c r="P29" s="35">
        <f t="shared" si="3"/>
        <v>-10.392028699774492</v>
      </c>
      <c r="Q29" s="35">
        <f t="shared" si="4"/>
        <v>41.73444164697729</v>
      </c>
      <c r="R29" s="35">
        <f t="shared" si="5"/>
        <v>6.751865107268998</v>
      </c>
      <c r="S29" s="35">
        <f t="shared" si="6"/>
        <v>48.48630675424628</v>
      </c>
      <c r="U29" s="11" t="s">
        <v>22</v>
      </c>
      <c r="V29" s="9">
        <f>-1*W41</f>
        <v>-2.20613201260249</v>
      </c>
      <c r="W29" s="10">
        <f>-1*((-1*V41)-W41)</f>
        <v>-56.982382211615715</v>
      </c>
      <c r="X29" s="10">
        <v>56.982382211615715</v>
      </c>
      <c r="Y29" s="52">
        <v>42.537021061227776</v>
      </c>
      <c r="Z29" s="10">
        <v>2.058804840417544</v>
      </c>
      <c r="AA29" s="47">
        <f t="shared" si="1"/>
        <v>44.59582590164532</v>
      </c>
      <c r="AB29" s="56">
        <v>44.59582590164532</v>
      </c>
      <c r="AC29" s="18"/>
    </row>
    <row r="30" spans="1:29" ht="12">
      <c r="A30" s="15">
        <v>25</v>
      </c>
      <c r="B30" s="15" t="s">
        <v>25</v>
      </c>
      <c r="C30" s="93">
        <v>111.250495</v>
      </c>
      <c r="D30" s="93">
        <v>250.627335</v>
      </c>
      <c r="E30" s="93">
        <v>153.679325</v>
      </c>
      <c r="F30" s="93">
        <v>287.6150975</v>
      </c>
      <c r="G30" s="93">
        <v>75.92717</v>
      </c>
      <c r="H30" s="93">
        <v>295.771495</v>
      </c>
      <c r="I30" s="93">
        <v>118.7022925</v>
      </c>
      <c r="J30" s="93">
        <v>310.9251875</v>
      </c>
      <c r="K30" s="93">
        <v>187.177665</v>
      </c>
      <c r="L30" s="93">
        <v>546.39883</v>
      </c>
      <c r="M30" s="93">
        <v>272.3816175</v>
      </c>
      <c r="N30" s="93">
        <v>598.540285</v>
      </c>
      <c r="O30" s="35">
        <f t="shared" si="2"/>
        <v>-44.388811380051585</v>
      </c>
      <c r="P30" s="35">
        <f t="shared" si="3"/>
        <v>-9.043475845412996</v>
      </c>
      <c r="Q30" s="35">
        <f t="shared" si="4"/>
        <v>34.25660062266238</v>
      </c>
      <c r="R30" s="35">
        <f t="shared" si="5"/>
        <v>11.251049292664533</v>
      </c>
      <c r="S30" s="35">
        <f t="shared" si="6"/>
        <v>45.507649915326915</v>
      </c>
      <c r="U30" s="11" t="s">
        <v>53</v>
      </c>
      <c r="V30" s="9">
        <v>-38.69276350183643</v>
      </c>
      <c r="W30" s="10">
        <v>-8.569538181565745</v>
      </c>
      <c r="X30" s="10">
        <f t="shared" si="0"/>
        <v>47.26230168340218</v>
      </c>
      <c r="Y30" s="52">
        <v>33.17142395287977</v>
      </c>
      <c r="Z30" s="10">
        <v>10.83540466556014</v>
      </c>
      <c r="AA30" s="47">
        <f t="shared" si="1"/>
        <v>44.00682861843991</v>
      </c>
      <c r="AB30" s="56">
        <v>44.00682861843991</v>
      </c>
      <c r="AC30" s="18"/>
    </row>
    <row r="31" spans="1:28" ht="12">
      <c r="A31" s="15">
        <v>26</v>
      </c>
      <c r="B31" s="15" t="s">
        <v>22</v>
      </c>
      <c r="C31" s="93">
        <v>356.1561875</v>
      </c>
      <c r="D31" s="93">
        <v>601.7319275</v>
      </c>
      <c r="E31" s="93">
        <v>375.8823725</v>
      </c>
      <c r="F31" s="93">
        <v>659.646645</v>
      </c>
      <c r="G31" s="93">
        <v>167.53571</v>
      </c>
      <c r="H31" s="93">
        <v>629.4118725</v>
      </c>
      <c r="I31" s="93">
        <v>248.015465</v>
      </c>
      <c r="J31" s="93">
        <v>739.3583625</v>
      </c>
      <c r="K31" s="93">
        <v>523.6918975</v>
      </c>
      <c r="L31" s="93">
        <v>1231.1438</v>
      </c>
      <c r="M31" s="93">
        <v>623.8978375</v>
      </c>
      <c r="N31" s="93">
        <v>1399.0050075</v>
      </c>
      <c r="O31" s="35">
        <f t="shared" si="2"/>
        <v>-59.18851422421823</v>
      </c>
      <c r="P31" s="35">
        <f t="shared" si="3"/>
        <v>2.206132012602491</v>
      </c>
      <c r="Q31" s="35">
        <f t="shared" si="4"/>
        <v>42.537021061227776</v>
      </c>
      <c r="R31" s="35">
        <f t="shared" si="5"/>
        <v>2.058804840417544</v>
      </c>
      <c r="S31" s="35">
        <f t="shared" si="6"/>
        <v>44.59582590164532</v>
      </c>
      <c r="U31" s="11"/>
      <c r="V31" s="9"/>
      <c r="W31" s="10"/>
      <c r="X31" s="10"/>
      <c r="Y31" s="52"/>
      <c r="Z31" s="10"/>
      <c r="AA31" s="47"/>
      <c r="AB31" s="56"/>
    </row>
    <row r="32" spans="1:28" ht="14.4" customHeight="1">
      <c r="A32" s="15">
        <v>27</v>
      </c>
      <c r="B32" s="15" t="s">
        <v>53</v>
      </c>
      <c r="C32" s="93">
        <v>9.29589</v>
      </c>
      <c r="D32" s="93">
        <v>24.02488</v>
      </c>
      <c r="E32" s="93">
        <v>18.5352125</v>
      </c>
      <c r="F32" s="93">
        <v>39.2177525</v>
      </c>
      <c r="G32" s="93">
        <v>6.85384</v>
      </c>
      <c r="H32" s="93">
        <v>24.66079</v>
      </c>
      <c r="I32" s="93">
        <v>15.1339225</v>
      </c>
      <c r="J32" s="93">
        <v>37.291135</v>
      </c>
      <c r="K32" s="93">
        <v>16.14973</v>
      </c>
      <c r="L32" s="93">
        <v>48.68567</v>
      </c>
      <c r="M32" s="93">
        <v>33.669135</v>
      </c>
      <c r="N32" s="93">
        <v>76.5088875</v>
      </c>
      <c r="O32" s="35">
        <f t="shared" si="2"/>
        <v>-38.69276350183643</v>
      </c>
      <c r="P32" s="35">
        <f t="shared" si="3"/>
        <v>-8.569538181565745</v>
      </c>
      <c r="Q32" s="35">
        <f t="shared" si="4"/>
        <v>33.17142395287977</v>
      </c>
      <c r="R32" s="35">
        <f t="shared" si="5"/>
        <v>10.83540466556014</v>
      </c>
      <c r="S32" s="35">
        <f t="shared" si="6"/>
        <v>44.00682861843991</v>
      </c>
      <c r="U32" s="11" t="s">
        <v>40</v>
      </c>
      <c r="V32" s="9">
        <v>-88.70235712505976</v>
      </c>
      <c r="W32" s="10">
        <v>3.704367838771938</v>
      </c>
      <c r="X32" s="10">
        <f t="shared" si="0"/>
        <v>84.99798928628782</v>
      </c>
      <c r="Y32" s="52">
        <v>84.34938042619449</v>
      </c>
      <c r="Z32" s="10">
        <v>-5.076787786102102</v>
      </c>
      <c r="AA32" s="47">
        <f t="shared" si="1"/>
        <v>79.27259264009238</v>
      </c>
      <c r="AB32" s="56">
        <v>79.27259264009238</v>
      </c>
    </row>
    <row r="33" spans="3:28" ht="12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U33" s="11" t="s">
        <v>68</v>
      </c>
      <c r="V33" s="9">
        <v>-74.90162960292977</v>
      </c>
      <c r="W33" s="10">
        <v>-4.262668095954892</v>
      </c>
      <c r="X33" s="10">
        <f t="shared" si="0"/>
        <v>79.16429769888467</v>
      </c>
      <c r="Y33" s="52">
        <v>65.69480928269805</v>
      </c>
      <c r="Z33" s="10">
        <v>7.78576965667888</v>
      </c>
      <c r="AA33" s="47">
        <f t="shared" si="1"/>
        <v>73.48057893937693</v>
      </c>
      <c r="AB33" s="56">
        <v>73.48057893937693</v>
      </c>
    </row>
    <row r="34" spans="1:28" ht="12">
      <c r="A34" s="15">
        <v>28</v>
      </c>
      <c r="B34" s="15" t="s">
        <v>40</v>
      </c>
      <c r="C34" s="93">
        <v>13.2699325</v>
      </c>
      <c r="D34" s="93">
        <v>14.9600675</v>
      </c>
      <c r="E34" s="93">
        <v>17.8231625</v>
      </c>
      <c r="F34" s="93">
        <v>20.9689225</v>
      </c>
      <c r="G34" s="93">
        <v>11.32955</v>
      </c>
      <c r="H34" s="93">
        <v>14.20373</v>
      </c>
      <c r="I34" s="93">
        <v>15.369475</v>
      </c>
      <c r="J34" s="93">
        <v>20.902595</v>
      </c>
      <c r="K34" s="93">
        <v>24.5994825</v>
      </c>
      <c r="L34" s="93">
        <v>29.1637975</v>
      </c>
      <c r="M34" s="93">
        <v>33.1926375</v>
      </c>
      <c r="N34" s="93">
        <v>41.8715175</v>
      </c>
      <c r="O34" s="35">
        <f t="shared" si="2"/>
        <v>-88.70235712505976</v>
      </c>
      <c r="P34" s="35">
        <f t="shared" si="3"/>
        <v>3.704367838771938</v>
      </c>
      <c r="Q34" s="35">
        <f t="shared" si="4"/>
        <v>84.34938042619449</v>
      </c>
      <c r="R34" s="35">
        <f t="shared" si="5"/>
        <v>-5.076787786102102</v>
      </c>
      <c r="S34" s="35">
        <f t="shared" si="6"/>
        <v>79.27259264009238</v>
      </c>
      <c r="U34" s="11" t="s">
        <v>41</v>
      </c>
      <c r="V34" s="9">
        <v>-73.08512265130854</v>
      </c>
      <c r="W34" s="10">
        <v>-3.2698125255865462</v>
      </c>
      <c r="X34" s="10">
        <f t="shared" si="0"/>
        <v>76.35493517689508</v>
      </c>
      <c r="Y34" s="52">
        <v>67.41574138780776</v>
      </c>
      <c r="Z34" s="10">
        <v>5.39295786416956</v>
      </c>
      <c r="AA34" s="47">
        <f t="shared" si="1"/>
        <v>72.80869925197732</v>
      </c>
      <c r="AB34" s="56">
        <v>72.8086992519773</v>
      </c>
    </row>
    <row r="35" spans="1:28" ht="12">
      <c r="A35" s="15">
        <v>29</v>
      </c>
      <c r="B35" s="15" t="s">
        <v>68</v>
      </c>
      <c r="C35" s="93">
        <v>335.55787</v>
      </c>
      <c r="D35" s="93">
        <v>447.99809</v>
      </c>
      <c r="E35" s="93">
        <v>458.8252775</v>
      </c>
      <c r="F35" s="93">
        <v>579.586115</v>
      </c>
      <c r="G35" s="93">
        <v>257.36305</v>
      </c>
      <c r="H35" s="93">
        <v>454.54037</v>
      </c>
      <c r="I35" s="93">
        <v>389.6300925</v>
      </c>
      <c r="J35" s="93">
        <v>575.0800325</v>
      </c>
      <c r="K35" s="93">
        <v>592.92092</v>
      </c>
      <c r="L35" s="93">
        <v>902.53846</v>
      </c>
      <c r="M35" s="93">
        <v>848.45537</v>
      </c>
      <c r="N35" s="93">
        <v>1154.6661475</v>
      </c>
      <c r="O35" s="35">
        <f t="shared" si="2"/>
        <v>-74.90162960292977</v>
      </c>
      <c r="P35" s="35">
        <f t="shared" si="3"/>
        <v>-4.262668095954892</v>
      </c>
      <c r="Q35" s="35">
        <f t="shared" si="4"/>
        <v>65.69480928269805</v>
      </c>
      <c r="R35" s="35">
        <f t="shared" si="5"/>
        <v>7.78576965667888</v>
      </c>
      <c r="S35" s="35">
        <f t="shared" si="6"/>
        <v>73.48057893937693</v>
      </c>
      <c r="U35" s="11"/>
      <c r="V35" s="9"/>
      <c r="W35" s="10"/>
      <c r="X35" s="10">
        <f t="shared" si="0"/>
        <v>0</v>
      </c>
      <c r="Y35" s="52"/>
      <c r="Z35" s="10"/>
      <c r="AA35" s="47"/>
      <c r="AB35" s="56"/>
    </row>
    <row r="36" spans="1:28" ht="12">
      <c r="A36" s="15">
        <v>30</v>
      </c>
      <c r="B36" s="15" t="s">
        <v>41</v>
      </c>
      <c r="C36" s="93">
        <v>203.714785</v>
      </c>
      <c r="D36" s="93">
        <v>278.736325</v>
      </c>
      <c r="E36" s="93">
        <v>249.8208925</v>
      </c>
      <c r="F36" s="93">
        <v>327.1836875</v>
      </c>
      <c r="G36" s="93">
        <v>166.77486</v>
      </c>
      <c r="H36" s="93">
        <v>270.823225</v>
      </c>
      <c r="I36" s="93">
        <v>218.998645</v>
      </c>
      <c r="J36" s="93">
        <v>316.72225</v>
      </c>
      <c r="K36" s="93">
        <v>370.489645</v>
      </c>
      <c r="L36" s="93">
        <v>549.55955</v>
      </c>
      <c r="M36" s="93">
        <v>468.8195375</v>
      </c>
      <c r="N36" s="93">
        <v>643.9059375</v>
      </c>
      <c r="O36" s="35">
        <f t="shared" si="2"/>
        <v>-73.08512265130854</v>
      </c>
      <c r="P36" s="35">
        <f t="shared" si="3"/>
        <v>-3.2698125255865462</v>
      </c>
      <c r="Q36" s="35">
        <f t="shared" si="4"/>
        <v>67.41574138780776</v>
      </c>
      <c r="R36" s="35">
        <f t="shared" si="5"/>
        <v>5.39295786416956</v>
      </c>
      <c r="S36" s="35">
        <f t="shared" si="6"/>
        <v>72.8086992519773</v>
      </c>
      <c r="U36" s="11" t="s">
        <v>69</v>
      </c>
      <c r="V36" s="9">
        <v>-39.0416660181639</v>
      </c>
      <c r="W36" s="10">
        <v>-21.250067773630597</v>
      </c>
      <c r="X36" s="10">
        <f t="shared" si="0"/>
        <v>60.2917337917945</v>
      </c>
      <c r="Y36" s="52">
        <v>27.89072952009715</v>
      </c>
      <c r="Z36" s="10">
        <v>17.78001461402356</v>
      </c>
      <c r="AA36" s="47">
        <f t="shared" si="1"/>
        <v>45.67074413412071</v>
      </c>
      <c r="AB36" s="56">
        <v>45.67074413412071</v>
      </c>
    </row>
    <row r="37" spans="3:28" ht="12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U37" s="11" t="s">
        <v>71</v>
      </c>
      <c r="V37" s="9">
        <v>-41.63677343376295</v>
      </c>
      <c r="W37" s="10">
        <v>-4.198665973363402</v>
      </c>
      <c r="X37" s="10">
        <f t="shared" si="0"/>
        <v>45.83543940712635</v>
      </c>
      <c r="Y37" s="52">
        <v>27.674881883681152</v>
      </c>
      <c r="Z37" s="10">
        <v>3.4230930519587908</v>
      </c>
      <c r="AA37" s="47">
        <f t="shared" si="1"/>
        <v>31.097974935639943</v>
      </c>
      <c r="AB37" s="56">
        <v>31.09797493563994</v>
      </c>
    </row>
    <row r="38" spans="1:21" ht="12">
      <c r="A38" s="15">
        <v>32</v>
      </c>
      <c r="B38" s="15" t="s">
        <v>69</v>
      </c>
      <c r="C38" s="93">
        <v>38.5674025</v>
      </c>
      <c r="D38" s="93">
        <v>98.7852375</v>
      </c>
      <c r="E38" s="93">
        <v>80.0398375</v>
      </c>
      <c r="F38" s="93">
        <v>132.7542475</v>
      </c>
      <c r="G38" s="93">
        <v>18.6845325</v>
      </c>
      <c r="H38" s="93">
        <v>106.4870375</v>
      </c>
      <c r="I38" s="93">
        <v>42.1935225</v>
      </c>
      <c r="J38" s="93">
        <v>134.8861475</v>
      </c>
      <c r="K38" s="93">
        <v>57.251935</v>
      </c>
      <c r="L38" s="93">
        <v>205.272275</v>
      </c>
      <c r="M38" s="93">
        <v>122.23336</v>
      </c>
      <c r="N38" s="93">
        <v>267.640395</v>
      </c>
      <c r="O38" s="35">
        <f t="shared" si="2"/>
        <v>-39.0416660181639</v>
      </c>
      <c r="P38" s="35">
        <f t="shared" si="3"/>
        <v>-21.250067773630597</v>
      </c>
      <c r="Q38" s="35">
        <f t="shared" si="4"/>
        <v>27.89072952009715</v>
      </c>
      <c r="R38" s="35">
        <f t="shared" si="5"/>
        <v>17.78001461402356</v>
      </c>
      <c r="S38" s="35">
        <f t="shared" si="6"/>
        <v>45.67074413412071</v>
      </c>
      <c r="U38" s="12" t="s">
        <v>45</v>
      </c>
    </row>
    <row r="39" spans="1:21" ht="12">
      <c r="A39" s="15">
        <v>34</v>
      </c>
      <c r="B39" s="15" t="s">
        <v>71</v>
      </c>
      <c r="C39" s="93">
        <v>906.6077475</v>
      </c>
      <c r="D39" s="93">
        <v>2177.4207575</v>
      </c>
      <c r="E39" s="93">
        <v>1819.74211</v>
      </c>
      <c r="F39" s="93">
        <v>3970.16399</v>
      </c>
      <c r="G39" s="93">
        <v>350.576765</v>
      </c>
      <c r="H39" s="93">
        <v>2365.2707625</v>
      </c>
      <c r="I39" s="93">
        <v>678.00133</v>
      </c>
      <c r="J39" s="93">
        <v>4061.68839</v>
      </c>
      <c r="K39" s="93">
        <v>1257.1845125</v>
      </c>
      <c r="L39" s="93">
        <v>4542.69152</v>
      </c>
      <c r="M39" s="93">
        <v>2497.74344</v>
      </c>
      <c r="N39" s="93">
        <v>8031.85238</v>
      </c>
      <c r="O39" s="35">
        <f t="shared" si="2"/>
        <v>-41.63677343376295</v>
      </c>
      <c r="P39" s="35">
        <f t="shared" si="3"/>
        <v>-4.198665973363402</v>
      </c>
      <c r="Q39" s="35">
        <f t="shared" si="4"/>
        <v>27.674881883681152</v>
      </c>
      <c r="R39" s="35">
        <f t="shared" si="5"/>
        <v>3.4230930519587908</v>
      </c>
      <c r="S39" s="35">
        <f t="shared" si="6"/>
        <v>31.09797493563994</v>
      </c>
      <c r="U39" s="13" t="s">
        <v>42</v>
      </c>
    </row>
    <row r="40" ht="12"/>
    <row r="41" spans="21:28" ht="12">
      <c r="U41" s="37" t="s">
        <v>56</v>
      </c>
      <c r="V41" s="38">
        <v>-59.1885142242182</v>
      </c>
      <c r="W41" s="39">
        <v>2.20613201260249</v>
      </c>
      <c r="X41" s="39">
        <f>(V41+W41)*-1</f>
        <v>56.982382211615715</v>
      </c>
      <c r="Y41" s="39">
        <v>26.61781852549977</v>
      </c>
      <c r="Z41" s="39">
        <v>6.92687070495443</v>
      </c>
      <c r="AA41" s="39"/>
      <c r="AB41" s="39">
        <v>44.59582590164531</v>
      </c>
    </row>
  </sheetData>
  <autoFilter ref="U3:Z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SheetLayoutView="17" workbookViewId="0" topLeftCell="Q1">
      <selection activeCell="C115" sqref="C115"/>
    </sheetView>
  </sheetViews>
  <sheetFormatPr defaultColWidth="9.28125" defaultRowHeight="15"/>
  <cols>
    <col min="1" max="1" width="9.28125" style="8" customWidth="1"/>
    <col min="2" max="2" width="9.421875" style="1" bestFit="1" customWidth="1"/>
    <col min="3" max="9" width="9.421875" style="1" customWidth="1"/>
    <col min="10" max="10" width="9.421875" style="1" bestFit="1" customWidth="1"/>
    <col min="11" max="11" width="11.00390625" style="1" bestFit="1" customWidth="1"/>
    <col min="12" max="20" width="10.421875" style="1" customWidth="1"/>
    <col min="21" max="22" width="9.421875" style="1" bestFit="1" customWidth="1"/>
    <col min="23" max="23" width="9.28125" style="1" bestFit="1" customWidth="1"/>
    <col min="24" max="24" width="9.7109375" style="1" bestFit="1" customWidth="1"/>
    <col min="25" max="35" width="9.28125" style="1" bestFit="1" customWidth="1"/>
    <col min="36" max="36" width="10.00390625" style="1" bestFit="1" customWidth="1"/>
    <col min="37" max="39" width="9.28125" style="1" bestFit="1" customWidth="1"/>
    <col min="40" max="40" width="10.57421875" style="1" customWidth="1"/>
    <col min="41" max="46" width="9.28125" style="1" bestFit="1" customWidth="1"/>
    <col min="47" max="49" width="9.28125" style="1" customWidth="1"/>
    <col min="50" max="55" width="9.28125" style="1" bestFit="1" customWidth="1"/>
    <col min="56" max="260" width="9.28125" style="1" customWidth="1"/>
    <col min="261" max="261" width="13.421875" style="1" customWidth="1"/>
    <col min="262" max="265" width="9.421875" style="1" bestFit="1" customWidth="1"/>
    <col min="266" max="267" width="11.00390625" style="1" bestFit="1" customWidth="1"/>
    <col min="268" max="269" width="9.421875" style="1" bestFit="1" customWidth="1"/>
    <col min="270" max="270" width="10.28125" style="1" bestFit="1" customWidth="1"/>
    <col min="271" max="271" width="10.00390625" style="1" bestFit="1" customWidth="1"/>
    <col min="272" max="273" width="9.421875" style="1" bestFit="1" customWidth="1"/>
    <col min="274" max="274" width="10.28125" style="1" bestFit="1" customWidth="1"/>
    <col min="275" max="275" width="10.00390625" style="1" bestFit="1" customWidth="1"/>
    <col min="276" max="278" width="9.421875" style="1" bestFit="1" customWidth="1"/>
    <col min="279" max="279" width="9.28125" style="1" bestFit="1" customWidth="1"/>
    <col min="280" max="280" width="9.7109375" style="1" bestFit="1" customWidth="1"/>
    <col min="281" max="291" width="9.28125" style="1" bestFit="1" customWidth="1"/>
    <col min="292" max="292" width="10.00390625" style="1" bestFit="1" customWidth="1"/>
    <col min="293" max="295" width="9.28125" style="1" bestFit="1" customWidth="1"/>
    <col min="296" max="296" width="10.57421875" style="1" customWidth="1"/>
    <col min="297" max="302" width="9.28125" style="1" bestFit="1" customWidth="1"/>
    <col min="303" max="305" width="9.28125" style="1" customWidth="1"/>
    <col min="306" max="311" width="9.28125" style="1" bestFit="1" customWidth="1"/>
    <col min="312" max="516" width="9.28125" style="1" customWidth="1"/>
    <col min="517" max="517" width="13.421875" style="1" customWidth="1"/>
    <col min="518" max="521" width="9.421875" style="1" bestFit="1" customWidth="1"/>
    <col min="522" max="523" width="11.00390625" style="1" bestFit="1" customWidth="1"/>
    <col min="524" max="525" width="9.421875" style="1" bestFit="1" customWidth="1"/>
    <col min="526" max="526" width="10.28125" style="1" bestFit="1" customWidth="1"/>
    <col min="527" max="527" width="10.00390625" style="1" bestFit="1" customWidth="1"/>
    <col min="528" max="529" width="9.421875" style="1" bestFit="1" customWidth="1"/>
    <col min="530" max="530" width="10.28125" style="1" bestFit="1" customWidth="1"/>
    <col min="531" max="531" width="10.00390625" style="1" bestFit="1" customWidth="1"/>
    <col min="532" max="534" width="9.421875" style="1" bestFit="1" customWidth="1"/>
    <col min="535" max="535" width="9.28125" style="1" bestFit="1" customWidth="1"/>
    <col min="536" max="536" width="9.7109375" style="1" bestFit="1" customWidth="1"/>
    <col min="537" max="547" width="9.28125" style="1" bestFit="1" customWidth="1"/>
    <col min="548" max="548" width="10.00390625" style="1" bestFit="1" customWidth="1"/>
    <col min="549" max="551" width="9.28125" style="1" bestFit="1" customWidth="1"/>
    <col min="552" max="552" width="10.57421875" style="1" customWidth="1"/>
    <col min="553" max="558" width="9.28125" style="1" bestFit="1" customWidth="1"/>
    <col min="559" max="561" width="9.28125" style="1" customWidth="1"/>
    <col min="562" max="567" width="9.28125" style="1" bestFit="1" customWidth="1"/>
    <col min="568" max="772" width="9.28125" style="1" customWidth="1"/>
    <col min="773" max="773" width="13.421875" style="1" customWidth="1"/>
    <col min="774" max="777" width="9.421875" style="1" bestFit="1" customWidth="1"/>
    <col min="778" max="779" width="11.00390625" style="1" bestFit="1" customWidth="1"/>
    <col min="780" max="781" width="9.421875" style="1" bestFit="1" customWidth="1"/>
    <col min="782" max="782" width="10.28125" style="1" bestFit="1" customWidth="1"/>
    <col min="783" max="783" width="10.00390625" style="1" bestFit="1" customWidth="1"/>
    <col min="784" max="785" width="9.421875" style="1" bestFit="1" customWidth="1"/>
    <col min="786" max="786" width="10.28125" style="1" bestFit="1" customWidth="1"/>
    <col min="787" max="787" width="10.00390625" style="1" bestFit="1" customWidth="1"/>
    <col min="788" max="790" width="9.421875" style="1" bestFit="1" customWidth="1"/>
    <col min="791" max="791" width="9.28125" style="1" bestFit="1" customWidth="1"/>
    <col min="792" max="792" width="9.7109375" style="1" bestFit="1" customWidth="1"/>
    <col min="793" max="803" width="9.28125" style="1" bestFit="1" customWidth="1"/>
    <col min="804" max="804" width="10.00390625" style="1" bestFit="1" customWidth="1"/>
    <col min="805" max="807" width="9.28125" style="1" bestFit="1" customWidth="1"/>
    <col min="808" max="808" width="10.57421875" style="1" customWidth="1"/>
    <col min="809" max="814" width="9.28125" style="1" bestFit="1" customWidth="1"/>
    <col min="815" max="817" width="9.28125" style="1" customWidth="1"/>
    <col min="818" max="823" width="9.28125" style="1" bestFit="1" customWidth="1"/>
    <col min="824" max="1028" width="9.28125" style="1" customWidth="1"/>
    <col min="1029" max="1029" width="13.421875" style="1" customWidth="1"/>
    <col min="1030" max="1033" width="9.421875" style="1" bestFit="1" customWidth="1"/>
    <col min="1034" max="1035" width="11.00390625" style="1" bestFit="1" customWidth="1"/>
    <col min="1036" max="1037" width="9.421875" style="1" bestFit="1" customWidth="1"/>
    <col min="1038" max="1038" width="10.28125" style="1" bestFit="1" customWidth="1"/>
    <col min="1039" max="1039" width="10.00390625" style="1" bestFit="1" customWidth="1"/>
    <col min="1040" max="1041" width="9.421875" style="1" bestFit="1" customWidth="1"/>
    <col min="1042" max="1042" width="10.28125" style="1" bestFit="1" customWidth="1"/>
    <col min="1043" max="1043" width="10.00390625" style="1" bestFit="1" customWidth="1"/>
    <col min="1044" max="1046" width="9.421875" style="1" bestFit="1" customWidth="1"/>
    <col min="1047" max="1047" width="9.28125" style="1" bestFit="1" customWidth="1"/>
    <col min="1048" max="1048" width="9.7109375" style="1" bestFit="1" customWidth="1"/>
    <col min="1049" max="1059" width="9.28125" style="1" bestFit="1" customWidth="1"/>
    <col min="1060" max="1060" width="10.00390625" style="1" bestFit="1" customWidth="1"/>
    <col min="1061" max="1063" width="9.28125" style="1" bestFit="1" customWidth="1"/>
    <col min="1064" max="1064" width="10.57421875" style="1" customWidth="1"/>
    <col min="1065" max="1070" width="9.28125" style="1" bestFit="1" customWidth="1"/>
    <col min="1071" max="1073" width="9.28125" style="1" customWidth="1"/>
    <col min="1074" max="1079" width="9.28125" style="1" bestFit="1" customWidth="1"/>
    <col min="1080" max="1284" width="9.28125" style="1" customWidth="1"/>
    <col min="1285" max="1285" width="13.421875" style="1" customWidth="1"/>
    <col min="1286" max="1289" width="9.421875" style="1" bestFit="1" customWidth="1"/>
    <col min="1290" max="1291" width="11.00390625" style="1" bestFit="1" customWidth="1"/>
    <col min="1292" max="1293" width="9.421875" style="1" bestFit="1" customWidth="1"/>
    <col min="1294" max="1294" width="10.28125" style="1" bestFit="1" customWidth="1"/>
    <col min="1295" max="1295" width="10.00390625" style="1" bestFit="1" customWidth="1"/>
    <col min="1296" max="1297" width="9.421875" style="1" bestFit="1" customWidth="1"/>
    <col min="1298" max="1298" width="10.28125" style="1" bestFit="1" customWidth="1"/>
    <col min="1299" max="1299" width="10.00390625" style="1" bestFit="1" customWidth="1"/>
    <col min="1300" max="1302" width="9.421875" style="1" bestFit="1" customWidth="1"/>
    <col min="1303" max="1303" width="9.28125" style="1" bestFit="1" customWidth="1"/>
    <col min="1304" max="1304" width="9.7109375" style="1" bestFit="1" customWidth="1"/>
    <col min="1305" max="1315" width="9.28125" style="1" bestFit="1" customWidth="1"/>
    <col min="1316" max="1316" width="10.00390625" style="1" bestFit="1" customWidth="1"/>
    <col min="1317" max="1319" width="9.28125" style="1" bestFit="1" customWidth="1"/>
    <col min="1320" max="1320" width="10.57421875" style="1" customWidth="1"/>
    <col min="1321" max="1326" width="9.28125" style="1" bestFit="1" customWidth="1"/>
    <col min="1327" max="1329" width="9.28125" style="1" customWidth="1"/>
    <col min="1330" max="1335" width="9.28125" style="1" bestFit="1" customWidth="1"/>
    <col min="1336" max="1540" width="9.28125" style="1" customWidth="1"/>
    <col min="1541" max="1541" width="13.421875" style="1" customWidth="1"/>
    <col min="1542" max="1545" width="9.421875" style="1" bestFit="1" customWidth="1"/>
    <col min="1546" max="1547" width="11.00390625" style="1" bestFit="1" customWidth="1"/>
    <col min="1548" max="1549" width="9.421875" style="1" bestFit="1" customWidth="1"/>
    <col min="1550" max="1550" width="10.28125" style="1" bestFit="1" customWidth="1"/>
    <col min="1551" max="1551" width="10.00390625" style="1" bestFit="1" customWidth="1"/>
    <col min="1552" max="1553" width="9.421875" style="1" bestFit="1" customWidth="1"/>
    <col min="1554" max="1554" width="10.28125" style="1" bestFit="1" customWidth="1"/>
    <col min="1555" max="1555" width="10.00390625" style="1" bestFit="1" customWidth="1"/>
    <col min="1556" max="1558" width="9.421875" style="1" bestFit="1" customWidth="1"/>
    <col min="1559" max="1559" width="9.28125" style="1" bestFit="1" customWidth="1"/>
    <col min="1560" max="1560" width="9.7109375" style="1" bestFit="1" customWidth="1"/>
    <col min="1561" max="1571" width="9.28125" style="1" bestFit="1" customWidth="1"/>
    <col min="1572" max="1572" width="10.00390625" style="1" bestFit="1" customWidth="1"/>
    <col min="1573" max="1575" width="9.28125" style="1" bestFit="1" customWidth="1"/>
    <col min="1576" max="1576" width="10.57421875" style="1" customWidth="1"/>
    <col min="1577" max="1582" width="9.28125" style="1" bestFit="1" customWidth="1"/>
    <col min="1583" max="1585" width="9.28125" style="1" customWidth="1"/>
    <col min="1586" max="1591" width="9.28125" style="1" bestFit="1" customWidth="1"/>
    <col min="1592" max="1796" width="9.28125" style="1" customWidth="1"/>
    <col min="1797" max="1797" width="13.421875" style="1" customWidth="1"/>
    <col min="1798" max="1801" width="9.421875" style="1" bestFit="1" customWidth="1"/>
    <col min="1802" max="1803" width="11.00390625" style="1" bestFit="1" customWidth="1"/>
    <col min="1804" max="1805" width="9.421875" style="1" bestFit="1" customWidth="1"/>
    <col min="1806" max="1806" width="10.28125" style="1" bestFit="1" customWidth="1"/>
    <col min="1807" max="1807" width="10.00390625" style="1" bestFit="1" customWidth="1"/>
    <col min="1808" max="1809" width="9.421875" style="1" bestFit="1" customWidth="1"/>
    <col min="1810" max="1810" width="10.28125" style="1" bestFit="1" customWidth="1"/>
    <col min="1811" max="1811" width="10.00390625" style="1" bestFit="1" customWidth="1"/>
    <col min="1812" max="1814" width="9.421875" style="1" bestFit="1" customWidth="1"/>
    <col min="1815" max="1815" width="9.28125" style="1" bestFit="1" customWidth="1"/>
    <col min="1816" max="1816" width="9.7109375" style="1" bestFit="1" customWidth="1"/>
    <col min="1817" max="1827" width="9.28125" style="1" bestFit="1" customWidth="1"/>
    <col min="1828" max="1828" width="10.00390625" style="1" bestFit="1" customWidth="1"/>
    <col min="1829" max="1831" width="9.28125" style="1" bestFit="1" customWidth="1"/>
    <col min="1832" max="1832" width="10.57421875" style="1" customWidth="1"/>
    <col min="1833" max="1838" width="9.28125" style="1" bestFit="1" customWidth="1"/>
    <col min="1839" max="1841" width="9.28125" style="1" customWidth="1"/>
    <col min="1842" max="1847" width="9.28125" style="1" bestFit="1" customWidth="1"/>
    <col min="1848" max="2052" width="9.28125" style="1" customWidth="1"/>
    <col min="2053" max="2053" width="13.421875" style="1" customWidth="1"/>
    <col min="2054" max="2057" width="9.421875" style="1" bestFit="1" customWidth="1"/>
    <col min="2058" max="2059" width="11.00390625" style="1" bestFit="1" customWidth="1"/>
    <col min="2060" max="2061" width="9.421875" style="1" bestFit="1" customWidth="1"/>
    <col min="2062" max="2062" width="10.28125" style="1" bestFit="1" customWidth="1"/>
    <col min="2063" max="2063" width="10.00390625" style="1" bestFit="1" customWidth="1"/>
    <col min="2064" max="2065" width="9.421875" style="1" bestFit="1" customWidth="1"/>
    <col min="2066" max="2066" width="10.28125" style="1" bestFit="1" customWidth="1"/>
    <col min="2067" max="2067" width="10.00390625" style="1" bestFit="1" customWidth="1"/>
    <col min="2068" max="2070" width="9.421875" style="1" bestFit="1" customWidth="1"/>
    <col min="2071" max="2071" width="9.28125" style="1" bestFit="1" customWidth="1"/>
    <col min="2072" max="2072" width="9.7109375" style="1" bestFit="1" customWidth="1"/>
    <col min="2073" max="2083" width="9.28125" style="1" bestFit="1" customWidth="1"/>
    <col min="2084" max="2084" width="10.00390625" style="1" bestFit="1" customWidth="1"/>
    <col min="2085" max="2087" width="9.28125" style="1" bestFit="1" customWidth="1"/>
    <col min="2088" max="2088" width="10.57421875" style="1" customWidth="1"/>
    <col min="2089" max="2094" width="9.28125" style="1" bestFit="1" customWidth="1"/>
    <col min="2095" max="2097" width="9.28125" style="1" customWidth="1"/>
    <col min="2098" max="2103" width="9.28125" style="1" bestFit="1" customWidth="1"/>
    <col min="2104" max="2308" width="9.28125" style="1" customWidth="1"/>
    <col min="2309" max="2309" width="13.421875" style="1" customWidth="1"/>
    <col min="2310" max="2313" width="9.421875" style="1" bestFit="1" customWidth="1"/>
    <col min="2314" max="2315" width="11.00390625" style="1" bestFit="1" customWidth="1"/>
    <col min="2316" max="2317" width="9.421875" style="1" bestFit="1" customWidth="1"/>
    <col min="2318" max="2318" width="10.28125" style="1" bestFit="1" customWidth="1"/>
    <col min="2319" max="2319" width="10.00390625" style="1" bestFit="1" customWidth="1"/>
    <col min="2320" max="2321" width="9.421875" style="1" bestFit="1" customWidth="1"/>
    <col min="2322" max="2322" width="10.28125" style="1" bestFit="1" customWidth="1"/>
    <col min="2323" max="2323" width="10.00390625" style="1" bestFit="1" customWidth="1"/>
    <col min="2324" max="2326" width="9.421875" style="1" bestFit="1" customWidth="1"/>
    <col min="2327" max="2327" width="9.28125" style="1" bestFit="1" customWidth="1"/>
    <col min="2328" max="2328" width="9.7109375" style="1" bestFit="1" customWidth="1"/>
    <col min="2329" max="2339" width="9.28125" style="1" bestFit="1" customWidth="1"/>
    <col min="2340" max="2340" width="10.00390625" style="1" bestFit="1" customWidth="1"/>
    <col min="2341" max="2343" width="9.28125" style="1" bestFit="1" customWidth="1"/>
    <col min="2344" max="2344" width="10.57421875" style="1" customWidth="1"/>
    <col min="2345" max="2350" width="9.28125" style="1" bestFit="1" customWidth="1"/>
    <col min="2351" max="2353" width="9.28125" style="1" customWidth="1"/>
    <col min="2354" max="2359" width="9.28125" style="1" bestFit="1" customWidth="1"/>
    <col min="2360" max="2564" width="9.28125" style="1" customWidth="1"/>
    <col min="2565" max="2565" width="13.421875" style="1" customWidth="1"/>
    <col min="2566" max="2569" width="9.421875" style="1" bestFit="1" customWidth="1"/>
    <col min="2570" max="2571" width="11.00390625" style="1" bestFit="1" customWidth="1"/>
    <col min="2572" max="2573" width="9.421875" style="1" bestFit="1" customWidth="1"/>
    <col min="2574" max="2574" width="10.28125" style="1" bestFit="1" customWidth="1"/>
    <col min="2575" max="2575" width="10.00390625" style="1" bestFit="1" customWidth="1"/>
    <col min="2576" max="2577" width="9.421875" style="1" bestFit="1" customWidth="1"/>
    <col min="2578" max="2578" width="10.28125" style="1" bestFit="1" customWidth="1"/>
    <col min="2579" max="2579" width="10.00390625" style="1" bestFit="1" customWidth="1"/>
    <col min="2580" max="2582" width="9.421875" style="1" bestFit="1" customWidth="1"/>
    <col min="2583" max="2583" width="9.28125" style="1" bestFit="1" customWidth="1"/>
    <col min="2584" max="2584" width="9.7109375" style="1" bestFit="1" customWidth="1"/>
    <col min="2585" max="2595" width="9.28125" style="1" bestFit="1" customWidth="1"/>
    <col min="2596" max="2596" width="10.00390625" style="1" bestFit="1" customWidth="1"/>
    <col min="2597" max="2599" width="9.28125" style="1" bestFit="1" customWidth="1"/>
    <col min="2600" max="2600" width="10.57421875" style="1" customWidth="1"/>
    <col min="2601" max="2606" width="9.28125" style="1" bestFit="1" customWidth="1"/>
    <col min="2607" max="2609" width="9.28125" style="1" customWidth="1"/>
    <col min="2610" max="2615" width="9.28125" style="1" bestFit="1" customWidth="1"/>
    <col min="2616" max="2820" width="9.28125" style="1" customWidth="1"/>
    <col min="2821" max="2821" width="13.421875" style="1" customWidth="1"/>
    <col min="2822" max="2825" width="9.421875" style="1" bestFit="1" customWidth="1"/>
    <col min="2826" max="2827" width="11.00390625" style="1" bestFit="1" customWidth="1"/>
    <col min="2828" max="2829" width="9.421875" style="1" bestFit="1" customWidth="1"/>
    <col min="2830" max="2830" width="10.28125" style="1" bestFit="1" customWidth="1"/>
    <col min="2831" max="2831" width="10.00390625" style="1" bestFit="1" customWidth="1"/>
    <col min="2832" max="2833" width="9.421875" style="1" bestFit="1" customWidth="1"/>
    <col min="2834" max="2834" width="10.28125" style="1" bestFit="1" customWidth="1"/>
    <col min="2835" max="2835" width="10.00390625" style="1" bestFit="1" customWidth="1"/>
    <col min="2836" max="2838" width="9.421875" style="1" bestFit="1" customWidth="1"/>
    <col min="2839" max="2839" width="9.28125" style="1" bestFit="1" customWidth="1"/>
    <col min="2840" max="2840" width="9.7109375" style="1" bestFit="1" customWidth="1"/>
    <col min="2841" max="2851" width="9.28125" style="1" bestFit="1" customWidth="1"/>
    <col min="2852" max="2852" width="10.00390625" style="1" bestFit="1" customWidth="1"/>
    <col min="2853" max="2855" width="9.28125" style="1" bestFit="1" customWidth="1"/>
    <col min="2856" max="2856" width="10.57421875" style="1" customWidth="1"/>
    <col min="2857" max="2862" width="9.28125" style="1" bestFit="1" customWidth="1"/>
    <col min="2863" max="2865" width="9.28125" style="1" customWidth="1"/>
    <col min="2866" max="2871" width="9.28125" style="1" bestFit="1" customWidth="1"/>
    <col min="2872" max="3076" width="9.28125" style="1" customWidth="1"/>
    <col min="3077" max="3077" width="13.421875" style="1" customWidth="1"/>
    <col min="3078" max="3081" width="9.421875" style="1" bestFit="1" customWidth="1"/>
    <col min="3082" max="3083" width="11.00390625" style="1" bestFit="1" customWidth="1"/>
    <col min="3084" max="3085" width="9.421875" style="1" bestFit="1" customWidth="1"/>
    <col min="3086" max="3086" width="10.28125" style="1" bestFit="1" customWidth="1"/>
    <col min="3087" max="3087" width="10.00390625" style="1" bestFit="1" customWidth="1"/>
    <col min="3088" max="3089" width="9.421875" style="1" bestFit="1" customWidth="1"/>
    <col min="3090" max="3090" width="10.28125" style="1" bestFit="1" customWidth="1"/>
    <col min="3091" max="3091" width="10.00390625" style="1" bestFit="1" customWidth="1"/>
    <col min="3092" max="3094" width="9.421875" style="1" bestFit="1" customWidth="1"/>
    <col min="3095" max="3095" width="9.28125" style="1" bestFit="1" customWidth="1"/>
    <col min="3096" max="3096" width="9.7109375" style="1" bestFit="1" customWidth="1"/>
    <col min="3097" max="3107" width="9.28125" style="1" bestFit="1" customWidth="1"/>
    <col min="3108" max="3108" width="10.00390625" style="1" bestFit="1" customWidth="1"/>
    <col min="3109" max="3111" width="9.28125" style="1" bestFit="1" customWidth="1"/>
    <col min="3112" max="3112" width="10.57421875" style="1" customWidth="1"/>
    <col min="3113" max="3118" width="9.28125" style="1" bestFit="1" customWidth="1"/>
    <col min="3119" max="3121" width="9.28125" style="1" customWidth="1"/>
    <col min="3122" max="3127" width="9.28125" style="1" bestFit="1" customWidth="1"/>
    <col min="3128" max="3332" width="9.28125" style="1" customWidth="1"/>
    <col min="3333" max="3333" width="13.421875" style="1" customWidth="1"/>
    <col min="3334" max="3337" width="9.421875" style="1" bestFit="1" customWidth="1"/>
    <col min="3338" max="3339" width="11.00390625" style="1" bestFit="1" customWidth="1"/>
    <col min="3340" max="3341" width="9.421875" style="1" bestFit="1" customWidth="1"/>
    <col min="3342" max="3342" width="10.28125" style="1" bestFit="1" customWidth="1"/>
    <col min="3343" max="3343" width="10.00390625" style="1" bestFit="1" customWidth="1"/>
    <col min="3344" max="3345" width="9.421875" style="1" bestFit="1" customWidth="1"/>
    <col min="3346" max="3346" width="10.28125" style="1" bestFit="1" customWidth="1"/>
    <col min="3347" max="3347" width="10.00390625" style="1" bestFit="1" customWidth="1"/>
    <col min="3348" max="3350" width="9.421875" style="1" bestFit="1" customWidth="1"/>
    <col min="3351" max="3351" width="9.28125" style="1" bestFit="1" customWidth="1"/>
    <col min="3352" max="3352" width="9.7109375" style="1" bestFit="1" customWidth="1"/>
    <col min="3353" max="3363" width="9.28125" style="1" bestFit="1" customWidth="1"/>
    <col min="3364" max="3364" width="10.00390625" style="1" bestFit="1" customWidth="1"/>
    <col min="3365" max="3367" width="9.28125" style="1" bestFit="1" customWidth="1"/>
    <col min="3368" max="3368" width="10.57421875" style="1" customWidth="1"/>
    <col min="3369" max="3374" width="9.28125" style="1" bestFit="1" customWidth="1"/>
    <col min="3375" max="3377" width="9.28125" style="1" customWidth="1"/>
    <col min="3378" max="3383" width="9.28125" style="1" bestFit="1" customWidth="1"/>
    <col min="3384" max="3588" width="9.28125" style="1" customWidth="1"/>
    <col min="3589" max="3589" width="13.421875" style="1" customWidth="1"/>
    <col min="3590" max="3593" width="9.421875" style="1" bestFit="1" customWidth="1"/>
    <col min="3594" max="3595" width="11.00390625" style="1" bestFit="1" customWidth="1"/>
    <col min="3596" max="3597" width="9.421875" style="1" bestFit="1" customWidth="1"/>
    <col min="3598" max="3598" width="10.28125" style="1" bestFit="1" customWidth="1"/>
    <col min="3599" max="3599" width="10.00390625" style="1" bestFit="1" customWidth="1"/>
    <col min="3600" max="3601" width="9.421875" style="1" bestFit="1" customWidth="1"/>
    <col min="3602" max="3602" width="10.28125" style="1" bestFit="1" customWidth="1"/>
    <col min="3603" max="3603" width="10.00390625" style="1" bestFit="1" customWidth="1"/>
    <col min="3604" max="3606" width="9.421875" style="1" bestFit="1" customWidth="1"/>
    <col min="3607" max="3607" width="9.28125" style="1" bestFit="1" customWidth="1"/>
    <col min="3608" max="3608" width="9.7109375" style="1" bestFit="1" customWidth="1"/>
    <col min="3609" max="3619" width="9.28125" style="1" bestFit="1" customWidth="1"/>
    <col min="3620" max="3620" width="10.00390625" style="1" bestFit="1" customWidth="1"/>
    <col min="3621" max="3623" width="9.28125" style="1" bestFit="1" customWidth="1"/>
    <col min="3624" max="3624" width="10.57421875" style="1" customWidth="1"/>
    <col min="3625" max="3630" width="9.28125" style="1" bestFit="1" customWidth="1"/>
    <col min="3631" max="3633" width="9.28125" style="1" customWidth="1"/>
    <col min="3634" max="3639" width="9.28125" style="1" bestFit="1" customWidth="1"/>
    <col min="3640" max="3844" width="9.28125" style="1" customWidth="1"/>
    <col min="3845" max="3845" width="13.421875" style="1" customWidth="1"/>
    <col min="3846" max="3849" width="9.421875" style="1" bestFit="1" customWidth="1"/>
    <col min="3850" max="3851" width="11.00390625" style="1" bestFit="1" customWidth="1"/>
    <col min="3852" max="3853" width="9.421875" style="1" bestFit="1" customWidth="1"/>
    <col min="3854" max="3854" width="10.28125" style="1" bestFit="1" customWidth="1"/>
    <col min="3855" max="3855" width="10.00390625" style="1" bestFit="1" customWidth="1"/>
    <col min="3856" max="3857" width="9.421875" style="1" bestFit="1" customWidth="1"/>
    <col min="3858" max="3858" width="10.28125" style="1" bestFit="1" customWidth="1"/>
    <col min="3859" max="3859" width="10.00390625" style="1" bestFit="1" customWidth="1"/>
    <col min="3860" max="3862" width="9.421875" style="1" bestFit="1" customWidth="1"/>
    <col min="3863" max="3863" width="9.28125" style="1" bestFit="1" customWidth="1"/>
    <col min="3864" max="3864" width="9.7109375" style="1" bestFit="1" customWidth="1"/>
    <col min="3865" max="3875" width="9.28125" style="1" bestFit="1" customWidth="1"/>
    <col min="3876" max="3876" width="10.00390625" style="1" bestFit="1" customWidth="1"/>
    <col min="3877" max="3879" width="9.28125" style="1" bestFit="1" customWidth="1"/>
    <col min="3880" max="3880" width="10.57421875" style="1" customWidth="1"/>
    <col min="3881" max="3886" width="9.28125" style="1" bestFit="1" customWidth="1"/>
    <col min="3887" max="3889" width="9.28125" style="1" customWidth="1"/>
    <col min="3890" max="3895" width="9.28125" style="1" bestFit="1" customWidth="1"/>
    <col min="3896" max="4100" width="9.28125" style="1" customWidth="1"/>
    <col min="4101" max="4101" width="13.421875" style="1" customWidth="1"/>
    <col min="4102" max="4105" width="9.421875" style="1" bestFit="1" customWidth="1"/>
    <col min="4106" max="4107" width="11.00390625" style="1" bestFit="1" customWidth="1"/>
    <col min="4108" max="4109" width="9.421875" style="1" bestFit="1" customWidth="1"/>
    <col min="4110" max="4110" width="10.28125" style="1" bestFit="1" customWidth="1"/>
    <col min="4111" max="4111" width="10.00390625" style="1" bestFit="1" customWidth="1"/>
    <col min="4112" max="4113" width="9.421875" style="1" bestFit="1" customWidth="1"/>
    <col min="4114" max="4114" width="10.28125" style="1" bestFit="1" customWidth="1"/>
    <col min="4115" max="4115" width="10.00390625" style="1" bestFit="1" customWidth="1"/>
    <col min="4116" max="4118" width="9.421875" style="1" bestFit="1" customWidth="1"/>
    <col min="4119" max="4119" width="9.28125" style="1" bestFit="1" customWidth="1"/>
    <col min="4120" max="4120" width="9.7109375" style="1" bestFit="1" customWidth="1"/>
    <col min="4121" max="4131" width="9.28125" style="1" bestFit="1" customWidth="1"/>
    <col min="4132" max="4132" width="10.00390625" style="1" bestFit="1" customWidth="1"/>
    <col min="4133" max="4135" width="9.28125" style="1" bestFit="1" customWidth="1"/>
    <col min="4136" max="4136" width="10.57421875" style="1" customWidth="1"/>
    <col min="4137" max="4142" width="9.28125" style="1" bestFit="1" customWidth="1"/>
    <col min="4143" max="4145" width="9.28125" style="1" customWidth="1"/>
    <col min="4146" max="4151" width="9.28125" style="1" bestFit="1" customWidth="1"/>
    <col min="4152" max="4356" width="9.28125" style="1" customWidth="1"/>
    <col min="4357" max="4357" width="13.421875" style="1" customWidth="1"/>
    <col min="4358" max="4361" width="9.421875" style="1" bestFit="1" customWidth="1"/>
    <col min="4362" max="4363" width="11.00390625" style="1" bestFit="1" customWidth="1"/>
    <col min="4364" max="4365" width="9.421875" style="1" bestFit="1" customWidth="1"/>
    <col min="4366" max="4366" width="10.28125" style="1" bestFit="1" customWidth="1"/>
    <col min="4367" max="4367" width="10.00390625" style="1" bestFit="1" customWidth="1"/>
    <col min="4368" max="4369" width="9.421875" style="1" bestFit="1" customWidth="1"/>
    <col min="4370" max="4370" width="10.28125" style="1" bestFit="1" customWidth="1"/>
    <col min="4371" max="4371" width="10.00390625" style="1" bestFit="1" customWidth="1"/>
    <col min="4372" max="4374" width="9.421875" style="1" bestFit="1" customWidth="1"/>
    <col min="4375" max="4375" width="9.28125" style="1" bestFit="1" customWidth="1"/>
    <col min="4376" max="4376" width="9.7109375" style="1" bestFit="1" customWidth="1"/>
    <col min="4377" max="4387" width="9.28125" style="1" bestFit="1" customWidth="1"/>
    <col min="4388" max="4388" width="10.00390625" style="1" bestFit="1" customWidth="1"/>
    <col min="4389" max="4391" width="9.28125" style="1" bestFit="1" customWidth="1"/>
    <col min="4392" max="4392" width="10.57421875" style="1" customWidth="1"/>
    <col min="4393" max="4398" width="9.28125" style="1" bestFit="1" customWidth="1"/>
    <col min="4399" max="4401" width="9.28125" style="1" customWidth="1"/>
    <col min="4402" max="4407" width="9.28125" style="1" bestFit="1" customWidth="1"/>
    <col min="4408" max="4612" width="9.28125" style="1" customWidth="1"/>
    <col min="4613" max="4613" width="13.421875" style="1" customWidth="1"/>
    <col min="4614" max="4617" width="9.421875" style="1" bestFit="1" customWidth="1"/>
    <col min="4618" max="4619" width="11.00390625" style="1" bestFit="1" customWidth="1"/>
    <col min="4620" max="4621" width="9.421875" style="1" bestFit="1" customWidth="1"/>
    <col min="4622" max="4622" width="10.28125" style="1" bestFit="1" customWidth="1"/>
    <col min="4623" max="4623" width="10.00390625" style="1" bestFit="1" customWidth="1"/>
    <col min="4624" max="4625" width="9.421875" style="1" bestFit="1" customWidth="1"/>
    <col min="4626" max="4626" width="10.28125" style="1" bestFit="1" customWidth="1"/>
    <col min="4627" max="4627" width="10.00390625" style="1" bestFit="1" customWidth="1"/>
    <col min="4628" max="4630" width="9.421875" style="1" bestFit="1" customWidth="1"/>
    <col min="4631" max="4631" width="9.28125" style="1" bestFit="1" customWidth="1"/>
    <col min="4632" max="4632" width="9.7109375" style="1" bestFit="1" customWidth="1"/>
    <col min="4633" max="4643" width="9.28125" style="1" bestFit="1" customWidth="1"/>
    <col min="4644" max="4644" width="10.00390625" style="1" bestFit="1" customWidth="1"/>
    <col min="4645" max="4647" width="9.28125" style="1" bestFit="1" customWidth="1"/>
    <col min="4648" max="4648" width="10.57421875" style="1" customWidth="1"/>
    <col min="4649" max="4654" width="9.28125" style="1" bestFit="1" customWidth="1"/>
    <col min="4655" max="4657" width="9.28125" style="1" customWidth="1"/>
    <col min="4658" max="4663" width="9.28125" style="1" bestFit="1" customWidth="1"/>
    <col min="4664" max="4868" width="9.28125" style="1" customWidth="1"/>
    <col min="4869" max="4869" width="13.421875" style="1" customWidth="1"/>
    <col min="4870" max="4873" width="9.421875" style="1" bestFit="1" customWidth="1"/>
    <col min="4874" max="4875" width="11.00390625" style="1" bestFit="1" customWidth="1"/>
    <col min="4876" max="4877" width="9.421875" style="1" bestFit="1" customWidth="1"/>
    <col min="4878" max="4878" width="10.28125" style="1" bestFit="1" customWidth="1"/>
    <col min="4879" max="4879" width="10.00390625" style="1" bestFit="1" customWidth="1"/>
    <col min="4880" max="4881" width="9.421875" style="1" bestFit="1" customWidth="1"/>
    <col min="4882" max="4882" width="10.28125" style="1" bestFit="1" customWidth="1"/>
    <col min="4883" max="4883" width="10.00390625" style="1" bestFit="1" customWidth="1"/>
    <col min="4884" max="4886" width="9.421875" style="1" bestFit="1" customWidth="1"/>
    <col min="4887" max="4887" width="9.28125" style="1" bestFit="1" customWidth="1"/>
    <col min="4888" max="4888" width="9.7109375" style="1" bestFit="1" customWidth="1"/>
    <col min="4889" max="4899" width="9.28125" style="1" bestFit="1" customWidth="1"/>
    <col min="4900" max="4900" width="10.00390625" style="1" bestFit="1" customWidth="1"/>
    <col min="4901" max="4903" width="9.28125" style="1" bestFit="1" customWidth="1"/>
    <col min="4904" max="4904" width="10.57421875" style="1" customWidth="1"/>
    <col min="4905" max="4910" width="9.28125" style="1" bestFit="1" customWidth="1"/>
    <col min="4911" max="4913" width="9.28125" style="1" customWidth="1"/>
    <col min="4914" max="4919" width="9.28125" style="1" bestFit="1" customWidth="1"/>
    <col min="4920" max="5124" width="9.28125" style="1" customWidth="1"/>
    <col min="5125" max="5125" width="13.421875" style="1" customWidth="1"/>
    <col min="5126" max="5129" width="9.421875" style="1" bestFit="1" customWidth="1"/>
    <col min="5130" max="5131" width="11.00390625" style="1" bestFit="1" customWidth="1"/>
    <col min="5132" max="5133" width="9.421875" style="1" bestFit="1" customWidth="1"/>
    <col min="5134" max="5134" width="10.28125" style="1" bestFit="1" customWidth="1"/>
    <col min="5135" max="5135" width="10.00390625" style="1" bestFit="1" customWidth="1"/>
    <col min="5136" max="5137" width="9.421875" style="1" bestFit="1" customWidth="1"/>
    <col min="5138" max="5138" width="10.28125" style="1" bestFit="1" customWidth="1"/>
    <col min="5139" max="5139" width="10.00390625" style="1" bestFit="1" customWidth="1"/>
    <col min="5140" max="5142" width="9.421875" style="1" bestFit="1" customWidth="1"/>
    <col min="5143" max="5143" width="9.28125" style="1" bestFit="1" customWidth="1"/>
    <col min="5144" max="5144" width="9.7109375" style="1" bestFit="1" customWidth="1"/>
    <col min="5145" max="5155" width="9.28125" style="1" bestFit="1" customWidth="1"/>
    <col min="5156" max="5156" width="10.00390625" style="1" bestFit="1" customWidth="1"/>
    <col min="5157" max="5159" width="9.28125" style="1" bestFit="1" customWidth="1"/>
    <col min="5160" max="5160" width="10.57421875" style="1" customWidth="1"/>
    <col min="5161" max="5166" width="9.28125" style="1" bestFit="1" customWidth="1"/>
    <col min="5167" max="5169" width="9.28125" style="1" customWidth="1"/>
    <col min="5170" max="5175" width="9.28125" style="1" bestFit="1" customWidth="1"/>
    <col min="5176" max="5380" width="9.28125" style="1" customWidth="1"/>
    <col min="5381" max="5381" width="13.421875" style="1" customWidth="1"/>
    <col min="5382" max="5385" width="9.421875" style="1" bestFit="1" customWidth="1"/>
    <col min="5386" max="5387" width="11.00390625" style="1" bestFit="1" customWidth="1"/>
    <col min="5388" max="5389" width="9.421875" style="1" bestFit="1" customWidth="1"/>
    <col min="5390" max="5390" width="10.28125" style="1" bestFit="1" customWidth="1"/>
    <col min="5391" max="5391" width="10.00390625" style="1" bestFit="1" customWidth="1"/>
    <col min="5392" max="5393" width="9.421875" style="1" bestFit="1" customWidth="1"/>
    <col min="5394" max="5394" width="10.28125" style="1" bestFit="1" customWidth="1"/>
    <col min="5395" max="5395" width="10.00390625" style="1" bestFit="1" customWidth="1"/>
    <col min="5396" max="5398" width="9.421875" style="1" bestFit="1" customWidth="1"/>
    <col min="5399" max="5399" width="9.28125" style="1" bestFit="1" customWidth="1"/>
    <col min="5400" max="5400" width="9.7109375" style="1" bestFit="1" customWidth="1"/>
    <col min="5401" max="5411" width="9.28125" style="1" bestFit="1" customWidth="1"/>
    <col min="5412" max="5412" width="10.00390625" style="1" bestFit="1" customWidth="1"/>
    <col min="5413" max="5415" width="9.28125" style="1" bestFit="1" customWidth="1"/>
    <col min="5416" max="5416" width="10.57421875" style="1" customWidth="1"/>
    <col min="5417" max="5422" width="9.28125" style="1" bestFit="1" customWidth="1"/>
    <col min="5423" max="5425" width="9.28125" style="1" customWidth="1"/>
    <col min="5426" max="5431" width="9.28125" style="1" bestFit="1" customWidth="1"/>
    <col min="5432" max="5636" width="9.28125" style="1" customWidth="1"/>
    <col min="5637" max="5637" width="13.421875" style="1" customWidth="1"/>
    <col min="5638" max="5641" width="9.421875" style="1" bestFit="1" customWidth="1"/>
    <col min="5642" max="5643" width="11.00390625" style="1" bestFit="1" customWidth="1"/>
    <col min="5644" max="5645" width="9.421875" style="1" bestFit="1" customWidth="1"/>
    <col min="5646" max="5646" width="10.28125" style="1" bestFit="1" customWidth="1"/>
    <col min="5647" max="5647" width="10.00390625" style="1" bestFit="1" customWidth="1"/>
    <col min="5648" max="5649" width="9.421875" style="1" bestFit="1" customWidth="1"/>
    <col min="5650" max="5650" width="10.28125" style="1" bestFit="1" customWidth="1"/>
    <col min="5651" max="5651" width="10.00390625" style="1" bestFit="1" customWidth="1"/>
    <col min="5652" max="5654" width="9.421875" style="1" bestFit="1" customWidth="1"/>
    <col min="5655" max="5655" width="9.28125" style="1" bestFit="1" customWidth="1"/>
    <col min="5656" max="5656" width="9.7109375" style="1" bestFit="1" customWidth="1"/>
    <col min="5657" max="5667" width="9.28125" style="1" bestFit="1" customWidth="1"/>
    <col min="5668" max="5668" width="10.00390625" style="1" bestFit="1" customWidth="1"/>
    <col min="5669" max="5671" width="9.28125" style="1" bestFit="1" customWidth="1"/>
    <col min="5672" max="5672" width="10.57421875" style="1" customWidth="1"/>
    <col min="5673" max="5678" width="9.28125" style="1" bestFit="1" customWidth="1"/>
    <col min="5679" max="5681" width="9.28125" style="1" customWidth="1"/>
    <col min="5682" max="5687" width="9.28125" style="1" bestFit="1" customWidth="1"/>
    <col min="5688" max="5892" width="9.28125" style="1" customWidth="1"/>
    <col min="5893" max="5893" width="13.421875" style="1" customWidth="1"/>
    <col min="5894" max="5897" width="9.421875" style="1" bestFit="1" customWidth="1"/>
    <col min="5898" max="5899" width="11.00390625" style="1" bestFit="1" customWidth="1"/>
    <col min="5900" max="5901" width="9.421875" style="1" bestFit="1" customWidth="1"/>
    <col min="5902" max="5902" width="10.28125" style="1" bestFit="1" customWidth="1"/>
    <col min="5903" max="5903" width="10.00390625" style="1" bestFit="1" customWidth="1"/>
    <col min="5904" max="5905" width="9.421875" style="1" bestFit="1" customWidth="1"/>
    <col min="5906" max="5906" width="10.28125" style="1" bestFit="1" customWidth="1"/>
    <col min="5907" max="5907" width="10.00390625" style="1" bestFit="1" customWidth="1"/>
    <col min="5908" max="5910" width="9.421875" style="1" bestFit="1" customWidth="1"/>
    <col min="5911" max="5911" width="9.28125" style="1" bestFit="1" customWidth="1"/>
    <col min="5912" max="5912" width="9.7109375" style="1" bestFit="1" customWidth="1"/>
    <col min="5913" max="5923" width="9.28125" style="1" bestFit="1" customWidth="1"/>
    <col min="5924" max="5924" width="10.00390625" style="1" bestFit="1" customWidth="1"/>
    <col min="5925" max="5927" width="9.28125" style="1" bestFit="1" customWidth="1"/>
    <col min="5928" max="5928" width="10.57421875" style="1" customWidth="1"/>
    <col min="5929" max="5934" width="9.28125" style="1" bestFit="1" customWidth="1"/>
    <col min="5935" max="5937" width="9.28125" style="1" customWidth="1"/>
    <col min="5938" max="5943" width="9.28125" style="1" bestFit="1" customWidth="1"/>
    <col min="5944" max="6148" width="9.28125" style="1" customWidth="1"/>
    <col min="6149" max="6149" width="13.421875" style="1" customWidth="1"/>
    <col min="6150" max="6153" width="9.421875" style="1" bestFit="1" customWidth="1"/>
    <col min="6154" max="6155" width="11.00390625" style="1" bestFit="1" customWidth="1"/>
    <col min="6156" max="6157" width="9.421875" style="1" bestFit="1" customWidth="1"/>
    <col min="6158" max="6158" width="10.28125" style="1" bestFit="1" customWidth="1"/>
    <col min="6159" max="6159" width="10.00390625" style="1" bestFit="1" customWidth="1"/>
    <col min="6160" max="6161" width="9.421875" style="1" bestFit="1" customWidth="1"/>
    <col min="6162" max="6162" width="10.28125" style="1" bestFit="1" customWidth="1"/>
    <col min="6163" max="6163" width="10.00390625" style="1" bestFit="1" customWidth="1"/>
    <col min="6164" max="6166" width="9.421875" style="1" bestFit="1" customWidth="1"/>
    <col min="6167" max="6167" width="9.28125" style="1" bestFit="1" customWidth="1"/>
    <col min="6168" max="6168" width="9.7109375" style="1" bestFit="1" customWidth="1"/>
    <col min="6169" max="6179" width="9.28125" style="1" bestFit="1" customWidth="1"/>
    <col min="6180" max="6180" width="10.00390625" style="1" bestFit="1" customWidth="1"/>
    <col min="6181" max="6183" width="9.28125" style="1" bestFit="1" customWidth="1"/>
    <col min="6184" max="6184" width="10.57421875" style="1" customWidth="1"/>
    <col min="6185" max="6190" width="9.28125" style="1" bestFit="1" customWidth="1"/>
    <col min="6191" max="6193" width="9.28125" style="1" customWidth="1"/>
    <col min="6194" max="6199" width="9.28125" style="1" bestFit="1" customWidth="1"/>
    <col min="6200" max="6404" width="9.28125" style="1" customWidth="1"/>
    <col min="6405" max="6405" width="13.421875" style="1" customWidth="1"/>
    <col min="6406" max="6409" width="9.421875" style="1" bestFit="1" customWidth="1"/>
    <col min="6410" max="6411" width="11.00390625" style="1" bestFit="1" customWidth="1"/>
    <col min="6412" max="6413" width="9.421875" style="1" bestFit="1" customWidth="1"/>
    <col min="6414" max="6414" width="10.28125" style="1" bestFit="1" customWidth="1"/>
    <col min="6415" max="6415" width="10.00390625" style="1" bestFit="1" customWidth="1"/>
    <col min="6416" max="6417" width="9.421875" style="1" bestFit="1" customWidth="1"/>
    <col min="6418" max="6418" width="10.28125" style="1" bestFit="1" customWidth="1"/>
    <col min="6419" max="6419" width="10.00390625" style="1" bestFit="1" customWidth="1"/>
    <col min="6420" max="6422" width="9.421875" style="1" bestFit="1" customWidth="1"/>
    <col min="6423" max="6423" width="9.28125" style="1" bestFit="1" customWidth="1"/>
    <col min="6424" max="6424" width="9.7109375" style="1" bestFit="1" customWidth="1"/>
    <col min="6425" max="6435" width="9.28125" style="1" bestFit="1" customWidth="1"/>
    <col min="6436" max="6436" width="10.00390625" style="1" bestFit="1" customWidth="1"/>
    <col min="6437" max="6439" width="9.28125" style="1" bestFit="1" customWidth="1"/>
    <col min="6440" max="6440" width="10.57421875" style="1" customWidth="1"/>
    <col min="6441" max="6446" width="9.28125" style="1" bestFit="1" customWidth="1"/>
    <col min="6447" max="6449" width="9.28125" style="1" customWidth="1"/>
    <col min="6450" max="6455" width="9.28125" style="1" bestFit="1" customWidth="1"/>
    <col min="6456" max="6660" width="9.28125" style="1" customWidth="1"/>
    <col min="6661" max="6661" width="13.421875" style="1" customWidth="1"/>
    <col min="6662" max="6665" width="9.421875" style="1" bestFit="1" customWidth="1"/>
    <col min="6666" max="6667" width="11.00390625" style="1" bestFit="1" customWidth="1"/>
    <col min="6668" max="6669" width="9.421875" style="1" bestFit="1" customWidth="1"/>
    <col min="6670" max="6670" width="10.28125" style="1" bestFit="1" customWidth="1"/>
    <col min="6671" max="6671" width="10.00390625" style="1" bestFit="1" customWidth="1"/>
    <col min="6672" max="6673" width="9.421875" style="1" bestFit="1" customWidth="1"/>
    <col min="6674" max="6674" width="10.28125" style="1" bestFit="1" customWidth="1"/>
    <col min="6675" max="6675" width="10.00390625" style="1" bestFit="1" customWidth="1"/>
    <col min="6676" max="6678" width="9.421875" style="1" bestFit="1" customWidth="1"/>
    <col min="6679" max="6679" width="9.28125" style="1" bestFit="1" customWidth="1"/>
    <col min="6680" max="6680" width="9.7109375" style="1" bestFit="1" customWidth="1"/>
    <col min="6681" max="6691" width="9.28125" style="1" bestFit="1" customWidth="1"/>
    <col min="6692" max="6692" width="10.00390625" style="1" bestFit="1" customWidth="1"/>
    <col min="6693" max="6695" width="9.28125" style="1" bestFit="1" customWidth="1"/>
    <col min="6696" max="6696" width="10.57421875" style="1" customWidth="1"/>
    <col min="6697" max="6702" width="9.28125" style="1" bestFit="1" customWidth="1"/>
    <col min="6703" max="6705" width="9.28125" style="1" customWidth="1"/>
    <col min="6706" max="6711" width="9.28125" style="1" bestFit="1" customWidth="1"/>
    <col min="6712" max="6916" width="9.28125" style="1" customWidth="1"/>
    <col min="6917" max="6917" width="13.421875" style="1" customWidth="1"/>
    <col min="6918" max="6921" width="9.421875" style="1" bestFit="1" customWidth="1"/>
    <col min="6922" max="6923" width="11.00390625" style="1" bestFit="1" customWidth="1"/>
    <col min="6924" max="6925" width="9.421875" style="1" bestFit="1" customWidth="1"/>
    <col min="6926" max="6926" width="10.28125" style="1" bestFit="1" customWidth="1"/>
    <col min="6927" max="6927" width="10.00390625" style="1" bestFit="1" customWidth="1"/>
    <col min="6928" max="6929" width="9.421875" style="1" bestFit="1" customWidth="1"/>
    <col min="6930" max="6930" width="10.28125" style="1" bestFit="1" customWidth="1"/>
    <col min="6931" max="6931" width="10.00390625" style="1" bestFit="1" customWidth="1"/>
    <col min="6932" max="6934" width="9.421875" style="1" bestFit="1" customWidth="1"/>
    <col min="6935" max="6935" width="9.28125" style="1" bestFit="1" customWidth="1"/>
    <col min="6936" max="6936" width="9.7109375" style="1" bestFit="1" customWidth="1"/>
    <col min="6937" max="6947" width="9.28125" style="1" bestFit="1" customWidth="1"/>
    <col min="6948" max="6948" width="10.00390625" style="1" bestFit="1" customWidth="1"/>
    <col min="6949" max="6951" width="9.28125" style="1" bestFit="1" customWidth="1"/>
    <col min="6952" max="6952" width="10.57421875" style="1" customWidth="1"/>
    <col min="6953" max="6958" width="9.28125" style="1" bestFit="1" customWidth="1"/>
    <col min="6959" max="6961" width="9.28125" style="1" customWidth="1"/>
    <col min="6962" max="6967" width="9.28125" style="1" bestFit="1" customWidth="1"/>
    <col min="6968" max="7172" width="9.28125" style="1" customWidth="1"/>
    <col min="7173" max="7173" width="13.421875" style="1" customWidth="1"/>
    <col min="7174" max="7177" width="9.421875" style="1" bestFit="1" customWidth="1"/>
    <col min="7178" max="7179" width="11.00390625" style="1" bestFit="1" customWidth="1"/>
    <col min="7180" max="7181" width="9.421875" style="1" bestFit="1" customWidth="1"/>
    <col min="7182" max="7182" width="10.28125" style="1" bestFit="1" customWidth="1"/>
    <col min="7183" max="7183" width="10.00390625" style="1" bestFit="1" customWidth="1"/>
    <col min="7184" max="7185" width="9.421875" style="1" bestFit="1" customWidth="1"/>
    <col min="7186" max="7186" width="10.28125" style="1" bestFit="1" customWidth="1"/>
    <col min="7187" max="7187" width="10.00390625" style="1" bestFit="1" customWidth="1"/>
    <col min="7188" max="7190" width="9.421875" style="1" bestFit="1" customWidth="1"/>
    <col min="7191" max="7191" width="9.28125" style="1" bestFit="1" customWidth="1"/>
    <col min="7192" max="7192" width="9.7109375" style="1" bestFit="1" customWidth="1"/>
    <col min="7193" max="7203" width="9.28125" style="1" bestFit="1" customWidth="1"/>
    <col min="7204" max="7204" width="10.00390625" style="1" bestFit="1" customWidth="1"/>
    <col min="7205" max="7207" width="9.28125" style="1" bestFit="1" customWidth="1"/>
    <col min="7208" max="7208" width="10.57421875" style="1" customWidth="1"/>
    <col min="7209" max="7214" width="9.28125" style="1" bestFit="1" customWidth="1"/>
    <col min="7215" max="7217" width="9.28125" style="1" customWidth="1"/>
    <col min="7218" max="7223" width="9.28125" style="1" bestFit="1" customWidth="1"/>
    <col min="7224" max="7428" width="9.28125" style="1" customWidth="1"/>
    <col min="7429" max="7429" width="13.421875" style="1" customWidth="1"/>
    <col min="7430" max="7433" width="9.421875" style="1" bestFit="1" customWidth="1"/>
    <col min="7434" max="7435" width="11.00390625" style="1" bestFit="1" customWidth="1"/>
    <col min="7436" max="7437" width="9.421875" style="1" bestFit="1" customWidth="1"/>
    <col min="7438" max="7438" width="10.28125" style="1" bestFit="1" customWidth="1"/>
    <col min="7439" max="7439" width="10.00390625" style="1" bestFit="1" customWidth="1"/>
    <col min="7440" max="7441" width="9.421875" style="1" bestFit="1" customWidth="1"/>
    <col min="7442" max="7442" width="10.28125" style="1" bestFit="1" customWidth="1"/>
    <col min="7443" max="7443" width="10.00390625" style="1" bestFit="1" customWidth="1"/>
    <col min="7444" max="7446" width="9.421875" style="1" bestFit="1" customWidth="1"/>
    <col min="7447" max="7447" width="9.28125" style="1" bestFit="1" customWidth="1"/>
    <col min="7448" max="7448" width="9.7109375" style="1" bestFit="1" customWidth="1"/>
    <col min="7449" max="7459" width="9.28125" style="1" bestFit="1" customWidth="1"/>
    <col min="7460" max="7460" width="10.00390625" style="1" bestFit="1" customWidth="1"/>
    <col min="7461" max="7463" width="9.28125" style="1" bestFit="1" customWidth="1"/>
    <col min="7464" max="7464" width="10.57421875" style="1" customWidth="1"/>
    <col min="7465" max="7470" width="9.28125" style="1" bestFit="1" customWidth="1"/>
    <col min="7471" max="7473" width="9.28125" style="1" customWidth="1"/>
    <col min="7474" max="7479" width="9.28125" style="1" bestFit="1" customWidth="1"/>
    <col min="7480" max="7684" width="9.28125" style="1" customWidth="1"/>
    <col min="7685" max="7685" width="13.421875" style="1" customWidth="1"/>
    <col min="7686" max="7689" width="9.421875" style="1" bestFit="1" customWidth="1"/>
    <col min="7690" max="7691" width="11.00390625" style="1" bestFit="1" customWidth="1"/>
    <col min="7692" max="7693" width="9.421875" style="1" bestFit="1" customWidth="1"/>
    <col min="7694" max="7694" width="10.28125" style="1" bestFit="1" customWidth="1"/>
    <col min="7695" max="7695" width="10.00390625" style="1" bestFit="1" customWidth="1"/>
    <col min="7696" max="7697" width="9.421875" style="1" bestFit="1" customWidth="1"/>
    <col min="7698" max="7698" width="10.28125" style="1" bestFit="1" customWidth="1"/>
    <col min="7699" max="7699" width="10.00390625" style="1" bestFit="1" customWidth="1"/>
    <col min="7700" max="7702" width="9.421875" style="1" bestFit="1" customWidth="1"/>
    <col min="7703" max="7703" width="9.28125" style="1" bestFit="1" customWidth="1"/>
    <col min="7704" max="7704" width="9.7109375" style="1" bestFit="1" customWidth="1"/>
    <col min="7705" max="7715" width="9.28125" style="1" bestFit="1" customWidth="1"/>
    <col min="7716" max="7716" width="10.00390625" style="1" bestFit="1" customWidth="1"/>
    <col min="7717" max="7719" width="9.28125" style="1" bestFit="1" customWidth="1"/>
    <col min="7720" max="7720" width="10.57421875" style="1" customWidth="1"/>
    <col min="7721" max="7726" width="9.28125" style="1" bestFit="1" customWidth="1"/>
    <col min="7727" max="7729" width="9.28125" style="1" customWidth="1"/>
    <col min="7730" max="7735" width="9.28125" style="1" bestFit="1" customWidth="1"/>
    <col min="7736" max="7940" width="9.28125" style="1" customWidth="1"/>
    <col min="7941" max="7941" width="13.421875" style="1" customWidth="1"/>
    <col min="7942" max="7945" width="9.421875" style="1" bestFit="1" customWidth="1"/>
    <col min="7946" max="7947" width="11.00390625" style="1" bestFit="1" customWidth="1"/>
    <col min="7948" max="7949" width="9.421875" style="1" bestFit="1" customWidth="1"/>
    <col min="7950" max="7950" width="10.28125" style="1" bestFit="1" customWidth="1"/>
    <col min="7951" max="7951" width="10.00390625" style="1" bestFit="1" customWidth="1"/>
    <col min="7952" max="7953" width="9.421875" style="1" bestFit="1" customWidth="1"/>
    <col min="7954" max="7954" width="10.28125" style="1" bestFit="1" customWidth="1"/>
    <col min="7955" max="7955" width="10.00390625" style="1" bestFit="1" customWidth="1"/>
    <col min="7956" max="7958" width="9.421875" style="1" bestFit="1" customWidth="1"/>
    <col min="7959" max="7959" width="9.28125" style="1" bestFit="1" customWidth="1"/>
    <col min="7960" max="7960" width="9.7109375" style="1" bestFit="1" customWidth="1"/>
    <col min="7961" max="7971" width="9.28125" style="1" bestFit="1" customWidth="1"/>
    <col min="7972" max="7972" width="10.00390625" style="1" bestFit="1" customWidth="1"/>
    <col min="7973" max="7975" width="9.28125" style="1" bestFit="1" customWidth="1"/>
    <col min="7976" max="7976" width="10.57421875" style="1" customWidth="1"/>
    <col min="7977" max="7982" width="9.28125" style="1" bestFit="1" customWidth="1"/>
    <col min="7983" max="7985" width="9.28125" style="1" customWidth="1"/>
    <col min="7986" max="7991" width="9.28125" style="1" bestFit="1" customWidth="1"/>
    <col min="7992" max="8196" width="9.28125" style="1" customWidth="1"/>
    <col min="8197" max="8197" width="13.421875" style="1" customWidth="1"/>
    <col min="8198" max="8201" width="9.421875" style="1" bestFit="1" customWidth="1"/>
    <col min="8202" max="8203" width="11.00390625" style="1" bestFit="1" customWidth="1"/>
    <col min="8204" max="8205" width="9.421875" style="1" bestFit="1" customWidth="1"/>
    <col min="8206" max="8206" width="10.28125" style="1" bestFit="1" customWidth="1"/>
    <col min="8207" max="8207" width="10.00390625" style="1" bestFit="1" customWidth="1"/>
    <col min="8208" max="8209" width="9.421875" style="1" bestFit="1" customWidth="1"/>
    <col min="8210" max="8210" width="10.28125" style="1" bestFit="1" customWidth="1"/>
    <col min="8211" max="8211" width="10.00390625" style="1" bestFit="1" customWidth="1"/>
    <col min="8212" max="8214" width="9.421875" style="1" bestFit="1" customWidth="1"/>
    <col min="8215" max="8215" width="9.28125" style="1" bestFit="1" customWidth="1"/>
    <col min="8216" max="8216" width="9.7109375" style="1" bestFit="1" customWidth="1"/>
    <col min="8217" max="8227" width="9.28125" style="1" bestFit="1" customWidth="1"/>
    <col min="8228" max="8228" width="10.00390625" style="1" bestFit="1" customWidth="1"/>
    <col min="8229" max="8231" width="9.28125" style="1" bestFit="1" customWidth="1"/>
    <col min="8232" max="8232" width="10.57421875" style="1" customWidth="1"/>
    <col min="8233" max="8238" width="9.28125" style="1" bestFit="1" customWidth="1"/>
    <col min="8239" max="8241" width="9.28125" style="1" customWidth="1"/>
    <col min="8242" max="8247" width="9.28125" style="1" bestFit="1" customWidth="1"/>
    <col min="8248" max="8452" width="9.28125" style="1" customWidth="1"/>
    <col min="8453" max="8453" width="13.421875" style="1" customWidth="1"/>
    <col min="8454" max="8457" width="9.421875" style="1" bestFit="1" customWidth="1"/>
    <col min="8458" max="8459" width="11.00390625" style="1" bestFit="1" customWidth="1"/>
    <col min="8460" max="8461" width="9.421875" style="1" bestFit="1" customWidth="1"/>
    <col min="8462" max="8462" width="10.28125" style="1" bestFit="1" customWidth="1"/>
    <col min="8463" max="8463" width="10.00390625" style="1" bestFit="1" customWidth="1"/>
    <col min="8464" max="8465" width="9.421875" style="1" bestFit="1" customWidth="1"/>
    <col min="8466" max="8466" width="10.28125" style="1" bestFit="1" customWidth="1"/>
    <col min="8467" max="8467" width="10.00390625" style="1" bestFit="1" customWidth="1"/>
    <col min="8468" max="8470" width="9.421875" style="1" bestFit="1" customWidth="1"/>
    <col min="8471" max="8471" width="9.28125" style="1" bestFit="1" customWidth="1"/>
    <col min="8472" max="8472" width="9.7109375" style="1" bestFit="1" customWidth="1"/>
    <col min="8473" max="8483" width="9.28125" style="1" bestFit="1" customWidth="1"/>
    <col min="8484" max="8484" width="10.00390625" style="1" bestFit="1" customWidth="1"/>
    <col min="8485" max="8487" width="9.28125" style="1" bestFit="1" customWidth="1"/>
    <col min="8488" max="8488" width="10.57421875" style="1" customWidth="1"/>
    <col min="8489" max="8494" width="9.28125" style="1" bestFit="1" customWidth="1"/>
    <col min="8495" max="8497" width="9.28125" style="1" customWidth="1"/>
    <col min="8498" max="8503" width="9.28125" style="1" bestFit="1" customWidth="1"/>
    <col min="8504" max="8708" width="9.28125" style="1" customWidth="1"/>
    <col min="8709" max="8709" width="13.421875" style="1" customWidth="1"/>
    <col min="8710" max="8713" width="9.421875" style="1" bestFit="1" customWidth="1"/>
    <col min="8714" max="8715" width="11.00390625" style="1" bestFit="1" customWidth="1"/>
    <col min="8716" max="8717" width="9.421875" style="1" bestFit="1" customWidth="1"/>
    <col min="8718" max="8718" width="10.28125" style="1" bestFit="1" customWidth="1"/>
    <col min="8719" max="8719" width="10.00390625" style="1" bestFit="1" customWidth="1"/>
    <col min="8720" max="8721" width="9.421875" style="1" bestFit="1" customWidth="1"/>
    <col min="8722" max="8722" width="10.28125" style="1" bestFit="1" customWidth="1"/>
    <col min="8723" max="8723" width="10.00390625" style="1" bestFit="1" customWidth="1"/>
    <col min="8724" max="8726" width="9.421875" style="1" bestFit="1" customWidth="1"/>
    <col min="8727" max="8727" width="9.28125" style="1" bestFit="1" customWidth="1"/>
    <col min="8728" max="8728" width="9.7109375" style="1" bestFit="1" customWidth="1"/>
    <col min="8729" max="8739" width="9.28125" style="1" bestFit="1" customWidth="1"/>
    <col min="8740" max="8740" width="10.00390625" style="1" bestFit="1" customWidth="1"/>
    <col min="8741" max="8743" width="9.28125" style="1" bestFit="1" customWidth="1"/>
    <col min="8744" max="8744" width="10.57421875" style="1" customWidth="1"/>
    <col min="8745" max="8750" width="9.28125" style="1" bestFit="1" customWidth="1"/>
    <col min="8751" max="8753" width="9.28125" style="1" customWidth="1"/>
    <col min="8754" max="8759" width="9.28125" style="1" bestFit="1" customWidth="1"/>
    <col min="8760" max="8964" width="9.28125" style="1" customWidth="1"/>
    <col min="8965" max="8965" width="13.421875" style="1" customWidth="1"/>
    <col min="8966" max="8969" width="9.421875" style="1" bestFit="1" customWidth="1"/>
    <col min="8970" max="8971" width="11.00390625" style="1" bestFit="1" customWidth="1"/>
    <col min="8972" max="8973" width="9.421875" style="1" bestFit="1" customWidth="1"/>
    <col min="8974" max="8974" width="10.28125" style="1" bestFit="1" customWidth="1"/>
    <col min="8975" max="8975" width="10.00390625" style="1" bestFit="1" customWidth="1"/>
    <col min="8976" max="8977" width="9.421875" style="1" bestFit="1" customWidth="1"/>
    <col min="8978" max="8978" width="10.28125" style="1" bestFit="1" customWidth="1"/>
    <col min="8979" max="8979" width="10.00390625" style="1" bestFit="1" customWidth="1"/>
    <col min="8980" max="8982" width="9.421875" style="1" bestFit="1" customWidth="1"/>
    <col min="8983" max="8983" width="9.28125" style="1" bestFit="1" customWidth="1"/>
    <col min="8984" max="8984" width="9.7109375" style="1" bestFit="1" customWidth="1"/>
    <col min="8985" max="8995" width="9.28125" style="1" bestFit="1" customWidth="1"/>
    <col min="8996" max="8996" width="10.00390625" style="1" bestFit="1" customWidth="1"/>
    <col min="8997" max="8999" width="9.28125" style="1" bestFit="1" customWidth="1"/>
    <col min="9000" max="9000" width="10.57421875" style="1" customWidth="1"/>
    <col min="9001" max="9006" width="9.28125" style="1" bestFit="1" customWidth="1"/>
    <col min="9007" max="9009" width="9.28125" style="1" customWidth="1"/>
    <col min="9010" max="9015" width="9.28125" style="1" bestFit="1" customWidth="1"/>
    <col min="9016" max="9220" width="9.28125" style="1" customWidth="1"/>
    <col min="9221" max="9221" width="13.421875" style="1" customWidth="1"/>
    <col min="9222" max="9225" width="9.421875" style="1" bestFit="1" customWidth="1"/>
    <col min="9226" max="9227" width="11.00390625" style="1" bestFit="1" customWidth="1"/>
    <col min="9228" max="9229" width="9.421875" style="1" bestFit="1" customWidth="1"/>
    <col min="9230" max="9230" width="10.28125" style="1" bestFit="1" customWidth="1"/>
    <col min="9231" max="9231" width="10.00390625" style="1" bestFit="1" customWidth="1"/>
    <col min="9232" max="9233" width="9.421875" style="1" bestFit="1" customWidth="1"/>
    <col min="9234" max="9234" width="10.28125" style="1" bestFit="1" customWidth="1"/>
    <col min="9235" max="9235" width="10.00390625" style="1" bestFit="1" customWidth="1"/>
    <col min="9236" max="9238" width="9.421875" style="1" bestFit="1" customWidth="1"/>
    <col min="9239" max="9239" width="9.28125" style="1" bestFit="1" customWidth="1"/>
    <col min="9240" max="9240" width="9.7109375" style="1" bestFit="1" customWidth="1"/>
    <col min="9241" max="9251" width="9.28125" style="1" bestFit="1" customWidth="1"/>
    <col min="9252" max="9252" width="10.00390625" style="1" bestFit="1" customWidth="1"/>
    <col min="9253" max="9255" width="9.28125" style="1" bestFit="1" customWidth="1"/>
    <col min="9256" max="9256" width="10.57421875" style="1" customWidth="1"/>
    <col min="9257" max="9262" width="9.28125" style="1" bestFit="1" customWidth="1"/>
    <col min="9263" max="9265" width="9.28125" style="1" customWidth="1"/>
    <col min="9266" max="9271" width="9.28125" style="1" bestFit="1" customWidth="1"/>
    <col min="9272" max="9476" width="9.28125" style="1" customWidth="1"/>
    <col min="9477" max="9477" width="13.421875" style="1" customWidth="1"/>
    <col min="9478" max="9481" width="9.421875" style="1" bestFit="1" customWidth="1"/>
    <col min="9482" max="9483" width="11.00390625" style="1" bestFit="1" customWidth="1"/>
    <col min="9484" max="9485" width="9.421875" style="1" bestFit="1" customWidth="1"/>
    <col min="9486" max="9486" width="10.28125" style="1" bestFit="1" customWidth="1"/>
    <col min="9487" max="9487" width="10.00390625" style="1" bestFit="1" customWidth="1"/>
    <col min="9488" max="9489" width="9.421875" style="1" bestFit="1" customWidth="1"/>
    <col min="9490" max="9490" width="10.28125" style="1" bestFit="1" customWidth="1"/>
    <col min="9491" max="9491" width="10.00390625" style="1" bestFit="1" customWidth="1"/>
    <col min="9492" max="9494" width="9.421875" style="1" bestFit="1" customWidth="1"/>
    <col min="9495" max="9495" width="9.28125" style="1" bestFit="1" customWidth="1"/>
    <col min="9496" max="9496" width="9.7109375" style="1" bestFit="1" customWidth="1"/>
    <col min="9497" max="9507" width="9.28125" style="1" bestFit="1" customWidth="1"/>
    <col min="9508" max="9508" width="10.00390625" style="1" bestFit="1" customWidth="1"/>
    <col min="9509" max="9511" width="9.28125" style="1" bestFit="1" customWidth="1"/>
    <col min="9512" max="9512" width="10.57421875" style="1" customWidth="1"/>
    <col min="9513" max="9518" width="9.28125" style="1" bestFit="1" customWidth="1"/>
    <col min="9519" max="9521" width="9.28125" style="1" customWidth="1"/>
    <col min="9522" max="9527" width="9.28125" style="1" bestFit="1" customWidth="1"/>
    <col min="9528" max="9732" width="9.28125" style="1" customWidth="1"/>
    <col min="9733" max="9733" width="13.421875" style="1" customWidth="1"/>
    <col min="9734" max="9737" width="9.421875" style="1" bestFit="1" customWidth="1"/>
    <col min="9738" max="9739" width="11.00390625" style="1" bestFit="1" customWidth="1"/>
    <col min="9740" max="9741" width="9.421875" style="1" bestFit="1" customWidth="1"/>
    <col min="9742" max="9742" width="10.28125" style="1" bestFit="1" customWidth="1"/>
    <col min="9743" max="9743" width="10.00390625" style="1" bestFit="1" customWidth="1"/>
    <col min="9744" max="9745" width="9.421875" style="1" bestFit="1" customWidth="1"/>
    <col min="9746" max="9746" width="10.28125" style="1" bestFit="1" customWidth="1"/>
    <col min="9747" max="9747" width="10.00390625" style="1" bestFit="1" customWidth="1"/>
    <col min="9748" max="9750" width="9.421875" style="1" bestFit="1" customWidth="1"/>
    <col min="9751" max="9751" width="9.28125" style="1" bestFit="1" customWidth="1"/>
    <col min="9752" max="9752" width="9.7109375" style="1" bestFit="1" customWidth="1"/>
    <col min="9753" max="9763" width="9.28125" style="1" bestFit="1" customWidth="1"/>
    <col min="9764" max="9764" width="10.00390625" style="1" bestFit="1" customWidth="1"/>
    <col min="9765" max="9767" width="9.28125" style="1" bestFit="1" customWidth="1"/>
    <col min="9768" max="9768" width="10.57421875" style="1" customWidth="1"/>
    <col min="9769" max="9774" width="9.28125" style="1" bestFit="1" customWidth="1"/>
    <col min="9775" max="9777" width="9.28125" style="1" customWidth="1"/>
    <col min="9778" max="9783" width="9.28125" style="1" bestFit="1" customWidth="1"/>
    <col min="9784" max="9988" width="9.28125" style="1" customWidth="1"/>
    <col min="9989" max="9989" width="13.421875" style="1" customWidth="1"/>
    <col min="9990" max="9993" width="9.421875" style="1" bestFit="1" customWidth="1"/>
    <col min="9994" max="9995" width="11.00390625" style="1" bestFit="1" customWidth="1"/>
    <col min="9996" max="9997" width="9.421875" style="1" bestFit="1" customWidth="1"/>
    <col min="9998" max="9998" width="10.28125" style="1" bestFit="1" customWidth="1"/>
    <col min="9999" max="9999" width="10.00390625" style="1" bestFit="1" customWidth="1"/>
    <col min="10000" max="10001" width="9.421875" style="1" bestFit="1" customWidth="1"/>
    <col min="10002" max="10002" width="10.28125" style="1" bestFit="1" customWidth="1"/>
    <col min="10003" max="10003" width="10.00390625" style="1" bestFit="1" customWidth="1"/>
    <col min="10004" max="10006" width="9.421875" style="1" bestFit="1" customWidth="1"/>
    <col min="10007" max="10007" width="9.28125" style="1" bestFit="1" customWidth="1"/>
    <col min="10008" max="10008" width="9.7109375" style="1" bestFit="1" customWidth="1"/>
    <col min="10009" max="10019" width="9.28125" style="1" bestFit="1" customWidth="1"/>
    <col min="10020" max="10020" width="10.00390625" style="1" bestFit="1" customWidth="1"/>
    <col min="10021" max="10023" width="9.28125" style="1" bestFit="1" customWidth="1"/>
    <col min="10024" max="10024" width="10.57421875" style="1" customWidth="1"/>
    <col min="10025" max="10030" width="9.28125" style="1" bestFit="1" customWidth="1"/>
    <col min="10031" max="10033" width="9.28125" style="1" customWidth="1"/>
    <col min="10034" max="10039" width="9.28125" style="1" bestFit="1" customWidth="1"/>
    <col min="10040" max="10244" width="9.28125" style="1" customWidth="1"/>
    <col min="10245" max="10245" width="13.421875" style="1" customWidth="1"/>
    <col min="10246" max="10249" width="9.421875" style="1" bestFit="1" customWidth="1"/>
    <col min="10250" max="10251" width="11.00390625" style="1" bestFit="1" customWidth="1"/>
    <col min="10252" max="10253" width="9.421875" style="1" bestFit="1" customWidth="1"/>
    <col min="10254" max="10254" width="10.28125" style="1" bestFit="1" customWidth="1"/>
    <col min="10255" max="10255" width="10.00390625" style="1" bestFit="1" customWidth="1"/>
    <col min="10256" max="10257" width="9.421875" style="1" bestFit="1" customWidth="1"/>
    <col min="10258" max="10258" width="10.28125" style="1" bestFit="1" customWidth="1"/>
    <col min="10259" max="10259" width="10.00390625" style="1" bestFit="1" customWidth="1"/>
    <col min="10260" max="10262" width="9.421875" style="1" bestFit="1" customWidth="1"/>
    <col min="10263" max="10263" width="9.28125" style="1" bestFit="1" customWidth="1"/>
    <col min="10264" max="10264" width="9.7109375" style="1" bestFit="1" customWidth="1"/>
    <col min="10265" max="10275" width="9.28125" style="1" bestFit="1" customWidth="1"/>
    <col min="10276" max="10276" width="10.00390625" style="1" bestFit="1" customWidth="1"/>
    <col min="10277" max="10279" width="9.28125" style="1" bestFit="1" customWidth="1"/>
    <col min="10280" max="10280" width="10.57421875" style="1" customWidth="1"/>
    <col min="10281" max="10286" width="9.28125" style="1" bestFit="1" customWidth="1"/>
    <col min="10287" max="10289" width="9.28125" style="1" customWidth="1"/>
    <col min="10290" max="10295" width="9.28125" style="1" bestFit="1" customWidth="1"/>
    <col min="10296" max="10500" width="9.28125" style="1" customWidth="1"/>
    <col min="10501" max="10501" width="13.421875" style="1" customWidth="1"/>
    <col min="10502" max="10505" width="9.421875" style="1" bestFit="1" customWidth="1"/>
    <col min="10506" max="10507" width="11.00390625" style="1" bestFit="1" customWidth="1"/>
    <col min="10508" max="10509" width="9.421875" style="1" bestFit="1" customWidth="1"/>
    <col min="10510" max="10510" width="10.28125" style="1" bestFit="1" customWidth="1"/>
    <col min="10511" max="10511" width="10.00390625" style="1" bestFit="1" customWidth="1"/>
    <col min="10512" max="10513" width="9.421875" style="1" bestFit="1" customWidth="1"/>
    <col min="10514" max="10514" width="10.28125" style="1" bestFit="1" customWidth="1"/>
    <col min="10515" max="10515" width="10.00390625" style="1" bestFit="1" customWidth="1"/>
    <col min="10516" max="10518" width="9.421875" style="1" bestFit="1" customWidth="1"/>
    <col min="10519" max="10519" width="9.28125" style="1" bestFit="1" customWidth="1"/>
    <col min="10520" max="10520" width="9.7109375" style="1" bestFit="1" customWidth="1"/>
    <col min="10521" max="10531" width="9.28125" style="1" bestFit="1" customWidth="1"/>
    <col min="10532" max="10532" width="10.00390625" style="1" bestFit="1" customWidth="1"/>
    <col min="10533" max="10535" width="9.28125" style="1" bestFit="1" customWidth="1"/>
    <col min="10536" max="10536" width="10.57421875" style="1" customWidth="1"/>
    <col min="10537" max="10542" width="9.28125" style="1" bestFit="1" customWidth="1"/>
    <col min="10543" max="10545" width="9.28125" style="1" customWidth="1"/>
    <col min="10546" max="10551" width="9.28125" style="1" bestFit="1" customWidth="1"/>
    <col min="10552" max="10756" width="9.28125" style="1" customWidth="1"/>
    <col min="10757" max="10757" width="13.421875" style="1" customWidth="1"/>
    <col min="10758" max="10761" width="9.421875" style="1" bestFit="1" customWidth="1"/>
    <col min="10762" max="10763" width="11.00390625" style="1" bestFit="1" customWidth="1"/>
    <col min="10764" max="10765" width="9.421875" style="1" bestFit="1" customWidth="1"/>
    <col min="10766" max="10766" width="10.28125" style="1" bestFit="1" customWidth="1"/>
    <col min="10767" max="10767" width="10.00390625" style="1" bestFit="1" customWidth="1"/>
    <col min="10768" max="10769" width="9.421875" style="1" bestFit="1" customWidth="1"/>
    <col min="10770" max="10770" width="10.28125" style="1" bestFit="1" customWidth="1"/>
    <col min="10771" max="10771" width="10.00390625" style="1" bestFit="1" customWidth="1"/>
    <col min="10772" max="10774" width="9.421875" style="1" bestFit="1" customWidth="1"/>
    <col min="10775" max="10775" width="9.28125" style="1" bestFit="1" customWidth="1"/>
    <col min="10776" max="10776" width="9.7109375" style="1" bestFit="1" customWidth="1"/>
    <col min="10777" max="10787" width="9.28125" style="1" bestFit="1" customWidth="1"/>
    <col min="10788" max="10788" width="10.00390625" style="1" bestFit="1" customWidth="1"/>
    <col min="10789" max="10791" width="9.28125" style="1" bestFit="1" customWidth="1"/>
    <col min="10792" max="10792" width="10.57421875" style="1" customWidth="1"/>
    <col min="10793" max="10798" width="9.28125" style="1" bestFit="1" customWidth="1"/>
    <col min="10799" max="10801" width="9.28125" style="1" customWidth="1"/>
    <col min="10802" max="10807" width="9.28125" style="1" bestFit="1" customWidth="1"/>
    <col min="10808" max="11012" width="9.28125" style="1" customWidth="1"/>
    <col min="11013" max="11013" width="13.421875" style="1" customWidth="1"/>
    <col min="11014" max="11017" width="9.421875" style="1" bestFit="1" customWidth="1"/>
    <col min="11018" max="11019" width="11.00390625" style="1" bestFit="1" customWidth="1"/>
    <col min="11020" max="11021" width="9.421875" style="1" bestFit="1" customWidth="1"/>
    <col min="11022" max="11022" width="10.28125" style="1" bestFit="1" customWidth="1"/>
    <col min="11023" max="11023" width="10.00390625" style="1" bestFit="1" customWidth="1"/>
    <col min="11024" max="11025" width="9.421875" style="1" bestFit="1" customWidth="1"/>
    <col min="11026" max="11026" width="10.28125" style="1" bestFit="1" customWidth="1"/>
    <col min="11027" max="11027" width="10.00390625" style="1" bestFit="1" customWidth="1"/>
    <col min="11028" max="11030" width="9.421875" style="1" bestFit="1" customWidth="1"/>
    <col min="11031" max="11031" width="9.28125" style="1" bestFit="1" customWidth="1"/>
    <col min="11032" max="11032" width="9.7109375" style="1" bestFit="1" customWidth="1"/>
    <col min="11033" max="11043" width="9.28125" style="1" bestFit="1" customWidth="1"/>
    <col min="11044" max="11044" width="10.00390625" style="1" bestFit="1" customWidth="1"/>
    <col min="11045" max="11047" width="9.28125" style="1" bestFit="1" customWidth="1"/>
    <col min="11048" max="11048" width="10.57421875" style="1" customWidth="1"/>
    <col min="11049" max="11054" width="9.28125" style="1" bestFit="1" customWidth="1"/>
    <col min="11055" max="11057" width="9.28125" style="1" customWidth="1"/>
    <col min="11058" max="11063" width="9.28125" style="1" bestFit="1" customWidth="1"/>
    <col min="11064" max="11268" width="9.28125" style="1" customWidth="1"/>
    <col min="11269" max="11269" width="13.421875" style="1" customWidth="1"/>
    <col min="11270" max="11273" width="9.421875" style="1" bestFit="1" customWidth="1"/>
    <col min="11274" max="11275" width="11.00390625" style="1" bestFit="1" customWidth="1"/>
    <col min="11276" max="11277" width="9.421875" style="1" bestFit="1" customWidth="1"/>
    <col min="11278" max="11278" width="10.28125" style="1" bestFit="1" customWidth="1"/>
    <col min="11279" max="11279" width="10.00390625" style="1" bestFit="1" customWidth="1"/>
    <col min="11280" max="11281" width="9.421875" style="1" bestFit="1" customWidth="1"/>
    <col min="11282" max="11282" width="10.28125" style="1" bestFit="1" customWidth="1"/>
    <col min="11283" max="11283" width="10.00390625" style="1" bestFit="1" customWidth="1"/>
    <col min="11284" max="11286" width="9.421875" style="1" bestFit="1" customWidth="1"/>
    <col min="11287" max="11287" width="9.28125" style="1" bestFit="1" customWidth="1"/>
    <col min="11288" max="11288" width="9.7109375" style="1" bestFit="1" customWidth="1"/>
    <col min="11289" max="11299" width="9.28125" style="1" bestFit="1" customWidth="1"/>
    <col min="11300" max="11300" width="10.00390625" style="1" bestFit="1" customWidth="1"/>
    <col min="11301" max="11303" width="9.28125" style="1" bestFit="1" customWidth="1"/>
    <col min="11304" max="11304" width="10.57421875" style="1" customWidth="1"/>
    <col min="11305" max="11310" width="9.28125" style="1" bestFit="1" customWidth="1"/>
    <col min="11311" max="11313" width="9.28125" style="1" customWidth="1"/>
    <col min="11314" max="11319" width="9.28125" style="1" bestFit="1" customWidth="1"/>
    <col min="11320" max="11524" width="9.28125" style="1" customWidth="1"/>
    <col min="11525" max="11525" width="13.421875" style="1" customWidth="1"/>
    <col min="11526" max="11529" width="9.421875" style="1" bestFit="1" customWidth="1"/>
    <col min="11530" max="11531" width="11.00390625" style="1" bestFit="1" customWidth="1"/>
    <col min="11532" max="11533" width="9.421875" style="1" bestFit="1" customWidth="1"/>
    <col min="11534" max="11534" width="10.28125" style="1" bestFit="1" customWidth="1"/>
    <col min="11535" max="11535" width="10.00390625" style="1" bestFit="1" customWidth="1"/>
    <col min="11536" max="11537" width="9.421875" style="1" bestFit="1" customWidth="1"/>
    <col min="11538" max="11538" width="10.28125" style="1" bestFit="1" customWidth="1"/>
    <col min="11539" max="11539" width="10.00390625" style="1" bestFit="1" customWidth="1"/>
    <col min="11540" max="11542" width="9.421875" style="1" bestFit="1" customWidth="1"/>
    <col min="11543" max="11543" width="9.28125" style="1" bestFit="1" customWidth="1"/>
    <col min="11544" max="11544" width="9.7109375" style="1" bestFit="1" customWidth="1"/>
    <col min="11545" max="11555" width="9.28125" style="1" bestFit="1" customWidth="1"/>
    <col min="11556" max="11556" width="10.00390625" style="1" bestFit="1" customWidth="1"/>
    <col min="11557" max="11559" width="9.28125" style="1" bestFit="1" customWidth="1"/>
    <col min="11560" max="11560" width="10.57421875" style="1" customWidth="1"/>
    <col min="11561" max="11566" width="9.28125" style="1" bestFit="1" customWidth="1"/>
    <col min="11567" max="11569" width="9.28125" style="1" customWidth="1"/>
    <col min="11570" max="11575" width="9.28125" style="1" bestFit="1" customWidth="1"/>
    <col min="11576" max="11780" width="9.28125" style="1" customWidth="1"/>
    <col min="11781" max="11781" width="13.421875" style="1" customWidth="1"/>
    <col min="11782" max="11785" width="9.421875" style="1" bestFit="1" customWidth="1"/>
    <col min="11786" max="11787" width="11.00390625" style="1" bestFit="1" customWidth="1"/>
    <col min="11788" max="11789" width="9.421875" style="1" bestFit="1" customWidth="1"/>
    <col min="11790" max="11790" width="10.28125" style="1" bestFit="1" customWidth="1"/>
    <col min="11791" max="11791" width="10.00390625" style="1" bestFit="1" customWidth="1"/>
    <col min="11792" max="11793" width="9.421875" style="1" bestFit="1" customWidth="1"/>
    <col min="11794" max="11794" width="10.28125" style="1" bestFit="1" customWidth="1"/>
    <col min="11795" max="11795" width="10.00390625" style="1" bestFit="1" customWidth="1"/>
    <col min="11796" max="11798" width="9.421875" style="1" bestFit="1" customWidth="1"/>
    <col min="11799" max="11799" width="9.28125" style="1" bestFit="1" customWidth="1"/>
    <col min="11800" max="11800" width="9.7109375" style="1" bestFit="1" customWidth="1"/>
    <col min="11801" max="11811" width="9.28125" style="1" bestFit="1" customWidth="1"/>
    <col min="11812" max="11812" width="10.00390625" style="1" bestFit="1" customWidth="1"/>
    <col min="11813" max="11815" width="9.28125" style="1" bestFit="1" customWidth="1"/>
    <col min="11816" max="11816" width="10.57421875" style="1" customWidth="1"/>
    <col min="11817" max="11822" width="9.28125" style="1" bestFit="1" customWidth="1"/>
    <col min="11823" max="11825" width="9.28125" style="1" customWidth="1"/>
    <col min="11826" max="11831" width="9.28125" style="1" bestFit="1" customWidth="1"/>
    <col min="11832" max="12036" width="9.28125" style="1" customWidth="1"/>
    <col min="12037" max="12037" width="13.421875" style="1" customWidth="1"/>
    <col min="12038" max="12041" width="9.421875" style="1" bestFit="1" customWidth="1"/>
    <col min="12042" max="12043" width="11.00390625" style="1" bestFit="1" customWidth="1"/>
    <col min="12044" max="12045" width="9.421875" style="1" bestFit="1" customWidth="1"/>
    <col min="12046" max="12046" width="10.28125" style="1" bestFit="1" customWidth="1"/>
    <col min="12047" max="12047" width="10.00390625" style="1" bestFit="1" customWidth="1"/>
    <col min="12048" max="12049" width="9.421875" style="1" bestFit="1" customWidth="1"/>
    <col min="12050" max="12050" width="10.28125" style="1" bestFit="1" customWidth="1"/>
    <col min="12051" max="12051" width="10.00390625" style="1" bestFit="1" customWidth="1"/>
    <col min="12052" max="12054" width="9.421875" style="1" bestFit="1" customWidth="1"/>
    <col min="12055" max="12055" width="9.28125" style="1" bestFit="1" customWidth="1"/>
    <col min="12056" max="12056" width="9.7109375" style="1" bestFit="1" customWidth="1"/>
    <col min="12057" max="12067" width="9.28125" style="1" bestFit="1" customWidth="1"/>
    <col min="12068" max="12068" width="10.00390625" style="1" bestFit="1" customWidth="1"/>
    <col min="12069" max="12071" width="9.28125" style="1" bestFit="1" customWidth="1"/>
    <col min="12072" max="12072" width="10.57421875" style="1" customWidth="1"/>
    <col min="12073" max="12078" width="9.28125" style="1" bestFit="1" customWidth="1"/>
    <col min="12079" max="12081" width="9.28125" style="1" customWidth="1"/>
    <col min="12082" max="12087" width="9.28125" style="1" bestFit="1" customWidth="1"/>
    <col min="12088" max="12292" width="9.28125" style="1" customWidth="1"/>
    <col min="12293" max="12293" width="13.421875" style="1" customWidth="1"/>
    <col min="12294" max="12297" width="9.421875" style="1" bestFit="1" customWidth="1"/>
    <col min="12298" max="12299" width="11.00390625" style="1" bestFit="1" customWidth="1"/>
    <col min="12300" max="12301" width="9.421875" style="1" bestFit="1" customWidth="1"/>
    <col min="12302" max="12302" width="10.28125" style="1" bestFit="1" customWidth="1"/>
    <col min="12303" max="12303" width="10.00390625" style="1" bestFit="1" customWidth="1"/>
    <col min="12304" max="12305" width="9.421875" style="1" bestFit="1" customWidth="1"/>
    <col min="12306" max="12306" width="10.28125" style="1" bestFit="1" customWidth="1"/>
    <col min="12307" max="12307" width="10.00390625" style="1" bestFit="1" customWidth="1"/>
    <col min="12308" max="12310" width="9.421875" style="1" bestFit="1" customWidth="1"/>
    <col min="12311" max="12311" width="9.28125" style="1" bestFit="1" customWidth="1"/>
    <col min="12312" max="12312" width="9.7109375" style="1" bestFit="1" customWidth="1"/>
    <col min="12313" max="12323" width="9.28125" style="1" bestFit="1" customWidth="1"/>
    <col min="12324" max="12324" width="10.00390625" style="1" bestFit="1" customWidth="1"/>
    <col min="12325" max="12327" width="9.28125" style="1" bestFit="1" customWidth="1"/>
    <col min="12328" max="12328" width="10.57421875" style="1" customWidth="1"/>
    <col min="12329" max="12334" width="9.28125" style="1" bestFit="1" customWidth="1"/>
    <col min="12335" max="12337" width="9.28125" style="1" customWidth="1"/>
    <col min="12338" max="12343" width="9.28125" style="1" bestFit="1" customWidth="1"/>
    <col min="12344" max="12548" width="9.28125" style="1" customWidth="1"/>
    <col min="12549" max="12549" width="13.421875" style="1" customWidth="1"/>
    <col min="12550" max="12553" width="9.421875" style="1" bestFit="1" customWidth="1"/>
    <col min="12554" max="12555" width="11.00390625" style="1" bestFit="1" customWidth="1"/>
    <col min="12556" max="12557" width="9.421875" style="1" bestFit="1" customWidth="1"/>
    <col min="12558" max="12558" width="10.28125" style="1" bestFit="1" customWidth="1"/>
    <col min="12559" max="12559" width="10.00390625" style="1" bestFit="1" customWidth="1"/>
    <col min="12560" max="12561" width="9.421875" style="1" bestFit="1" customWidth="1"/>
    <col min="12562" max="12562" width="10.28125" style="1" bestFit="1" customWidth="1"/>
    <col min="12563" max="12563" width="10.00390625" style="1" bestFit="1" customWidth="1"/>
    <col min="12564" max="12566" width="9.421875" style="1" bestFit="1" customWidth="1"/>
    <col min="12567" max="12567" width="9.28125" style="1" bestFit="1" customWidth="1"/>
    <col min="12568" max="12568" width="9.7109375" style="1" bestFit="1" customWidth="1"/>
    <col min="12569" max="12579" width="9.28125" style="1" bestFit="1" customWidth="1"/>
    <col min="12580" max="12580" width="10.00390625" style="1" bestFit="1" customWidth="1"/>
    <col min="12581" max="12583" width="9.28125" style="1" bestFit="1" customWidth="1"/>
    <col min="12584" max="12584" width="10.57421875" style="1" customWidth="1"/>
    <col min="12585" max="12590" width="9.28125" style="1" bestFit="1" customWidth="1"/>
    <col min="12591" max="12593" width="9.28125" style="1" customWidth="1"/>
    <col min="12594" max="12599" width="9.28125" style="1" bestFit="1" customWidth="1"/>
    <col min="12600" max="12804" width="9.28125" style="1" customWidth="1"/>
    <col min="12805" max="12805" width="13.421875" style="1" customWidth="1"/>
    <col min="12806" max="12809" width="9.421875" style="1" bestFit="1" customWidth="1"/>
    <col min="12810" max="12811" width="11.00390625" style="1" bestFit="1" customWidth="1"/>
    <col min="12812" max="12813" width="9.421875" style="1" bestFit="1" customWidth="1"/>
    <col min="12814" max="12814" width="10.28125" style="1" bestFit="1" customWidth="1"/>
    <col min="12815" max="12815" width="10.00390625" style="1" bestFit="1" customWidth="1"/>
    <col min="12816" max="12817" width="9.421875" style="1" bestFit="1" customWidth="1"/>
    <col min="12818" max="12818" width="10.28125" style="1" bestFit="1" customWidth="1"/>
    <col min="12819" max="12819" width="10.00390625" style="1" bestFit="1" customWidth="1"/>
    <col min="12820" max="12822" width="9.421875" style="1" bestFit="1" customWidth="1"/>
    <col min="12823" max="12823" width="9.28125" style="1" bestFit="1" customWidth="1"/>
    <col min="12824" max="12824" width="9.7109375" style="1" bestFit="1" customWidth="1"/>
    <col min="12825" max="12835" width="9.28125" style="1" bestFit="1" customWidth="1"/>
    <col min="12836" max="12836" width="10.00390625" style="1" bestFit="1" customWidth="1"/>
    <col min="12837" max="12839" width="9.28125" style="1" bestFit="1" customWidth="1"/>
    <col min="12840" max="12840" width="10.57421875" style="1" customWidth="1"/>
    <col min="12841" max="12846" width="9.28125" style="1" bestFit="1" customWidth="1"/>
    <col min="12847" max="12849" width="9.28125" style="1" customWidth="1"/>
    <col min="12850" max="12855" width="9.28125" style="1" bestFit="1" customWidth="1"/>
    <col min="12856" max="13060" width="9.28125" style="1" customWidth="1"/>
    <col min="13061" max="13061" width="13.421875" style="1" customWidth="1"/>
    <col min="13062" max="13065" width="9.421875" style="1" bestFit="1" customWidth="1"/>
    <col min="13066" max="13067" width="11.00390625" style="1" bestFit="1" customWidth="1"/>
    <col min="13068" max="13069" width="9.421875" style="1" bestFit="1" customWidth="1"/>
    <col min="13070" max="13070" width="10.28125" style="1" bestFit="1" customWidth="1"/>
    <col min="13071" max="13071" width="10.00390625" style="1" bestFit="1" customWidth="1"/>
    <col min="13072" max="13073" width="9.421875" style="1" bestFit="1" customWidth="1"/>
    <col min="13074" max="13074" width="10.28125" style="1" bestFit="1" customWidth="1"/>
    <col min="13075" max="13075" width="10.00390625" style="1" bestFit="1" customWidth="1"/>
    <col min="13076" max="13078" width="9.421875" style="1" bestFit="1" customWidth="1"/>
    <col min="13079" max="13079" width="9.28125" style="1" bestFit="1" customWidth="1"/>
    <col min="13080" max="13080" width="9.7109375" style="1" bestFit="1" customWidth="1"/>
    <col min="13081" max="13091" width="9.28125" style="1" bestFit="1" customWidth="1"/>
    <col min="13092" max="13092" width="10.00390625" style="1" bestFit="1" customWidth="1"/>
    <col min="13093" max="13095" width="9.28125" style="1" bestFit="1" customWidth="1"/>
    <col min="13096" max="13096" width="10.57421875" style="1" customWidth="1"/>
    <col min="13097" max="13102" width="9.28125" style="1" bestFit="1" customWidth="1"/>
    <col min="13103" max="13105" width="9.28125" style="1" customWidth="1"/>
    <col min="13106" max="13111" width="9.28125" style="1" bestFit="1" customWidth="1"/>
    <col min="13112" max="13316" width="9.28125" style="1" customWidth="1"/>
    <col min="13317" max="13317" width="13.421875" style="1" customWidth="1"/>
    <col min="13318" max="13321" width="9.421875" style="1" bestFit="1" customWidth="1"/>
    <col min="13322" max="13323" width="11.00390625" style="1" bestFit="1" customWidth="1"/>
    <col min="13324" max="13325" width="9.421875" style="1" bestFit="1" customWidth="1"/>
    <col min="13326" max="13326" width="10.28125" style="1" bestFit="1" customWidth="1"/>
    <col min="13327" max="13327" width="10.00390625" style="1" bestFit="1" customWidth="1"/>
    <col min="13328" max="13329" width="9.421875" style="1" bestFit="1" customWidth="1"/>
    <col min="13330" max="13330" width="10.28125" style="1" bestFit="1" customWidth="1"/>
    <col min="13331" max="13331" width="10.00390625" style="1" bestFit="1" customWidth="1"/>
    <col min="13332" max="13334" width="9.421875" style="1" bestFit="1" customWidth="1"/>
    <col min="13335" max="13335" width="9.28125" style="1" bestFit="1" customWidth="1"/>
    <col min="13336" max="13336" width="9.7109375" style="1" bestFit="1" customWidth="1"/>
    <col min="13337" max="13347" width="9.28125" style="1" bestFit="1" customWidth="1"/>
    <col min="13348" max="13348" width="10.00390625" style="1" bestFit="1" customWidth="1"/>
    <col min="13349" max="13351" width="9.28125" style="1" bestFit="1" customWidth="1"/>
    <col min="13352" max="13352" width="10.57421875" style="1" customWidth="1"/>
    <col min="13353" max="13358" width="9.28125" style="1" bestFit="1" customWidth="1"/>
    <col min="13359" max="13361" width="9.28125" style="1" customWidth="1"/>
    <col min="13362" max="13367" width="9.28125" style="1" bestFit="1" customWidth="1"/>
    <col min="13368" max="13572" width="9.28125" style="1" customWidth="1"/>
    <col min="13573" max="13573" width="13.421875" style="1" customWidth="1"/>
    <col min="13574" max="13577" width="9.421875" style="1" bestFit="1" customWidth="1"/>
    <col min="13578" max="13579" width="11.00390625" style="1" bestFit="1" customWidth="1"/>
    <col min="13580" max="13581" width="9.421875" style="1" bestFit="1" customWidth="1"/>
    <col min="13582" max="13582" width="10.28125" style="1" bestFit="1" customWidth="1"/>
    <col min="13583" max="13583" width="10.00390625" style="1" bestFit="1" customWidth="1"/>
    <col min="13584" max="13585" width="9.421875" style="1" bestFit="1" customWidth="1"/>
    <col min="13586" max="13586" width="10.28125" style="1" bestFit="1" customWidth="1"/>
    <col min="13587" max="13587" width="10.00390625" style="1" bestFit="1" customWidth="1"/>
    <col min="13588" max="13590" width="9.421875" style="1" bestFit="1" customWidth="1"/>
    <col min="13591" max="13591" width="9.28125" style="1" bestFit="1" customWidth="1"/>
    <col min="13592" max="13592" width="9.7109375" style="1" bestFit="1" customWidth="1"/>
    <col min="13593" max="13603" width="9.28125" style="1" bestFit="1" customWidth="1"/>
    <col min="13604" max="13604" width="10.00390625" style="1" bestFit="1" customWidth="1"/>
    <col min="13605" max="13607" width="9.28125" style="1" bestFit="1" customWidth="1"/>
    <col min="13608" max="13608" width="10.57421875" style="1" customWidth="1"/>
    <col min="13609" max="13614" width="9.28125" style="1" bestFit="1" customWidth="1"/>
    <col min="13615" max="13617" width="9.28125" style="1" customWidth="1"/>
    <col min="13618" max="13623" width="9.28125" style="1" bestFit="1" customWidth="1"/>
    <col min="13624" max="13828" width="9.28125" style="1" customWidth="1"/>
    <col min="13829" max="13829" width="13.421875" style="1" customWidth="1"/>
    <col min="13830" max="13833" width="9.421875" style="1" bestFit="1" customWidth="1"/>
    <col min="13834" max="13835" width="11.00390625" style="1" bestFit="1" customWidth="1"/>
    <col min="13836" max="13837" width="9.421875" style="1" bestFit="1" customWidth="1"/>
    <col min="13838" max="13838" width="10.28125" style="1" bestFit="1" customWidth="1"/>
    <col min="13839" max="13839" width="10.00390625" style="1" bestFit="1" customWidth="1"/>
    <col min="13840" max="13841" width="9.421875" style="1" bestFit="1" customWidth="1"/>
    <col min="13842" max="13842" width="10.28125" style="1" bestFit="1" customWidth="1"/>
    <col min="13843" max="13843" width="10.00390625" style="1" bestFit="1" customWidth="1"/>
    <col min="13844" max="13846" width="9.421875" style="1" bestFit="1" customWidth="1"/>
    <col min="13847" max="13847" width="9.28125" style="1" bestFit="1" customWidth="1"/>
    <col min="13848" max="13848" width="9.7109375" style="1" bestFit="1" customWidth="1"/>
    <col min="13849" max="13859" width="9.28125" style="1" bestFit="1" customWidth="1"/>
    <col min="13860" max="13860" width="10.00390625" style="1" bestFit="1" customWidth="1"/>
    <col min="13861" max="13863" width="9.28125" style="1" bestFit="1" customWidth="1"/>
    <col min="13864" max="13864" width="10.57421875" style="1" customWidth="1"/>
    <col min="13865" max="13870" width="9.28125" style="1" bestFit="1" customWidth="1"/>
    <col min="13871" max="13873" width="9.28125" style="1" customWidth="1"/>
    <col min="13874" max="13879" width="9.28125" style="1" bestFit="1" customWidth="1"/>
    <col min="13880" max="14084" width="9.28125" style="1" customWidth="1"/>
    <col min="14085" max="14085" width="13.421875" style="1" customWidth="1"/>
    <col min="14086" max="14089" width="9.421875" style="1" bestFit="1" customWidth="1"/>
    <col min="14090" max="14091" width="11.00390625" style="1" bestFit="1" customWidth="1"/>
    <col min="14092" max="14093" width="9.421875" style="1" bestFit="1" customWidth="1"/>
    <col min="14094" max="14094" width="10.28125" style="1" bestFit="1" customWidth="1"/>
    <col min="14095" max="14095" width="10.00390625" style="1" bestFit="1" customWidth="1"/>
    <col min="14096" max="14097" width="9.421875" style="1" bestFit="1" customWidth="1"/>
    <col min="14098" max="14098" width="10.28125" style="1" bestFit="1" customWidth="1"/>
    <col min="14099" max="14099" width="10.00390625" style="1" bestFit="1" customWidth="1"/>
    <col min="14100" max="14102" width="9.421875" style="1" bestFit="1" customWidth="1"/>
    <col min="14103" max="14103" width="9.28125" style="1" bestFit="1" customWidth="1"/>
    <col min="14104" max="14104" width="9.7109375" style="1" bestFit="1" customWidth="1"/>
    <col min="14105" max="14115" width="9.28125" style="1" bestFit="1" customWidth="1"/>
    <col min="14116" max="14116" width="10.00390625" style="1" bestFit="1" customWidth="1"/>
    <col min="14117" max="14119" width="9.28125" style="1" bestFit="1" customWidth="1"/>
    <col min="14120" max="14120" width="10.57421875" style="1" customWidth="1"/>
    <col min="14121" max="14126" width="9.28125" style="1" bestFit="1" customWidth="1"/>
    <col min="14127" max="14129" width="9.28125" style="1" customWidth="1"/>
    <col min="14130" max="14135" width="9.28125" style="1" bestFit="1" customWidth="1"/>
    <col min="14136" max="14340" width="9.28125" style="1" customWidth="1"/>
    <col min="14341" max="14341" width="13.421875" style="1" customWidth="1"/>
    <col min="14342" max="14345" width="9.421875" style="1" bestFit="1" customWidth="1"/>
    <col min="14346" max="14347" width="11.00390625" style="1" bestFit="1" customWidth="1"/>
    <col min="14348" max="14349" width="9.421875" style="1" bestFit="1" customWidth="1"/>
    <col min="14350" max="14350" width="10.28125" style="1" bestFit="1" customWidth="1"/>
    <col min="14351" max="14351" width="10.00390625" style="1" bestFit="1" customWidth="1"/>
    <col min="14352" max="14353" width="9.421875" style="1" bestFit="1" customWidth="1"/>
    <col min="14354" max="14354" width="10.28125" style="1" bestFit="1" customWidth="1"/>
    <col min="14355" max="14355" width="10.00390625" style="1" bestFit="1" customWidth="1"/>
    <col min="14356" max="14358" width="9.421875" style="1" bestFit="1" customWidth="1"/>
    <col min="14359" max="14359" width="9.28125" style="1" bestFit="1" customWidth="1"/>
    <col min="14360" max="14360" width="9.7109375" style="1" bestFit="1" customWidth="1"/>
    <col min="14361" max="14371" width="9.28125" style="1" bestFit="1" customWidth="1"/>
    <col min="14372" max="14372" width="10.00390625" style="1" bestFit="1" customWidth="1"/>
    <col min="14373" max="14375" width="9.28125" style="1" bestFit="1" customWidth="1"/>
    <col min="14376" max="14376" width="10.57421875" style="1" customWidth="1"/>
    <col min="14377" max="14382" width="9.28125" style="1" bestFit="1" customWidth="1"/>
    <col min="14383" max="14385" width="9.28125" style="1" customWidth="1"/>
    <col min="14386" max="14391" width="9.28125" style="1" bestFit="1" customWidth="1"/>
    <col min="14392" max="14596" width="9.28125" style="1" customWidth="1"/>
    <col min="14597" max="14597" width="13.421875" style="1" customWidth="1"/>
    <col min="14598" max="14601" width="9.421875" style="1" bestFit="1" customWidth="1"/>
    <col min="14602" max="14603" width="11.00390625" style="1" bestFit="1" customWidth="1"/>
    <col min="14604" max="14605" width="9.421875" style="1" bestFit="1" customWidth="1"/>
    <col min="14606" max="14606" width="10.28125" style="1" bestFit="1" customWidth="1"/>
    <col min="14607" max="14607" width="10.00390625" style="1" bestFit="1" customWidth="1"/>
    <col min="14608" max="14609" width="9.421875" style="1" bestFit="1" customWidth="1"/>
    <col min="14610" max="14610" width="10.28125" style="1" bestFit="1" customWidth="1"/>
    <col min="14611" max="14611" width="10.00390625" style="1" bestFit="1" customWidth="1"/>
    <col min="14612" max="14614" width="9.421875" style="1" bestFit="1" customWidth="1"/>
    <col min="14615" max="14615" width="9.28125" style="1" bestFit="1" customWidth="1"/>
    <col min="14616" max="14616" width="9.7109375" style="1" bestFit="1" customWidth="1"/>
    <col min="14617" max="14627" width="9.28125" style="1" bestFit="1" customWidth="1"/>
    <col min="14628" max="14628" width="10.00390625" style="1" bestFit="1" customWidth="1"/>
    <col min="14629" max="14631" width="9.28125" style="1" bestFit="1" customWidth="1"/>
    <col min="14632" max="14632" width="10.57421875" style="1" customWidth="1"/>
    <col min="14633" max="14638" width="9.28125" style="1" bestFit="1" customWidth="1"/>
    <col min="14639" max="14641" width="9.28125" style="1" customWidth="1"/>
    <col min="14642" max="14647" width="9.28125" style="1" bestFit="1" customWidth="1"/>
    <col min="14648" max="14852" width="9.28125" style="1" customWidth="1"/>
    <col min="14853" max="14853" width="13.421875" style="1" customWidth="1"/>
    <col min="14854" max="14857" width="9.421875" style="1" bestFit="1" customWidth="1"/>
    <col min="14858" max="14859" width="11.00390625" style="1" bestFit="1" customWidth="1"/>
    <col min="14860" max="14861" width="9.421875" style="1" bestFit="1" customWidth="1"/>
    <col min="14862" max="14862" width="10.28125" style="1" bestFit="1" customWidth="1"/>
    <col min="14863" max="14863" width="10.00390625" style="1" bestFit="1" customWidth="1"/>
    <col min="14864" max="14865" width="9.421875" style="1" bestFit="1" customWidth="1"/>
    <col min="14866" max="14866" width="10.28125" style="1" bestFit="1" customWidth="1"/>
    <col min="14867" max="14867" width="10.00390625" style="1" bestFit="1" customWidth="1"/>
    <col min="14868" max="14870" width="9.421875" style="1" bestFit="1" customWidth="1"/>
    <col min="14871" max="14871" width="9.28125" style="1" bestFit="1" customWidth="1"/>
    <col min="14872" max="14872" width="9.7109375" style="1" bestFit="1" customWidth="1"/>
    <col min="14873" max="14883" width="9.28125" style="1" bestFit="1" customWidth="1"/>
    <col min="14884" max="14884" width="10.00390625" style="1" bestFit="1" customWidth="1"/>
    <col min="14885" max="14887" width="9.28125" style="1" bestFit="1" customWidth="1"/>
    <col min="14888" max="14888" width="10.57421875" style="1" customWidth="1"/>
    <col min="14889" max="14894" width="9.28125" style="1" bestFit="1" customWidth="1"/>
    <col min="14895" max="14897" width="9.28125" style="1" customWidth="1"/>
    <col min="14898" max="14903" width="9.28125" style="1" bestFit="1" customWidth="1"/>
    <col min="14904" max="15108" width="9.28125" style="1" customWidth="1"/>
    <col min="15109" max="15109" width="13.421875" style="1" customWidth="1"/>
    <col min="15110" max="15113" width="9.421875" style="1" bestFit="1" customWidth="1"/>
    <col min="15114" max="15115" width="11.00390625" style="1" bestFit="1" customWidth="1"/>
    <col min="15116" max="15117" width="9.421875" style="1" bestFit="1" customWidth="1"/>
    <col min="15118" max="15118" width="10.28125" style="1" bestFit="1" customWidth="1"/>
    <col min="15119" max="15119" width="10.00390625" style="1" bestFit="1" customWidth="1"/>
    <col min="15120" max="15121" width="9.421875" style="1" bestFit="1" customWidth="1"/>
    <col min="15122" max="15122" width="10.28125" style="1" bestFit="1" customWidth="1"/>
    <col min="15123" max="15123" width="10.00390625" style="1" bestFit="1" customWidth="1"/>
    <col min="15124" max="15126" width="9.421875" style="1" bestFit="1" customWidth="1"/>
    <col min="15127" max="15127" width="9.28125" style="1" bestFit="1" customWidth="1"/>
    <col min="15128" max="15128" width="9.7109375" style="1" bestFit="1" customWidth="1"/>
    <col min="15129" max="15139" width="9.28125" style="1" bestFit="1" customWidth="1"/>
    <col min="15140" max="15140" width="10.00390625" style="1" bestFit="1" customWidth="1"/>
    <col min="15141" max="15143" width="9.28125" style="1" bestFit="1" customWidth="1"/>
    <col min="15144" max="15144" width="10.57421875" style="1" customWidth="1"/>
    <col min="15145" max="15150" width="9.28125" style="1" bestFit="1" customWidth="1"/>
    <col min="15151" max="15153" width="9.28125" style="1" customWidth="1"/>
    <col min="15154" max="15159" width="9.28125" style="1" bestFit="1" customWidth="1"/>
    <col min="15160" max="15364" width="9.28125" style="1" customWidth="1"/>
    <col min="15365" max="15365" width="13.421875" style="1" customWidth="1"/>
    <col min="15366" max="15369" width="9.421875" style="1" bestFit="1" customWidth="1"/>
    <col min="15370" max="15371" width="11.00390625" style="1" bestFit="1" customWidth="1"/>
    <col min="15372" max="15373" width="9.421875" style="1" bestFit="1" customWidth="1"/>
    <col min="15374" max="15374" width="10.28125" style="1" bestFit="1" customWidth="1"/>
    <col min="15375" max="15375" width="10.00390625" style="1" bestFit="1" customWidth="1"/>
    <col min="15376" max="15377" width="9.421875" style="1" bestFit="1" customWidth="1"/>
    <col min="15378" max="15378" width="10.28125" style="1" bestFit="1" customWidth="1"/>
    <col min="15379" max="15379" width="10.00390625" style="1" bestFit="1" customWidth="1"/>
    <col min="15380" max="15382" width="9.421875" style="1" bestFit="1" customWidth="1"/>
    <col min="15383" max="15383" width="9.28125" style="1" bestFit="1" customWidth="1"/>
    <col min="15384" max="15384" width="9.7109375" style="1" bestFit="1" customWidth="1"/>
    <col min="15385" max="15395" width="9.28125" style="1" bestFit="1" customWidth="1"/>
    <col min="15396" max="15396" width="10.00390625" style="1" bestFit="1" customWidth="1"/>
    <col min="15397" max="15399" width="9.28125" style="1" bestFit="1" customWidth="1"/>
    <col min="15400" max="15400" width="10.57421875" style="1" customWidth="1"/>
    <col min="15401" max="15406" width="9.28125" style="1" bestFit="1" customWidth="1"/>
    <col min="15407" max="15409" width="9.28125" style="1" customWidth="1"/>
    <col min="15410" max="15415" width="9.28125" style="1" bestFit="1" customWidth="1"/>
    <col min="15416" max="15620" width="9.28125" style="1" customWidth="1"/>
    <col min="15621" max="15621" width="13.421875" style="1" customWidth="1"/>
    <col min="15622" max="15625" width="9.421875" style="1" bestFit="1" customWidth="1"/>
    <col min="15626" max="15627" width="11.00390625" style="1" bestFit="1" customWidth="1"/>
    <col min="15628" max="15629" width="9.421875" style="1" bestFit="1" customWidth="1"/>
    <col min="15630" max="15630" width="10.28125" style="1" bestFit="1" customWidth="1"/>
    <col min="15631" max="15631" width="10.00390625" style="1" bestFit="1" customWidth="1"/>
    <col min="15632" max="15633" width="9.421875" style="1" bestFit="1" customWidth="1"/>
    <col min="15634" max="15634" width="10.28125" style="1" bestFit="1" customWidth="1"/>
    <col min="15635" max="15635" width="10.00390625" style="1" bestFit="1" customWidth="1"/>
    <col min="15636" max="15638" width="9.421875" style="1" bestFit="1" customWidth="1"/>
    <col min="15639" max="15639" width="9.28125" style="1" bestFit="1" customWidth="1"/>
    <col min="15640" max="15640" width="9.7109375" style="1" bestFit="1" customWidth="1"/>
    <col min="15641" max="15651" width="9.28125" style="1" bestFit="1" customWidth="1"/>
    <col min="15652" max="15652" width="10.00390625" style="1" bestFit="1" customWidth="1"/>
    <col min="15653" max="15655" width="9.28125" style="1" bestFit="1" customWidth="1"/>
    <col min="15656" max="15656" width="10.57421875" style="1" customWidth="1"/>
    <col min="15657" max="15662" width="9.28125" style="1" bestFit="1" customWidth="1"/>
    <col min="15663" max="15665" width="9.28125" style="1" customWidth="1"/>
    <col min="15666" max="15671" width="9.28125" style="1" bestFit="1" customWidth="1"/>
    <col min="15672" max="15876" width="9.28125" style="1" customWidth="1"/>
    <col min="15877" max="15877" width="13.421875" style="1" customWidth="1"/>
    <col min="15878" max="15881" width="9.421875" style="1" bestFit="1" customWidth="1"/>
    <col min="15882" max="15883" width="11.00390625" style="1" bestFit="1" customWidth="1"/>
    <col min="15884" max="15885" width="9.421875" style="1" bestFit="1" customWidth="1"/>
    <col min="15886" max="15886" width="10.28125" style="1" bestFit="1" customWidth="1"/>
    <col min="15887" max="15887" width="10.00390625" style="1" bestFit="1" customWidth="1"/>
    <col min="15888" max="15889" width="9.421875" style="1" bestFit="1" customWidth="1"/>
    <col min="15890" max="15890" width="10.28125" style="1" bestFit="1" customWidth="1"/>
    <col min="15891" max="15891" width="10.00390625" style="1" bestFit="1" customWidth="1"/>
    <col min="15892" max="15894" width="9.421875" style="1" bestFit="1" customWidth="1"/>
    <col min="15895" max="15895" width="9.28125" style="1" bestFit="1" customWidth="1"/>
    <col min="15896" max="15896" width="9.7109375" style="1" bestFit="1" customWidth="1"/>
    <col min="15897" max="15907" width="9.28125" style="1" bestFit="1" customWidth="1"/>
    <col min="15908" max="15908" width="10.00390625" style="1" bestFit="1" customWidth="1"/>
    <col min="15909" max="15911" width="9.28125" style="1" bestFit="1" customWidth="1"/>
    <col min="15912" max="15912" width="10.57421875" style="1" customWidth="1"/>
    <col min="15913" max="15918" width="9.28125" style="1" bestFit="1" customWidth="1"/>
    <col min="15919" max="15921" width="9.28125" style="1" customWidth="1"/>
    <col min="15922" max="15927" width="9.28125" style="1" bestFit="1" customWidth="1"/>
    <col min="15928" max="16132" width="9.28125" style="1" customWidth="1"/>
    <col min="16133" max="16133" width="13.421875" style="1" customWidth="1"/>
    <col min="16134" max="16137" width="9.421875" style="1" bestFit="1" customWidth="1"/>
    <col min="16138" max="16139" width="11.00390625" style="1" bestFit="1" customWidth="1"/>
    <col min="16140" max="16141" width="9.421875" style="1" bestFit="1" customWidth="1"/>
    <col min="16142" max="16142" width="10.28125" style="1" bestFit="1" customWidth="1"/>
    <col min="16143" max="16143" width="10.00390625" style="1" bestFit="1" customWidth="1"/>
    <col min="16144" max="16145" width="9.421875" style="1" bestFit="1" customWidth="1"/>
    <col min="16146" max="16146" width="10.28125" style="1" bestFit="1" customWidth="1"/>
    <col min="16147" max="16147" width="10.00390625" style="1" bestFit="1" customWidth="1"/>
    <col min="16148" max="16150" width="9.421875" style="1" bestFit="1" customWidth="1"/>
    <col min="16151" max="16151" width="9.28125" style="1" bestFit="1" customWidth="1"/>
    <col min="16152" max="16152" width="9.7109375" style="1" bestFit="1" customWidth="1"/>
    <col min="16153" max="16163" width="9.28125" style="1" bestFit="1" customWidth="1"/>
    <col min="16164" max="16164" width="10.00390625" style="1" bestFit="1" customWidth="1"/>
    <col min="16165" max="16167" width="9.28125" style="1" bestFit="1" customWidth="1"/>
    <col min="16168" max="16168" width="10.57421875" style="1" customWidth="1"/>
    <col min="16169" max="16174" width="9.28125" style="1" bestFit="1" customWidth="1"/>
    <col min="16175" max="16177" width="9.28125" style="1" customWidth="1"/>
    <col min="16178" max="16183" width="9.28125" style="1" bestFit="1" customWidth="1"/>
    <col min="16184" max="16384" width="9.28125" style="1" customWidth="1"/>
  </cols>
  <sheetData>
    <row r="1" ht="12">
      <c r="B1" s="1" t="s">
        <v>50</v>
      </c>
    </row>
    <row r="2" ht="12">
      <c r="B2" s="1" t="s">
        <v>47</v>
      </c>
    </row>
    <row r="3" spans="2:9" ht="12">
      <c r="B3" s="15" t="s">
        <v>51</v>
      </c>
      <c r="C3" s="15"/>
      <c r="D3" s="15"/>
      <c r="E3" s="15"/>
      <c r="F3" s="15"/>
      <c r="G3" s="15"/>
      <c r="H3" s="15"/>
      <c r="I3" s="15"/>
    </row>
    <row r="4" spans="2:9" ht="12">
      <c r="B4" s="17" t="s">
        <v>48</v>
      </c>
      <c r="C4" s="17"/>
      <c r="D4" s="17"/>
      <c r="E4" s="17"/>
      <c r="F4" s="17"/>
      <c r="G4" s="17"/>
      <c r="H4" s="17"/>
      <c r="I4" s="17"/>
    </row>
    <row r="5" spans="1:12" ht="12">
      <c r="A5" s="41"/>
      <c r="B5" s="43"/>
      <c r="C5" s="43"/>
      <c r="D5" s="43" t="s">
        <v>1</v>
      </c>
      <c r="E5" s="43"/>
      <c r="F5" s="43" t="s">
        <v>2</v>
      </c>
      <c r="G5" s="43"/>
      <c r="H5" s="43" t="s">
        <v>43</v>
      </c>
      <c r="I5" s="43"/>
      <c r="J5" s="43"/>
      <c r="K5" s="43"/>
      <c r="L5" s="43"/>
    </row>
    <row r="6" spans="1:15" ht="12">
      <c r="A6" s="40" t="s">
        <v>72</v>
      </c>
      <c r="B6" s="70" t="s">
        <v>67</v>
      </c>
      <c r="C6" s="70" t="s">
        <v>0</v>
      </c>
      <c r="D6" s="70" t="s">
        <v>7</v>
      </c>
      <c r="E6" s="70" t="s">
        <v>43</v>
      </c>
      <c r="F6" s="70" t="s">
        <v>7</v>
      </c>
      <c r="G6" s="70" t="s">
        <v>43</v>
      </c>
      <c r="H6" s="70" t="s">
        <v>7</v>
      </c>
      <c r="I6" s="70" t="s">
        <v>43</v>
      </c>
      <c r="J6" s="70" t="s">
        <v>11</v>
      </c>
      <c r="K6" s="70" t="s">
        <v>12</v>
      </c>
      <c r="L6" s="70" t="s">
        <v>10</v>
      </c>
      <c r="M6" s="70" t="s">
        <v>11</v>
      </c>
      <c r="N6" s="70" t="s">
        <v>12</v>
      </c>
      <c r="O6" s="70" t="s">
        <v>10</v>
      </c>
    </row>
    <row r="7" spans="1:15" ht="12">
      <c r="A7" s="74">
        <v>0</v>
      </c>
      <c r="B7" s="74" t="s">
        <v>44</v>
      </c>
      <c r="C7" s="74" t="s">
        <v>5</v>
      </c>
      <c r="D7" s="71">
        <v>82345.921823</v>
      </c>
      <c r="E7" s="71">
        <v>101155.96808</v>
      </c>
      <c r="F7" s="71">
        <v>70878.812403</v>
      </c>
      <c r="G7" s="71">
        <v>100045.89473</v>
      </c>
      <c r="H7" s="71">
        <v>153224.73423</v>
      </c>
      <c r="I7" s="71">
        <v>201201.86281</v>
      </c>
      <c r="J7" s="71">
        <v>81.40490708158323</v>
      </c>
      <c r="K7" s="71">
        <v>70.84629768596204</v>
      </c>
      <c r="L7" s="71">
        <v>76.15472942946558</v>
      </c>
      <c r="M7" s="71">
        <v>81.40490708158323</v>
      </c>
      <c r="N7" s="71">
        <v>70.84629768596204</v>
      </c>
      <c r="O7" s="71">
        <v>76.15472942946558</v>
      </c>
    </row>
    <row r="8" spans="1:15" ht="12">
      <c r="A8" s="75"/>
      <c r="B8" s="75"/>
      <c r="C8" s="75" t="s">
        <v>6</v>
      </c>
      <c r="D8" s="72">
        <v>19373.496315</v>
      </c>
      <c r="E8" s="72">
        <v>29249.429795</v>
      </c>
      <c r="F8" s="72">
        <v>16478.065018</v>
      </c>
      <c r="G8" s="72">
        <v>30879.493058</v>
      </c>
      <c r="H8" s="72">
        <v>35851.561332</v>
      </c>
      <c r="I8" s="72">
        <v>60128.922852</v>
      </c>
      <c r="J8" s="72">
        <v>66.2354666425387</v>
      </c>
      <c r="K8" s="72">
        <v>53.362485540322055</v>
      </c>
      <c r="L8" s="72">
        <v>59.62448623974894</v>
      </c>
      <c r="M8" s="72">
        <v>66.2354666425387</v>
      </c>
      <c r="N8" s="72">
        <v>53.362485540322055</v>
      </c>
      <c r="O8" s="72">
        <v>59.62448623974894</v>
      </c>
    </row>
    <row r="9" spans="1:15" ht="12">
      <c r="A9" s="75"/>
      <c r="B9" s="75"/>
      <c r="C9" s="75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2">
      <c r="A10" s="75">
        <v>1</v>
      </c>
      <c r="B10" s="75" t="s">
        <v>116</v>
      </c>
      <c r="C10" s="75" t="s">
        <v>5</v>
      </c>
      <c r="D10" s="72">
        <v>2013.327365</v>
      </c>
      <c r="E10" s="72">
        <v>2394.3829125</v>
      </c>
      <c r="F10" s="72">
        <v>1793.775485</v>
      </c>
      <c r="G10" s="72">
        <v>2269.750875</v>
      </c>
      <c r="H10" s="72">
        <v>3807.10285</v>
      </c>
      <c r="I10" s="72">
        <v>4664.1337875</v>
      </c>
      <c r="J10" s="72">
        <v>84.08543823501746</v>
      </c>
      <c r="K10" s="72">
        <v>79.02961971542359</v>
      </c>
      <c r="L10" s="72">
        <v>81.62507816999451</v>
      </c>
      <c r="M10" s="72">
        <v>84.08543823501746</v>
      </c>
      <c r="N10" s="72">
        <v>79.02961971542359</v>
      </c>
      <c r="O10" s="72">
        <v>81.62507816999451</v>
      </c>
    </row>
    <row r="11" spans="1:15" ht="12">
      <c r="A11" s="75"/>
      <c r="B11" s="75"/>
      <c r="C11" s="75" t="s">
        <v>6</v>
      </c>
      <c r="D11" s="72">
        <v>483.369515</v>
      </c>
      <c r="E11" s="72">
        <v>605.5981925</v>
      </c>
      <c r="F11" s="72">
        <v>449.24127</v>
      </c>
      <c r="G11" s="72">
        <v>596.2249575</v>
      </c>
      <c r="H11" s="72">
        <v>932.610785</v>
      </c>
      <c r="I11" s="72">
        <v>1201.82315</v>
      </c>
      <c r="J11" s="72">
        <v>79.81686883915195</v>
      </c>
      <c r="K11" s="72">
        <v>75.34761239846289</v>
      </c>
      <c r="L11" s="72">
        <v>77.59966888639148</v>
      </c>
      <c r="M11" s="72">
        <v>79.81686883915195</v>
      </c>
      <c r="N11" s="72">
        <v>75.34761239846289</v>
      </c>
      <c r="O11" s="72">
        <v>77.59966888639148</v>
      </c>
    </row>
    <row r="12" spans="1:15" ht="12">
      <c r="A12" s="75"/>
      <c r="B12" s="75"/>
      <c r="C12" s="7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2">
      <c r="A13" s="75">
        <v>2</v>
      </c>
      <c r="B13" s="75" t="s">
        <v>117</v>
      </c>
      <c r="C13" s="75" t="s">
        <v>5</v>
      </c>
      <c r="D13" s="72">
        <v>264.9818825</v>
      </c>
      <c r="E13" s="72">
        <v>311.15057</v>
      </c>
      <c r="F13" s="72">
        <v>224.5579125</v>
      </c>
      <c r="G13" s="72">
        <v>295.19058</v>
      </c>
      <c r="H13" s="72">
        <v>489.539795</v>
      </c>
      <c r="I13" s="72">
        <v>606.34115</v>
      </c>
      <c r="J13" s="72">
        <v>85.16194667424199</v>
      </c>
      <c r="K13" s="72">
        <v>76.0721810635014</v>
      </c>
      <c r="L13" s="72">
        <v>80.73669336148471</v>
      </c>
      <c r="M13" s="72">
        <v>85.16194667424199</v>
      </c>
      <c r="N13" s="72">
        <v>76.0721810635014</v>
      </c>
      <c r="O13" s="72">
        <v>80.73669336148471</v>
      </c>
    </row>
    <row r="14" spans="1:15" ht="12">
      <c r="A14" s="75"/>
      <c r="B14" s="75"/>
      <c r="C14" s="75" t="s">
        <v>6</v>
      </c>
      <c r="D14" s="72">
        <v>54.7675475</v>
      </c>
      <c r="E14" s="72">
        <v>79.748335</v>
      </c>
      <c r="F14" s="72">
        <v>69.645175</v>
      </c>
      <c r="G14" s="72">
        <v>93.10314</v>
      </c>
      <c r="H14" s="72">
        <v>124.4127225</v>
      </c>
      <c r="I14" s="72">
        <v>172.851475</v>
      </c>
      <c r="J14" s="72">
        <v>68.67547454125531</v>
      </c>
      <c r="K14" s="72">
        <v>74.80432453728199</v>
      </c>
      <c r="L14" s="72">
        <v>71.97666233394885</v>
      </c>
      <c r="M14" s="72">
        <v>68.67547454125531</v>
      </c>
      <c r="N14" s="72">
        <v>74.80432453728199</v>
      </c>
      <c r="O14" s="72">
        <v>71.97666233394885</v>
      </c>
    </row>
    <row r="15" spans="1:15" ht="12">
      <c r="A15" s="75"/>
      <c r="B15" s="75"/>
      <c r="C15" s="7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2">
      <c r="A16" s="75">
        <v>3</v>
      </c>
      <c r="B16" s="75" t="s">
        <v>118</v>
      </c>
      <c r="C16" s="75" t="s">
        <v>5</v>
      </c>
      <c r="D16" s="72">
        <v>16045.307053</v>
      </c>
      <c r="E16" s="72">
        <v>18737.806328</v>
      </c>
      <c r="F16" s="72">
        <v>14544.716953</v>
      </c>
      <c r="G16" s="72">
        <v>18224.421232</v>
      </c>
      <c r="H16" s="72">
        <v>30590.024005</v>
      </c>
      <c r="I16" s="72">
        <v>36962.22756</v>
      </c>
      <c r="J16" s="72">
        <v>85.63065906505511</v>
      </c>
      <c r="K16" s="72">
        <v>79.80893751216165</v>
      </c>
      <c r="L16" s="72">
        <v>82.76022854776234</v>
      </c>
      <c r="M16" s="72">
        <v>85.63065906505511</v>
      </c>
      <c r="N16" s="72">
        <v>79.80893751216165</v>
      </c>
      <c r="O16" s="72">
        <v>82.76022854776234</v>
      </c>
    </row>
    <row r="17" spans="1:15" ht="12">
      <c r="A17" s="75"/>
      <c r="B17" s="75"/>
      <c r="C17" s="75" t="s">
        <v>6</v>
      </c>
      <c r="D17" s="72">
        <v>4675.66076</v>
      </c>
      <c r="E17" s="72">
        <v>6192.9765325</v>
      </c>
      <c r="F17" s="72">
        <v>4257.4198875</v>
      </c>
      <c r="G17" s="72">
        <v>6253.0176475</v>
      </c>
      <c r="H17" s="72">
        <v>8933.0806475</v>
      </c>
      <c r="I17" s="72">
        <v>12445.99418</v>
      </c>
      <c r="J17" s="72">
        <v>75.49941026681905</v>
      </c>
      <c r="K17" s="72">
        <v>68.08584474733006</v>
      </c>
      <c r="L17" s="72">
        <v>71.77474549887667</v>
      </c>
      <c r="M17" s="72">
        <v>75.49941026681905</v>
      </c>
      <c r="N17" s="72">
        <v>68.08584474733006</v>
      </c>
      <c r="O17" s="72">
        <v>71.77474549887667</v>
      </c>
    </row>
    <row r="18" spans="1:15" ht="12">
      <c r="A18" s="75"/>
      <c r="B18" s="75"/>
      <c r="C18" s="75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2">
      <c r="A19" s="75">
        <v>4</v>
      </c>
      <c r="B19" s="75" t="s">
        <v>119</v>
      </c>
      <c r="C19" s="75" t="s">
        <v>5</v>
      </c>
      <c r="D19" s="72">
        <v>1098.9285575</v>
      </c>
      <c r="E19" s="72">
        <v>1326.313835</v>
      </c>
      <c r="F19" s="72">
        <v>989.272</v>
      </c>
      <c r="G19" s="72">
        <v>1296.243905</v>
      </c>
      <c r="H19" s="72">
        <v>2088.2005575</v>
      </c>
      <c r="I19" s="72">
        <v>2622.55774</v>
      </c>
      <c r="J19" s="72">
        <v>82.85584667070897</v>
      </c>
      <c r="K19" s="72">
        <v>76.31835306488867</v>
      </c>
      <c r="L19" s="72">
        <v>79.6245789234749</v>
      </c>
      <c r="M19" s="72">
        <v>82.85584667070897</v>
      </c>
      <c r="N19" s="72">
        <v>76.31835306488867</v>
      </c>
      <c r="O19" s="72">
        <v>79.6245789234749</v>
      </c>
    </row>
    <row r="20" spans="1:15" ht="12.6" customHeight="1">
      <c r="A20" s="75"/>
      <c r="B20" s="75"/>
      <c r="C20" s="75" t="s">
        <v>6</v>
      </c>
      <c r="D20" s="72">
        <v>279.4679</v>
      </c>
      <c r="E20" s="72">
        <v>368.7407575</v>
      </c>
      <c r="F20" s="72">
        <v>249.90127</v>
      </c>
      <c r="G20" s="72">
        <v>372.4331125</v>
      </c>
      <c r="H20" s="72">
        <v>529.36917</v>
      </c>
      <c r="I20" s="72">
        <v>741.17387</v>
      </c>
      <c r="J20" s="72">
        <v>75.78980471124079</v>
      </c>
      <c r="K20" s="72">
        <v>67.09963792491733</v>
      </c>
      <c r="L20" s="72">
        <v>71.42307512810727</v>
      </c>
      <c r="M20" s="72">
        <v>75.78980471124079</v>
      </c>
      <c r="N20" s="72">
        <v>67.09963792491733</v>
      </c>
      <c r="O20" s="72">
        <v>71.42307512810727</v>
      </c>
    </row>
    <row r="21" spans="1:15" ht="12.6" customHeight="1">
      <c r="A21" s="75"/>
      <c r="B21" s="75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2">
      <c r="A22" s="75">
        <v>5</v>
      </c>
      <c r="B22" s="75" t="s">
        <v>120</v>
      </c>
      <c r="C22" s="75" t="s">
        <v>5</v>
      </c>
      <c r="D22" s="72">
        <v>3350.593475</v>
      </c>
      <c r="E22" s="72">
        <v>3898.9831</v>
      </c>
      <c r="F22" s="72">
        <v>3075.4676175</v>
      </c>
      <c r="G22" s="72">
        <v>3870.7902775</v>
      </c>
      <c r="H22" s="72">
        <v>6426.0610925</v>
      </c>
      <c r="I22" s="72">
        <v>7769.7733775</v>
      </c>
      <c r="J22" s="72">
        <v>85.93506022121512</v>
      </c>
      <c r="K22" s="72">
        <v>79.45322265008713</v>
      </c>
      <c r="L22" s="72">
        <v>82.70590119280477</v>
      </c>
      <c r="M22" s="72">
        <v>85.93506022121512</v>
      </c>
      <c r="N22" s="72">
        <v>79.45322265008713</v>
      </c>
      <c r="O22" s="72">
        <v>82.70590119280477</v>
      </c>
    </row>
    <row r="23" spans="1:15" ht="12">
      <c r="A23" s="75"/>
      <c r="B23" s="75"/>
      <c r="C23" s="75" t="s">
        <v>6</v>
      </c>
      <c r="D23" s="72">
        <v>934.75725</v>
      </c>
      <c r="E23" s="72">
        <v>1177.7181075</v>
      </c>
      <c r="F23" s="72">
        <v>740.615705</v>
      </c>
      <c r="G23" s="72">
        <v>1182.96018</v>
      </c>
      <c r="H23" s="72">
        <v>1675.372955</v>
      </c>
      <c r="I23" s="72">
        <v>2360.6782875</v>
      </c>
      <c r="J23" s="72">
        <v>79.37020277154905</v>
      </c>
      <c r="K23" s="72">
        <v>62.60698521568156</v>
      </c>
      <c r="L23" s="72">
        <v>70.96998196964185</v>
      </c>
      <c r="M23" s="72">
        <v>79.37020277154905</v>
      </c>
      <c r="N23" s="72">
        <v>62.60698521568156</v>
      </c>
      <c r="O23" s="72">
        <v>70.96998196964185</v>
      </c>
    </row>
    <row r="24" spans="1:15" ht="12">
      <c r="A24" s="75"/>
      <c r="B24" s="75"/>
      <c r="C24" s="7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2">
      <c r="A25" s="75">
        <v>6</v>
      </c>
      <c r="B25" s="75" t="s">
        <v>121</v>
      </c>
      <c r="C25" s="75" t="s">
        <v>5</v>
      </c>
      <c r="D25" s="72">
        <v>340.5588375</v>
      </c>
      <c r="E25" s="72">
        <v>417.1044075</v>
      </c>
      <c r="F25" s="72">
        <v>324.7479575</v>
      </c>
      <c r="G25" s="72">
        <v>417.61468</v>
      </c>
      <c r="H25" s="72">
        <v>665.306795</v>
      </c>
      <c r="I25" s="72">
        <v>834.7190875</v>
      </c>
      <c r="J25" s="72">
        <v>81.64834304705832</v>
      </c>
      <c r="K25" s="72">
        <v>77.76258188529195</v>
      </c>
      <c r="L25" s="72">
        <v>79.70427476297527</v>
      </c>
      <c r="M25" s="72">
        <v>81.64834304705832</v>
      </c>
      <c r="N25" s="72">
        <v>77.76258188529195</v>
      </c>
      <c r="O25" s="72">
        <v>79.70427476297527</v>
      </c>
    </row>
    <row r="26" spans="1:15" ht="12">
      <c r="A26" s="75"/>
      <c r="B26" s="75"/>
      <c r="C26" s="75" t="s">
        <v>6</v>
      </c>
      <c r="D26" s="72">
        <v>82.2851375</v>
      </c>
      <c r="E26" s="72">
        <v>118.4675025</v>
      </c>
      <c r="F26" s="72">
        <v>100.189455</v>
      </c>
      <c r="G26" s="72">
        <v>147.558545</v>
      </c>
      <c r="H26" s="72">
        <v>182.4745925</v>
      </c>
      <c r="I26" s="72">
        <v>266.0260475</v>
      </c>
      <c r="J26" s="72">
        <v>69.45798279152547</v>
      </c>
      <c r="K26" s="72">
        <v>67.89810444390055</v>
      </c>
      <c r="L26" s="72">
        <v>68.59275406104734</v>
      </c>
      <c r="M26" s="72">
        <v>69.45798279152547</v>
      </c>
      <c r="N26" s="72">
        <v>67.89810444390055</v>
      </c>
      <c r="O26" s="72">
        <v>68.59275406104734</v>
      </c>
    </row>
    <row r="27" spans="1:15" ht="12">
      <c r="A27" s="75"/>
      <c r="B27" s="75"/>
      <c r="C27" s="75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2">
      <c r="A28" s="75">
        <v>7</v>
      </c>
      <c r="B28" s="75" t="s">
        <v>122</v>
      </c>
      <c r="C28" s="75" t="s">
        <v>5</v>
      </c>
      <c r="D28" s="72">
        <v>2345.4225075</v>
      </c>
      <c r="E28" s="72">
        <v>2599.637225</v>
      </c>
      <c r="F28" s="72">
        <v>1833.1745425</v>
      </c>
      <c r="G28" s="72">
        <v>2453.632645</v>
      </c>
      <c r="H28" s="72">
        <v>4178.59705</v>
      </c>
      <c r="I28" s="72">
        <v>5053.26987</v>
      </c>
      <c r="J28" s="72">
        <v>90.22114643322973</v>
      </c>
      <c r="K28" s="72">
        <v>74.71267331870699</v>
      </c>
      <c r="L28" s="72">
        <v>82.6909537289367</v>
      </c>
      <c r="M28" s="72">
        <v>90.22114643322973</v>
      </c>
      <c r="N28" s="72">
        <v>74.71267331870699</v>
      </c>
      <c r="O28" s="72">
        <v>82.6909537289367</v>
      </c>
    </row>
    <row r="29" spans="1:15" ht="12">
      <c r="A29" s="75"/>
      <c r="B29" s="75"/>
      <c r="C29" s="75" t="s">
        <v>6</v>
      </c>
      <c r="D29" s="72">
        <v>484.327975</v>
      </c>
      <c r="E29" s="72">
        <v>643.734735</v>
      </c>
      <c r="F29" s="72">
        <v>403.48203</v>
      </c>
      <c r="G29" s="72">
        <v>658.232345</v>
      </c>
      <c r="H29" s="72">
        <v>887.810005</v>
      </c>
      <c r="I29" s="72">
        <v>1301.96708</v>
      </c>
      <c r="J29" s="72">
        <v>75.23719766341333</v>
      </c>
      <c r="K29" s="72">
        <v>61.29781270472207</v>
      </c>
      <c r="L29" s="72">
        <v>68.18989655253036</v>
      </c>
      <c r="M29" s="72">
        <v>75.23719766341333</v>
      </c>
      <c r="N29" s="72">
        <v>61.29781270472207</v>
      </c>
      <c r="O29" s="72">
        <v>68.18989655253036</v>
      </c>
    </row>
    <row r="30" spans="1:15" ht="12">
      <c r="A30" s="75"/>
      <c r="B30" s="75"/>
      <c r="C30" s="7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2">
      <c r="A31" s="75">
        <v>8</v>
      </c>
      <c r="B31" s="75" t="s">
        <v>123</v>
      </c>
      <c r="C31" s="75" t="s">
        <v>5</v>
      </c>
      <c r="D31" s="72">
        <v>519.0574675</v>
      </c>
      <c r="E31" s="72">
        <v>647.48914</v>
      </c>
      <c r="F31" s="72">
        <v>490.784315</v>
      </c>
      <c r="G31" s="72">
        <v>620.9043825</v>
      </c>
      <c r="H31" s="72">
        <v>1009.8417825</v>
      </c>
      <c r="I31" s="72">
        <v>1268.3935225</v>
      </c>
      <c r="J31" s="72">
        <v>80.1646599817875</v>
      </c>
      <c r="K31" s="72">
        <v>79.04346125306984</v>
      </c>
      <c r="L31" s="72">
        <v>79.61581043946083</v>
      </c>
      <c r="M31" s="72">
        <v>80.1646599817875</v>
      </c>
      <c r="N31" s="72">
        <v>79.04346125306984</v>
      </c>
      <c r="O31" s="72">
        <v>79.61581043946083</v>
      </c>
    </row>
    <row r="32" spans="1:15" ht="12">
      <c r="A32" s="75"/>
      <c r="B32" s="75"/>
      <c r="C32" s="75" t="s">
        <v>6</v>
      </c>
      <c r="D32" s="72">
        <v>127.5848275</v>
      </c>
      <c r="E32" s="72">
        <v>186.5038875</v>
      </c>
      <c r="F32" s="72">
        <v>152.69106</v>
      </c>
      <c r="G32" s="72">
        <v>228.16086</v>
      </c>
      <c r="H32" s="72">
        <v>280.2758875</v>
      </c>
      <c r="I32" s="72">
        <v>414.6647475</v>
      </c>
      <c r="J32" s="72">
        <v>68.40866922948189</v>
      </c>
      <c r="K32" s="72">
        <v>66.92254753948595</v>
      </c>
      <c r="L32" s="72">
        <v>67.5909609364611</v>
      </c>
      <c r="M32" s="72">
        <v>68.40866922948189</v>
      </c>
      <c r="N32" s="72">
        <v>66.92254753948595</v>
      </c>
      <c r="O32" s="72">
        <v>67.5909609364611</v>
      </c>
    </row>
    <row r="33" spans="1:15" ht="12">
      <c r="A33" s="75"/>
      <c r="B33" s="75"/>
      <c r="C33" s="7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2">
      <c r="A34" s="75">
        <v>9</v>
      </c>
      <c r="B34" s="75" t="s">
        <v>124</v>
      </c>
      <c r="C34" s="75" t="s">
        <v>5</v>
      </c>
      <c r="D34" s="72">
        <v>995.6053125</v>
      </c>
      <c r="E34" s="72">
        <v>1225.4889875</v>
      </c>
      <c r="F34" s="72">
        <v>894.28914</v>
      </c>
      <c r="G34" s="72">
        <v>1160.67176</v>
      </c>
      <c r="H34" s="72">
        <v>1889.8944525</v>
      </c>
      <c r="I34" s="72">
        <v>2386.1607475</v>
      </c>
      <c r="J34" s="72">
        <v>81.2414736203413</v>
      </c>
      <c r="K34" s="72">
        <v>77.04927188027735</v>
      </c>
      <c r="L34" s="72">
        <v>79.20231084515399</v>
      </c>
      <c r="M34" s="72">
        <v>81.2414736203413</v>
      </c>
      <c r="N34" s="72">
        <v>77.04927188027735</v>
      </c>
      <c r="O34" s="72">
        <v>79.20231084515399</v>
      </c>
    </row>
    <row r="35" spans="1:15" ht="12">
      <c r="A35" s="75"/>
      <c r="B35" s="75"/>
      <c r="C35" s="75" t="s">
        <v>6</v>
      </c>
      <c r="D35" s="72">
        <v>239.096635</v>
      </c>
      <c r="E35" s="72">
        <v>359.1814025</v>
      </c>
      <c r="F35" s="72">
        <v>251.7021825</v>
      </c>
      <c r="G35" s="72">
        <v>368.0486975</v>
      </c>
      <c r="H35" s="72">
        <v>490.7988175</v>
      </c>
      <c r="I35" s="72">
        <v>727.2301</v>
      </c>
      <c r="J35" s="72">
        <v>66.56709766592105</v>
      </c>
      <c r="K35" s="72">
        <v>68.38828236853087</v>
      </c>
      <c r="L35" s="72">
        <v>67.48879309313517</v>
      </c>
      <c r="M35" s="72">
        <v>66.56709766592105</v>
      </c>
      <c r="N35" s="72">
        <v>68.38828236853087</v>
      </c>
      <c r="O35" s="72">
        <v>67.48879309313517</v>
      </c>
    </row>
    <row r="36" spans="1:15" ht="12">
      <c r="A36" s="75"/>
      <c r="B36" s="75"/>
      <c r="C36" s="7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2">
      <c r="A37" s="75">
        <v>10</v>
      </c>
      <c r="B37" s="75" t="s">
        <v>125</v>
      </c>
      <c r="C37" s="75" t="s">
        <v>5</v>
      </c>
      <c r="D37" s="72">
        <v>1298.3006775</v>
      </c>
      <c r="E37" s="72">
        <v>1620.222445</v>
      </c>
      <c r="F37" s="72">
        <v>1111.36944</v>
      </c>
      <c r="G37" s="72">
        <v>1544.50767</v>
      </c>
      <c r="H37" s="72">
        <v>2409.6701175</v>
      </c>
      <c r="I37" s="72">
        <v>3164.730115</v>
      </c>
      <c r="J37" s="72">
        <v>80.13101420157155</v>
      </c>
      <c r="K37" s="72">
        <v>71.95622667254219</v>
      </c>
      <c r="L37" s="72">
        <v>76.14140953374786</v>
      </c>
      <c r="M37" s="72">
        <v>80.13101420157155</v>
      </c>
      <c r="N37" s="72">
        <v>71.95622667254219</v>
      </c>
      <c r="O37" s="72">
        <v>76.14140953374786</v>
      </c>
    </row>
    <row r="38" spans="1:15" ht="12">
      <c r="A38" s="75"/>
      <c r="B38" s="75"/>
      <c r="C38" s="75" t="s">
        <v>6</v>
      </c>
      <c r="D38" s="72">
        <v>314.6640225</v>
      </c>
      <c r="E38" s="72">
        <v>453.4062775</v>
      </c>
      <c r="F38" s="72">
        <v>290.3927125</v>
      </c>
      <c r="G38" s="72">
        <v>488.6442675</v>
      </c>
      <c r="H38" s="72">
        <v>605.056735</v>
      </c>
      <c r="I38" s="72">
        <v>942.050545</v>
      </c>
      <c r="J38" s="72">
        <v>69.40001453773432</v>
      </c>
      <c r="K38" s="72">
        <v>59.428245006476004</v>
      </c>
      <c r="L38" s="72">
        <v>64.2276296331849</v>
      </c>
      <c r="M38" s="72">
        <v>69.40001453773432</v>
      </c>
      <c r="N38" s="72">
        <v>59.428245006476004</v>
      </c>
      <c r="O38" s="72">
        <v>64.2276296331849</v>
      </c>
    </row>
    <row r="39" spans="1:15" ht="12">
      <c r="A39" s="75"/>
      <c r="B39" s="75"/>
      <c r="C39" s="7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12">
      <c r="A40" s="75">
        <v>11</v>
      </c>
      <c r="B40" s="75" t="s">
        <v>126</v>
      </c>
      <c r="C40" s="75" t="s">
        <v>5</v>
      </c>
      <c r="D40" s="72">
        <v>961.116825</v>
      </c>
      <c r="E40" s="72">
        <v>1175.4652125</v>
      </c>
      <c r="F40" s="72">
        <v>846.5482125</v>
      </c>
      <c r="G40" s="72">
        <v>1201.9887525</v>
      </c>
      <c r="H40" s="72">
        <v>1807.6650375</v>
      </c>
      <c r="I40" s="72">
        <v>2377.453965</v>
      </c>
      <c r="J40" s="72">
        <v>81.76480382229941</v>
      </c>
      <c r="K40" s="72">
        <v>70.42896289497517</v>
      </c>
      <c r="L40" s="72">
        <v>76.03365045598264</v>
      </c>
      <c r="M40" s="72">
        <v>81.76480382229941</v>
      </c>
      <c r="N40" s="72">
        <v>70.42896289497517</v>
      </c>
      <c r="O40" s="72">
        <v>76.03365045598264</v>
      </c>
    </row>
    <row r="41" spans="1:15" ht="12">
      <c r="A41" s="75"/>
      <c r="B41" s="75"/>
      <c r="C41" s="75" t="s">
        <v>6</v>
      </c>
      <c r="D41" s="72">
        <v>189.8284375</v>
      </c>
      <c r="E41" s="72">
        <v>272.803285</v>
      </c>
      <c r="F41" s="72">
        <v>152.0766175</v>
      </c>
      <c r="G41" s="72">
        <v>280.1447725</v>
      </c>
      <c r="H41" s="72">
        <v>341.905055</v>
      </c>
      <c r="I41" s="72">
        <v>552.9480575</v>
      </c>
      <c r="J41" s="72">
        <v>69.58436644192169</v>
      </c>
      <c r="K41" s="72">
        <v>54.28500990501259</v>
      </c>
      <c r="L41" s="72">
        <v>61.83312344848955</v>
      </c>
      <c r="M41" s="72">
        <v>69.58436644192169</v>
      </c>
      <c r="N41" s="72">
        <v>54.28500990501259</v>
      </c>
      <c r="O41" s="72">
        <v>61.83312344848955</v>
      </c>
    </row>
    <row r="42" spans="1:15" ht="12">
      <c r="A42" s="75"/>
      <c r="B42" s="75"/>
      <c r="C42" s="7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ht="12">
      <c r="A43" s="75">
        <v>12</v>
      </c>
      <c r="B43" s="75" t="s">
        <v>127</v>
      </c>
      <c r="C43" s="75" t="s">
        <v>5</v>
      </c>
      <c r="D43" s="72">
        <v>173.662445</v>
      </c>
      <c r="E43" s="72">
        <v>209.0140675</v>
      </c>
      <c r="F43" s="72">
        <v>164.001325</v>
      </c>
      <c r="G43" s="72">
        <v>221.969875</v>
      </c>
      <c r="H43" s="72">
        <v>337.66377</v>
      </c>
      <c r="I43" s="72">
        <v>430.9839425</v>
      </c>
      <c r="J43" s="72">
        <v>83.08648651124882</v>
      </c>
      <c r="K43" s="72">
        <v>73.88449671379956</v>
      </c>
      <c r="L43" s="72">
        <v>78.34718111336596</v>
      </c>
      <c r="M43" s="72">
        <v>83.08648651124882</v>
      </c>
      <c r="N43" s="72">
        <v>73.88449671379956</v>
      </c>
      <c r="O43" s="72">
        <v>78.34718111336596</v>
      </c>
    </row>
    <row r="44" spans="1:15" ht="12">
      <c r="A44" s="75"/>
      <c r="B44" s="75"/>
      <c r="C44" s="75" t="s">
        <v>6</v>
      </c>
      <c r="D44" s="72">
        <v>37.6882225</v>
      </c>
      <c r="E44" s="72">
        <v>51.4633675</v>
      </c>
      <c r="F44" s="72">
        <v>26.7337075</v>
      </c>
      <c r="G44" s="72">
        <v>54.17696</v>
      </c>
      <c r="H44" s="72">
        <v>64.42193</v>
      </c>
      <c r="I44" s="72">
        <v>105.6403275</v>
      </c>
      <c r="J44" s="72">
        <v>73.23310605354382</v>
      </c>
      <c r="K44" s="72">
        <v>49.345159824397676</v>
      </c>
      <c r="L44" s="72">
        <v>60.982327037939186</v>
      </c>
      <c r="M44" s="72">
        <v>73.23310605354382</v>
      </c>
      <c r="N44" s="72">
        <v>49.345159824397676</v>
      </c>
      <c r="O44" s="72">
        <v>60.982327037939186</v>
      </c>
    </row>
    <row r="45" spans="1:15" ht="12">
      <c r="A45" s="75"/>
      <c r="B45" s="75"/>
      <c r="C45" s="7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2">
      <c r="A46" s="75">
        <v>13</v>
      </c>
      <c r="B46" s="75" t="s">
        <v>128</v>
      </c>
      <c r="C46" s="75" t="s">
        <v>5</v>
      </c>
      <c r="D46" s="72">
        <v>1822.0856875</v>
      </c>
      <c r="E46" s="72">
        <v>2239.498145</v>
      </c>
      <c r="F46" s="72">
        <v>1842.3921325</v>
      </c>
      <c r="G46" s="72">
        <v>2400.97747</v>
      </c>
      <c r="H46" s="72">
        <v>3664.47782</v>
      </c>
      <c r="I46" s="72">
        <v>4640.475615</v>
      </c>
      <c r="J46" s="72">
        <v>81.36133943973417</v>
      </c>
      <c r="K46" s="72">
        <v>76.73508625218379</v>
      </c>
      <c r="L46" s="72">
        <v>78.96772063955775</v>
      </c>
      <c r="M46" s="72">
        <v>81.36133943973417</v>
      </c>
      <c r="N46" s="72">
        <v>76.73508625218379</v>
      </c>
      <c r="O46" s="72">
        <v>78.96772063955775</v>
      </c>
    </row>
    <row r="47" spans="1:15" ht="12">
      <c r="A47" s="75"/>
      <c r="B47" s="75"/>
      <c r="C47" s="75" t="s">
        <v>6</v>
      </c>
      <c r="D47" s="72">
        <v>435.08027</v>
      </c>
      <c r="E47" s="72">
        <v>662.833905</v>
      </c>
      <c r="F47" s="72">
        <v>429.27136</v>
      </c>
      <c r="G47" s="72">
        <v>760.310925</v>
      </c>
      <c r="H47" s="72">
        <v>864.35163</v>
      </c>
      <c r="I47" s="72">
        <v>1423.14483</v>
      </c>
      <c r="J47" s="72">
        <v>65.63941082645735</v>
      </c>
      <c r="K47" s="72">
        <v>56.45997523973498</v>
      </c>
      <c r="L47" s="72">
        <v>60.735324457455256</v>
      </c>
      <c r="M47" s="72">
        <v>65.63941082645735</v>
      </c>
      <c r="N47" s="72">
        <v>56.45997523973498</v>
      </c>
      <c r="O47" s="72">
        <v>60.735324457455256</v>
      </c>
    </row>
    <row r="48" spans="1:15" ht="12">
      <c r="A48" s="75"/>
      <c r="B48" s="75"/>
      <c r="C48" s="75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2">
      <c r="A49" s="75">
        <v>14</v>
      </c>
      <c r="B49" s="75" t="s">
        <v>129</v>
      </c>
      <c r="C49" s="75" t="s">
        <v>5</v>
      </c>
      <c r="D49" s="72">
        <v>2005.8999875</v>
      </c>
      <c r="E49" s="72">
        <v>2338.2989525</v>
      </c>
      <c r="F49" s="72">
        <v>1639.430645</v>
      </c>
      <c r="G49" s="72">
        <v>2276.2029225</v>
      </c>
      <c r="H49" s="72">
        <v>3645.3306325</v>
      </c>
      <c r="I49" s="72">
        <v>4614.501875</v>
      </c>
      <c r="J49" s="72">
        <v>85.78458222184916</v>
      </c>
      <c r="K49" s="72">
        <v>72.02480186605594</v>
      </c>
      <c r="L49" s="72">
        <v>78.99727275546941</v>
      </c>
      <c r="M49" s="72">
        <v>85.78458222184916</v>
      </c>
      <c r="N49" s="72">
        <v>72.02480186605594</v>
      </c>
      <c r="O49" s="72">
        <v>78.99727275546941</v>
      </c>
    </row>
    <row r="50" spans="1:15" ht="12">
      <c r="A50" s="75"/>
      <c r="B50" s="75"/>
      <c r="C50" s="75" t="s">
        <v>6</v>
      </c>
      <c r="D50" s="72">
        <v>394.0487225</v>
      </c>
      <c r="E50" s="72">
        <v>550.1242325</v>
      </c>
      <c r="F50" s="72">
        <v>313.0282275</v>
      </c>
      <c r="G50" s="72">
        <v>636.281865</v>
      </c>
      <c r="H50" s="72">
        <v>707.07695</v>
      </c>
      <c r="I50" s="72">
        <v>1186.4060975</v>
      </c>
      <c r="J50" s="72">
        <v>71.62904289986899</v>
      </c>
      <c r="K50" s="72">
        <v>49.19647167690376</v>
      </c>
      <c r="L50" s="72">
        <v>59.59822285893133</v>
      </c>
      <c r="M50" s="72">
        <v>71.62904289986899</v>
      </c>
      <c r="N50" s="72">
        <v>49.19647167690376</v>
      </c>
      <c r="O50" s="72">
        <v>59.59822285893133</v>
      </c>
    </row>
    <row r="51" spans="1:15" ht="12">
      <c r="A51" s="75"/>
      <c r="B51" s="75"/>
      <c r="C51" s="7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1:15" ht="12">
      <c r="A52" s="75">
        <v>15</v>
      </c>
      <c r="B52" s="75" t="s">
        <v>130</v>
      </c>
      <c r="C52" s="75" t="s">
        <v>5</v>
      </c>
      <c r="D52" s="72">
        <v>1146.29198</v>
      </c>
      <c r="E52" s="72">
        <v>1381.8690025</v>
      </c>
      <c r="F52" s="72">
        <v>918.0468525</v>
      </c>
      <c r="G52" s="72">
        <v>1326.52449</v>
      </c>
      <c r="H52" s="72">
        <v>2064.3388325</v>
      </c>
      <c r="I52" s="72">
        <v>2708.3934925</v>
      </c>
      <c r="J52" s="72">
        <v>82.9522898282104</v>
      </c>
      <c r="K52" s="72">
        <v>69.2069282867141</v>
      </c>
      <c r="L52" s="72">
        <v>76.22004846107126</v>
      </c>
      <c r="M52" s="72">
        <v>82.9522898282104</v>
      </c>
      <c r="N52" s="72">
        <v>69.2069282867141</v>
      </c>
      <c r="O52" s="72">
        <v>76.22004846107126</v>
      </c>
    </row>
    <row r="53" spans="1:15" ht="12">
      <c r="A53" s="75"/>
      <c r="B53" s="75"/>
      <c r="C53" s="75" t="s">
        <v>6</v>
      </c>
      <c r="D53" s="72">
        <v>212.882005</v>
      </c>
      <c r="E53" s="72">
        <v>345.2656975</v>
      </c>
      <c r="F53" s="72">
        <v>205.6634675</v>
      </c>
      <c r="G53" s="72">
        <v>372.569225</v>
      </c>
      <c r="H53" s="72">
        <v>418.5454725</v>
      </c>
      <c r="I53" s="72">
        <v>717.8349225</v>
      </c>
      <c r="J53" s="72">
        <v>61.65744426435528</v>
      </c>
      <c r="K53" s="72">
        <v>55.20141055665561</v>
      </c>
      <c r="L53" s="72">
        <v>58.3066467485775</v>
      </c>
      <c r="M53" s="72">
        <v>61.65744426435528</v>
      </c>
      <c r="N53" s="72">
        <v>55.20141055665561</v>
      </c>
      <c r="O53" s="72">
        <v>58.3066467485775</v>
      </c>
    </row>
    <row r="54" spans="1:15" ht="12">
      <c r="A54" s="75"/>
      <c r="B54" s="75"/>
      <c r="C54" s="75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12">
      <c r="A55" s="75">
        <v>16</v>
      </c>
      <c r="B55" s="75" t="s">
        <v>131</v>
      </c>
      <c r="C55" s="75" t="s">
        <v>5</v>
      </c>
      <c r="D55" s="72">
        <v>1764.0688675</v>
      </c>
      <c r="E55" s="72">
        <v>2088.749945</v>
      </c>
      <c r="F55" s="72">
        <v>1638.252255</v>
      </c>
      <c r="G55" s="72">
        <v>2072.1368725</v>
      </c>
      <c r="H55" s="72">
        <v>3402.3211225</v>
      </c>
      <c r="I55" s="72">
        <v>4160.8868175</v>
      </c>
      <c r="J55" s="72">
        <v>84.45572298985745</v>
      </c>
      <c r="K55" s="72">
        <v>79.06100589887552</v>
      </c>
      <c r="L55" s="72">
        <v>81.76913412281252</v>
      </c>
      <c r="M55" s="72">
        <v>84.45572298985745</v>
      </c>
      <c r="N55" s="72">
        <v>79.06100589887552</v>
      </c>
      <c r="O55" s="72">
        <v>81.76913412281252</v>
      </c>
    </row>
    <row r="56" spans="1:15" ht="12" customHeight="1">
      <c r="A56" s="75"/>
      <c r="B56" s="75"/>
      <c r="C56" s="75" t="s">
        <v>6</v>
      </c>
      <c r="D56" s="72">
        <v>388.56432</v>
      </c>
      <c r="E56" s="72">
        <v>620.1559975</v>
      </c>
      <c r="F56" s="72">
        <v>299.2065475</v>
      </c>
      <c r="G56" s="72">
        <v>636.5474725</v>
      </c>
      <c r="H56" s="72">
        <v>687.7708675</v>
      </c>
      <c r="I56" s="72">
        <v>1256.70347</v>
      </c>
      <c r="J56" s="72">
        <v>62.655899735937005</v>
      </c>
      <c r="K56" s="72">
        <v>47.00459281141832</v>
      </c>
      <c r="L56" s="72">
        <v>54.72817445948487</v>
      </c>
      <c r="M56" s="72">
        <v>62.655899735937005</v>
      </c>
      <c r="N56" s="72">
        <v>47.00459281141832</v>
      </c>
      <c r="O56" s="72">
        <v>54.72817445948487</v>
      </c>
    </row>
    <row r="57" spans="1:15" ht="12" customHeight="1">
      <c r="A57" s="75"/>
      <c r="B57" s="75"/>
      <c r="C57" s="75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15" ht="12">
      <c r="A58" s="75">
        <v>17</v>
      </c>
      <c r="B58" s="75" t="s">
        <v>132</v>
      </c>
      <c r="C58" s="75" t="s">
        <v>5</v>
      </c>
      <c r="D58" s="72">
        <v>10115.99285</v>
      </c>
      <c r="E58" s="72">
        <v>13488.07525</v>
      </c>
      <c r="F58" s="72">
        <v>7417.1704</v>
      </c>
      <c r="G58" s="72">
        <v>13405.182175</v>
      </c>
      <c r="H58" s="72">
        <v>17533.16325</v>
      </c>
      <c r="I58" s="72">
        <v>26893.257425</v>
      </c>
      <c r="J58" s="72">
        <v>74.99952856505601</v>
      </c>
      <c r="K58" s="72">
        <v>55.33061992870679</v>
      </c>
      <c r="L58" s="72">
        <v>65.19538698090606</v>
      </c>
      <c r="M58" s="72">
        <v>74.99952856505601</v>
      </c>
      <c r="N58" s="72">
        <v>55.33061992870679</v>
      </c>
      <c r="O58" s="72">
        <v>65.19538698090606</v>
      </c>
    </row>
    <row r="59" spans="1:15" ht="12">
      <c r="A59" s="75"/>
      <c r="B59" s="75"/>
      <c r="C59" s="75" t="s">
        <v>6</v>
      </c>
      <c r="D59" s="72">
        <v>2646.034475</v>
      </c>
      <c r="E59" s="72">
        <v>4101.323875</v>
      </c>
      <c r="F59" s="72">
        <v>1950.18825</v>
      </c>
      <c r="G59" s="72">
        <v>4375.88405</v>
      </c>
      <c r="H59" s="72">
        <v>4596.222725</v>
      </c>
      <c r="I59" s="72">
        <v>8477.207925</v>
      </c>
      <c r="J59" s="72">
        <v>64.51659404733063</v>
      </c>
      <c r="K59" s="72">
        <v>44.56672589393679</v>
      </c>
      <c r="L59" s="72">
        <v>54.21859137659407</v>
      </c>
      <c r="M59" s="72">
        <v>64.51659404733063</v>
      </c>
      <c r="N59" s="72">
        <v>44.56672589393679</v>
      </c>
      <c r="O59" s="72">
        <v>54.21859137659407</v>
      </c>
    </row>
    <row r="60" spans="1:15" ht="12">
      <c r="A60" s="75"/>
      <c r="B60" s="75"/>
      <c r="C60" s="75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1:15" ht="12">
      <c r="A61" s="75">
        <v>18</v>
      </c>
      <c r="B61" s="75" t="s">
        <v>133</v>
      </c>
      <c r="C61" s="75" t="s">
        <v>5</v>
      </c>
      <c r="D61" s="72">
        <v>11120.043558</v>
      </c>
      <c r="E61" s="72">
        <v>13817.073745</v>
      </c>
      <c r="F61" s="72">
        <v>10520.271872</v>
      </c>
      <c r="G61" s="72">
        <v>14426.390688</v>
      </c>
      <c r="H61" s="72">
        <v>21640.31543</v>
      </c>
      <c r="I61" s="72">
        <v>28243.464432</v>
      </c>
      <c r="J61" s="72">
        <v>80.48045312071974</v>
      </c>
      <c r="K61" s="72">
        <v>72.92379708495525</v>
      </c>
      <c r="L61" s="72">
        <v>76.62061246807032</v>
      </c>
      <c r="M61" s="72">
        <v>80.48045312071974</v>
      </c>
      <c r="N61" s="72">
        <v>72.92379708495525</v>
      </c>
      <c r="O61" s="72">
        <v>76.62061246807032</v>
      </c>
    </row>
    <row r="62" spans="1:15" ht="12">
      <c r="A62" s="75"/>
      <c r="B62" s="75"/>
      <c r="C62" s="75" t="s">
        <v>6</v>
      </c>
      <c r="D62" s="72">
        <v>2254.0692775</v>
      </c>
      <c r="E62" s="72">
        <v>4024.96344</v>
      </c>
      <c r="F62" s="72">
        <v>2257.035055</v>
      </c>
      <c r="G62" s="72">
        <v>4359.34803</v>
      </c>
      <c r="H62" s="72">
        <v>4511.1043325</v>
      </c>
      <c r="I62" s="72">
        <v>8384.31147</v>
      </c>
      <c r="J62" s="72">
        <v>56.00222986124814</v>
      </c>
      <c r="K62" s="72">
        <v>51.774601143740284</v>
      </c>
      <c r="L62" s="72">
        <v>53.80411198511927</v>
      </c>
      <c r="M62" s="72">
        <v>56.00222986124814</v>
      </c>
      <c r="N62" s="72">
        <v>51.774601143740284</v>
      </c>
      <c r="O62" s="72">
        <v>53.80411198511927</v>
      </c>
    </row>
    <row r="63" spans="1:15" ht="12">
      <c r="A63" s="75"/>
      <c r="B63" s="75"/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12">
      <c r="A64" s="75">
        <v>19</v>
      </c>
      <c r="B64" s="75" t="s">
        <v>134</v>
      </c>
      <c r="C64" s="75" t="s">
        <v>5</v>
      </c>
      <c r="D64" s="72">
        <v>8309.18963</v>
      </c>
      <c r="E64" s="72">
        <v>11206.27506</v>
      </c>
      <c r="F64" s="72">
        <v>7077.0121275</v>
      </c>
      <c r="G64" s="72">
        <v>11137.262778</v>
      </c>
      <c r="H64" s="72">
        <v>15386.201757</v>
      </c>
      <c r="I64" s="72">
        <v>22343.537837</v>
      </c>
      <c r="J64" s="72">
        <v>74.14765018270042</v>
      </c>
      <c r="K64" s="72">
        <v>63.54354987007743</v>
      </c>
      <c r="L64" s="72">
        <v>68.86197642130365</v>
      </c>
      <c r="M64" s="72">
        <v>74.14765018270042</v>
      </c>
      <c r="N64" s="72">
        <v>63.54354987007743</v>
      </c>
      <c r="O64" s="72">
        <v>68.86197642130365</v>
      </c>
    </row>
    <row r="65" spans="1:15" ht="12">
      <c r="A65" s="75"/>
      <c r="B65" s="75"/>
      <c r="C65" s="75" t="s">
        <v>6</v>
      </c>
      <c r="D65" s="72">
        <v>1908.185485</v>
      </c>
      <c r="E65" s="72">
        <v>3095.8119475</v>
      </c>
      <c r="F65" s="72">
        <v>1556.79803</v>
      </c>
      <c r="G65" s="72">
        <v>3241.96084</v>
      </c>
      <c r="H65" s="72">
        <v>3464.983515</v>
      </c>
      <c r="I65" s="72">
        <v>6337.7727875</v>
      </c>
      <c r="J65" s="72">
        <v>61.637641993756795</v>
      </c>
      <c r="K65" s="72">
        <v>48.02026017069348</v>
      </c>
      <c r="L65" s="72">
        <v>54.67194282878037</v>
      </c>
      <c r="M65" s="72">
        <v>61.637641993756795</v>
      </c>
      <c r="N65" s="72">
        <v>48.02026017069348</v>
      </c>
      <c r="O65" s="72">
        <v>54.67194282878037</v>
      </c>
    </row>
    <row r="66" spans="1:15" ht="12">
      <c r="A66" s="75"/>
      <c r="B66" s="75"/>
      <c r="C66" s="75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1:15" ht="12">
      <c r="A67" s="75">
        <v>20</v>
      </c>
      <c r="B67" s="75" t="s">
        <v>135</v>
      </c>
      <c r="C67" s="75" t="s">
        <v>5</v>
      </c>
      <c r="D67" s="72">
        <v>2041.3048025</v>
      </c>
      <c r="E67" s="72">
        <v>2597.05342</v>
      </c>
      <c r="F67" s="72">
        <v>1832.9652725</v>
      </c>
      <c r="G67" s="72">
        <v>2571.805825</v>
      </c>
      <c r="H67" s="72">
        <v>3874.270075</v>
      </c>
      <c r="I67" s="72">
        <v>5168.859245</v>
      </c>
      <c r="J67" s="72">
        <v>78.6008014613731</v>
      </c>
      <c r="K67" s="72">
        <v>71.27152659357556</v>
      </c>
      <c r="L67" s="72">
        <v>74.95406416314593</v>
      </c>
      <c r="M67" s="72">
        <v>78.6008014613731</v>
      </c>
      <c r="N67" s="72">
        <v>71.27152659357556</v>
      </c>
      <c r="O67" s="72">
        <v>74.95406416314593</v>
      </c>
    </row>
    <row r="68" spans="1:15" ht="12.6" customHeight="1">
      <c r="A68" s="75"/>
      <c r="B68" s="75"/>
      <c r="C68" s="75" t="s">
        <v>6</v>
      </c>
      <c r="D68" s="72">
        <v>444.385115</v>
      </c>
      <c r="E68" s="72">
        <v>757.405655</v>
      </c>
      <c r="F68" s="72">
        <v>367.9141575</v>
      </c>
      <c r="G68" s="72">
        <v>766.2944225</v>
      </c>
      <c r="H68" s="72">
        <v>812.2992725</v>
      </c>
      <c r="I68" s="72">
        <v>1523.7000775</v>
      </c>
      <c r="J68" s="72">
        <v>58.67200912303724</v>
      </c>
      <c r="K68" s="72">
        <v>48.01211475606166</v>
      </c>
      <c r="L68" s="72">
        <v>53.31096877233047</v>
      </c>
      <c r="M68" s="72">
        <v>58.67200912303724</v>
      </c>
      <c r="N68" s="72">
        <v>48.01211475606166</v>
      </c>
      <c r="O68" s="72">
        <v>53.31096877233047</v>
      </c>
    </row>
    <row r="69" spans="1:15" ht="12.6" customHeight="1">
      <c r="A69" s="75"/>
      <c r="B69" s="75"/>
      <c r="C69" s="75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1:15" ht="10.95" customHeight="1">
      <c r="A70" s="75">
        <v>21</v>
      </c>
      <c r="B70" s="75" t="s">
        <v>136</v>
      </c>
      <c r="C70" s="75" t="s">
        <v>5</v>
      </c>
      <c r="D70" s="72">
        <v>127.68525</v>
      </c>
      <c r="E70" s="72">
        <v>142.25025</v>
      </c>
      <c r="F70" s="72">
        <v>91.95425</v>
      </c>
      <c r="G70" s="72">
        <v>122.04325</v>
      </c>
      <c r="H70" s="72">
        <v>219.6395</v>
      </c>
      <c r="I70" s="72">
        <v>264.2935</v>
      </c>
      <c r="J70" s="72">
        <v>89.76100217750057</v>
      </c>
      <c r="K70" s="72">
        <v>75.34562542377394</v>
      </c>
      <c r="L70" s="72">
        <v>83.10438962744071</v>
      </c>
      <c r="M70" s="72">
        <v>89.76100217750057</v>
      </c>
      <c r="N70" s="72">
        <v>75.34562542377394</v>
      </c>
      <c r="O70" s="72">
        <v>83.10438962744071</v>
      </c>
    </row>
    <row r="71" spans="1:15" ht="12">
      <c r="A71" s="75"/>
      <c r="B71" s="75"/>
      <c r="C71" s="75" t="s">
        <v>6</v>
      </c>
      <c r="D71" s="72">
        <v>20.94325</v>
      </c>
      <c r="E71" s="72">
        <v>31.17425</v>
      </c>
      <c r="F71" s="72">
        <v>11.46675</v>
      </c>
      <c r="G71" s="72">
        <v>30.09875</v>
      </c>
      <c r="H71" s="72">
        <v>32.41</v>
      </c>
      <c r="I71" s="72">
        <v>61.273</v>
      </c>
      <c r="J71" s="72">
        <v>67.18124734356078</v>
      </c>
      <c r="K71" s="72">
        <v>38.09709705552556</v>
      </c>
      <c r="L71" s="72">
        <v>52.89442331859056</v>
      </c>
      <c r="M71" s="72">
        <v>67.18124734356078</v>
      </c>
      <c r="N71" s="72">
        <v>38.09709705552556</v>
      </c>
      <c r="O71" s="72">
        <v>52.89442331859056</v>
      </c>
    </row>
    <row r="72" spans="1:15" ht="12">
      <c r="A72" s="75"/>
      <c r="B72" s="75"/>
      <c r="C72" s="75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5" ht="12">
      <c r="A73" s="75">
        <v>22</v>
      </c>
      <c r="B73" s="75" t="s">
        <v>137</v>
      </c>
      <c r="C73" s="75" t="s">
        <v>5</v>
      </c>
      <c r="D73" s="72">
        <v>7367.56986</v>
      </c>
      <c r="E73" s="72">
        <v>8548.52889</v>
      </c>
      <c r="F73" s="72">
        <v>6116.3962875</v>
      </c>
      <c r="G73" s="72">
        <v>8359.729235</v>
      </c>
      <c r="H73" s="72">
        <v>13483.966147</v>
      </c>
      <c r="I73" s="72">
        <v>16908.258125</v>
      </c>
      <c r="J73" s="72">
        <v>86.185236720888</v>
      </c>
      <c r="K73" s="72">
        <v>73.16500469766709</v>
      </c>
      <c r="L73" s="72">
        <v>79.7478134489977</v>
      </c>
      <c r="M73" s="72">
        <v>86.185236720888</v>
      </c>
      <c r="N73" s="72">
        <v>73.16500469766709</v>
      </c>
      <c r="O73" s="72">
        <v>79.7478134489977</v>
      </c>
    </row>
    <row r="74" spans="1:15" ht="12">
      <c r="A74" s="75"/>
      <c r="B74" s="75"/>
      <c r="C74" s="75" t="s">
        <v>6</v>
      </c>
      <c r="D74" s="72">
        <v>1458.77922</v>
      </c>
      <c r="E74" s="72">
        <v>2291.856505</v>
      </c>
      <c r="F74" s="72">
        <v>1035.24025</v>
      </c>
      <c r="G74" s="72">
        <v>2523.3771475</v>
      </c>
      <c r="H74" s="72">
        <v>2494.01947</v>
      </c>
      <c r="I74" s="72">
        <v>4815.2336525</v>
      </c>
      <c r="J74" s="72">
        <v>63.65054779029457</v>
      </c>
      <c r="K74" s="72">
        <v>41.02598182858435</v>
      </c>
      <c r="L74" s="72">
        <v>51.794360356846674</v>
      </c>
      <c r="M74" s="72">
        <v>63.65054779029457</v>
      </c>
      <c r="N74" s="72">
        <v>41.02598182858435</v>
      </c>
      <c r="O74" s="72">
        <v>51.794360356846674</v>
      </c>
    </row>
    <row r="75" spans="1:15" ht="12">
      <c r="A75" s="75"/>
      <c r="B75" s="75"/>
      <c r="C75" s="75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ht="12">
      <c r="A76" s="75">
        <v>23</v>
      </c>
      <c r="B76" s="75" t="s">
        <v>138</v>
      </c>
      <c r="C76" s="75" t="s">
        <v>5</v>
      </c>
      <c r="D76" s="72">
        <v>435.9726</v>
      </c>
      <c r="E76" s="72">
        <v>507.6628725</v>
      </c>
      <c r="F76" s="72">
        <v>369.0889425</v>
      </c>
      <c r="G76" s="72">
        <v>455.8847775</v>
      </c>
      <c r="H76" s="72">
        <v>805.0615425</v>
      </c>
      <c r="I76" s="72">
        <v>963.54765</v>
      </c>
      <c r="J76" s="72">
        <v>85.87837000035886</v>
      </c>
      <c r="K76" s="72">
        <v>80.96101486959607</v>
      </c>
      <c r="L76" s="72">
        <v>83.55181422527468</v>
      </c>
      <c r="M76" s="72">
        <v>85.87837000035886</v>
      </c>
      <c r="N76" s="72">
        <v>80.96101486959607</v>
      </c>
      <c r="O76" s="72">
        <v>83.55181422527468</v>
      </c>
    </row>
    <row r="77" spans="1:15" ht="12">
      <c r="A77" s="75"/>
      <c r="B77" s="75"/>
      <c r="C77" s="75" t="s">
        <v>6</v>
      </c>
      <c r="D77" s="72">
        <v>83.2018525</v>
      </c>
      <c r="E77" s="72">
        <v>153.07739</v>
      </c>
      <c r="F77" s="72">
        <v>70.3601575</v>
      </c>
      <c r="G77" s="72">
        <v>151.1411675</v>
      </c>
      <c r="H77" s="72">
        <v>153.56201</v>
      </c>
      <c r="I77" s="72">
        <v>304.2185575</v>
      </c>
      <c r="J77" s="72">
        <v>54.35280318014306</v>
      </c>
      <c r="K77" s="72">
        <v>46.55260949998947</v>
      </c>
      <c r="L77" s="72">
        <v>50.47752880755804</v>
      </c>
      <c r="M77" s="72">
        <v>54.35280318014306</v>
      </c>
      <c r="N77" s="72">
        <v>46.55260949998947</v>
      </c>
      <c r="O77" s="72">
        <v>50.47752880755804</v>
      </c>
    </row>
    <row r="78" spans="1:15" ht="12">
      <c r="A78" s="75"/>
      <c r="B78" s="75"/>
      <c r="C78" s="75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5" ht="12">
      <c r="A79" s="75">
        <v>24</v>
      </c>
      <c r="B79" s="75" t="s">
        <v>139</v>
      </c>
      <c r="C79" s="75" t="s">
        <v>5</v>
      </c>
      <c r="D79" s="72">
        <v>4042.61739</v>
      </c>
      <c r="E79" s="72">
        <v>4756.887975</v>
      </c>
      <c r="F79" s="72">
        <v>3021.74488</v>
      </c>
      <c r="G79" s="72">
        <v>4490.1798425</v>
      </c>
      <c r="H79" s="72">
        <v>7064.36227</v>
      </c>
      <c r="I79" s="72">
        <v>9247.0678175</v>
      </c>
      <c r="J79" s="72">
        <v>84.98449850503364</v>
      </c>
      <c r="K79" s="72">
        <v>67.2967450300962</v>
      </c>
      <c r="L79" s="72">
        <v>76.39570087969672</v>
      </c>
      <c r="M79" s="72">
        <v>84.98449850503364</v>
      </c>
      <c r="N79" s="72">
        <v>67.2967450300962</v>
      </c>
      <c r="O79" s="72">
        <v>76.39570087969672</v>
      </c>
    </row>
    <row r="80" spans="1:15" ht="12">
      <c r="A80" s="75"/>
      <c r="B80" s="75"/>
      <c r="C80" s="75" t="s">
        <v>6</v>
      </c>
      <c r="D80" s="72">
        <v>675.7271825</v>
      </c>
      <c r="E80" s="72">
        <v>1118.6150225</v>
      </c>
      <c r="F80" s="72">
        <v>455.9500125</v>
      </c>
      <c r="G80" s="72">
        <v>1215.3989925</v>
      </c>
      <c r="H80" s="72">
        <v>1131.677195</v>
      </c>
      <c r="I80" s="72">
        <v>2334.014015</v>
      </c>
      <c r="J80" s="72">
        <v>60.407483263528235</v>
      </c>
      <c r="K80" s="72">
        <v>37.51443067779242</v>
      </c>
      <c r="L80" s="72">
        <v>48.48630675424628</v>
      </c>
      <c r="M80" s="72">
        <v>60.407483263528235</v>
      </c>
      <c r="N80" s="72">
        <v>37.51443067779242</v>
      </c>
      <c r="O80" s="72">
        <v>48.48630675424628</v>
      </c>
    </row>
    <row r="81" spans="1:15" ht="12">
      <c r="A81" s="75"/>
      <c r="B81" s="75"/>
      <c r="C81" s="75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ht="12">
      <c r="A82" s="75">
        <v>25</v>
      </c>
      <c r="B82" s="75" t="s">
        <v>140</v>
      </c>
      <c r="C82" s="75" t="s">
        <v>5</v>
      </c>
      <c r="D82" s="72">
        <v>721.8975975</v>
      </c>
      <c r="E82" s="72">
        <v>920.2637525</v>
      </c>
      <c r="F82" s="72">
        <v>623.8411625</v>
      </c>
      <c r="G82" s="72">
        <v>901.0558625</v>
      </c>
      <c r="H82" s="72">
        <v>1345.73876</v>
      </c>
      <c r="I82" s="72">
        <v>1821.319615</v>
      </c>
      <c r="J82" s="72">
        <v>78.44464106500816</v>
      </c>
      <c r="K82" s="72">
        <v>69.2344601997415</v>
      </c>
      <c r="L82" s="72">
        <v>73.88811655663193</v>
      </c>
      <c r="M82" s="72">
        <v>78.44464106500816</v>
      </c>
      <c r="N82" s="72">
        <v>69.2344601997415</v>
      </c>
      <c r="O82" s="72">
        <v>73.88811655663193</v>
      </c>
    </row>
    <row r="83" spans="1:15" ht="12">
      <c r="A83" s="75"/>
      <c r="B83" s="75"/>
      <c r="C83" s="75" t="s">
        <v>6</v>
      </c>
      <c r="D83" s="72">
        <v>153.679325</v>
      </c>
      <c r="E83" s="72">
        <v>287.6150975</v>
      </c>
      <c r="F83" s="72">
        <v>118.7022925</v>
      </c>
      <c r="G83" s="72">
        <v>310.9251875</v>
      </c>
      <c r="H83" s="72">
        <v>272.3816175</v>
      </c>
      <c r="I83" s="72">
        <v>598.540285</v>
      </c>
      <c r="J83" s="72">
        <v>53.432287225464584</v>
      </c>
      <c r="K83" s="72">
        <v>38.17712339563999</v>
      </c>
      <c r="L83" s="72">
        <v>45.507649915326915</v>
      </c>
      <c r="M83" s="72">
        <v>53.432287225464584</v>
      </c>
      <c r="N83" s="72">
        <v>38.17712339563999</v>
      </c>
      <c r="O83" s="72">
        <v>45.507649915326915</v>
      </c>
    </row>
    <row r="84" spans="1:15" ht="12">
      <c r="A84" s="75"/>
      <c r="B84" s="75"/>
      <c r="C84" s="75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ht="12">
      <c r="A85" s="75">
        <v>26</v>
      </c>
      <c r="B85" s="75" t="s">
        <v>141</v>
      </c>
      <c r="C85" s="75" t="s">
        <v>5</v>
      </c>
      <c r="D85" s="72">
        <v>1783.7218075</v>
      </c>
      <c r="E85" s="72">
        <v>2396.9877025</v>
      </c>
      <c r="F85" s="72">
        <v>1358.6223</v>
      </c>
      <c r="G85" s="72">
        <v>2364.3945325</v>
      </c>
      <c r="H85" s="72">
        <v>3142.3441075</v>
      </c>
      <c r="I85" s="72">
        <v>4761.382235</v>
      </c>
      <c r="J85" s="72">
        <v>74.41514220701347</v>
      </c>
      <c r="K85" s="72">
        <v>57.46174258673558</v>
      </c>
      <c r="L85" s="72">
        <v>65.99646809284152</v>
      </c>
      <c r="M85" s="72">
        <v>74.41514220701347</v>
      </c>
      <c r="N85" s="72">
        <v>57.46174258673558</v>
      </c>
      <c r="O85" s="72">
        <v>65.99646809284152</v>
      </c>
    </row>
    <row r="86" spans="1:15" ht="12">
      <c r="A86" s="75"/>
      <c r="B86" s="75"/>
      <c r="C86" s="75" t="s">
        <v>6</v>
      </c>
      <c r="D86" s="72">
        <v>375.8823725</v>
      </c>
      <c r="E86" s="72">
        <v>659.646645</v>
      </c>
      <c r="F86" s="72">
        <v>248.015465</v>
      </c>
      <c r="G86" s="72">
        <v>739.3583625</v>
      </c>
      <c r="H86" s="72">
        <v>623.8978375</v>
      </c>
      <c r="I86" s="72">
        <v>1399.0050075</v>
      </c>
      <c r="J86" s="72">
        <v>56.98238221161573</v>
      </c>
      <c r="K86" s="72">
        <v>33.544689230454196</v>
      </c>
      <c r="L86" s="72">
        <v>44.59582590164532</v>
      </c>
      <c r="M86" s="72">
        <v>56.98238221161573</v>
      </c>
      <c r="N86" s="72">
        <v>33.544689230454196</v>
      </c>
      <c r="O86" s="72">
        <v>44.59582590164532</v>
      </c>
    </row>
    <row r="87" spans="1:15" ht="12">
      <c r="A87" s="75"/>
      <c r="B87" s="75"/>
      <c r="C87" s="75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1:15" ht="12">
      <c r="A88" s="75">
        <v>27</v>
      </c>
      <c r="B88" s="75" t="s">
        <v>142</v>
      </c>
      <c r="C88" s="75" t="s">
        <v>5</v>
      </c>
      <c r="D88" s="72">
        <v>134.71755</v>
      </c>
      <c r="E88" s="72">
        <v>163.434885</v>
      </c>
      <c r="F88" s="72">
        <v>118.9181225</v>
      </c>
      <c r="G88" s="72">
        <v>158.437375</v>
      </c>
      <c r="H88" s="72">
        <v>253.6356725</v>
      </c>
      <c r="I88" s="72">
        <v>321.87226</v>
      </c>
      <c r="J88" s="72">
        <v>82.42888291566392</v>
      </c>
      <c r="K88" s="72">
        <v>75.056862372278</v>
      </c>
      <c r="L88" s="72">
        <v>78.80010302844987</v>
      </c>
      <c r="M88" s="72">
        <v>82.42888291566392</v>
      </c>
      <c r="N88" s="72">
        <v>75.056862372278</v>
      </c>
      <c r="O88" s="72">
        <v>78.80010302844987</v>
      </c>
    </row>
    <row r="89" spans="1:15" ht="12">
      <c r="A89" s="75"/>
      <c r="B89" s="75"/>
      <c r="C89" s="75" t="s">
        <v>6</v>
      </c>
      <c r="D89" s="72">
        <v>18.5352125</v>
      </c>
      <c r="E89" s="72">
        <v>39.2177525</v>
      </c>
      <c r="F89" s="72">
        <v>15.1339225</v>
      </c>
      <c r="G89" s="72">
        <v>37.291135</v>
      </c>
      <c r="H89" s="72">
        <v>33.669135</v>
      </c>
      <c r="I89" s="72">
        <v>76.5088875</v>
      </c>
      <c r="J89" s="72">
        <v>47.26230168340218</v>
      </c>
      <c r="K89" s="72">
        <v>40.5831640683503</v>
      </c>
      <c r="L89" s="72">
        <v>44.00682861843991</v>
      </c>
      <c r="M89" s="72">
        <v>47.26230168340218</v>
      </c>
      <c r="N89" s="72">
        <v>40.5831640683503</v>
      </c>
      <c r="O89" s="72">
        <v>44.00682861843991</v>
      </c>
    </row>
    <row r="90" spans="1:15" ht="12">
      <c r="A90" s="75"/>
      <c r="B90" s="75"/>
      <c r="C90" s="75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</row>
    <row r="91" spans="1:15" ht="12">
      <c r="A91" s="75"/>
      <c r="B91" s="75"/>
      <c r="C91" s="75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 ht="12">
      <c r="A92" s="75">
        <v>28</v>
      </c>
      <c r="B92" s="75" t="s">
        <v>143</v>
      </c>
      <c r="C92" s="75" t="s">
        <v>5</v>
      </c>
      <c r="D92" s="72">
        <v>76.3122525</v>
      </c>
      <c r="E92" s="72">
        <v>89.606615</v>
      </c>
      <c r="F92" s="72">
        <v>65.631085</v>
      </c>
      <c r="G92" s="72">
        <v>81.3862275</v>
      </c>
      <c r="H92" s="72">
        <v>141.9433375</v>
      </c>
      <c r="I92" s="72">
        <v>170.9928425</v>
      </c>
      <c r="J92" s="72">
        <v>85.16363719352638</v>
      </c>
      <c r="K92" s="72">
        <v>80.64151271786126</v>
      </c>
      <c r="L92" s="72">
        <v>83.01127428769425</v>
      </c>
      <c r="M92" s="72">
        <v>85.16363719352638</v>
      </c>
      <c r="N92" s="72">
        <v>80.64151271786126</v>
      </c>
      <c r="O92" s="72">
        <v>83.01127428769425</v>
      </c>
    </row>
    <row r="93" spans="1:15" ht="12">
      <c r="A93" s="75"/>
      <c r="B93" s="75"/>
      <c r="C93" s="75" t="s">
        <v>6</v>
      </c>
      <c r="D93" s="72">
        <v>17.8231625</v>
      </c>
      <c r="E93" s="72">
        <v>20.9689225</v>
      </c>
      <c r="F93" s="72">
        <v>15.369475</v>
      </c>
      <c r="G93" s="72">
        <v>20.902595</v>
      </c>
      <c r="H93" s="72">
        <v>33.1926375</v>
      </c>
      <c r="I93" s="72">
        <v>41.8715175</v>
      </c>
      <c r="J93" s="72">
        <v>84.99798928628782</v>
      </c>
      <c r="K93" s="72">
        <v>73.52902833356336</v>
      </c>
      <c r="L93" s="72">
        <v>79.27259264009238</v>
      </c>
      <c r="M93" s="72">
        <v>84.99798928628782</v>
      </c>
      <c r="N93" s="72">
        <v>73.52902833356336</v>
      </c>
      <c r="O93" s="72">
        <v>79.27259264009238</v>
      </c>
    </row>
    <row r="94" spans="1:15" ht="12">
      <c r="A94" s="75"/>
      <c r="B94" s="75"/>
      <c r="C94" s="75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12">
      <c r="A95" s="75">
        <v>30</v>
      </c>
      <c r="B95" s="75" t="s">
        <v>144</v>
      </c>
      <c r="C95" s="75" t="s">
        <v>5</v>
      </c>
      <c r="D95" s="72">
        <v>1828.205985</v>
      </c>
      <c r="E95" s="72">
        <v>2062.06522</v>
      </c>
      <c r="F95" s="72">
        <v>1643.0402025</v>
      </c>
      <c r="G95" s="72">
        <v>2021.3383675</v>
      </c>
      <c r="H95" s="72">
        <v>3471.2461875</v>
      </c>
      <c r="I95" s="72">
        <v>4083.4035875</v>
      </c>
      <c r="J95" s="72">
        <v>88.65897970967184</v>
      </c>
      <c r="K95" s="72">
        <v>81.28476799914104</v>
      </c>
      <c r="L95" s="72">
        <v>85.00864813182025</v>
      </c>
      <c r="M95" s="72">
        <v>88.65897970967184</v>
      </c>
      <c r="N95" s="72">
        <v>81.28476799914104</v>
      </c>
      <c r="O95" s="72">
        <v>85.00864813182025</v>
      </c>
    </row>
    <row r="96" spans="1:15" ht="12">
      <c r="A96" s="75"/>
      <c r="B96" s="75"/>
      <c r="C96" s="75" t="s">
        <v>6</v>
      </c>
      <c r="D96" s="72">
        <v>458.8252775</v>
      </c>
      <c r="E96" s="72">
        <v>579.586115</v>
      </c>
      <c r="F96" s="72">
        <v>389.6300925</v>
      </c>
      <c r="G96" s="72">
        <v>575.0800325</v>
      </c>
      <c r="H96" s="72">
        <v>848.45537</v>
      </c>
      <c r="I96" s="72">
        <v>1154.6661475</v>
      </c>
      <c r="J96" s="72">
        <v>79.16429769888467</v>
      </c>
      <c r="K96" s="72">
        <v>67.75232497748041</v>
      </c>
      <c r="L96" s="72">
        <v>73.48057893937693</v>
      </c>
      <c r="M96" s="72">
        <v>79.16429769888467</v>
      </c>
      <c r="N96" s="72">
        <v>67.75232497748041</v>
      </c>
      <c r="O96" s="72">
        <v>73.48057893937693</v>
      </c>
    </row>
    <row r="97" spans="1:15" ht="12">
      <c r="A97" s="75"/>
      <c r="B97" s="75"/>
      <c r="C97" s="75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1:15" ht="12">
      <c r="A98" s="75">
        <v>29</v>
      </c>
      <c r="B98" s="75" t="s">
        <v>145</v>
      </c>
      <c r="C98" s="75" t="s">
        <v>5</v>
      </c>
      <c r="D98" s="72">
        <v>1068.5755275</v>
      </c>
      <c r="E98" s="72">
        <v>1299.2415625</v>
      </c>
      <c r="F98" s="72">
        <v>966.701365</v>
      </c>
      <c r="G98" s="72">
        <v>1234.0503375</v>
      </c>
      <c r="H98" s="72">
        <v>2035.2768925</v>
      </c>
      <c r="I98" s="72">
        <v>2533.2919</v>
      </c>
      <c r="J98" s="72">
        <v>82.24610098247221</v>
      </c>
      <c r="K98" s="72">
        <v>78.33565095556729</v>
      </c>
      <c r="L98" s="72">
        <v>80.34119133685304</v>
      </c>
      <c r="M98" s="72">
        <v>82.24610098247221</v>
      </c>
      <c r="N98" s="72">
        <v>78.33565095556729</v>
      </c>
      <c r="O98" s="72">
        <v>80.34119133685304</v>
      </c>
    </row>
    <row r="99" spans="1:15" ht="12">
      <c r="A99" s="75"/>
      <c r="B99" s="75"/>
      <c r="C99" s="75" t="s">
        <v>6</v>
      </c>
      <c r="D99" s="72">
        <v>249.8208925</v>
      </c>
      <c r="E99" s="72">
        <v>327.1836875</v>
      </c>
      <c r="F99" s="72">
        <v>218.998645</v>
      </c>
      <c r="G99" s="72">
        <v>316.72225</v>
      </c>
      <c r="H99" s="72">
        <v>468.8195375</v>
      </c>
      <c r="I99" s="72">
        <v>643.9059375</v>
      </c>
      <c r="J99" s="72">
        <v>76.35493517689508</v>
      </c>
      <c r="K99" s="72">
        <v>69.14533001707332</v>
      </c>
      <c r="L99" s="72">
        <v>72.8086992519773</v>
      </c>
      <c r="M99" s="72">
        <v>76.35493517689508</v>
      </c>
      <c r="N99" s="72">
        <v>69.14533001707332</v>
      </c>
      <c r="O99" s="72">
        <v>72.8086992519773</v>
      </c>
    </row>
    <row r="100" spans="1:15" ht="12">
      <c r="A100" s="75"/>
      <c r="B100" s="75"/>
      <c r="C100" s="75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1:15" ht="12">
      <c r="A101" s="75"/>
      <c r="B101" s="75"/>
      <c r="C101" s="75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</row>
    <row r="102" spans="1:15" ht="11.4" customHeight="1">
      <c r="A102" s="75">
        <v>31</v>
      </c>
      <c r="B102" s="75" t="s">
        <v>146</v>
      </c>
      <c r="C102" s="75" t="s">
        <v>5</v>
      </c>
      <c r="D102" s="72">
        <v>1205.4875125</v>
      </c>
      <c r="E102" s="72">
        <v>1585.6975125</v>
      </c>
      <c r="F102" s="72">
        <v>993.9335075</v>
      </c>
      <c r="G102" s="72">
        <v>1550.544785</v>
      </c>
      <c r="H102" s="72">
        <v>2199.42102</v>
      </c>
      <c r="I102" s="72">
        <v>3136.2422975</v>
      </c>
      <c r="J102" s="72">
        <v>76.02253916634055</v>
      </c>
      <c r="K102" s="72">
        <v>64.10221214603614</v>
      </c>
      <c r="L102" s="72">
        <v>70.12918044480267</v>
      </c>
      <c r="M102" s="72">
        <v>76.02253916634055</v>
      </c>
      <c r="N102" s="72">
        <v>64.10221214603614</v>
      </c>
      <c r="O102" s="72">
        <v>70.12918044480267</v>
      </c>
    </row>
    <row r="103" spans="1:15" ht="12">
      <c r="A103" s="75"/>
      <c r="B103" s="75"/>
      <c r="C103" s="75" t="s">
        <v>6</v>
      </c>
      <c r="D103" s="72">
        <v>286.08556</v>
      </c>
      <c r="E103" s="72">
        <v>460.9817575</v>
      </c>
      <c r="F103" s="72">
        <v>219.30823</v>
      </c>
      <c r="G103" s="72">
        <v>507.881825</v>
      </c>
      <c r="H103" s="72">
        <v>505.39379</v>
      </c>
      <c r="I103" s="72">
        <v>968.8635825</v>
      </c>
      <c r="J103" s="72">
        <v>62.06006102096133</v>
      </c>
      <c r="K103" s="72">
        <v>43.180956514834925</v>
      </c>
      <c r="L103" s="72">
        <v>52.163565555422245</v>
      </c>
      <c r="M103" s="72">
        <v>62.06006102096133</v>
      </c>
      <c r="N103" s="72">
        <v>43.180956514834925</v>
      </c>
      <c r="O103" s="72">
        <v>52.163565555422245</v>
      </c>
    </row>
    <row r="104" spans="1:15" ht="12">
      <c r="A104" s="75"/>
      <c r="B104" s="75"/>
      <c r="C104" s="75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1:15" ht="12">
      <c r="A105" s="75">
        <v>32</v>
      </c>
      <c r="B105" s="75" t="s">
        <v>147</v>
      </c>
      <c r="C105" s="75" t="s">
        <v>5</v>
      </c>
      <c r="D105" s="72">
        <v>380.3548475</v>
      </c>
      <c r="E105" s="72">
        <v>535.925985</v>
      </c>
      <c r="F105" s="72">
        <v>275.8545775</v>
      </c>
      <c r="G105" s="72">
        <v>514.380295</v>
      </c>
      <c r="H105" s="72">
        <v>656.209425</v>
      </c>
      <c r="I105" s="72">
        <v>1050.30628</v>
      </c>
      <c r="J105" s="72">
        <v>70.97152557362936</v>
      </c>
      <c r="K105" s="72">
        <v>53.628527410833264</v>
      </c>
      <c r="L105" s="72">
        <v>62.47791120510105</v>
      </c>
      <c r="M105" s="72">
        <v>70.97152557362936</v>
      </c>
      <c r="N105" s="72">
        <v>53.628527410833264</v>
      </c>
      <c r="O105" s="72">
        <v>62.47791120510105</v>
      </c>
    </row>
    <row r="106" spans="1:15" ht="12">
      <c r="A106" s="75"/>
      <c r="B106" s="75"/>
      <c r="C106" s="75" t="s">
        <v>6</v>
      </c>
      <c r="D106" s="72">
        <v>80.0398375</v>
      </c>
      <c r="E106" s="72">
        <v>132.7542475</v>
      </c>
      <c r="F106" s="72">
        <v>42.1935225</v>
      </c>
      <c r="G106" s="72">
        <v>134.8861475</v>
      </c>
      <c r="H106" s="72">
        <v>122.23336</v>
      </c>
      <c r="I106" s="72">
        <v>267.640395</v>
      </c>
      <c r="J106" s="72">
        <v>60.2917337917945</v>
      </c>
      <c r="K106" s="72">
        <v>31.280841867027153</v>
      </c>
      <c r="L106" s="72">
        <v>45.67074413412071</v>
      </c>
      <c r="M106" s="72">
        <v>60.2917337917945</v>
      </c>
      <c r="N106" s="72">
        <v>31.280841867027153</v>
      </c>
      <c r="O106" s="72">
        <v>45.67074413412071</v>
      </c>
    </row>
    <row r="107" spans="1:15" ht="12">
      <c r="A107" s="75"/>
      <c r="B107" s="75"/>
      <c r="C107" s="75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1:15" ht="12">
      <c r="A108" s="75">
        <v>33</v>
      </c>
      <c r="B108" s="75" t="s">
        <v>148</v>
      </c>
      <c r="C108" s="75" t="s">
        <v>5</v>
      </c>
      <c r="D108" s="72">
        <v>98.03503</v>
      </c>
      <c r="E108" s="72">
        <v>153.9817975</v>
      </c>
      <c r="F108" s="72">
        <v>79.47506</v>
      </c>
      <c r="G108" s="72">
        <v>152.35473</v>
      </c>
      <c r="H108" s="72">
        <v>177.51009</v>
      </c>
      <c r="I108" s="72">
        <v>306.3365275</v>
      </c>
      <c r="J108" s="72">
        <v>63.66663566191972</v>
      </c>
      <c r="K108" s="72">
        <v>52.16448481776707</v>
      </c>
      <c r="L108" s="72">
        <v>57.94610634541452</v>
      </c>
      <c r="M108" s="72">
        <v>63.66663566191972</v>
      </c>
      <c r="N108" s="72">
        <v>52.16448481776707</v>
      </c>
      <c r="O108" s="72">
        <v>57.94610634541452</v>
      </c>
    </row>
    <row r="109" spans="1:15" ht="12">
      <c r="A109" s="75"/>
      <c r="B109" s="75"/>
      <c r="C109" s="75" t="s">
        <v>6</v>
      </c>
      <c r="D109" s="72">
        <v>19.5339075</v>
      </c>
      <c r="E109" s="72">
        <v>36.510495</v>
      </c>
      <c r="F109" s="72">
        <v>13.684375</v>
      </c>
      <c r="G109" s="72">
        <v>38.58891</v>
      </c>
      <c r="H109" s="72">
        <v>33.2182825</v>
      </c>
      <c r="I109" s="72">
        <v>75.099405</v>
      </c>
      <c r="J109" s="72">
        <v>53.5021710880666</v>
      </c>
      <c r="K109" s="72">
        <v>35.461937121312836</v>
      </c>
      <c r="L109" s="72">
        <v>44.23241768693107</v>
      </c>
      <c r="M109" s="72">
        <v>53.5021710880666</v>
      </c>
      <c r="N109" s="72">
        <v>35.461937121312836</v>
      </c>
      <c r="O109" s="72">
        <v>44.23241768693107</v>
      </c>
    </row>
    <row r="110" spans="1:15" ht="12">
      <c r="A110" s="75"/>
      <c r="B110" s="75"/>
      <c r="C110" s="75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1:15" ht="12">
      <c r="A111" s="75">
        <v>34</v>
      </c>
      <c r="B111" s="75" t="s">
        <v>149</v>
      </c>
      <c r="C111" s="75" t="s">
        <v>5</v>
      </c>
      <c r="D111" s="72">
        <v>15317.42497</v>
      </c>
      <c r="E111" s="72">
        <v>20475.72532</v>
      </c>
      <c r="F111" s="72">
        <v>7126.04747</v>
      </c>
      <c r="G111" s="72">
        <v>20355.576953</v>
      </c>
      <c r="H111" s="72">
        <v>22443.47244</v>
      </c>
      <c r="I111" s="72">
        <v>40831.302273</v>
      </c>
      <c r="J111" s="72">
        <v>74.80772832520103</v>
      </c>
      <c r="K111" s="72">
        <v>35.00783832584891</v>
      </c>
      <c r="L111" s="72">
        <v>54.966340015172406</v>
      </c>
      <c r="M111" s="72">
        <v>74.80772832520103</v>
      </c>
      <c r="N111" s="72">
        <v>35.00783832584891</v>
      </c>
      <c r="O111" s="72">
        <v>54.966340015172406</v>
      </c>
    </row>
    <row r="112" spans="1:15" ht="12">
      <c r="A112" s="76"/>
      <c r="B112" s="76"/>
      <c r="C112" s="76" t="s">
        <v>6</v>
      </c>
      <c r="D112" s="73">
        <v>1819.74211</v>
      </c>
      <c r="E112" s="73">
        <v>3970.16399</v>
      </c>
      <c r="F112" s="73">
        <v>678.00133</v>
      </c>
      <c r="G112" s="73">
        <v>4061.68839</v>
      </c>
      <c r="H112" s="73">
        <v>2497.74344</v>
      </c>
      <c r="I112" s="73">
        <v>8031.85238</v>
      </c>
      <c r="J112" s="72">
        <v>45.83543940712635</v>
      </c>
      <c r="K112" s="72">
        <v>16.6925983704033</v>
      </c>
      <c r="L112" s="72">
        <v>31.09797493563994</v>
      </c>
      <c r="M112" s="73">
        <v>45.83543940712635</v>
      </c>
      <c r="N112" s="73">
        <v>16.6925983704033</v>
      </c>
      <c r="O112" s="73">
        <v>31.09797493563994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 topLeftCell="A1">
      <selection activeCell="A18" sqref="A18"/>
    </sheetView>
  </sheetViews>
  <sheetFormatPr defaultColWidth="8.8515625" defaultRowHeight="15"/>
  <cols>
    <col min="1" max="1" width="19.7109375" style="19" customWidth="1"/>
    <col min="2" max="3" width="8.8515625" style="19" customWidth="1"/>
    <col min="4" max="9" width="10.421875" style="19" customWidth="1"/>
    <col min="10" max="16384" width="8.8515625" style="19" customWidth="1"/>
  </cols>
  <sheetData>
    <row r="1" ht="12"/>
    <row r="2" ht="12"/>
    <row r="3" spans="1:5" ht="12">
      <c r="A3" s="80" t="s">
        <v>3</v>
      </c>
      <c r="B3" s="80" t="s">
        <v>4</v>
      </c>
      <c r="C3" s="79" t="s">
        <v>58</v>
      </c>
      <c r="D3" s="79" t="s">
        <v>43</v>
      </c>
      <c r="E3" s="79"/>
    </row>
    <row r="4" spans="1:5" ht="12">
      <c r="A4" s="81" t="s">
        <v>10</v>
      </c>
      <c r="B4" s="81">
        <v>2006</v>
      </c>
      <c r="C4" s="66">
        <v>22180.391187</v>
      </c>
      <c r="D4" s="66">
        <v>50103.66336</v>
      </c>
      <c r="E4" s="66">
        <f>100*C4/D4</f>
        <v>44.2690009064439</v>
      </c>
    </row>
    <row r="5" spans="1:5" ht="12">
      <c r="A5" s="81"/>
      <c r="B5" s="81">
        <v>2020</v>
      </c>
      <c r="C5" s="66">
        <v>16846.271525</v>
      </c>
      <c r="D5" s="66">
        <v>60128.922852</v>
      </c>
      <c r="E5" s="66">
        <f>100*C5/D5</f>
        <v>28.016918856945168</v>
      </c>
    </row>
    <row r="6" spans="1:5" ht="12">
      <c r="A6" s="81"/>
      <c r="B6" s="81"/>
      <c r="C6" s="66"/>
      <c r="D6" s="66"/>
      <c r="E6" s="66"/>
    </row>
    <row r="7" spans="1:5" ht="12">
      <c r="A7" s="81" t="s">
        <v>13</v>
      </c>
      <c r="B7" s="81">
        <v>2006</v>
      </c>
      <c r="C7" s="66">
        <v>7202.37536</v>
      </c>
      <c r="D7" s="66">
        <v>20638.4585</v>
      </c>
      <c r="E7" s="66">
        <f>100*C7/D7</f>
        <v>34.89783580493669</v>
      </c>
    </row>
    <row r="8" spans="1:5" ht="12">
      <c r="A8" s="81"/>
      <c r="B8" s="81">
        <v>2020</v>
      </c>
      <c r="C8" s="66">
        <v>7416.9496025</v>
      </c>
      <c r="D8" s="66">
        <v>35851.561332</v>
      </c>
      <c r="E8" s="66">
        <f aca="true" t="shared" si="0" ref="E8:E14">100*C8/D8</f>
        <v>20.68794029307689</v>
      </c>
    </row>
    <row r="9" spans="1:5" ht="12">
      <c r="A9" s="81"/>
      <c r="B9" s="81"/>
      <c r="C9" s="66"/>
      <c r="D9" s="66"/>
      <c r="E9" s="66"/>
    </row>
    <row r="10" spans="1:5" ht="12">
      <c r="A10" s="81" t="s">
        <v>14</v>
      </c>
      <c r="B10" s="81">
        <v>2006</v>
      </c>
      <c r="C10" s="66">
        <v>572.056905</v>
      </c>
      <c r="D10" s="66">
        <v>1489.6850775</v>
      </c>
      <c r="E10" s="66">
        <f t="shared" si="0"/>
        <v>38.401197249020576</v>
      </c>
    </row>
    <row r="11" spans="1:5" ht="12">
      <c r="A11" s="81"/>
      <c r="B11" s="81">
        <v>2020</v>
      </c>
      <c r="C11" s="66">
        <v>784.67866</v>
      </c>
      <c r="D11" s="66">
        <v>1955.51345</v>
      </c>
      <c r="E11" s="66">
        <f t="shared" si="0"/>
        <v>40.126477268668246</v>
      </c>
    </row>
    <row r="12" spans="1:5" ht="12">
      <c r="A12" s="81"/>
      <c r="B12" s="81"/>
      <c r="C12" s="66"/>
      <c r="D12" s="66"/>
      <c r="E12" s="66"/>
    </row>
    <row r="13" spans="1:5" ht="12">
      <c r="A13" s="81" t="s">
        <v>73</v>
      </c>
      <c r="B13" s="81">
        <v>2006</v>
      </c>
      <c r="C13" s="66">
        <v>14405.958922</v>
      </c>
      <c r="D13" s="66">
        <v>27975.519782</v>
      </c>
      <c r="E13" s="66">
        <f t="shared" si="0"/>
        <v>51.49487492728938</v>
      </c>
    </row>
    <row r="14" spans="1:5" ht="12">
      <c r="A14" s="81"/>
      <c r="B14" s="81">
        <v>2020</v>
      </c>
      <c r="C14" s="66">
        <v>8644.6432625</v>
      </c>
      <c r="D14" s="66">
        <v>22321.84807</v>
      </c>
      <c r="E14" s="66">
        <f t="shared" si="0"/>
        <v>38.72727399358202</v>
      </c>
    </row>
    <row r="15" ht="12">
      <c r="E15" s="6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9"/>
  <sheetViews>
    <sheetView workbookViewId="0" topLeftCell="A57">
      <selection activeCell="H74" sqref="H74"/>
    </sheetView>
  </sheetViews>
  <sheetFormatPr defaultColWidth="8.8515625" defaultRowHeight="15"/>
  <cols>
    <col min="1" max="3" width="8.8515625" style="15" customWidth="1"/>
    <col min="4" max="4" width="11.00390625" style="15" bestFit="1" customWidth="1"/>
    <col min="5" max="6" width="10.140625" style="15" bestFit="1" customWidth="1"/>
    <col min="7" max="7" width="11.00390625" style="15" bestFit="1" customWidth="1"/>
    <col min="8" max="8" width="20.7109375" style="15" bestFit="1" customWidth="1"/>
    <col min="9" max="13" width="9.00390625" style="15" bestFit="1" customWidth="1"/>
    <col min="14" max="16384" width="8.8515625" style="15" customWidth="1"/>
  </cols>
  <sheetData>
    <row r="1" s="19" customFormat="1" ht="12"/>
    <row r="2" s="19" customFormat="1" ht="12"/>
    <row r="3" spans="1:13" s="19" customFormat="1" ht="48">
      <c r="A3" s="80" t="s">
        <v>74</v>
      </c>
      <c r="B3" s="80" t="s">
        <v>0</v>
      </c>
      <c r="C3" s="80" t="s">
        <v>4</v>
      </c>
      <c r="D3" s="79" t="s">
        <v>7</v>
      </c>
      <c r="E3" s="79" t="s">
        <v>8</v>
      </c>
      <c r="F3" s="79" t="s">
        <v>9</v>
      </c>
      <c r="G3" s="79" t="s">
        <v>43</v>
      </c>
      <c r="H3" s="113" t="s">
        <v>13</v>
      </c>
      <c r="I3" s="106" t="s">
        <v>14</v>
      </c>
      <c r="J3" s="106" t="s">
        <v>15</v>
      </c>
      <c r="K3" s="79" t="s">
        <v>13</v>
      </c>
      <c r="L3" s="79" t="s">
        <v>14</v>
      </c>
      <c r="M3" s="79" t="s">
        <v>15</v>
      </c>
    </row>
    <row r="4" spans="1:13" s="19" customFormat="1" ht="12">
      <c r="A4" s="81" t="s">
        <v>10</v>
      </c>
      <c r="B4" s="81" t="s">
        <v>5</v>
      </c>
      <c r="C4" s="81">
        <v>2006</v>
      </c>
      <c r="D4" s="66">
        <v>159059.0014</v>
      </c>
      <c r="E4" s="66">
        <v>14913.242025</v>
      </c>
      <c r="F4" s="66">
        <v>40407.055848</v>
      </c>
      <c r="G4" s="66">
        <v>214379.29928</v>
      </c>
      <c r="H4" s="66">
        <f aca="true" t="shared" si="0" ref="H4:J7">IF(D4="","x",100*D4/$G4)</f>
        <v>74.19513074919311</v>
      </c>
      <c r="I4" s="66">
        <f t="shared" si="0"/>
        <v>6.956474843926917</v>
      </c>
      <c r="J4" s="66">
        <f t="shared" si="0"/>
        <v>18.848394403614734</v>
      </c>
      <c r="K4" s="66">
        <v>74.19513074919311</v>
      </c>
      <c r="L4" s="66">
        <v>6.956474843926917</v>
      </c>
      <c r="M4" s="66">
        <v>18.848394403614734</v>
      </c>
    </row>
    <row r="5" spans="1:13" s="19" customFormat="1" ht="12">
      <c r="A5" s="81"/>
      <c r="B5" s="81"/>
      <c r="C5" s="81">
        <v>2020</v>
      </c>
      <c r="D5" s="66">
        <v>153224.73423</v>
      </c>
      <c r="E5" s="66">
        <v>12123.264342</v>
      </c>
      <c r="F5" s="66">
        <v>35853.86424</v>
      </c>
      <c r="G5" s="66">
        <v>201201.86281</v>
      </c>
      <c r="H5" s="66">
        <f t="shared" si="0"/>
        <v>76.15472942946558</v>
      </c>
      <c r="I5" s="66">
        <f t="shared" si="0"/>
        <v>6.025423508851062</v>
      </c>
      <c r="J5" s="66">
        <f t="shared" si="0"/>
        <v>17.819847062677404</v>
      </c>
      <c r="K5" s="66">
        <v>76.15472942946558</v>
      </c>
      <c r="L5" s="66">
        <v>6.025423508851062</v>
      </c>
      <c r="M5" s="66">
        <v>17.819847062677404</v>
      </c>
    </row>
    <row r="6" spans="1:13" s="19" customFormat="1" ht="12">
      <c r="A6" s="81"/>
      <c r="B6" s="81" t="s">
        <v>6</v>
      </c>
      <c r="C6" s="81">
        <v>2006</v>
      </c>
      <c r="D6" s="66">
        <v>20638.4585</v>
      </c>
      <c r="E6" s="66">
        <v>1489.6850775</v>
      </c>
      <c r="F6" s="66">
        <v>27975.519782</v>
      </c>
      <c r="G6" s="66">
        <v>50103.66336</v>
      </c>
      <c r="H6" s="66">
        <f t="shared" si="0"/>
        <v>41.191515980998325</v>
      </c>
      <c r="I6" s="66">
        <f t="shared" si="0"/>
        <v>2.9732059047189</v>
      </c>
      <c r="J6" s="66">
        <f t="shared" si="0"/>
        <v>55.83527811328484</v>
      </c>
      <c r="K6" s="66">
        <v>41.191515980998325</v>
      </c>
      <c r="L6" s="66">
        <v>2.9732059047189</v>
      </c>
      <c r="M6" s="66">
        <v>55.83527811328484</v>
      </c>
    </row>
    <row r="7" spans="1:13" s="19" customFormat="1" ht="12">
      <c r="A7" s="81"/>
      <c r="B7" s="81"/>
      <c r="C7" s="81">
        <v>2020</v>
      </c>
      <c r="D7" s="66">
        <v>35851.561332</v>
      </c>
      <c r="E7" s="66">
        <v>1955.51345</v>
      </c>
      <c r="F7" s="66">
        <v>22321.84807</v>
      </c>
      <c r="G7" s="66">
        <v>60128.922852</v>
      </c>
      <c r="H7" s="66">
        <f t="shared" si="0"/>
        <v>59.62448623974894</v>
      </c>
      <c r="I7" s="66">
        <f t="shared" si="0"/>
        <v>3.2522010327929163</v>
      </c>
      <c r="J7" s="66">
        <f t="shared" si="0"/>
        <v>37.123312727458135</v>
      </c>
      <c r="K7" s="66">
        <v>59.62448623974894</v>
      </c>
      <c r="L7" s="66">
        <v>3.2522010327929163</v>
      </c>
      <c r="M7" s="66">
        <v>37.123312727458135</v>
      </c>
    </row>
    <row r="8" spans="1:13" s="19" customFormat="1" ht="12">
      <c r="A8" s="81"/>
      <c r="B8" s="81"/>
      <c r="C8" s="81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19" customFormat="1" ht="12">
      <c r="A9" s="81" t="s">
        <v>62</v>
      </c>
      <c r="B9" s="81" t="s">
        <v>5</v>
      </c>
      <c r="C9" s="81">
        <v>2006</v>
      </c>
      <c r="D9" s="66">
        <v>36053.077723</v>
      </c>
      <c r="E9" s="66">
        <v>4986.8021525</v>
      </c>
      <c r="F9" s="66">
        <v>14870.327962</v>
      </c>
      <c r="G9" s="66">
        <v>55910.207837</v>
      </c>
      <c r="H9" s="66">
        <f aca="true" t="shared" si="1" ref="H9:H22">IF(D9="","x",100*D9/$G9)</f>
        <v>64.48389143554742</v>
      </c>
      <c r="I9" s="66">
        <f aca="true" t="shared" si="2" ref="I9:I22">IF(E9="","x",100*E9/$G9)</f>
        <v>8.919305338728963</v>
      </c>
      <c r="J9" s="66">
        <f aca="true" t="shared" si="3" ref="J9:J22">IF(F9="","x",100*F9/$G9)</f>
        <v>26.596803226617915</v>
      </c>
      <c r="K9" s="66">
        <v>64.48389143554742</v>
      </c>
      <c r="L9" s="66">
        <v>8.919305338728963</v>
      </c>
      <c r="M9" s="66">
        <v>26.596803226617915</v>
      </c>
    </row>
    <row r="10" spans="1:13" s="19" customFormat="1" ht="12">
      <c r="A10" s="81"/>
      <c r="B10" s="81"/>
      <c r="C10" s="81">
        <v>2020</v>
      </c>
      <c r="D10" s="66">
        <v>21909.830742</v>
      </c>
      <c r="E10" s="66">
        <v>3768.6723625</v>
      </c>
      <c r="F10" s="66">
        <v>10923.298047</v>
      </c>
      <c r="G10" s="66">
        <v>36601.801153</v>
      </c>
      <c r="H10" s="66">
        <f t="shared" si="1"/>
        <v>59.85997970540911</v>
      </c>
      <c r="I10" s="66">
        <f t="shared" si="2"/>
        <v>10.296412317925256</v>
      </c>
      <c r="J10" s="66">
        <f t="shared" si="3"/>
        <v>29.84360797256747</v>
      </c>
      <c r="K10" s="66">
        <v>59.85997970540911</v>
      </c>
      <c r="L10" s="66">
        <v>10.296412317925256</v>
      </c>
      <c r="M10" s="66">
        <v>29.84360797256747</v>
      </c>
    </row>
    <row r="11" spans="1:13" s="19" customFormat="1" ht="12">
      <c r="A11" s="81"/>
      <c r="B11" s="81" t="s">
        <v>6</v>
      </c>
      <c r="C11" s="81">
        <v>2006</v>
      </c>
      <c r="D11" s="66">
        <v>7202.37536</v>
      </c>
      <c r="E11" s="66">
        <v>572.056905</v>
      </c>
      <c r="F11" s="66">
        <v>14405.958922</v>
      </c>
      <c r="G11" s="66">
        <v>22180.391187</v>
      </c>
      <c r="H11" s="66">
        <f t="shared" si="1"/>
        <v>32.471813951691416</v>
      </c>
      <c r="I11" s="66">
        <f t="shared" si="2"/>
        <v>2.5791109822052394</v>
      </c>
      <c r="J11" s="66">
        <f t="shared" si="3"/>
        <v>64.94907506610333</v>
      </c>
      <c r="K11" s="66">
        <v>32.471813951691416</v>
      </c>
      <c r="L11" s="66">
        <v>2.5791109822052394</v>
      </c>
      <c r="M11" s="66">
        <v>64.94907506610333</v>
      </c>
    </row>
    <row r="12" spans="1:13" s="19" customFormat="1" ht="12">
      <c r="A12" s="81"/>
      <c r="B12" s="81"/>
      <c r="C12" s="81">
        <v>2020</v>
      </c>
      <c r="D12" s="66">
        <v>7416.9496025</v>
      </c>
      <c r="E12" s="66">
        <v>784.67866</v>
      </c>
      <c r="F12" s="66">
        <v>8644.6432625</v>
      </c>
      <c r="G12" s="66">
        <v>16846.271525</v>
      </c>
      <c r="H12" s="66">
        <f t="shared" si="1"/>
        <v>44.02724716560093</v>
      </c>
      <c r="I12" s="66">
        <f t="shared" si="2"/>
        <v>4.657877316268652</v>
      </c>
      <c r="J12" s="66">
        <f t="shared" si="3"/>
        <v>51.31487551813041</v>
      </c>
      <c r="K12" s="66">
        <v>44.02724716560093</v>
      </c>
      <c r="L12" s="66">
        <v>4.657877316268652</v>
      </c>
      <c r="M12" s="66">
        <v>51.31487551813041</v>
      </c>
    </row>
    <row r="13" spans="1:13" s="19" customFormat="1" ht="12">
      <c r="A13" s="81"/>
      <c r="B13" s="81"/>
      <c r="C13" s="81"/>
      <c r="D13" s="66"/>
      <c r="E13" s="66"/>
      <c r="F13" s="66"/>
      <c r="G13" s="66"/>
      <c r="H13" s="66" t="str">
        <f t="shared" si="1"/>
        <v>x</v>
      </c>
      <c r="I13" s="66" t="str">
        <f t="shared" si="2"/>
        <v>x</v>
      </c>
      <c r="J13" s="66" t="str">
        <f t="shared" si="3"/>
        <v>x</v>
      </c>
      <c r="K13" s="66"/>
      <c r="L13" s="66"/>
      <c r="M13" s="66"/>
    </row>
    <row r="14" spans="1:13" s="19" customFormat="1" ht="12">
      <c r="A14" s="81" t="s">
        <v>63</v>
      </c>
      <c r="B14" s="81" t="s">
        <v>5</v>
      </c>
      <c r="C14" s="81">
        <v>2006</v>
      </c>
      <c r="D14" s="66">
        <v>82579.799583</v>
      </c>
      <c r="E14" s="66">
        <v>7785.353995</v>
      </c>
      <c r="F14" s="66">
        <v>20962.298592</v>
      </c>
      <c r="G14" s="66">
        <v>111327.45217</v>
      </c>
      <c r="H14" s="66">
        <f t="shared" si="1"/>
        <v>74.1773910867002</v>
      </c>
      <c r="I14" s="66">
        <f t="shared" si="2"/>
        <v>6.993202344298292</v>
      </c>
      <c r="J14" s="66">
        <f t="shared" si="3"/>
        <v>18.829406569001513</v>
      </c>
      <c r="K14" s="66">
        <v>74.1773910867002</v>
      </c>
      <c r="L14" s="66">
        <v>6.993202344298292</v>
      </c>
      <c r="M14" s="66">
        <v>18.829406569001513</v>
      </c>
    </row>
    <row r="15" spans="1:13" s="19" customFormat="1" ht="12">
      <c r="A15" s="81"/>
      <c r="B15" s="81"/>
      <c r="C15" s="81">
        <v>2020</v>
      </c>
      <c r="D15" s="66">
        <v>72950.961047</v>
      </c>
      <c r="E15" s="66">
        <v>5242.0778725</v>
      </c>
      <c r="F15" s="66">
        <v>18221.434235</v>
      </c>
      <c r="G15" s="66">
        <v>96414.473155</v>
      </c>
      <c r="H15" s="66">
        <f t="shared" si="1"/>
        <v>75.66391088371239</v>
      </c>
      <c r="I15" s="66">
        <f t="shared" si="2"/>
        <v>5.437023821177359</v>
      </c>
      <c r="J15" s="66">
        <f t="shared" si="3"/>
        <v>18.89906529459166</v>
      </c>
      <c r="K15" s="66">
        <v>75.66391088371239</v>
      </c>
      <c r="L15" s="66">
        <v>5.437023821177359</v>
      </c>
      <c r="M15" s="66">
        <v>18.89906529459166</v>
      </c>
    </row>
    <row r="16" spans="1:13" s="19" customFormat="1" ht="12">
      <c r="A16" s="81"/>
      <c r="B16" s="81" t="s">
        <v>6</v>
      </c>
      <c r="C16" s="81">
        <v>2006</v>
      </c>
      <c r="D16" s="66">
        <v>8412.0952975</v>
      </c>
      <c r="E16" s="66">
        <v>691.92791</v>
      </c>
      <c r="F16" s="66">
        <v>10741.275335</v>
      </c>
      <c r="G16" s="66">
        <v>19845.298543</v>
      </c>
      <c r="H16" s="66">
        <f t="shared" si="1"/>
        <v>42.38835348973465</v>
      </c>
      <c r="I16" s="66">
        <f t="shared" si="2"/>
        <v>3.486608722467733</v>
      </c>
      <c r="J16" s="66">
        <f t="shared" si="3"/>
        <v>54.12503778527813</v>
      </c>
      <c r="K16" s="66">
        <v>42.38835348973465</v>
      </c>
      <c r="L16" s="66">
        <v>3.486608722467733</v>
      </c>
      <c r="M16" s="66">
        <v>54.12503778527813</v>
      </c>
    </row>
    <row r="17" spans="1:13" s="19" customFormat="1" ht="12">
      <c r="A17" s="81"/>
      <c r="B17" s="81"/>
      <c r="C17" s="81">
        <v>2020</v>
      </c>
      <c r="D17" s="66">
        <v>17657.250287</v>
      </c>
      <c r="E17" s="66">
        <v>805.0382575</v>
      </c>
      <c r="F17" s="66">
        <v>10550.74196</v>
      </c>
      <c r="G17" s="66">
        <v>29013.030505</v>
      </c>
      <c r="H17" s="66">
        <f t="shared" si="1"/>
        <v>60.859723991800905</v>
      </c>
      <c r="I17" s="66">
        <f t="shared" si="2"/>
        <v>2.7747472204300156</v>
      </c>
      <c r="J17" s="66">
        <f t="shared" si="3"/>
        <v>36.365528786045715</v>
      </c>
      <c r="K17" s="66">
        <v>60.859723991800905</v>
      </c>
      <c r="L17" s="66">
        <v>2.7747472204300156</v>
      </c>
      <c r="M17" s="66">
        <v>36.365528786045715</v>
      </c>
    </row>
    <row r="18" spans="1:13" s="19" customFormat="1" ht="12">
      <c r="A18" s="81"/>
      <c r="B18" s="81"/>
      <c r="C18" s="81"/>
      <c r="D18" s="66"/>
      <c r="E18" s="66"/>
      <c r="F18" s="66"/>
      <c r="G18" s="66"/>
      <c r="H18" s="66" t="str">
        <f t="shared" si="1"/>
        <v>x</v>
      </c>
      <c r="I18" s="66" t="str">
        <f t="shared" si="2"/>
        <v>x</v>
      </c>
      <c r="J18" s="66" t="str">
        <f t="shared" si="3"/>
        <v>x</v>
      </c>
      <c r="K18" s="66"/>
      <c r="L18" s="66"/>
      <c r="M18" s="66"/>
    </row>
    <row r="19" spans="1:13" s="19" customFormat="1" ht="12">
      <c r="A19" s="81" t="s">
        <v>64</v>
      </c>
      <c r="B19" s="81" t="s">
        <v>5</v>
      </c>
      <c r="C19" s="81">
        <v>2006</v>
      </c>
      <c r="D19" s="66">
        <v>40316.299425</v>
      </c>
      <c r="E19" s="66">
        <v>2132.1898225</v>
      </c>
      <c r="F19" s="66">
        <v>4527.603725</v>
      </c>
      <c r="G19" s="66">
        <v>46976.092972</v>
      </c>
      <c r="H19" s="66">
        <f t="shared" si="1"/>
        <v>85.82301522825759</v>
      </c>
      <c r="I19" s="66">
        <f t="shared" si="2"/>
        <v>4.538882839343168</v>
      </c>
      <c r="J19" s="66">
        <f t="shared" si="3"/>
        <v>9.63810193346362</v>
      </c>
      <c r="K19" s="66">
        <v>85.82301522825759</v>
      </c>
      <c r="L19" s="66">
        <v>4.538882839343168</v>
      </c>
      <c r="M19" s="66">
        <v>9.63810193346362</v>
      </c>
    </row>
    <row r="20" spans="1:13" s="19" customFormat="1" ht="12">
      <c r="A20" s="81"/>
      <c r="B20" s="81"/>
      <c r="C20" s="81">
        <v>2020</v>
      </c>
      <c r="D20" s="66">
        <v>58060.07139</v>
      </c>
      <c r="E20" s="66">
        <v>3089.3309125</v>
      </c>
      <c r="F20" s="66">
        <v>6607.6793175</v>
      </c>
      <c r="G20" s="66">
        <v>67757.08162</v>
      </c>
      <c r="H20" s="66">
        <f t="shared" si="1"/>
        <v>85.68856568471551</v>
      </c>
      <c r="I20" s="66">
        <f t="shared" si="2"/>
        <v>4.559421448854308</v>
      </c>
      <c r="J20" s="66">
        <f t="shared" si="3"/>
        <v>9.752012866430182</v>
      </c>
      <c r="K20" s="66">
        <v>85.68856568471551</v>
      </c>
      <c r="L20" s="66">
        <v>4.559421448854308</v>
      </c>
      <c r="M20" s="66">
        <v>9.752012866430182</v>
      </c>
    </row>
    <row r="21" spans="1:13" s="19" customFormat="1" ht="12">
      <c r="A21" s="81"/>
      <c r="B21" s="81" t="s">
        <v>6</v>
      </c>
      <c r="C21" s="81">
        <v>2006</v>
      </c>
      <c r="D21" s="66">
        <v>5014.54847</v>
      </c>
      <c r="E21" s="66">
        <v>225.310085</v>
      </c>
      <c r="F21" s="66">
        <v>2817.5961325</v>
      </c>
      <c r="G21" s="66">
        <v>8057.4546875</v>
      </c>
      <c r="H21" s="66">
        <f t="shared" si="1"/>
        <v>62.23489506902672</v>
      </c>
      <c r="I21" s="66">
        <f t="shared" si="2"/>
        <v>2.796293541055052</v>
      </c>
      <c r="J21" s="66">
        <f t="shared" si="3"/>
        <v>34.96881138991823</v>
      </c>
      <c r="K21" s="66">
        <v>62.23489506902672</v>
      </c>
      <c r="L21" s="66">
        <v>2.796293541055052</v>
      </c>
      <c r="M21" s="66">
        <v>34.96881138991823</v>
      </c>
    </row>
    <row r="22" spans="1:13" s="19" customFormat="1" ht="12">
      <c r="A22" s="81"/>
      <c r="B22" s="81"/>
      <c r="C22" s="81">
        <v>2020</v>
      </c>
      <c r="D22" s="66">
        <v>10702.79873</v>
      </c>
      <c r="E22" s="66">
        <v>363.68304</v>
      </c>
      <c r="F22" s="66">
        <v>3091.2872</v>
      </c>
      <c r="G22" s="66">
        <v>14157.76897</v>
      </c>
      <c r="H22" s="66">
        <f t="shared" si="1"/>
        <v>75.59664769695704</v>
      </c>
      <c r="I22" s="66">
        <f t="shared" si="2"/>
        <v>2.568787785495274</v>
      </c>
      <c r="J22" s="66">
        <f t="shared" si="3"/>
        <v>21.834564517547715</v>
      </c>
      <c r="K22" s="66">
        <v>75.59664769695704</v>
      </c>
      <c r="L22" s="66">
        <v>2.568787785495274</v>
      </c>
      <c r="M22" s="66">
        <v>21.834564517547715</v>
      </c>
    </row>
    <row r="23" s="19" customFormat="1" ht="12"/>
    <row r="24" s="19" customFormat="1" ht="12"/>
    <row r="25" s="19" customFormat="1" ht="12"/>
    <row r="26" s="19" customFormat="1" ht="12"/>
    <row r="27" s="19" customFormat="1" ht="12"/>
    <row r="28" s="19" customFormat="1" ht="12"/>
    <row r="29" s="19" customFormat="1" ht="12"/>
    <row r="30" s="19" customFormat="1" ht="12"/>
    <row r="31" s="19" customFormat="1" ht="12"/>
    <row r="32" s="19" customFormat="1" ht="12"/>
    <row r="33" s="19" customFormat="1" ht="12"/>
    <row r="34" s="19" customFormat="1" ht="12"/>
    <row r="35" s="19" customFormat="1" ht="12"/>
    <row r="36" s="19" customFormat="1" ht="12"/>
    <row r="37" s="19" customFormat="1" ht="12"/>
    <row r="38" s="19" customFormat="1" ht="12"/>
    <row r="39" s="19" customFormat="1" ht="12"/>
    <row r="40" s="19" customFormat="1" ht="12"/>
    <row r="41" s="19" customFormat="1" ht="12"/>
    <row r="42" s="19" customFormat="1" ht="12"/>
    <row r="43" s="19" customFormat="1" ht="12"/>
    <row r="44" s="19" customFormat="1" ht="12"/>
    <row r="45" s="19" customFormat="1" ht="12"/>
    <row r="46" s="19" customFormat="1" ht="12"/>
    <row r="47" s="19" customFormat="1" ht="12"/>
    <row r="48" s="19" customFormat="1" ht="12"/>
    <row r="49" s="19" customFormat="1" ht="12"/>
    <row r="50" s="19" customFormat="1" ht="12"/>
    <row r="51" s="19" customFormat="1" ht="12"/>
    <row r="52" s="19" customFormat="1" ht="12"/>
    <row r="53" s="19" customFormat="1" ht="12"/>
    <row r="54" s="19" customFormat="1" ht="12"/>
    <row r="55" s="19" customFormat="1" ht="12"/>
    <row r="56" s="19" customFormat="1" ht="12"/>
    <row r="57" s="19" customFormat="1" ht="12"/>
    <row r="58" s="19" customFormat="1" ht="12"/>
    <row r="59" s="19" customFormat="1" ht="12"/>
    <row r="60" s="19" customFormat="1" ht="12"/>
    <row r="61" s="19" customFormat="1" ht="12"/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5"/>
    <row r="69" s="19" customFormat="1" ht="15"/>
    <row r="70" s="19" customFormat="1" ht="15"/>
    <row r="71" s="19" customFormat="1" ht="15"/>
    <row r="72" s="19" customFormat="1" ht="14.4">
      <c r="B72" s="128" t="s">
        <v>109</v>
      </c>
    </row>
    <row r="73" spans="1:5" s="19" customFormat="1" ht="14.4">
      <c r="A73" s="116"/>
      <c r="B73" s="114" t="s">
        <v>74</v>
      </c>
      <c r="C73" s="114" t="s">
        <v>5</v>
      </c>
      <c r="D73" s="114" t="s">
        <v>6</v>
      </c>
      <c r="E73" s="114" t="s">
        <v>43</v>
      </c>
    </row>
    <row r="74" spans="1:8" s="19" customFormat="1" ht="14.4">
      <c r="A74" s="115" t="s">
        <v>7</v>
      </c>
      <c r="B74" t="s">
        <v>58</v>
      </c>
      <c r="C74" s="57">
        <v>21909.830742</v>
      </c>
      <c r="D74" s="57">
        <v>7416.9496025</v>
      </c>
      <c r="E74" s="57">
        <v>29326.780345</v>
      </c>
      <c r="F74" s="19">
        <f>E74/E77</f>
        <v>0.15510553693756746</v>
      </c>
      <c r="H74" s="122">
        <f>_xlfn.CHISQ.TEST(C74:D76,C82:D84)</f>
        <v>2.1164043098434855E-282</v>
      </c>
    </row>
    <row r="75" spans="1:6" s="19" customFormat="1" ht="14.4">
      <c r="A75" s="116"/>
      <c r="B75" t="s">
        <v>59</v>
      </c>
      <c r="C75" s="57">
        <v>72950.961047</v>
      </c>
      <c r="D75" s="57">
        <v>17657.250287</v>
      </c>
      <c r="E75" s="57">
        <v>90608.211335</v>
      </c>
      <c r="F75" s="19">
        <f>E75/E77</f>
        <v>0.47921507593873447</v>
      </c>
    </row>
    <row r="76" spans="1:6" s="19" customFormat="1" ht="14.4">
      <c r="A76" s="116"/>
      <c r="B76" t="s">
        <v>60</v>
      </c>
      <c r="C76" s="57">
        <v>58060.07139</v>
      </c>
      <c r="D76" s="57">
        <v>10702.79873</v>
      </c>
      <c r="E76" s="57">
        <v>68762.87012</v>
      </c>
      <c r="F76" s="19">
        <f>E76/E77</f>
        <v>0.3636779000579654</v>
      </c>
    </row>
    <row r="77" spans="1:5" s="19" customFormat="1" ht="14.4">
      <c r="A77" s="116"/>
      <c r="B77" t="s">
        <v>43</v>
      </c>
      <c r="C77" s="57">
        <v>153224.73423</v>
      </c>
      <c r="D77" s="57">
        <v>35851.561332</v>
      </c>
      <c r="E77" s="57">
        <v>189076.29556</v>
      </c>
    </row>
    <row r="78" spans="1:5" s="19" customFormat="1" ht="14.4">
      <c r="A78" s="116"/>
      <c r="B78"/>
      <c r="C78" s="57">
        <f>C77/E77</f>
        <v>0.8103857428356315</v>
      </c>
      <c r="D78" s="57">
        <f>D77/E77</f>
        <v>0.18961425717494632</v>
      </c>
      <c r="E78" s="57"/>
    </row>
    <row r="79" spans="1:5" s="19" customFormat="1" ht="14.4">
      <c r="A79" s="116"/>
      <c r="B79"/>
      <c r="C79" s="57"/>
      <c r="D79" s="57"/>
      <c r="E79" s="57"/>
    </row>
    <row r="80" spans="1:5" s="19" customFormat="1" ht="14.4">
      <c r="A80" s="116"/>
      <c r="B80" s="128" t="s">
        <v>110</v>
      </c>
      <c r="C80" s="57"/>
      <c r="D80" s="57"/>
      <c r="E80" s="57"/>
    </row>
    <row r="81" spans="1:5" s="19" customFormat="1" ht="14.4">
      <c r="A81" s="116"/>
      <c r="B81" s="114" t="s">
        <v>74</v>
      </c>
      <c r="C81" s="114" t="s">
        <v>5</v>
      </c>
      <c r="D81" s="114" t="s">
        <v>6</v>
      </c>
      <c r="E81" s="114" t="s">
        <v>43</v>
      </c>
    </row>
    <row r="82" spans="1:5" s="19" customFormat="1" ht="14.4">
      <c r="A82" s="116"/>
      <c r="B82" t="s">
        <v>58</v>
      </c>
      <c r="C82" s="57">
        <f>C78*F74*E77</f>
        <v>23766.004674860225</v>
      </c>
      <c r="D82" s="57">
        <f>D78*F74*E77</f>
        <v>5560.775670449991</v>
      </c>
      <c r="E82" s="57">
        <f>C82+D82</f>
        <v>29326.780345310217</v>
      </c>
    </row>
    <row r="83" spans="1:5" s="19" customFormat="1" ht="14.4">
      <c r="A83" s="116"/>
      <c r="B83" t="s">
        <v>59</v>
      </c>
      <c r="C83" s="57">
        <f>C78*F75*E77</f>
        <v>73427.60264972187</v>
      </c>
      <c r="D83" s="57">
        <f>D78*F75*E77</f>
        <v>17180.608686236577</v>
      </c>
      <c r="E83" s="57">
        <f aca="true" t="shared" si="4" ref="E83:E84">C83+D83</f>
        <v>90608.21133595845</v>
      </c>
    </row>
    <row r="84" spans="1:5" s="19" customFormat="1" ht="14.4">
      <c r="A84" s="116"/>
      <c r="B84" t="s">
        <v>60</v>
      </c>
      <c r="C84" s="57">
        <f>C78*F76*E77</f>
        <v>55724.449581706256</v>
      </c>
      <c r="D84" s="57">
        <f>D78*F76*E77</f>
        <v>13038.420539021112</v>
      </c>
      <c r="E84" s="57">
        <f t="shared" si="4"/>
        <v>68762.87012072737</v>
      </c>
    </row>
    <row r="85" spans="1:5" s="19" customFormat="1" ht="14.4">
      <c r="A85" s="116"/>
      <c r="B85" t="s">
        <v>43</v>
      </c>
      <c r="C85" s="57">
        <f>C82+C83+C84</f>
        <v>152918.05690628834</v>
      </c>
      <c r="D85" s="57">
        <f>D82+D83+D84</f>
        <v>35779.80489570768</v>
      </c>
      <c r="E85" s="57">
        <v>189076.29556</v>
      </c>
    </row>
    <row r="86" spans="1:5" s="19" customFormat="1" ht="14.4">
      <c r="A86" s="116"/>
      <c r="B86"/>
      <c r="C86" s="57"/>
      <c r="D86" s="57"/>
      <c r="E86" s="57"/>
    </row>
    <row r="87" spans="1:5" s="19" customFormat="1" ht="14.4">
      <c r="A87" s="116"/>
      <c r="B87"/>
      <c r="C87" s="57"/>
      <c r="D87" s="57"/>
      <c r="E87" s="57"/>
    </row>
    <row r="88" spans="1:5" s="19" customFormat="1" ht="14.4">
      <c r="A88" s="116"/>
      <c r="B88" s="114" t="s">
        <v>74</v>
      </c>
      <c r="C88" s="114" t="s">
        <v>5</v>
      </c>
      <c r="D88" s="114" t="s">
        <v>6</v>
      </c>
      <c r="E88" s="114" t="s">
        <v>43</v>
      </c>
    </row>
    <row r="89" spans="1:5" s="19" customFormat="1" ht="14.4">
      <c r="A89" s="116"/>
      <c r="B89" t="s">
        <v>58</v>
      </c>
      <c r="C89" s="57">
        <f>(C74-C82)^2/C82</f>
        <v>144.97100863883702</v>
      </c>
      <c r="D89" s="57">
        <f>(D74-D82)^2/D82</f>
        <v>619.5865235727417</v>
      </c>
      <c r="E89" s="57">
        <f>C89+D89</f>
        <v>764.5575322115787</v>
      </c>
    </row>
    <row r="90" spans="1:5" s="19" customFormat="1" ht="14.4">
      <c r="A90" s="116"/>
      <c r="B90" t="s">
        <v>59</v>
      </c>
      <c r="C90" s="57">
        <f aca="true" t="shared" si="5" ref="C90:D90">(C75-C83)^2/C83</f>
        <v>3.094030163684356</v>
      </c>
      <c r="D90" s="57">
        <f t="shared" si="5"/>
        <v>13.223467208138972</v>
      </c>
      <c r="E90" s="57">
        <f aca="true" t="shared" si="6" ref="E90:E91">C90+D90</f>
        <v>16.31749737182333</v>
      </c>
    </row>
    <row r="91" spans="1:5" s="19" customFormat="1" ht="14.4">
      <c r="A91" s="116"/>
      <c r="B91" t="s">
        <v>60</v>
      </c>
      <c r="C91" s="57">
        <f aca="true" t="shared" si="7" ref="C91:D91">(C76-C84)^2/C84</f>
        <v>97.89471717219413</v>
      </c>
      <c r="D91" s="57">
        <f t="shared" si="7"/>
        <v>418.38880855614775</v>
      </c>
      <c r="E91" s="57">
        <f t="shared" si="6"/>
        <v>516.2835257283418</v>
      </c>
    </row>
    <row r="92" spans="1:6" s="19" customFormat="1" ht="14.4">
      <c r="A92" s="116"/>
      <c r="B92" t="s">
        <v>43</v>
      </c>
      <c r="C92" s="57">
        <f>C89+C90+C91</f>
        <v>245.9597559747155</v>
      </c>
      <c r="D92" s="57">
        <f>D89+D90+D91</f>
        <v>1051.1987993370285</v>
      </c>
      <c r="E92" s="57">
        <f>C92+D92</f>
        <v>1297.158555311744</v>
      </c>
      <c r="F92" s="19">
        <f>_xlfn.CHISQ.INV.RT(0.05,2)</f>
        <v>5.991464547107982</v>
      </c>
    </row>
    <row r="93" spans="1:5" s="19" customFormat="1" ht="14.4">
      <c r="A93" s="116"/>
      <c r="B93"/>
      <c r="C93" s="57"/>
      <c r="D93" s="57"/>
      <c r="E93" s="57"/>
    </row>
    <row r="94" spans="1:5" s="19" customFormat="1" ht="14.4">
      <c r="A94" s="116"/>
      <c r="B94" s="128" t="s">
        <v>109</v>
      </c>
      <c r="C94" s="57"/>
      <c r="D94" s="57"/>
      <c r="E94" s="57"/>
    </row>
    <row r="95" spans="1:5" s="19" customFormat="1" ht="14.4">
      <c r="A95" s="116"/>
      <c r="B95" s="114" t="s">
        <v>74</v>
      </c>
      <c r="C95" s="114" t="s">
        <v>5</v>
      </c>
      <c r="D95" s="114" t="s">
        <v>6</v>
      </c>
      <c r="E95" s="114" t="s">
        <v>43</v>
      </c>
    </row>
    <row r="96" spans="1:8" s="19" customFormat="1" ht="14.4">
      <c r="A96" s="115" t="s">
        <v>14</v>
      </c>
      <c r="B96" t="s">
        <v>58</v>
      </c>
      <c r="C96" s="57">
        <v>3768.6723625</v>
      </c>
      <c r="D96" s="57">
        <v>784.67866</v>
      </c>
      <c r="E96" s="57">
        <v>4553.3510225</v>
      </c>
      <c r="F96" s="19">
        <f>E96/E99</f>
        <v>0.3234194821291487</v>
      </c>
      <c r="H96" s="122">
        <f>_xlfn.CHISQ.TEST(C96:D98,C104:D106)</f>
        <v>2.1276814335045598E-17</v>
      </c>
    </row>
    <row r="97" spans="1:6" s="19" customFormat="1" ht="14.4">
      <c r="A97" s="116"/>
      <c r="B97" t="s">
        <v>59</v>
      </c>
      <c r="C97" s="57">
        <v>5242.0778725</v>
      </c>
      <c r="D97" s="57">
        <v>805.0382575</v>
      </c>
      <c r="E97" s="57">
        <v>6047.11613</v>
      </c>
      <c r="F97" s="19">
        <f>E97/E99</f>
        <v>0.4295199639727363</v>
      </c>
    </row>
    <row r="98" spans="1:6" s="19" customFormat="1" ht="14.4">
      <c r="A98" s="116"/>
      <c r="B98" t="s">
        <v>60</v>
      </c>
      <c r="C98" s="57">
        <v>3089.3309125</v>
      </c>
      <c r="D98" s="57">
        <v>363.68304</v>
      </c>
      <c r="E98" s="57">
        <v>3453.0139525</v>
      </c>
      <c r="F98" s="19">
        <f>E98/E99</f>
        <v>0.24526375822637883</v>
      </c>
    </row>
    <row r="99" spans="1:5" s="19" customFormat="1" ht="14.4">
      <c r="A99" s="116"/>
      <c r="B99" t="s">
        <v>43</v>
      </c>
      <c r="C99" s="57">
        <v>12123.264342</v>
      </c>
      <c r="D99" s="57">
        <v>1955.51345</v>
      </c>
      <c r="E99" s="57">
        <v>14078.777792</v>
      </c>
    </row>
    <row r="100" spans="1:5" s="19" customFormat="1" ht="14.4">
      <c r="A100" s="116"/>
      <c r="B100"/>
      <c r="C100" s="57">
        <f>C99/E99</f>
        <v>0.861102044588616</v>
      </c>
      <c r="D100" s="57">
        <f>D99/E99</f>
        <v>0.13889795541138403</v>
      </c>
      <c r="E100" s="57"/>
    </row>
    <row r="101" spans="1:5" s="19" customFormat="1" ht="14.4">
      <c r="A101" s="116"/>
      <c r="B101"/>
      <c r="C101" s="57"/>
      <c r="D101" s="57"/>
      <c r="E101" s="57"/>
    </row>
    <row r="102" spans="1:5" s="19" customFormat="1" ht="14.4">
      <c r="A102" s="116"/>
      <c r="B102" s="128" t="s">
        <v>110</v>
      </c>
      <c r="C102" s="57"/>
      <c r="D102" s="57"/>
      <c r="E102" s="57"/>
    </row>
    <row r="103" spans="1:5" s="19" customFormat="1" ht="14.4">
      <c r="A103" s="116"/>
      <c r="B103" s="114" t="s">
        <v>74</v>
      </c>
      <c r="C103" s="114" t="s">
        <v>5</v>
      </c>
      <c r="D103" s="114" t="s">
        <v>6</v>
      </c>
      <c r="E103" s="114" t="s">
        <v>43</v>
      </c>
    </row>
    <row r="104" spans="1:5" s="19" customFormat="1" ht="14.4">
      <c r="A104" s="116"/>
      <c r="B104" t="s">
        <v>58</v>
      </c>
      <c r="C104" s="57">
        <f>C100*F96*E99</f>
        <v>3920.8998752044154</v>
      </c>
      <c r="D104" s="57">
        <f>D100*F96*E99</f>
        <v>632.4511472955849</v>
      </c>
      <c r="E104" s="57">
        <f>C104+D104</f>
        <v>4553.3510225</v>
      </c>
    </row>
    <row r="105" spans="1:5" s="19" customFormat="1" ht="14.4">
      <c r="A105" s="116"/>
      <c r="B105" t="s">
        <v>59</v>
      </c>
      <c r="C105" s="57">
        <f>C100*F97*E99</f>
        <v>5207.184063407799</v>
      </c>
      <c r="D105" s="57">
        <f>D100*F97*E99</f>
        <v>839.9320665922012</v>
      </c>
      <c r="E105" s="57">
        <f aca="true" t="shared" si="8" ref="E105:E106">C105+D105</f>
        <v>6047.11613</v>
      </c>
    </row>
    <row r="106" spans="1:5" s="19" customFormat="1" ht="14.4">
      <c r="A106" s="116"/>
      <c r="B106" t="s">
        <v>60</v>
      </c>
      <c r="C106" s="57">
        <f>C100*F98*E99</f>
        <v>2973.397374490768</v>
      </c>
      <c r="D106" s="57">
        <f>D100*F98*E99</f>
        <v>479.6165780092319</v>
      </c>
      <c r="E106" s="57">
        <f t="shared" si="8"/>
        <v>3453.0139525</v>
      </c>
    </row>
    <row r="107" spans="1:5" s="19" customFormat="1" ht="14.4">
      <c r="A107" s="116"/>
      <c r="B107" t="s">
        <v>43</v>
      </c>
      <c r="C107" s="57">
        <f>C104+C105+C106</f>
        <v>12101.48131310298</v>
      </c>
      <c r="D107" s="57">
        <f>D104+D105+D106</f>
        <v>1951.999791897018</v>
      </c>
      <c r="E107" s="57">
        <v>189076.29556</v>
      </c>
    </row>
    <row r="108" spans="1:5" s="19" customFormat="1" ht="14.4">
      <c r="A108" s="116"/>
      <c r="B108"/>
      <c r="C108" s="57"/>
      <c r="D108" s="57"/>
      <c r="E108" s="57"/>
    </row>
    <row r="109" spans="1:5" s="19" customFormat="1" ht="14.4">
      <c r="A109" s="116"/>
      <c r="B109"/>
      <c r="C109" s="57"/>
      <c r="D109" s="57"/>
      <c r="E109" s="57"/>
    </row>
    <row r="110" spans="1:5" s="19" customFormat="1" ht="14.4">
      <c r="A110" s="116"/>
      <c r="B110" s="114" t="s">
        <v>74</v>
      </c>
      <c r="C110" s="114" t="s">
        <v>5</v>
      </c>
      <c r="D110" s="114" t="s">
        <v>6</v>
      </c>
      <c r="E110" s="114" t="s">
        <v>43</v>
      </c>
    </row>
    <row r="111" spans="1:5" s="19" customFormat="1" ht="14.4">
      <c r="A111" s="116"/>
      <c r="B111" t="s">
        <v>58</v>
      </c>
      <c r="C111" s="57">
        <f>(C96-C104)^2/C104</f>
        <v>5.910177857567664</v>
      </c>
      <c r="D111" s="57">
        <f>(D96-D104)^2/D104</f>
        <v>36.64032506425759</v>
      </c>
      <c r="E111" s="57">
        <f>C111+D111</f>
        <v>42.550502921825256</v>
      </c>
    </row>
    <row r="112" spans="1:5" s="19" customFormat="1" ht="14.4">
      <c r="A112" s="116"/>
      <c r="B112" t="s">
        <v>59</v>
      </c>
      <c r="C112" s="57">
        <f aca="true" t="shared" si="9" ref="C112:D112">(C97-C105)^2/C105</f>
        <v>0.23382655541585387</v>
      </c>
      <c r="D112" s="57">
        <f t="shared" si="9"/>
        <v>1.4496147502773387</v>
      </c>
      <c r="E112" s="57">
        <f aca="true" t="shared" si="10" ref="E112:E113">C112+D112</f>
        <v>1.6834413056931925</v>
      </c>
    </row>
    <row r="113" spans="1:5" s="19" customFormat="1" ht="14.4">
      <c r="A113" s="116"/>
      <c r="B113" t="s">
        <v>60</v>
      </c>
      <c r="C113" s="57">
        <f aca="true" t="shared" si="11" ref="C113:D113">(C98-C106)^2/C106</f>
        <v>4.520278840173498</v>
      </c>
      <c r="D113" s="57">
        <f t="shared" si="11"/>
        <v>28.023604378160805</v>
      </c>
      <c r="E113" s="57">
        <f t="shared" si="10"/>
        <v>32.5438832183343</v>
      </c>
    </row>
    <row r="114" spans="1:6" s="19" customFormat="1" ht="14.4">
      <c r="A114" s="116"/>
      <c r="B114" t="s">
        <v>43</v>
      </c>
      <c r="C114" s="57">
        <f>C111+C112+C113</f>
        <v>10.664283253157016</v>
      </c>
      <c r="D114" s="57">
        <f>D111+D112+D113</f>
        <v>66.11354419269574</v>
      </c>
      <c r="E114" s="57">
        <f>C114+D114</f>
        <v>76.77782744585275</v>
      </c>
      <c r="F114" s="19">
        <f>_xlfn.CHISQ.INV.RT(0.05,2)</f>
        <v>5.991464547107982</v>
      </c>
    </row>
    <row r="115" spans="1:5" s="19" customFormat="1" ht="14.4">
      <c r="A115" s="116"/>
      <c r="B115"/>
      <c r="C115" s="57"/>
      <c r="D115" s="57"/>
      <c r="E115" s="57"/>
    </row>
    <row r="116" spans="1:5" s="19" customFormat="1" ht="14.4">
      <c r="A116"/>
      <c r="B116" s="128" t="s">
        <v>109</v>
      </c>
      <c r="C116" s="57"/>
      <c r="D116" s="57"/>
      <c r="E116" s="57"/>
    </row>
    <row r="117" spans="1:5" s="19" customFormat="1" ht="14.4">
      <c r="A117" s="116"/>
      <c r="B117" s="114" t="s">
        <v>74</v>
      </c>
      <c r="C117" s="114" t="s">
        <v>5</v>
      </c>
      <c r="D117" s="114" t="s">
        <v>6</v>
      </c>
      <c r="E117" s="114" t="s">
        <v>43</v>
      </c>
    </row>
    <row r="118" spans="1:8" s="19" customFormat="1" ht="14.4">
      <c r="A118" s="115" t="s">
        <v>102</v>
      </c>
      <c r="B118" t="s">
        <v>58</v>
      </c>
      <c r="C118" s="57">
        <v>10923.298047</v>
      </c>
      <c r="D118" s="57">
        <v>8644.6432625</v>
      </c>
      <c r="E118" s="57">
        <v>19567.94131</v>
      </c>
      <c r="F118" s="19">
        <f>E118/E121</f>
        <v>0.3363592903809861</v>
      </c>
      <c r="H118" s="122">
        <f>_xlfn.CHISQ.TEST(C118:D120,C126:D128)</f>
        <v>1.4353082411798048E-106</v>
      </c>
    </row>
    <row r="119" spans="1:6" s="19" customFormat="1" ht="14.4">
      <c r="A119" s="116"/>
      <c r="B119" t="s">
        <v>59</v>
      </c>
      <c r="C119" s="57">
        <v>18221.434235</v>
      </c>
      <c r="D119" s="57">
        <v>10550.74196</v>
      </c>
      <c r="E119" s="57">
        <v>28772.176195</v>
      </c>
      <c r="F119" s="19">
        <f>E119/E121</f>
        <v>0.49457368122425654</v>
      </c>
    </row>
    <row r="120" spans="1:6" s="19" customFormat="1" ht="14.4">
      <c r="A120" s="116"/>
      <c r="B120" t="s">
        <v>60</v>
      </c>
      <c r="C120" s="57">
        <v>6607.6793175</v>
      </c>
      <c r="D120" s="57">
        <v>3091.2872</v>
      </c>
      <c r="E120" s="57">
        <v>9698.9665175</v>
      </c>
      <c r="F120" s="19">
        <f>E120/E121</f>
        <v>0.16671848323604993</v>
      </c>
    </row>
    <row r="121" spans="1:5" s="19" customFormat="1" ht="14.4">
      <c r="A121" s="116"/>
      <c r="B121" t="s">
        <v>43</v>
      </c>
      <c r="C121" s="57">
        <v>35853.86424</v>
      </c>
      <c r="D121" s="57">
        <v>22321.84807</v>
      </c>
      <c r="E121" s="57">
        <v>58175.71231</v>
      </c>
    </row>
    <row r="122" spans="1:5" s="19" customFormat="1" ht="14.4">
      <c r="A122" s="116"/>
      <c r="B122"/>
      <c r="C122" s="57">
        <f>C121/E121</f>
        <v>0.6163029693378927</v>
      </c>
      <c r="D122" s="57">
        <f>D121/E121</f>
        <v>0.38369703066210725</v>
      </c>
      <c r="E122" s="57"/>
    </row>
    <row r="123" spans="1:5" s="19" customFormat="1" ht="14.4">
      <c r="A123" s="116"/>
      <c r="B123"/>
      <c r="C123" s="57"/>
      <c r="D123" s="57"/>
      <c r="E123" s="57"/>
    </row>
    <row r="124" spans="1:5" s="19" customFormat="1" ht="14.4">
      <c r="A124" s="116"/>
      <c r="B124" s="128" t="s">
        <v>110</v>
      </c>
      <c r="C124" s="57"/>
      <c r="D124" s="57"/>
      <c r="E124" s="57"/>
    </row>
    <row r="125" spans="1:5" s="19" customFormat="1" ht="14.4">
      <c r="A125" s="116"/>
      <c r="B125" s="114" t="s">
        <v>74</v>
      </c>
      <c r="C125" s="114" t="s">
        <v>5</v>
      </c>
      <c r="D125" s="114" t="s">
        <v>6</v>
      </c>
      <c r="E125" s="114" t="s">
        <v>43</v>
      </c>
    </row>
    <row r="126" spans="1:5" s="19" customFormat="1" ht="14.4">
      <c r="A126" s="116"/>
      <c r="B126" t="s">
        <v>58</v>
      </c>
      <c r="C126" s="57">
        <f>C122*F118*E121</f>
        <v>12059.780333182614</v>
      </c>
      <c r="D126" s="57">
        <f>D122*F118*E121</f>
        <v>7508.160976817384</v>
      </c>
      <c r="E126" s="57">
        <f>C126+D126</f>
        <v>19567.94131</v>
      </c>
    </row>
    <row r="127" spans="1:5" s="19" customFormat="1" ht="14.4">
      <c r="A127" s="116"/>
      <c r="B127" t="s">
        <v>59</v>
      </c>
      <c r="C127" s="57">
        <f>C122*F119*E121</f>
        <v>17732.37762329153</v>
      </c>
      <c r="D127" s="57">
        <f>D122*F119*E121</f>
        <v>11039.798571708467</v>
      </c>
      <c r="E127" s="57">
        <f aca="true" t="shared" si="12" ref="E127:E128">C127+D127</f>
        <v>28772.176194999996</v>
      </c>
    </row>
    <row r="128" spans="1:5" s="19" customFormat="1" ht="14.4">
      <c r="A128" s="116"/>
      <c r="B128" t="s">
        <v>60</v>
      </c>
      <c r="C128" s="57">
        <f>C122*F120*E121</f>
        <v>5977.50186424405</v>
      </c>
      <c r="D128" s="57">
        <f>D122*F120*E121</f>
        <v>3721.464653255949</v>
      </c>
      <c r="E128" s="57">
        <f t="shared" si="12"/>
        <v>9698.9665175</v>
      </c>
    </row>
    <row r="129" spans="1:5" s="19" customFormat="1" ht="14.4">
      <c r="A129" s="116"/>
      <c r="B129" t="s">
        <v>43</v>
      </c>
      <c r="C129" s="57">
        <f>C126+C127+C128</f>
        <v>35769.659820718196</v>
      </c>
      <c r="D129" s="57">
        <f>D126+D127+D128</f>
        <v>22269.4242017818</v>
      </c>
      <c r="E129" s="57">
        <v>189076.29556</v>
      </c>
    </row>
    <row r="130" spans="1:5" s="19" customFormat="1" ht="14.4">
      <c r="A130" s="116"/>
      <c r="B130"/>
      <c r="C130" s="57"/>
      <c r="D130" s="57"/>
      <c r="E130" s="57"/>
    </row>
    <row r="131" spans="1:5" s="19" customFormat="1" ht="14.4">
      <c r="A131" s="116"/>
      <c r="B131"/>
      <c r="C131" s="57"/>
      <c r="D131" s="57"/>
      <c r="E131" s="57"/>
    </row>
    <row r="132" spans="1:5" s="19" customFormat="1" ht="14.4">
      <c r="A132" s="116"/>
      <c r="B132" s="114" t="s">
        <v>74</v>
      </c>
      <c r="C132" s="114" t="s">
        <v>5</v>
      </c>
      <c r="D132" s="114" t="s">
        <v>6</v>
      </c>
      <c r="E132" s="114" t="s">
        <v>43</v>
      </c>
    </row>
    <row r="133" spans="1:5" s="19" customFormat="1" ht="14.4">
      <c r="A133" s="116"/>
      <c r="B133" t="s">
        <v>58</v>
      </c>
      <c r="C133" s="57">
        <f>(C118-C126)^2/C126</f>
        <v>107.09913042553787</v>
      </c>
      <c r="D133" s="57">
        <f>(D118-D126)^2/D126</f>
        <v>172.02507906508322</v>
      </c>
      <c r="E133" s="57">
        <f>C133+D133</f>
        <v>279.12420949062107</v>
      </c>
    </row>
    <row r="134" spans="1:5" s="19" customFormat="1" ht="14.4">
      <c r="A134" s="116"/>
      <c r="B134" t="s">
        <v>59</v>
      </c>
      <c r="C134" s="57">
        <f aca="true" t="shared" si="13" ref="C134:D134">(C119-C127)^2/C127</f>
        <v>13.488116175780693</v>
      </c>
      <c r="D134" s="57">
        <f t="shared" si="13"/>
        <v>21.66492150216403</v>
      </c>
      <c r="E134" s="57">
        <f aca="true" t="shared" si="14" ref="E134:E135">C134+D134</f>
        <v>35.153037677944724</v>
      </c>
    </row>
    <row r="135" spans="1:5" s="19" customFormat="1" ht="14.4">
      <c r="A135" s="116"/>
      <c r="B135" t="s">
        <v>60</v>
      </c>
      <c r="C135" s="57">
        <f aca="true" t="shared" si="15" ref="C135:D135">(C120-C128)^2/C128</f>
        <v>66.43638623814599</v>
      </c>
      <c r="D135" s="57">
        <f t="shared" si="15"/>
        <v>106.71164705130437</v>
      </c>
      <c r="E135" s="57">
        <f t="shared" si="14"/>
        <v>173.14803328945035</v>
      </c>
    </row>
    <row r="136" spans="1:6" s="19" customFormat="1" ht="14.4">
      <c r="A136" s="116"/>
      <c r="B136" t="s">
        <v>43</v>
      </c>
      <c r="C136" s="57">
        <f>C133+C134+C135</f>
        <v>187.02363283946454</v>
      </c>
      <c r="D136" s="57">
        <f>D133+D134+D135</f>
        <v>300.4016476185516</v>
      </c>
      <c r="E136" s="117">
        <f>C136+D136</f>
        <v>487.4252804580161</v>
      </c>
      <c r="F136" s="118">
        <f>_xlfn.CHISQ.INV.RT(0.05,2)</f>
        <v>5.991464547107982</v>
      </c>
    </row>
    <row r="137" spans="1:6" s="19" customFormat="1" ht="14.4">
      <c r="A137" s="116"/>
      <c r="B137"/>
      <c r="C137" s="57"/>
      <c r="D137" s="57"/>
      <c r="E137" s="117"/>
      <c r="F137" s="118"/>
    </row>
    <row r="138" spans="1:5" s="19" customFormat="1" ht="14.4">
      <c r="A138" s="116"/>
      <c r="B138" s="128" t="s">
        <v>109</v>
      </c>
      <c r="C138" s="57"/>
      <c r="D138" s="57"/>
      <c r="E138" s="57"/>
    </row>
    <row r="139" spans="1:5" s="19" customFormat="1" ht="14.4">
      <c r="A139" s="116"/>
      <c r="B139" s="114" t="s">
        <v>74</v>
      </c>
      <c r="C139" s="114" t="s">
        <v>5</v>
      </c>
      <c r="D139" s="114" t="s">
        <v>6</v>
      </c>
      <c r="E139" s="114" t="s">
        <v>43</v>
      </c>
    </row>
    <row r="140" spans="1:8" s="19" customFormat="1" ht="14.4">
      <c r="A140" s="115" t="s">
        <v>10</v>
      </c>
      <c r="B140" t="s">
        <v>58</v>
      </c>
      <c r="C140" s="57">
        <v>36601.801153</v>
      </c>
      <c r="D140" s="57">
        <v>16846.271525</v>
      </c>
      <c r="E140" s="57">
        <v>53448.072677</v>
      </c>
      <c r="F140" s="19">
        <f>E140/E143</f>
        <v>0.20452268010450828</v>
      </c>
      <c r="H140" s="122">
        <f>_xlfn.CHISQ.TEST(C140:D142,C148:D150)</f>
        <v>0</v>
      </c>
    </row>
    <row r="141" spans="1:6" s="19" customFormat="1" ht="14.4">
      <c r="A141" s="116"/>
      <c r="B141" t="s">
        <v>59</v>
      </c>
      <c r="C141" s="57">
        <v>96414.473155</v>
      </c>
      <c r="D141" s="57">
        <v>29013.030505</v>
      </c>
      <c r="E141" s="57">
        <v>125427.50366</v>
      </c>
      <c r="F141" s="19">
        <f>E141/E143</f>
        <v>0.4799568613519011</v>
      </c>
    </row>
    <row r="142" spans="1:6" s="19" customFormat="1" ht="14.4">
      <c r="A142" s="116"/>
      <c r="B142" t="s">
        <v>60</v>
      </c>
      <c r="C142" s="57">
        <v>67757.08162</v>
      </c>
      <c r="D142" s="57">
        <v>14157.76897</v>
      </c>
      <c r="E142" s="57">
        <v>81914.85059</v>
      </c>
      <c r="F142" s="19">
        <f>E142/E143</f>
        <v>0.3134527391524929</v>
      </c>
    </row>
    <row r="143" spans="1:5" s="19" customFormat="1" ht="14.4">
      <c r="A143" s="116"/>
      <c r="B143" t="s">
        <v>43</v>
      </c>
      <c r="C143" s="57">
        <v>201201.86281</v>
      </c>
      <c r="D143" s="57">
        <v>60128.922852</v>
      </c>
      <c r="E143" s="57">
        <v>261330.78566</v>
      </c>
    </row>
    <row r="144" spans="1:5" s="19" customFormat="1" ht="14.4">
      <c r="A144" s="116"/>
      <c r="B144"/>
      <c r="C144" s="57">
        <f>C143/E143</f>
        <v>0.769912592968554</v>
      </c>
      <c r="D144" s="57">
        <f>D143/E143</f>
        <v>0.2300874070390992</v>
      </c>
      <c r="E144" s="57"/>
    </row>
    <row r="145" spans="1:5" s="19" customFormat="1" ht="14.4">
      <c r="A145" s="116"/>
      <c r="B145"/>
      <c r="C145" s="57"/>
      <c r="D145" s="57"/>
      <c r="E145" s="57"/>
    </row>
    <row r="146" spans="1:5" s="19" customFormat="1" ht="14.4">
      <c r="A146" s="116"/>
      <c r="B146" s="128" t="s">
        <v>110</v>
      </c>
      <c r="C146" s="57"/>
      <c r="D146" s="57"/>
      <c r="E146" s="57"/>
    </row>
    <row r="147" spans="1:5" s="19" customFormat="1" ht="14.4">
      <c r="A147" s="116"/>
      <c r="B147" s="114" t="s">
        <v>74</v>
      </c>
      <c r="C147" s="114" t="s">
        <v>5</v>
      </c>
      <c r="D147" s="114" t="s">
        <v>6</v>
      </c>
      <c r="E147" s="114" t="s">
        <v>43</v>
      </c>
    </row>
    <row r="148" spans="1:5" s="19" customFormat="1" ht="14.4">
      <c r="A148" s="116"/>
      <c r="B148" t="s">
        <v>58</v>
      </c>
      <c r="C148" s="57">
        <f>C144*F140*E143</f>
        <v>41150.34422392079</v>
      </c>
      <c r="D148" s="57">
        <f>D144*F140*E143</f>
        <v>12297.728453488255</v>
      </c>
      <c r="E148" s="57">
        <f>C148+D148</f>
        <v>53448.07267740904</v>
      </c>
    </row>
    <row r="149" spans="1:5" s="19" customFormat="1" ht="14.4">
      <c r="A149" s="116"/>
      <c r="B149" t="s">
        <v>59</v>
      </c>
      <c r="C149" s="57">
        <f>C144*F141*E143</f>
        <v>96568.2145724434</v>
      </c>
      <c r="D149" s="57">
        <f>D144*F141*E143</f>
        <v>28859.289088516525</v>
      </c>
      <c r="E149" s="57">
        <f aca="true" t="shared" si="16" ref="E149:E150">C149+D149</f>
        <v>125427.50366095992</v>
      </c>
    </row>
    <row r="150" spans="1:5" s="19" customFormat="1" ht="14.4">
      <c r="A150" s="116"/>
      <c r="B150" t="s">
        <v>60</v>
      </c>
      <c r="C150" s="57">
        <f>C144*F142*E143</f>
        <v>63067.27502037859</v>
      </c>
      <c r="D150" s="57">
        <f>D144*F142*E143</f>
        <v>18847.575570248326</v>
      </c>
      <c r="E150" s="57">
        <f t="shared" si="16"/>
        <v>81914.85059062691</v>
      </c>
    </row>
    <row r="151" spans="1:5" s="19" customFormat="1" ht="14.4">
      <c r="A151" s="116"/>
      <c r="B151" t="s">
        <v>43</v>
      </c>
      <c r="C151" s="57">
        <f>C148+C149+C150</f>
        <v>200785.83381674276</v>
      </c>
      <c r="D151" s="57">
        <f>D148+D149+D150</f>
        <v>60004.593112253104</v>
      </c>
      <c r="E151" s="57">
        <v>189076.29556</v>
      </c>
    </row>
    <row r="152" spans="1:5" s="19" customFormat="1" ht="14.4">
      <c r="A152" s="116"/>
      <c r="B152"/>
      <c r="C152" s="57"/>
      <c r="D152" s="57"/>
      <c r="E152" s="57"/>
    </row>
    <row r="153" spans="1:5" s="19" customFormat="1" ht="14.4">
      <c r="A153" s="116"/>
      <c r="B153"/>
      <c r="C153" s="57"/>
      <c r="D153" s="57"/>
      <c r="E153" s="57"/>
    </row>
    <row r="154" spans="1:5" s="19" customFormat="1" ht="14.4">
      <c r="A154" s="116"/>
      <c r="B154" s="114" t="s">
        <v>74</v>
      </c>
      <c r="C154" s="114" t="s">
        <v>5</v>
      </c>
      <c r="D154" s="114" t="s">
        <v>6</v>
      </c>
      <c r="E154" s="114" t="s">
        <v>43</v>
      </c>
    </row>
    <row r="155" spans="1:5" s="19" customFormat="1" ht="14.4">
      <c r="A155" s="116"/>
      <c r="B155" t="s">
        <v>58</v>
      </c>
      <c r="C155" s="57">
        <f>(C140-C148)^2/C148</f>
        <v>502.772077809128</v>
      </c>
      <c r="D155" s="57">
        <f>(D140-D148)^2/D148</f>
        <v>1682.3630601087953</v>
      </c>
      <c r="E155" s="57">
        <f>C155+D155</f>
        <v>2185.135137917923</v>
      </c>
    </row>
    <row r="156" spans="1:5" s="19" customFormat="1" ht="14.4">
      <c r="A156" s="116"/>
      <c r="B156" t="s">
        <v>59</v>
      </c>
      <c r="C156" s="57">
        <f aca="true" t="shared" si="17" ref="C156:D156">(C141-C149)^2/C149</f>
        <v>0.24476401000219894</v>
      </c>
      <c r="D156" s="57">
        <f t="shared" si="17"/>
        <v>0.8190230559681428</v>
      </c>
      <c r="E156" s="57">
        <f aca="true" t="shared" si="18" ref="E156:E157">C156+D156</f>
        <v>1.0637870659703417</v>
      </c>
    </row>
    <row r="157" spans="1:5" s="19" customFormat="1" ht="14.4">
      <c r="A157" s="116"/>
      <c r="B157" t="s">
        <v>60</v>
      </c>
      <c r="C157" s="57">
        <f aca="true" t="shared" si="19" ref="C157:D157">(C142-C150)^2/C150</f>
        <v>348.7432417960916</v>
      </c>
      <c r="D157" s="57">
        <f t="shared" si="19"/>
        <v>1166.9557108688107</v>
      </c>
      <c r="E157" s="57">
        <f t="shared" si="18"/>
        <v>1515.6989526649022</v>
      </c>
    </row>
    <row r="158" spans="1:6" s="19" customFormat="1" ht="14.4">
      <c r="A158" s="116"/>
      <c r="B158" t="s">
        <v>43</v>
      </c>
      <c r="C158" s="57">
        <f>C155+C156+C157</f>
        <v>851.7600836152218</v>
      </c>
      <c r="D158" s="57">
        <f>D155+D156+D157</f>
        <v>2850.137794033574</v>
      </c>
      <c r="E158" s="117">
        <f>C158+D158</f>
        <v>3701.897877648796</v>
      </c>
      <c r="F158" s="118">
        <f>_xlfn.CHISQ.INV.RT(0.05,2)</f>
        <v>5.991464547107982</v>
      </c>
    </row>
    <row r="159" spans="1:5" s="19" customFormat="1" ht="14.4">
      <c r="A159" s="116"/>
      <c r="B159"/>
      <c r="C159" s="57"/>
      <c r="D159" s="57"/>
      <c r="E159" s="57"/>
    </row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showGridLines="0" zoomScaleSheetLayoutView="17" workbookViewId="0" topLeftCell="A1">
      <selection activeCell="U9" sqref="U9"/>
    </sheetView>
  </sheetViews>
  <sheetFormatPr defaultColWidth="9.28125" defaultRowHeight="15"/>
  <cols>
    <col min="1" max="14" width="9.28125" style="1" customWidth="1"/>
    <col min="15" max="15" width="9.421875" style="1" bestFit="1" customWidth="1"/>
    <col min="16" max="24" width="10.421875" style="1" customWidth="1"/>
    <col min="25" max="26" width="9.421875" style="1" bestFit="1" customWidth="1"/>
    <col min="27" max="27" width="9.28125" style="1" bestFit="1" customWidth="1"/>
    <col min="28" max="28" width="9.7109375" style="1" bestFit="1" customWidth="1"/>
    <col min="29" max="39" width="9.28125" style="1" bestFit="1" customWidth="1"/>
    <col min="40" max="40" width="10.00390625" style="1" bestFit="1" customWidth="1"/>
    <col min="41" max="43" width="9.28125" style="1" bestFit="1" customWidth="1"/>
    <col min="44" max="44" width="10.57421875" style="1" customWidth="1"/>
    <col min="45" max="50" width="9.28125" style="1" bestFit="1" customWidth="1"/>
    <col min="51" max="53" width="9.28125" style="1" customWidth="1"/>
    <col min="54" max="59" width="9.28125" style="1" bestFit="1" customWidth="1"/>
    <col min="60" max="264" width="9.28125" style="1" customWidth="1"/>
    <col min="265" max="265" width="13.421875" style="1" customWidth="1"/>
    <col min="266" max="269" width="9.421875" style="1" bestFit="1" customWidth="1"/>
    <col min="270" max="271" width="11.00390625" style="1" bestFit="1" customWidth="1"/>
    <col min="272" max="273" width="9.421875" style="1" bestFit="1" customWidth="1"/>
    <col min="274" max="274" width="10.28125" style="1" bestFit="1" customWidth="1"/>
    <col min="275" max="275" width="10.00390625" style="1" bestFit="1" customWidth="1"/>
    <col min="276" max="277" width="9.421875" style="1" bestFit="1" customWidth="1"/>
    <col min="278" max="278" width="10.28125" style="1" bestFit="1" customWidth="1"/>
    <col min="279" max="279" width="10.00390625" style="1" bestFit="1" customWidth="1"/>
    <col min="280" max="282" width="9.421875" style="1" bestFit="1" customWidth="1"/>
    <col min="283" max="283" width="9.28125" style="1" bestFit="1" customWidth="1"/>
    <col min="284" max="284" width="9.7109375" style="1" bestFit="1" customWidth="1"/>
    <col min="285" max="295" width="9.28125" style="1" bestFit="1" customWidth="1"/>
    <col min="296" max="296" width="10.00390625" style="1" bestFit="1" customWidth="1"/>
    <col min="297" max="299" width="9.28125" style="1" bestFit="1" customWidth="1"/>
    <col min="300" max="300" width="10.57421875" style="1" customWidth="1"/>
    <col min="301" max="306" width="9.28125" style="1" bestFit="1" customWidth="1"/>
    <col min="307" max="309" width="9.28125" style="1" customWidth="1"/>
    <col min="310" max="315" width="9.28125" style="1" bestFit="1" customWidth="1"/>
    <col min="316" max="520" width="9.28125" style="1" customWidth="1"/>
    <col min="521" max="521" width="13.421875" style="1" customWidth="1"/>
    <col min="522" max="525" width="9.421875" style="1" bestFit="1" customWidth="1"/>
    <col min="526" max="527" width="11.00390625" style="1" bestFit="1" customWidth="1"/>
    <col min="528" max="529" width="9.421875" style="1" bestFit="1" customWidth="1"/>
    <col min="530" max="530" width="10.28125" style="1" bestFit="1" customWidth="1"/>
    <col min="531" max="531" width="10.00390625" style="1" bestFit="1" customWidth="1"/>
    <col min="532" max="533" width="9.421875" style="1" bestFit="1" customWidth="1"/>
    <col min="534" max="534" width="10.28125" style="1" bestFit="1" customWidth="1"/>
    <col min="535" max="535" width="10.00390625" style="1" bestFit="1" customWidth="1"/>
    <col min="536" max="538" width="9.421875" style="1" bestFit="1" customWidth="1"/>
    <col min="539" max="539" width="9.28125" style="1" bestFit="1" customWidth="1"/>
    <col min="540" max="540" width="9.7109375" style="1" bestFit="1" customWidth="1"/>
    <col min="541" max="551" width="9.28125" style="1" bestFit="1" customWidth="1"/>
    <col min="552" max="552" width="10.00390625" style="1" bestFit="1" customWidth="1"/>
    <col min="553" max="555" width="9.28125" style="1" bestFit="1" customWidth="1"/>
    <col min="556" max="556" width="10.57421875" style="1" customWidth="1"/>
    <col min="557" max="562" width="9.28125" style="1" bestFit="1" customWidth="1"/>
    <col min="563" max="565" width="9.28125" style="1" customWidth="1"/>
    <col min="566" max="571" width="9.28125" style="1" bestFit="1" customWidth="1"/>
    <col min="572" max="776" width="9.28125" style="1" customWidth="1"/>
    <col min="777" max="777" width="13.421875" style="1" customWidth="1"/>
    <col min="778" max="781" width="9.421875" style="1" bestFit="1" customWidth="1"/>
    <col min="782" max="783" width="11.00390625" style="1" bestFit="1" customWidth="1"/>
    <col min="784" max="785" width="9.421875" style="1" bestFit="1" customWidth="1"/>
    <col min="786" max="786" width="10.28125" style="1" bestFit="1" customWidth="1"/>
    <col min="787" max="787" width="10.00390625" style="1" bestFit="1" customWidth="1"/>
    <col min="788" max="789" width="9.421875" style="1" bestFit="1" customWidth="1"/>
    <col min="790" max="790" width="10.28125" style="1" bestFit="1" customWidth="1"/>
    <col min="791" max="791" width="10.00390625" style="1" bestFit="1" customWidth="1"/>
    <col min="792" max="794" width="9.421875" style="1" bestFit="1" customWidth="1"/>
    <col min="795" max="795" width="9.28125" style="1" bestFit="1" customWidth="1"/>
    <col min="796" max="796" width="9.7109375" style="1" bestFit="1" customWidth="1"/>
    <col min="797" max="807" width="9.28125" style="1" bestFit="1" customWidth="1"/>
    <col min="808" max="808" width="10.00390625" style="1" bestFit="1" customWidth="1"/>
    <col min="809" max="811" width="9.28125" style="1" bestFit="1" customWidth="1"/>
    <col min="812" max="812" width="10.57421875" style="1" customWidth="1"/>
    <col min="813" max="818" width="9.28125" style="1" bestFit="1" customWidth="1"/>
    <col min="819" max="821" width="9.28125" style="1" customWidth="1"/>
    <col min="822" max="827" width="9.28125" style="1" bestFit="1" customWidth="1"/>
    <col min="828" max="1032" width="9.28125" style="1" customWidth="1"/>
    <col min="1033" max="1033" width="13.421875" style="1" customWidth="1"/>
    <col min="1034" max="1037" width="9.421875" style="1" bestFit="1" customWidth="1"/>
    <col min="1038" max="1039" width="11.00390625" style="1" bestFit="1" customWidth="1"/>
    <col min="1040" max="1041" width="9.421875" style="1" bestFit="1" customWidth="1"/>
    <col min="1042" max="1042" width="10.28125" style="1" bestFit="1" customWidth="1"/>
    <col min="1043" max="1043" width="10.00390625" style="1" bestFit="1" customWidth="1"/>
    <col min="1044" max="1045" width="9.421875" style="1" bestFit="1" customWidth="1"/>
    <col min="1046" max="1046" width="10.28125" style="1" bestFit="1" customWidth="1"/>
    <col min="1047" max="1047" width="10.00390625" style="1" bestFit="1" customWidth="1"/>
    <col min="1048" max="1050" width="9.421875" style="1" bestFit="1" customWidth="1"/>
    <col min="1051" max="1051" width="9.28125" style="1" bestFit="1" customWidth="1"/>
    <col min="1052" max="1052" width="9.7109375" style="1" bestFit="1" customWidth="1"/>
    <col min="1053" max="1063" width="9.28125" style="1" bestFit="1" customWidth="1"/>
    <col min="1064" max="1064" width="10.00390625" style="1" bestFit="1" customWidth="1"/>
    <col min="1065" max="1067" width="9.28125" style="1" bestFit="1" customWidth="1"/>
    <col min="1068" max="1068" width="10.57421875" style="1" customWidth="1"/>
    <col min="1069" max="1074" width="9.28125" style="1" bestFit="1" customWidth="1"/>
    <col min="1075" max="1077" width="9.28125" style="1" customWidth="1"/>
    <col min="1078" max="1083" width="9.28125" style="1" bestFit="1" customWidth="1"/>
    <col min="1084" max="1288" width="9.28125" style="1" customWidth="1"/>
    <col min="1289" max="1289" width="13.421875" style="1" customWidth="1"/>
    <col min="1290" max="1293" width="9.421875" style="1" bestFit="1" customWidth="1"/>
    <col min="1294" max="1295" width="11.00390625" style="1" bestFit="1" customWidth="1"/>
    <col min="1296" max="1297" width="9.421875" style="1" bestFit="1" customWidth="1"/>
    <col min="1298" max="1298" width="10.28125" style="1" bestFit="1" customWidth="1"/>
    <col min="1299" max="1299" width="10.00390625" style="1" bestFit="1" customWidth="1"/>
    <col min="1300" max="1301" width="9.421875" style="1" bestFit="1" customWidth="1"/>
    <col min="1302" max="1302" width="10.28125" style="1" bestFit="1" customWidth="1"/>
    <col min="1303" max="1303" width="10.00390625" style="1" bestFit="1" customWidth="1"/>
    <col min="1304" max="1306" width="9.421875" style="1" bestFit="1" customWidth="1"/>
    <col min="1307" max="1307" width="9.28125" style="1" bestFit="1" customWidth="1"/>
    <col min="1308" max="1308" width="9.7109375" style="1" bestFit="1" customWidth="1"/>
    <col min="1309" max="1319" width="9.28125" style="1" bestFit="1" customWidth="1"/>
    <col min="1320" max="1320" width="10.00390625" style="1" bestFit="1" customWidth="1"/>
    <col min="1321" max="1323" width="9.28125" style="1" bestFit="1" customWidth="1"/>
    <col min="1324" max="1324" width="10.57421875" style="1" customWidth="1"/>
    <col min="1325" max="1330" width="9.28125" style="1" bestFit="1" customWidth="1"/>
    <col min="1331" max="1333" width="9.28125" style="1" customWidth="1"/>
    <col min="1334" max="1339" width="9.28125" style="1" bestFit="1" customWidth="1"/>
    <col min="1340" max="1544" width="9.28125" style="1" customWidth="1"/>
    <col min="1545" max="1545" width="13.421875" style="1" customWidth="1"/>
    <col min="1546" max="1549" width="9.421875" style="1" bestFit="1" customWidth="1"/>
    <col min="1550" max="1551" width="11.00390625" style="1" bestFit="1" customWidth="1"/>
    <col min="1552" max="1553" width="9.421875" style="1" bestFit="1" customWidth="1"/>
    <col min="1554" max="1554" width="10.28125" style="1" bestFit="1" customWidth="1"/>
    <col min="1555" max="1555" width="10.00390625" style="1" bestFit="1" customWidth="1"/>
    <col min="1556" max="1557" width="9.421875" style="1" bestFit="1" customWidth="1"/>
    <col min="1558" max="1558" width="10.28125" style="1" bestFit="1" customWidth="1"/>
    <col min="1559" max="1559" width="10.00390625" style="1" bestFit="1" customWidth="1"/>
    <col min="1560" max="1562" width="9.421875" style="1" bestFit="1" customWidth="1"/>
    <col min="1563" max="1563" width="9.28125" style="1" bestFit="1" customWidth="1"/>
    <col min="1564" max="1564" width="9.7109375" style="1" bestFit="1" customWidth="1"/>
    <col min="1565" max="1575" width="9.28125" style="1" bestFit="1" customWidth="1"/>
    <col min="1576" max="1576" width="10.00390625" style="1" bestFit="1" customWidth="1"/>
    <col min="1577" max="1579" width="9.28125" style="1" bestFit="1" customWidth="1"/>
    <col min="1580" max="1580" width="10.57421875" style="1" customWidth="1"/>
    <col min="1581" max="1586" width="9.28125" style="1" bestFit="1" customWidth="1"/>
    <col min="1587" max="1589" width="9.28125" style="1" customWidth="1"/>
    <col min="1590" max="1595" width="9.28125" style="1" bestFit="1" customWidth="1"/>
    <col min="1596" max="1800" width="9.28125" style="1" customWidth="1"/>
    <col min="1801" max="1801" width="13.421875" style="1" customWidth="1"/>
    <col min="1802" max="1805" width="9.421875" style="1" bestFit="1" customWidth="1"/>
    <col min="1806" max="1807" width="11.00390625" style="1" bestFit="1" customWidth="1"/>
    <col min="1808" max="1809" width="9.421875" style="1" bestFit="1" customWidth="1"/>
    <col min="1810" max="1810" width="10.28125" style="1" bestFit="1" customWidth="1"/>
    <col min="1811" max="1811" width="10.00390625" style="1" bestFit="1" customWidth="1"/>
    <col min="1812" max="1813" width="9.421875" style="1" bestFit="1" customWidth="1"/>
    <col min="1814" max="1814" width="10.28125" style="1" bestFit="1" customWidth="1"/>
    <col min="1815" max="1815" width="10.00390625" style="1" bestFit="1" customWidth="1"/>
    <col min="1816" max="1818" width="9.421875" style="1" bestFit="1" customWidth="1"/>
    <col min="1819" max="1819" width="9.28125" style="1" bestFit="1" customWidth="1"/>
    <col min="1820" max="1820" width="9.7109375" style="1" bestFit="1" customWidth="1"/>
    <col min="1821" max="1831" width="9.28125" style="1" bestFit="1" customWidth="1"/>
    <col min="1832" max="1832" width="10.00390625" style="1" bestFit="1" customWidth="1"/>
    <col min="1833" max="1835" width="9.28125" style="1" bestFit="1" customWidth="1"/>
    <col min="1836" max="1836" width="10.57421875" style="1" customWidth="1"/>
    <col min="1837" max="1842" width="9.28125" style="1" bestFit="1" customWidth="1"/>
    <col min="1843" max="1845" width="9.28125" style="1" customWidth="1"/>
    <col min="1846" max="1851" width="9.28125" style="1" bestFit="1" customWidth="1"/>
    <col min="1852" max="2056" width="9.28125" style="1" customWidth="1"/>
    <col min="2057" max="2057" width="13.421875" style="1" customWidth="1"/>
    <col min="2058" max="2061" width="9.421875" style="1" bestFit="1" customWidth="1"/>
    <col min="2062" max="2063" width="11.00390625" style="1" bestFit="1" customWidth="1"/>
    <col min="2064" max="2065" width="9.421875" style="1" bestFit="1" customWidth="1"/>
    <col min="2066" max="2066" width="10.28125" style="1" bestFit="1" customWidth="1"/>
    <col min="2067" max="2067" width="10.00390625" style="1" bestFit="1" customWidth="1"/>
    <col min="2068" max="2069" width="9.421875" style="1" bestFit="1" customWidth="1"/>
    <col min="2070" max="2070" width="10.28125" style="1" bestFit="1" customWidth="1"/>
    <col min="2071" max="2071" width="10.00390625" style="1" bestFit="1" customWidth="1"/>
    <col min="2072" max="2074" width="9.421875" style="1" bestFit="1" customWidth="1"/>
    <col min="2075" max="2075" width="9.28125" style="1" bestFit="1" customWidth="1"/>
    <col min="2076" max="2076" width="9.7109375" style="1" bestFit="1" customWidth="1"/>
    <col min="2077" max="2087" width="9.28125" style="1" bestFit="1" customWidth="1"/>
    <col min="2088" max="2088" width="10.00390625" style="1" bestFit="1" customWidth="1"/>
    <col min="2089" max="2091" width="9.28125" style="1" bestFit="1" customWidth="1"/>
    <col min="2092" max="2092" width="10.57421875" style="1" customWidth="1"/>
    <col min="2093" max="2098" width="9.28125" style="1" bestFit="1" customWidth="1"/>
    <col min="2099" max="2101" width="9.28125" style="1" customWidth="1"/>
    <col min="2102" max="2107" width="9.28125" style="1" bestFit="1" customWidth="1"/>
    <col min="2108" max="2312" width="9.28125" style="1" customWidth="1"/>
    <col min="2313" max="2313" width="13.421875" style="1" customWidth="1"/>
    <col min="2314" max="2317" width="9.421875" style="1" bestFit="1" customWidth="1"/>
    <col min="2318" max="2319" width="11.00390625" style="1" bestFit="1" customWidth="1"/>
    <col min="2320" max="2321" width="9.421875" style="1" bestFit="1" customWidth="1"/>
    <col min="2322" max="2322" width="10.28125" style="1" bestFit="1" customWidth="1"/>
    <col min="2323" max="2323" width="10.00390625" style="1" bestFit="1" customWidth="1"/>
    <col min="2324" max="2325" width="9.421875" style="1" bestFit="1" customWidth="1"/>
    <col min="2326" max="2326" width="10.28125" style="1" bestFit="1" customWidth="1"/>
    <col min="2327" max="2327" width="10.00390625" style="1" bestFit="1" customWidth="1"/>
    <col min="2328" max="2330" width="9.421875" style="1" bestFit="1" customWidth="1"/>
    <col min="2331" max="2331" width="9.28125" style="1" bestFit="1" customWidth="1"/>
    <col min="2332" max="2332" width="9.7109375" style="1" bestFit="1" customWidth="1"/>
    <col min="2333" max="2343" width="9.28125" style="1" bestFit="1" customWidth="1"/>
    <col min="2344" max="2344" width="10.00390625" style="1" bestFit="1" customWidth="1"/>
    <col min="2345" max="2347" width="9.28125" style="1" bestFit="1" customWidth="1"/>
    <col min="2348" max="2348" width="10.57421875" style="1" customWidth="1"/>
    <col min="2349" max="2354" width="9.28125" style="1" bestFit="1" customWidth="1"/>
    <col min="2355" max="2357" width="9.28125" style="1" customWidth="1"/>
    <col min="2358" max="2363" width="9.28125" style="1" bestFit="1" customWidth="1"/>
    <col min="2364" max="2568" width="9.28125" style="1" customWidth="1"/>
    <col min="2569" max="2569" width="13.421875" style="1" customWidth="1"/>
    <col min="2570" max="2573" width="9.421875" style="1" bestFit="1" customWidth="1"/>
    <col min="2574" max="2575" width="11.00390625" style="1" bestFit="1" customWidth="1"/>
    <col min="2576" max="2577" width="9.421875" style="1" bestFit="1" customWidth="1"/>
    <col min="2578" max="2578" width="10.28125" style="1" bestFit="1" customWidth="1"/>
    <col min="2579" max="2579" width="10.00390625" style="1" bestFit="1" customWidth="1"/>
    <col min="2580" max="2581" width="9.421875" style="1" bestFit="1" customWidth="1"/>
    <col min="2582" max="2582" width="10.28125" style="1" bestFit="1" customWidth="1"/>
    <col min="2583" max="2583" width="10.00390625" style="1" bestFit="1" customWidth="1"/>
    <col min="2584" max="2586" width="9.421875" style="1" bestFit="1" customWidth="1"/>
    <col min="2587" max="2587" width="9.28125" style="1" bestFit="1" customWidth="1"/>
    <col min="2588" max="2588" width="9.7109375" style="1" bestFit="1" customWidth="1"/>
    <col min="2589" max="2599" width="9.28125" style="1" bestFit="1" customWidth="1"/>
    <col min="2600" max="2600" width="10.00390625" style="1" bestFit="1" customWidth="1"/>
    <col min="2601" max="2603" width="9.28125" style="1" bestFit="1" customWidth="1"/>
    <col min="2604" max="2604" width="10.57421875" style="1" customWidth="1"/>
    <col min="2605" max="2610" width="9.28125" style="1" bestFit="1" customWidth="1"/>
    <col min="2611" max="2613" width="9.28125" style="1" customWidth="1"/>
    <col min="2614" max="2619" width="9.28125" style="1" bestFit="1" customWidth="1"/>
    <col min="2620" max="2824" width="9.28125" style="1" customWidth="1"/>
    <col min="2825" max="2825" width="13.421875" style="1" customWidth="1"/>
    <col min="2826" max="2829" width="9.421875" style="1" bestFit="1" customWidth="1"/>
    <col min="2830" max="2831" width="11.00390625" style="1" bestFit="1" customWidth="1"/>
    <col min="2832" max="2833" width="9.421875" style="1" bestFit="1" customWidth="1"/>
    <col min="2834" max="2834" width="10.28125" style="1" bestFit="1" customWidth="1"/>
    <col min="2835" max="2835" width="10.00390625" style="1" bestFit="1" customWidth="1"/>
    <col min="2836" max="2837" width="9.421875" style="1" bestFit="1" customWidth="1"/>
    <col min="2838" max="2838" width="10.28125" style="1" bestFit="1" customWidth="1"/>
    <col min="2839" max="2839" width="10.00390625" style="1" bestFit="1" customWidth="1"/>
    <col min="2840" max="2842" width="9.421875" style="1" bestFit="1" customWidth="1"/>
    <col min="2843" max="2843" width="9.28125" style="1" bestFit="1" customWidth="1"/>
    <col min="2844" max="2844" width="9.7109375" style="1" bestFit="1" customWidth="1"/>
    <col min="2845" max="2855" width="9.28125" style="1" bestFit="1" customWidth="1"/>
    <col min="2856" max="2856" width="10.00390625" style="1" bestFit="1" customWidth="1"/>
    <col min="2857" max="2859" width="9.28125" style="1" bestFit="1" customWidth="1"/>
    <col min="2860" max="2860" width="10.57421875" style="1" customWidth="1"/>
    <col min="2861" max="2866" width="9.28125" style="1" bestFit="1" customWidth="1"/>
    <col min="2867" max="2869" width="9.28125" style="1" customWidth="1"/>
    <col min="2870" max="2875" width="9.28125" style="1" bestFit="1" customWidth="1"/>
    <col min="2876" max="3080" width="9.28125" style="1" customWidth="1"/>
    <col min="3081" max="3081" width="13.421875" style="1" customWidth="1"/>
    <col min="3082" max="3085" width="9.421875" style="1" bestFit="1" customWidth="1"/>
    <col min="3086" max="3087" width="11.00390625" style="1" bestFit="1" customWidth="1"/>
    <col min="3088" max="3089" width="9.421875" style="1" bestFit="1" customWidth="1"/>
    <col min="3090" max="3090" width="10.28125" style="1" bestFit="1" customWidth="1"/>
    <col min="3091" max="3091" width="10.00390625" style="1" bestFit="1" customWidth="1"/>
    <col min="3092" max="3093" width="9.421875" style="1" bestFit="1" customWidth="1"/>
    <col min="3094" max="3094" width="10.28125" style="1" bestFit="1" customWidth="1"/>
    <col min="3095" max="3095" width="10.00390625" style="1" bestFit="1" customWidth="1"/>
    <col min="3096" max="3098" width="9.421875" style="1" bestFit="1" customWidth="1"/>
    <col min="3099" max="3099" width="9.28125" style="1" bestFit="1" customWidth="1"/>
    <col min="3100" max="3100" width="9.7109375" style="1" bestFit="1" customWidth="1"/>
    <col min="3101" max="3111" width="9.28125" style="1" bestFit="1" customWidth="1"/>
    <col min="3112" max="3112" width="10.00390625" style="1" bestFit="1" customWidth="1"/>
    <col min="3113" max="3115" width="9.28125" style="1" bestFit="1" customWidth="1"/>
    <col min="3116" max="3116" width="10.57421875" style="1" customWidth="1"/>
    <col min="3117" max="3122" width="9.28125" style="1" bestFit="1" customWidth="1"/>
    <col min="3123" max="3125" width="9.28125" style="1" customWidth="1"/>
    <col min="3126" max="3131" width="9.28125" style="1" bestFit="1" customWidth="1"/>
    <col min="3132" max="3336" width="9.28125" style="1" customWidth="1"/>
    <col min="3337" max="3337" width="13.421875" style="1" customWidth="1"/>
    <col min="3338" max="3341" width="9.421875" style="1" bestFit="1" customWidth="1"/>
    <col min="3342" max="3343" width="11.00390625" style="1" bestFit="1" customWidth="1"/>
    <col min="3344" max="3345" width="9.421875" style="1" bestFit="1" customWidth="1"/>
    <col min="3346" max="3346" width="10.28125" style="1" bestFit="1" customWidth="1"/>
    <col min="3347" max="3347" width="10.00390625" style="1" bestFit="1" customWidth="1"/>
    <col min="3348" max="3349" width="9.421875" style="1" bestFit="1" customWidth="1"/>
    <col min="3350" max="3350" width="10.28125" style="1" bestFit="1" customWidth="1"/>
    <col min="3351" max="3351" width="10.00390625" style="1" bestFit="1" customWidth="1"/>
    <col min="3352" max="3354" width="9.421875" style="1" bestFit="1" customWidth="1"/>
    <col min="3355" max="3355" width="9.28125" style="1" bestFit="1" customWidth="1"/>
    <col min="3356" max="3356" width="9.7109375" style="1" bestFit="1" customWidth="1"/>
    <col min="3357" max="3367" width="9.28125" style="1" bestFit="1" customWidth="1"/>
    <col min="3368" max="3368" width="10.00390625" style="1" bestFit="1" customWidth="1"/>
    <col min="3369" max="3371" width="9.28125" style="1" bestFit="1" customWidth="1"/>
    <col min="3372" max="3372" width="10.57421875" style="1" customWidth="1"/>
    <col min="3373" max="3378" width="9.28125" style="1" bestFit="1" customWidth="1"/>
    <col min="3379" max="3381" width="9.28125" style="1" customWidth="1"/>
    <col min="3382" max="3387" width="9.28125" style="1" bestFit="1" customWidth="1"/>
    <col min="3388" max="3592" width="9.28125" style="1" customWidth="1"/>
    <col min="3593" max="3593" width="13.421875" style="1" customWidth="1"/>
    <col min="3594" max="3597" width="9.421875" style="1" bestFit="1" customWidth="1"/>
    <col min="3598" max="3599" width="11.00390625" style="1" bestFit="1" customWidth="1"/>
    <col min="3600" max="3601" width="9.421875" style="1" bestFit="1" customWidth="1"/>
    <col min="3602" max="3602" width="10.28125" style="1" bestFit="1" customWidth="1"/>
    <col min="3603" max="3603" width="10.00390625" style="1" bestFit="1" customWidth="1"/>
    <col min="3604" max="3605" width="9.421875" style="1" bestFit="1" customWidth="1"/>
    <col min="3606" max="3606" width="10.28125" style="1" bestFit="1" customWidth="1"/>
    <col min="3607" max="3607" width="10.00390625" style="1" bestFit="1" customWidth="1"/>
    <col min="3608" max="3610" width="9.421875" style="1" bestFit="1" customWidth="1"/>
    <col min="3611" max="3611" width="9.28125" style="1" bestFit="1" customWidth="1"/>
    <col min="3612" max="3612" width="9.7109375" style="1" bestFit="1" customWidth="1"/>
    <col min="3613" max="3623" width="9.28125" style="1" bestFit="1" customWidth="1"/>
    <col min="3624" max="3624" width="10.00390625" style="1" bestFit="1" customWidth="1"/>
    <col min="3625" max="3627" width="9.28125" style="1" bestFit="1" customWidth="1"/>
    <col min="3628" max="3628" width="10.57421875" style="1" customWidth="1"/>
    <col min="3629" max="3634" width="9.28125" style="1" bestFit="1" customWidth="1"/>
    <col min="3635" max="3637" width="9.28125" style="1" customWidth="1"/>
    <col min="3638" max="3643" width="9.28125" style="1" bestFit="1" customWidth="1"/>
    <col min="3644" max="3848" width="9.28125" style="1" customWidth="1"/>
    <col min="3849" max="3849" width="13.421875" style="1" customWidth="1"/>
    <col min="3850" max="3853" width="9.421875" style="1" bestFit="1" customWidth="1"/>
    <col min="3854" max="3855" width="11.00390625" style="1" bestFit="1" customWidth="1"/>
    <col min="3856" max="3857" width="9.421875" style="1" bestFit="1" customWidth="1"/>
    <col min="3858" max="3858" width="10.28125" style="1" bestFit="1" customWidth="1"/>
    <col min="3859" max="3859" width="10.00390625" style="1" bestFit="1" customWidth="1"/>
    <col min="3860" max="3861" width="9.421875" style="1" bestFit="1" customWidth="1"/>
    <col min="3862" max="3862" width="10.28125" style="1" bestFit="1" customWidth="1"/>
    <col min="3863" max="3863" width="10.00390625" style="1" bestFit="1" customWidth="1"/>
    <col min="3864" max="3866" width="9.421875" style="1" bestFit="1" customWidth="1"/>
    <col min="3867" max="3867" width="9.28125" style="1" bestFit="1" customWidth="1"/>
    <col min="3868" max="3868" width="9.7109375" style="1" bestFit="1" customWidth="1"/>
    <col min="3869" max="3879" width="9.28125" style="1" bestFit="1" customWidth="1"/>
    <col min="3880" max="3880" width="10.00390625" style="1" bestFit="1" customWidth="1"/>
    <col min="3881" max="3883" width="9.28125" style="1" bestFit="1" customWidth="1"/>
    <col min="3884" max="3884" width="10.57421875" style="1" customWidth="1"/>
    <col min="3885" max="3890" width="9.28125" style="1" bestFit="1" customWidth="1"/>
    <col min="3891" max="3893" width="9.28125" style="1" customWidth="1"/>
    <col min="3894" max="3899" width="9.28125" style="1" bestFit="1" customWidth="1"/>
    <col min="3900" max="4104" width="9.28125" style="1" customWidth="1"/>
    <col min="4105" max="4105" width="13.421875" style="1" customWidth="1"/>
    <col min="4106" max="4109" width="9.421875" style="1" bestFit="1" customWidth="1"/>
    <col min="4110" max="4111" width="11.00390625" style="1" bestFit="1" customWidth="1"/>
    <col min="4112" max="4113" width="9.421875" style="1" bestFit="1" customWidth="1"/>
    <col min="4114" max="4114" width="10.28125" style="1" bestFit="1" customWidth="1"/>
    <col min="4115" max="4115" width="10.00390625" style="1" bestFit="1" customWidth="1"/>
    <col min="4116" max="4117" width="9.421875" style="1" bestFit="1" customWidth="1"/>
    <col min="4118" max="4118" width="10.28125" style="1" bestFit="1" customWidth="1"/>
    <col min="4119" max="4119" width="10.00390625" style="1" bestFit="1" customWidth="1"/>
    <col min="4120" max="4122" width="9.421875" style="1" bestFit="1" customWidth="1"/>
    <col min="4123" max="4123" width="9.28125" style="1" bestFit="1" customWidth="1"/>
    <col min="4124" max="4124" width="9.7109375" style="1" bestFit="1" customWidth="1"/>
    <col min="4125" max="4135" width="9.28125" style="1" bestFit="1" customWidth="1"/>
    <col min="4136" max="4136" width="10.00390625" style="1" bestFit="1" customWidth="1"/>
    <col min="4137" max="4139" width="9.28125" style="1" bestFit="1" customWidth="1"/>
    <col min="4140" max="4140" width="10.57421875" style="1" customWidth="1"/>
    <col min="4141" max="4146" width="9.28125" style="1" bestFit="1" customWidth="1"/>
    <col min="4147" max="4149" width="9.28125" style="1" customWidth="1"/>
    <col min="4150" max="4155" width="9.28125" style="1" bestFit="1" customWidth="1"/>
    <col min="4156" max="4360" width="9.28125" style="1" customWidth="1"/>
    <col min="4361" max="4361" width="13.421875" style="1" customWidth="1"/>
    <col min="4362" max="4365" width="9.421875" style="1" bestFit="1" customWidth="1"/>
    <col min="4366" max="4367" width="11.00390625" style="1" bestFit="1" customWidth="1"/>
    <col min="4368" max="4369" width="9.421875" style="1" bestFit="1" customWidth="1"/>
    <col min="4370" max="4370" width="10.28125" style="1" bestFit="1" customWidth="1"/>
    <col min="4371" max="4371" width="10.00390625" style="1" bestFit="1" customWidth="1"/>
    <col min="4372" max="4373" width="9.421875" style="1" bestFit="1" customWidth="1"/>
    <col min="4374" max="4374" width="10.28125" style="1" bestFit="1" customWidth="1"/>
    <col min="4375" max="4375" width="10.00390625" style="1" bestFit="1" customWidth="1"/>
    <col min="4376" max="4378" width="9.421875" style="1" bestFit="1" customWidth="1"/>
    <col min="4379" max="4379" width="9.28125" style="1" bestFit="1" customWidth="1"/>
    <col min="4380" max="4380" width="9.7109375" style="1" bestFit="1" customWidth="1"/>
    <col min="4381" max="4391" width="9.28125" style="1" bestFit="1" customWidth="1"/>
    <col min="4392" max="4392" width="10.00390625" style="1" bestFit="1" customWidth="1"/>
    <col min="4393" max="4395" width="9.28125" style="1" bestFit="1" customWidth="1"/>
    <col min="4396" max="4396" width="10.57421875" style="1" customWidth="1"/>
    <col min="4397" max="4402" width="9.28125" style="1" bestFit="1" customWidth="1"/>
    <col min="4403" max="4405" width="9.28125" style="1" customWidth="1"/>
    <col min="4406" max="4411" width="9.28125" style="1" bestFit="1" customWidth="1"/>
    <col min="4412" max="4616" width="9.28125" style="1" customWidth="1"/>
    <col min="4617" max="4617" width="13.421875" style="1" customWidth="1"/>
    <col min="4618" max="4621" width="9.421875" style="1" bestFit="1" customWidth="1"/>
    <col min="4622" max="4623" width="11.00390625" style="1" bestFit="1" customWidth="1"/>
    <col min="4624" max="4625" width="9.421875" style="1" bestFit="1" customWidth="1"/>
    <col min="4626" max="4626" width="10.28125" style="1" bestFit="1" customWidth="1"/>
    <col min="4627" max="4627" width="10.00390625" style="1" bestFit="1" customWidth="1"/>
    <col min="4628" max="4629" width="9.421875" style="1" bestFit="1" customWidth="1"/>
    <col min="4630" max="4630" width="10.28125" style="1" bestFit="1" customWidth="1"/>
    <col min="4631" max="4631" width="10.00390625" style="1" bestFit="1" customWidth="1"/>
    <col min="4632" max="4634" width="9.421875" style="1" bestFit="1" customWidth="1"/>
    <col min="4635" max="4635" width="9.28125" style="1" bestFit="1" customWidth="1"/>
    <col min="4636" max="4636" width="9.7109375" style="1" bestFit="1" customWidth="1"/>
    <col min="4637" max="4647" width="9.28125" style="1" bestFit="1" customWidth="1"/>
    <col min="4648" max="4648" width="10.00390625" style="1" bestFit="1" customWidth="1"/>
    <col min="4649" max="4651" width="9.28125" style="1" bestFit="1" customWidth="1"/>
    <col min="4652" max="4652" width="10.57421875" style="1" customWidth="1"/>
    <col min="4653" max="4658" width="9.28125" style="1" bestFit="1" customWidth="1"/>
    <col min="4659" max="4661" width="9.28125" style="1" customWidth="1"/>
    <col min="4662" max="4667" width="9.28125" style="1" bestFit="1" customWidth="1"/>
    <col min="4668" max="4872" width="9.28125" style="1" customWidth="1"/>
    <col min="4873" max="4873" width="13.421875" style="1" customWidth="1"/>
    <col min="4874" max="4877" width="9.421875" style="1" bestFit="1" customWidth="1"/>
    <col min="4878" max="4879" width="11.00390625" style="1" bestFit="1" customWidth="1"/>
    <col min="4880" max="4881" width="9.421875" style="1" bestFit="1" customWidth="1"/>
    <col min="4882" max="4882" width="10.28125" style="1" bestFit="1" customWidth="1"/>
    <col min="4883" max="4883" width="10.00390625" style="1" bestFit="1" customWidth="1"/>
    <col min="4884" max="4885" width="9.421875" style="1" bestFit="1" customWidth="1"/>
    <col min="4886" max="4886" width="10.28125" style="1" bestFit="1" customWidth="1"/>
    <col min="4887" max="4887" width="10.00390625" style="1" bestFit="1" customWidth="1"/>
    <col min="4888" max="4890" width="9.421875" style="1" bestFit="1" customWidth="1"/>
    <col min="4891" max="4891" width="9.28125" style="1" bestFit="1" customWidth="1"/>
    <col min="4892" max="4892" width="9.7109375" style="1" bestFit="1" customWidth="1"/>
    <col min="4893" max="4903" width="9.28125" style="1" bestFit="1" customWidth="1"/>
    <col min="4904" max="4904" width="10.00390625" style="1" bestFit="1" customWidth="1"/>
    <col min="4905" max="4907" width="9.28125" style="1" bestFit="1" customWidth="1"/>
    <col min="4908" max="4908" width="10.57421875" style="1" customWidth="1"/>
    <col min="4909" max="4914" width="9.28125" style="1" bestFit="1" customWidth="1"/>
    <col min="4915" max="4917" width="9.28125" style="1" customWidth="1"/>
    <col min="4918" max="4923" width="9.28125" style="1" bestFit="1" customWidth="1"/>
    <col min="4924" max="5128" width="9.28125" style="1" customWidth="1"/>
    <col min="5129" max="5129" width="13.421875" style="1" customWidth="1"/>
    <col min="5130" max="5133" width="9.421875" style="1" bestFit="1" customWidth="1"/>
    <col min="5134" max="5135" width="11.00390625" style="1" bestFit="1" customWidth="1"/>
    <col min="5136" max="5137" width="9.421875" style="1" bestFit="1" customWidth="1"/>
    <col min="5138" max="5138" width="10.28125" style="1" bestFit="1" customWidth="1"/>
    <col min="5139" max="5139" width="10.00390625" style="1" bestFit="1" customWidth="1"/>
    <col min="5140" max="5141" width="9.421875" style="1" bestFit="1" customWidth="1"/>
    <col min="5142" max="5142" width="10.28125" style="1" bestFit="1" customWidth="1"/>
    <col min="5143" max="5143" width="10.00390625" style="1" bestFit="1" customWidth="1"/>
    <col min="5144" max="5146" width="9.421875" style="1" bestFit="1" customWidth="1"/>
    <col min="5147" max="5147" width="9.28125" style="1" bestFit="1" customWidth="1"/>
    <col min="5148" max="5148" width="9.7109375" style="1" bestFit="1" customWidth="1"/>
    <col min="5149" max="5159" width="9.28125" style="1" bestFit="1" customWidth="1"/>
    <col min="5160" max="5160" width="10.00390625" style="1" bestFit="1" customWidth="1"/>
    <col min="5161" max="5163" width="9.28125" style="1" bestFit="1" customWidth="1"/>
    <col min="5164" max="5164" width="10.57421875" style="1" customWidth="1"/>
    <col min="5165" max="5170" width="9.28125" style="1" bestFit="1" customWidth="1"/>
    <col min="5171" max="5173" width="9.28125" style="1" customWidth="1"/>
    <col min="5174" max="5179" width="9.28125" style="1" bestFit="1" customWidth="1"/>
    <col min="5180" max="5384" width="9.28125" style="1" customWidth="1"/>
    <col min="5385" max="5385" width="13.421875" style="1" customWidth="1"/>
    <col min="5386" max="5389" width="9.421875" style="1" bestFit="1" customWidth="1"/>
    <col min="5390" max="5391" width="11.00390625" style="1" bestFit="1" customWidth="1"/>
    <col min="5392" max="5393" width="9.421875" style="1" bestFit="1" customWidth="1"/>
    <col min="5394" max="5394" width="10.28125" style="1" bestFit="1" customWidth="1"/>
    <col min="5395" max="5395" width="10.00390625" style="1" bestFit="1" customWidth="1"/>
    <col min="5396" max="5397" width="9.421875" style="1" bestFit="1" customWidth="1"/>
    <col min="5398" max="5398" width="10.28125" style="1" bestFit="1" customWidth="1"/>
    <col min="5399" max="5399" width="10.00390625" style="1" bestFit="1" customWidth="1"/>
    <col min="5400" max="5402" width="9.421875" style="1" bestFit="1" customWidth="1"/>
    <col min="5403" max="5403" width="9.28125" style="1" bestFit="1" customWidth="1"/>
    <col min="5404" max="5404" width="9.7109375" style="1" bestFit="1" customWidth="1"/>
    <col min="5405" max="5415" width="9.28125" style="1" bestFit="1" customWidth="1"/>
    <col min="5416" max="5416" width="10.00390625" style="1" bestFit="1" customWidth="1"/>
    <col min="5417" max="5419" width="9.28125" style="1" bestFit="1" customWidth="1"/>
    <col min="5420" max="5420" width="10.57421875" style="1" customWidth="1"/>
    <col min="5421" max="5426" width="9.28125" style="1" bestFit="1" customWidth="1"/>
    <col min="5427" max="5429" width="9.28125" style="1" customWidth="1"/>
    <col min="5430" max="5435" width="9.28125" style="1" bestFit="1" customWidth="1"/>
    <col min="5436" max="5640" width="9.28125" style="1" customWidth="1"/>
    <col min="5641" max="5641" width="13.421875" style="1" customWidth="1"/>
    <col min="5642" max="5645" width="9.421875" style="1" bestFit="1" customWidth="1"/>
    <col min="5646" max="5647" width="11.00390625" style="1" bestFit="1" customWidth="1"/>
    <col min="5648" max="5649" width="9.421875" style="1" bestFit="1" customWidth="1"/>
    <col min="5650" max="5650" width="10.28125" style="1" bestFit="1" customWidth="1"/>
    <col min="5651" max="5651" width="10.00390625" style="1" bestFit="1" customWidth="1"/>
    <col min="5652" max="5653" width="9.421875" style="1" bestFit="1" customWidth="1"/>
    <col min="5654" max="5654" width="10.28125" style="1" bestFit="1" customWidth="1"/>
    <col min="5655" max="5655" width="10.00390625" style="1" bestFit="1" customWidth="1"/>
    <col min="5656" max="5658" width="9.421875" style="1" bestFit="1" customWidth="1"/>
    <col min="5659" max="5659" width="9.28125" style="1" bestFit="1" customWidth="1"/>
    <col min="5660" max="5660" width="9.7109375" style="1" bestFit="1" customWidth="1"/>
    <col min="5661" max="5671" width="9.28125" style="1" bestFit="1" customWidth="1"/>
    <col min="5672" max="5672" width="10.00390625" style="1" bestFit="1" customWidth="1"/>
    <col min="5673" max="5675" width="9.28125" style="1" bestFit="1" customWidth="1"/>
    <col min="5676" max="5676" width="10.57421875" style="1" customWidth="1"/>
    <col min="5677" max="5682" width="9.28125" style="1" bestFit="1" customWidth="1"/>
    <col min="5683" max="5685" width="9.28125" style="1" customWidth="1"/>
    <col min="5686" max="5691" width="9.28125" style="1" bestFit="1" customWidth="1"/>
    <col min="5692" max="5896" width="9.28125" style="1" customWidth="1"/>
    <col min="5897" max="5897" width="13.421875" style="1" customWidth="1"/>
    <col min="5898" max="5901" width="9.421875" style="1" bestFit="1" customWidth="1"/>
    <col min="5902" max="5903" width="11.00390625" style="1" bestFit="1" customWidth="1"/>
    <col min="5904" max="5905" width="9.421875" style="1" bestFit="1" customWidth="1"/>
    <col min="5906" max="5906" width="10.28125" style="1" bestFit="1" customWidth="1"/>
    <col min="5907" max="5907" width="10.00390625" style="1" bestFit="1" customWidth="1"/>
    <col min="5908" max="5909" width="9.421875" style="1" bestFit="1" customWidth="1"/>
    <col min="5910" max="5910" width="10.28125" style="1" bestFit="1" customWidth="1"/>
    <col min="5911" max="5911" width="10.00390625" style="1" bestFit="1" customWidth="1"/>
    <col min="5912" max="5914" width="9.421875" style="1" bestFit="1" customWidth="1"/>
    <col min="5915" max="5915" width="9.28125" style="1" bestFit="1" customWidth="1"/>
    <col min="5916" max="5916" width="9.7109375" style="1" bestFit="1" customWidth="1"/>
    <col min="5917" max="5927" width="9.28125" style="1" bestFit="1" customWidth="1"/>
    <col min="5928" max="5928" width="10.00390625" style="1" bestFit="1" customWidth="1"/>
    <col min="5929" max="5931" width="9.28125" style="1" bestFit="1" customWidth="1"/>
    <col min="5932" max="5932" width="10.57421875" style="1" customWidth="1"/>
    <col min="5933" max="5938" width="9.28125" style="1" bestFit="1" customWidth="1"/>
    <col min="5939" max="5941" width="9.28125" style="1" customWidth="1"/>
    <col min="5942" max="5947" width="9.28125" style="1" bestFit="1" customWidth="1"/>
    <col min="5948" max="6152" width="9.28125" style="1" customWidth="1"/>
    <col min="6153" max="6153" width="13.421875" style="1" customWidth="1"/>
    <col min="6154" max="6157" width="9.421875" style="1" bestFit="1" customWidth="1"/>
    <col min="6158" max="6159" width="11.00390625" style="1" bestFit="1" customWidth="1"/>
    <col min="6160" max="6161" width="9.421875" style="1" bestFit="1" customWidth="1"/>
    <col min="6162" max="6162" width="10.28125" style="1" bestFit="1" customWidth="1"/>
    <col min="6163" max="6163" width="10.00390625" style="1" bestFit="1" customWidth="1"/>
    <col min="6164" max="6165" width="9.421875" style="1" bestFit="1" customWidth="1"/>
    <col min="6166" max="6166" width="10.28125" style="1" bestFit="1" customWidth="1"/>
    <col min="6167" max="6167" width="10.00390625" style="1" bestFit="1" customWidth="1"/>
    <col min="6168" max="6170" width="9.421875" style="1" bestFit="1" customWidth="1"/>
    <col min="6171" max="6171" width="9.28125" style="1" bestFit="1" customWidth="1"/>
    <col min="6172" max="6172" width="9.7109375" style="1" bestFit="1" customWidth="1"/>
    <col min="6173" max="6183" width="9.28125" style="1" bestFit="1" customWidth="1"/>
    <col min="6184" max="6184" width="10.00390625" style="1" bestFit="1" customWidth="1"/>
    <col min="6185" max="6187" width="9.28125" style="1" bestFit="1" customWidth="1"/>
    <col min="6188" max="6188" width="10.57421875" style="1" customWidth="1"/>
    <col min="6189" max="6194" width="9.28125" style="1" bestFit="1" customWidth="1"/>
    <col min="6195" max="6197" width="9.28125" style="1" customWidth="1"/>
    <col min="6198" max="6203" width="9.28125" style="1" bestFit="1" customWidth="1"/>
    <col min="6204" max="6408" width="9.28125" style="1" customWidth="1"/>
    <col min="6409" max="6409" width="13.421875" style="1" customWidth="1"/>
    <col min="6410" max="6413" width="9.421875" style="1" bestFit="1" customWidth="1"/>
    <col min="6414" max="6415" width="11.00390625" style="1" bestFit="1" customWidth="1"/>
    <col min="6416" max="6417" width="9.421875" style="1" bestFit="1" customWidth="1"/>
    <col min="6418" max="6418" width="10.28125" style="1" bestFit="1" customWidth="1"/>
    <col min="6419" max="6419" width="10.00390625" style="1" bestFit="1" customWidth="1"/>
    <col min="6420" max="6421" width="9.421875" style="1" bestFit="1" customWidth="1"/>
    <col min="6422" max="6422" width="10.28125" style="1" bestFit="1" customWidth="1"/>
    <col min="6423" max="6423" width="10.00390625" style="1" bestFit="1" customWidth="1"/>
    <col min="6424" max="6426" width="9.421875" style="1" bestFit="1" customWidth="1"/>
    <col min="6427" max="6427" width="9.28125" style="1" bestFit="1" customWidth="1"/>
    <col min="6428" max="6428" width="9.7109375" style="1" bestFit="1" customWidth="1"/>
    <col min="6429" max="6439" width="9.28125" style="1" bestFit="1" customWidth="1"/>
    <col min="6440" max="6440" width="10.00390625" style="1" bestFit="1" customWidth="1"/>
    <col min="6441" max="6443" width="9.28125" style="1" bestFit="1" customWidth="1"/>
    <col min="6444" max="6444" width="10.57421875" style="1" customWidth="1"/>
    <col min="6445" max="6450" width="9.28125" style="1" bestFit="1" customWidth="1"/>
    <col min="6451" max="6453" width="9.28125" style="1" customWidth="1"/>
    <col min="6454" max="6459" width="9.28125" style="1" bestFit="1" customWidth="1"/>
    <col min="6460" max="6664" width="9.28125" style="1" customWidth="1"/>
    <col min="6665" max="6665" width="13.421875" style="1" customWidth="1"/>
    <col min="6666" max="6669" width="9.421875" style="1" bestFit="1" customWidth="1"/>
    <col min="6670" max="6671" width="11.00390625" style="1" bestFit="1" customWidth="1"/>
    <col min="6672" max="6673" width="9.421875" style="1" bestFit="1" customWidth="1"/>
    <col min="6674" max="6674" width="10.28125" style="1" bestFit="1" customWidth="1"/>
    <col min="6675" max="6675" width="10.00390625" style="1" bestFit="1" customWidth="1"/>
    <col min="6676" max="6677" width="9.421875" style="1" bestFit="1" customWidth="1"/>
    <col min="6678" max="6678" width="10.28125" style="1" bestFit="1" customWidth="1"/>
    <col min="6679" max="6679" width="10.00390625" style="1" bestFit="1" customWidth="1"/>
    <col min="6680" max="6682" width="9.421875" style="1" bestFit="1" customWidth="1"/>
    <col min="6683" max="6683" width="9.28125" style="1" bestFit="1" customWidth="1"/>
    <col min="6684" max="6684" width="9.7109375" style="1" bestFit="1" customWidth="1"/>
    <col min="6685" max="6695" width="9.28125" style="1" bestFit="1" customWidth="1"/>
    <col min="6696" max="6696" width="10.00390625" style="1" bestFit="1" customWidth="1"/>
    <col min="6697" max="6699" width="9.28125" style="1" bestFit="1" customWidth="1"/>
    <col min="6700" max="6700" width="10.57421875" style="1" customWidth="1"/>
    <col min="6701" max="6706" width="9.28125" style="1" bestFit="1" customWidth="1"/>
    <col min="6707" max="6709" width="9.28125" style="1" customWidth="1"/>
    <col min="6710" max="6715" width="9.28125" style="1" bestFit="1" customWidth="1"/>
    <col min="6716" max="6920" width="9.28125" style="1" customWidth="1"/>
    <col min="6921" max="6921" width="13.421875" style="1" customWidth="1"/>
    <col min="6922" max="6925" width="9.421875" style="1" bestFit="1" customWidth="1"/>
    <col min="6926" max="6927" width="11.00390625" style="1" bestFit="1" customWidth="1"/>
    <col min="6928" max="6929" width="9.421875" style="1" bestFit="1" customWidth="1"/>
    <col min="6930" max="6930" width="10.28125" style="1" bestFit="1" customWidth="1"/>
    <col min="6931" max="6931" width="10.00390625" style="1" bestFit="1" customWidth="1"/>
    <col min="6932" max="6933" width="9.421875" style="1" bestFit="1" customWidth="1"/>
    <col min="6934" max="6934" width="10.28125" style="1" bestFit="1" customWidth="1"/>
    <col min="6935" max="6935" width="10.00390625" style="1" bestFit="1" customWidth="1"/>
    <col min="6936" max="6938" width="9.421875" style="1" bestFit="1" customWidth="1"/>
    <col min="6939" max="6939" width="9.28125" style="1" bestFit="1" customWidth="1"/>
    <col min="6940" max="6940" width="9.7109375" style="1" bestFit="1" customWidth="1"/>
    <col min="6941" max="6951" width="9.28125" style="1" bestFit="1" customWidth="1"/>
    <col min="6952" max="6952" width="10.00390625" style="1" bestFit="1" customWidth="1"/>
    <col min="6953" max="6955" width="9.28125" style="1" bestFit="1" customWidth="1"/>
    <col min="6956" max="6956" width="10.57421875" style="1" customWidth="1"/>
    <col min="6957" max="6962" width="9.28125" style="1" bestFit="1" customWidth="1"/>
    <col min="6963" max="6965" width="9.28125" style="1" customWidth="1"/>
    <col min="6966" max="6971" width="9.28125" style="1" bestFit="1" customWidth="1"/>
    <col min="6972" max="7176" width="9.28125" style="1" customWidth="1"/>
    <col min="7177" max="7177" width="13.421875" style="1" customWidth="1"/>
    <col min="7178" max="7181" width="9.421875" style="1" bestFit="1" customWidth="1"/>
    <col min="7182" max="7183" width="11.00390625" style="1" bestFit="1" customWidth="1"/>
    <col min="7184" max="7185" width="9.421875" style="1" bestFit="1" customWidth="1"/>
    <col min="7186" max="7186" width="10.28125" style="1" bestFit="1" customWidth="1"/>
    <col min="7187" max="7187" width="10.00390625" style="1" bestFit="1" customWidth="1"/>
    <col min="7188" max="7189" width="9.421875" style="1" bestFit="1" customWidth="1"/>
    <col min="7190" max="7190" width="10.28125" style="1" bestFit="1" customWidth="1"/>
    <col min="7191" max="7191" width="10.00390625" style="1" bestFit="1" customWidth="1"/>
    <col min="7192" max="7194" width="9.421875" style="1" bestFit="1" customWidth="1"/>
    <col min="7195" max="7195" width="9.28125" style="1" bestFit="1" customWidth="1"/>
    <col min="7196" max="7196" width="9.7109375" style="1" bestFit="1" customWidth="1"/>
    <col min="7197" max="7207" width="9.28125" style="1" bestFit="1" customWidth="1"/>
    <col min="7208" max="7208" width="10.00390625" style="1" bestFit="1" customWidth="1"/>
    <col min="7209" max="7211" width="9.28125" style="1" bestFit="1" customWidth="1"/>
    <col min="7212" max="7212" width="10.57421875" style="1" customWidth="1"/>
    <col min="7213" max="7218" width="9.28125" style="1" bestFit="1" customWidth="1"/>
    <col min="7219" max="7221" width="9.28125" style="1" customWidth="1"/>
    <col min="7222" max="7227" width="9.28125" style="1" bestFit="1" customWidth="1"/>
    <col min="7228" max="7432" width="9.28125" style="1" customWidth="1"/>
    <col min="7433" max="7433" width="13.421875" style="1" customWidth="1"/>
    <col min="7434" max="7437" width="9.421875" style="1" bestFit="1" customWidth="1"/>
    <col min="7438" max="7439" width="11.00390625" style="1" bestFit="1" customWidth="1"/>
    <col min="7440" max="7441" width="9.421875" style="1" bestFit="1" customWidth="1"/>
    <col min="7442" max="7442" width="10.28125" style="1" bestFit="1" customWidth="1"/>
    <col min="7443" max="7443" width="10.00390625" style="1" bestFit="1" customWidth="1"/>
    <col min="7444" max="7445" width="9.421875" style="1" bestFit="1" customWidth="1"/>
    <col min="7446" max="7446" width="10.28125" style="1" bestFit="1" customWidth="1"/>
    <col min="7447" max="7447" width="10.00390625" style="1" bestFit="1" customWidth="1"/>
    <col min="7448" max="7450" width="9.421875" style="1" bestFit="1" customWidth="1"/>
    <col min="7451" max="7451" width="9.28125" style="1" bestFit="1" customWidth="1"/>
    <col min="7452" max="7452" width="9.7109375" style="1" bestFit="1" customWidth="1"/>
    <col min="7453" max="7463" width="9.28125" style="1" bestFit="1" customWidth="1"/>
    <col min="7464" max="7464" width="10.00390625" style="1" bestFit="1" customWidth="1"/>
    <col min="7465" max="7467" width="9.28125" style="1" bestFit="1" customWidth="1"/>
    <col min="7468" max="7468" width="10.57421875" style="1" customWidth="1"/>
    <col min="7469" max="7474" width="9.28125" style="1" bestFit="1" customWidth="1"/>
    <col min="7475" max="7477" width="9.28125" style="1" customWidth="1"/>
    <col min="7478" max="7483" width="9.28125" style="1" bestFit="1" customWidth="1"/>
    <col min="7484" max="7688" width="9.28125" style="1" customWidth="1"/>
    <col min="7689" max="7689" width="13.421875" style="1" customWidth="1"/>
    <col min="7690" max="7693" width="9.421875" style="1" bestFit="1" customWidth="1"/>
    <col min="7694" max="7695" width="11.00390625" style="1" bestFit="1" customWidth="1"/>
    <col min="7696" max="7697" width="9.421875" style="1" bestFit="1" customWidth="1"/>
    <col min="7698" max="7698" width="10.28125" style="1" bestFit="1" customWidth="1"/>
    <col min="7699" max="7699" width="10.00390625" style="1" bestFit="1" customWidth="1"/>
    <col min="7700" max="7701" width="9.421875" style="1" bestFit="1" customWidth="1"/>
    <col min="7702" max="7702" width="10.28125" style="1" bestFit="1" customWidth="1"/>
    <col min="7703" max="7703" width="10.00390625" style="1" bestFit="1" customWidth="1"/>
    <col min="7704" max="7706" width="9.421875" style="1" bestFit="1" customWidth="1"/>
    <col min="7707" max="7707" width="9.28125" style="1" bestFit="1" customWidth="1"/>
    <col min="7708" max="7708" width="9.7109375" style="1" bestFit="1" customWidth="1"/>
    <col min="7709" max="7719" width="9.28125" style="1" bestFit="1" customWidth="1"/>
    <col min="7720" max="7720" width="10.00390625" style="1" bestFit="1" customWidth="1"/>
    <col min="7721" max="7723" width="9.28125" style="1" bestFit="1" customWidth="1"/>
    <col min="7724" max="7724" width="10.57421875" style="1" customWidth="1"/>
    <col min="7725" max="7730" width="9.28125" style="1" bestFit="1" customWidth="1"/>
    <col min="7731" max="7733" width="9.28125" style="1" customWidth="1"/>
    <col min="7734" max="7739" width="9.28125" style="1" bestFit="1" customWidth="1"/>
    <col min="7740" max="7944" width="9.28125" style="1" customWidth="1"/>
    <col min="7945" max="7945" width="13.421875" style="1" customWidth="1"/>
    <col min="7946" max="7949" width="9.421875" style="1" bestFit="1" customWidth="1"/>
    <col min="7950" max="7951" width="11.00390625" style="1" bestFit="1" customWidth="1"/>
    <col min="7952" max="7953" width="9.421875" style="1" bestFit="1" customWidth="1"/>
    <col min="7954" max="7954" width="10.28125" style="1" bestFit="1" customWidth="1"/>
    <col min="7955" max="7955" width="10.00390625" style="1" bestFit="1" customWidth="1"/>
    <col min="7956" max="7957" width="9.421875" style="1" bestFit="1" customWidth="1"/>
    <col min="7958" max="7958" width="10.28125" style="1" bestFit="1" customWidth="1"/>
    <col min="7959" max="7959" width="10.00390625" style="1" bestFit="1" customWidth="1"/>
    <col min="7960" max="7962" width="9.421875" style="1" bestFit="1" customWidth="1"/>
    <col min="7963" max="7963" width="9.28125" style="1" bestFit="1" customWidth="1"/>
    <col min="7964" max="7964" width="9.7109375" style="1" bestFit="1" customWidth="1"/>
    <col min="7965" max="7975" width="9.28125" style="1" bestFit="1" customWidth="1"/>
    <col min="7976" max="7976" width="10.00390625" style="1" bestFit="1" customWidth="1"/>
    <col min="7977" max="7979" width="9.28125" style="1" bestFit="1" customWidth="1"/>
    <col min="7980" max="7980" width="10.57421875" style="1" customWidth="1"/>
    <col min="7981" max="7986" width="9.28125" style="1" bestFit="1" customWidth="1"/>
    <col min="7987" max="7989" width="9.28125" style="1" customWidth="1"/>
    <col min="7990" max="7995" width="9.28125" style="1" bestFit="1" customWidth="1"/>
    <col min="7996" max="8200" width="9.28125" style="1" customWidth="1"/>
    <col min="8201" max="8201" width="13.421875" style="1" customWidth="1"/>
    <col min="8202" max="8205" width="9.421875" style="1" bestFit="1" customWidth="1"/>
    <col min="8206" max="8207" width="11.00390625" style="1" bestFit="1" customWidth="1"/>
    <col min="8208" max="8209" width="9.421875" style="1" bestFit="1" customWidth="1"/>
    <col min="8210" max="8210" width="10.28125" style="1" bestFit="1" customWidth="1"/>
    <col min="8211" max="8211" width="10.00390625" style="1" bestFit="1" customWidth="1"/>
    <col min="8212" max="8213" width="9.421875" style="1" bestFit="1" customWidth="1"/>
    <col min="8214" max="8214" width="10.28125" style="1" bestFit="1" customWidth="1"/>
    <col min="8215" max="8215" width="10.00390625" style="1" bestFit="1" customWidth="1"/>
    <col min="8216" max="8218" width="9.421875" style="1" bestFit="1" customWidth="1"/>
    <col min="8219" max="8219" width="9.28125" style="1" bestFit="1" customWidth="1"/>
    <col min="8220" max="8220" width="9.7109375" style="1" bestFit="1" customWidth="1"/>
    <col min="8221" max="8231" width="9.28125" style="1" bestFit="1" customWidth="1"/>
    <col min="8232" max="8232" width="10.00390625" style="1" bestFit="1" customWidth="1"/>
    <col min="8233" max="8235" width="9.28125" style="1" bestFit="1" customWidth="1"/>
    <col min="8236" max="8236" width="10.57421875" style="1" customWidth="1"/>
    <col min="8237" max="8242" width="9.28125" style="1" bestFit="1" customWidth="1"/>
    <col min="8243" max="8245" width="9.28125" style="1" customWidth="1"/>
    <col min="8246" max="8251" width="9.28125" style="1" bestFit="1" customWidth="1"/>
    <col min="8252" max="8456" width="9.28125" style="1" customWidth="1"/>
    <col min="8457" max="8457" width="13.421875" style="1" customWidth="1"/>
    <col min="8458" max="8461" width="9.421875" style="1" bestFit="1" customWidth="1"/>
    <col min="8462" max="8463" width="11.00390625" style="1" bestFit="1" customWidth="1"/>
    <col min="8464" max="8465" width="9.421875" style="1" bestFit="1" customWidth="1"/>
    <col min="8466" max="8466" width="10.28125" style="1" bestFit="1" customWidth="1"/>
    <col min="8467" max="8467" width="10.00390625" style="1" bestFit="1" customWidth="1"/>
    <col min="8468" max="8469" width="9.421875" style="1" bestFit="1" customWidth="1"/>
    <col min="8470" max="8470" width="10.28125" style="1" bestFit="1" customWidth="1"/>
    <col min="8471" max="8471" width="10.00390625" style="1" bestFit="1" customWidth="1"/>
    <col min="8472" max="8474" width="9.421875" style="1" bestFit="1" customWidth="1"/>
    <col min="8475" max="8475" width="9.28125" style="1" bestFit="1" customWidth="1"/>
    <col min="8476" max="8476" width="9.7109375" style="1" bestFit="1" customWidth="1"/>
    <col min="8477" max="8487" width="9.28125" style="1" bestFit="1" customWidth="1"/>
    <col min="8488" max="8488" width="10.00390625" style="1" bestFit="1" customWidth="1"/>
    <col min="8489" max="8491" width="9.28125" style="1" bestFit="1" customWidth="1"/>
    <col min="8492" max="8492" width="10.57421875" style="1" customWidth="1"/>
    <col min="8493" max="8498" width="9.28125" style="1" bestFit="1" customWidth="1"/>
    <col min="8499" max="8501" width="9.28125" style="1" customWidth="1"/>
    <col min="8502" max="8507" width="9.28125" style="1" bestFit="1" customWidth="1"/>
    <col min="8508" max="8712" width="9.28125" style="1" customWidth="1"/>
    <col min="8713" max="8713" width="13.421875" style="1" customWidth="1"/>
    <col min="8714" max="8717" width="9.421875" style="1" bestFit="1" customWidth="1"/>
    <col min="8718" max="8719" width="11.00390625" style="1" bestFit="1" customWidth="1"/>
    <col min="8720" max="8721" width="9.421875" style="1" bestFit="1" customWidth="1"/>
    <col min="8722" max="8722" width="10.28125" style="1" bestFit="1" customWidth="1"/>
    <col min="8723" max="8723" width="10.00390625" style="1" bestFit="1" customWidth="1"/>
    <col min="8724" max="8725" width="9.421875" style="1" bestFit="1" customWidth="1"/>
    <col min="8726" max="8726" width="10.28125" style="1" bestFit="1" customWidth="1"/>
    <col min="8727" max="8727" width="10.00390625" style="1" bestFit="1" customWidth="1"/>
    <col min="8728" max="8730" width="9.421875" style="1" bestFit="1" customWidth="1"/>
    <col min="8731" max="8731" width="9.28125" style="1" bestFit="1" customWidth="1"/>
    <col min="8732" max="8732" width="9.7109375" style="1" bestFit="1" customWidth="1"/>
    <col min="8733" max="8743" width="9.28125" style="1" bestFit="1" customWidth="1"/>
    <col min="8744" max="8744" width="10.00390625" style="1" bestFit="1" customWidth="1"/>
    <col min="8745" max="8747" width="9.28125" style="1" bestFit="1" customWidth="1"/>
    <col min="8748" max="8748" width="10.57421875" style="1" customWidth="1"/>
    <col min="8749" max="8754" width="9.28125" style="1" bestFit="1" customWidth="1"/>
    <col min="8755" max="8757" width="9.28125" style="1" customWidth="1"/>
    <col min="8758" max="8763" width="9.28125" style="1" bestFit="1" customWidth="1"/>
    <col min="8764" max="8968" width="9.28125" style="1" customWidth="1"/>
    <col min="8969" max="8969" width="13.421875" style="1" customWidth="1"/>
    <col min="8970" max="8973" width="9.421875" style="1" bestFit="1" customWidth="1"/>
    <col min="8974" max="8975" width="11.00390625" style="1" bestFit="1" customWidth="1"/>
    <col min="8976" max="8977" width="9.421875" style="1" bestFit="1" customWidth="1"/>
    <col min="8978" max="8978" width="10.28125" style="1" bestFit="1" customWidth="1"/>
    <col min="8979" max="8979" width="10.00390625" style="1" bestFit="1" customWidth="1"/>
    <col min="8980" max="8981" width="9.421875" style="1" bestFit="1" customWidth="1"/>
    <col min="8982" max="8982" width="10.28125" style="1" bestFit="1" customWidth="1"/>
    <col min="8983" max="8983" width="10.00390625" style="1" bestFit="1" customWidth="1"/>
    <col min="8984" max="8986" width="9.421875" style="1" bestFit="1" customWidth="1"/>
    <col min="8987" max="8987" width="9.28125" style="1" bestFit="1" customWidth="1"/>
    <col min="8988" max="8988" width="9.7109375" style="1" bestFit="1" customWidth="1"/>
    <col min="8989" max="8999" width="9.28125" style="1" bestFit="1" customWidth="1"/>
    <col min="9000" max="9000" width="10.00390625" style="1" bestFit="1" customWidth="1"/>
    <col min="9001" max="9003" width="9.28125" style="1" bestFit="1" customWidth="1"/>
    <col min="9004" max="9004" width="10.57421875" style="1" customWidth="1"/>
    <col min="9005" max="9010" width="9.28125" style="1" bestFit="1" customWidth="1"/>
    <col min="9011" max="9013" width="9.28125" style="1" customWidth="1"/>
    <col min="9014" max="9019" width="9.28125" style="1" bestFit="1" customWidth="1"/>
    <col min="9020" max="9224" width="9.28125" style="1" customWidth="1"/>
    <col min="9225" max="9225" width="13.421875" style="1" customWidth="1"/>
    <col min="9226" max="9229" width="9.421875" style="1" bestFit="1" customWidth="1"/>
    <col min="9230" max="9231" width="11.00390625" style="1" bestFit="1" customWidth="1"/>
    <col min="9232" max="9233" width="9.421875" style="1" bestFit="1" customWidth="1"/>
    <col min="9234" max="9234" width="10.28125" style="1" bestFit="1" customWidth="1"/>
    <col min="9235" max="9235" width="10.00390625" style="1" bestFit="1" customWidth="1"/>
    <col min="9236" max="9237" width="9.421875" style="1" bestFit="1" customWidth="1"/>
    <col min="9238" max="9238" width="10.28125" style="1" bestFit="1" customWidth="1"/>
    <col min="9239" max="9239" width="10.00390625" style="1" bestFit="1" customWidth="1"/>
    <col min="9240" max="9242" width="9.421875" style="1" bestFit="1" customWidth="1"/>
    <col min="9243" max="9243" width="9.28125" style="1" bestFit="1" customWidth="1"/>
    <col min="9244" max="9244" width="9.7109375" style="1" bestFit="1" customWidth="1"/>
    <col min="9245" max="9255" width="9.28125" style="1" bestFit="1" customWidth="1"/>
    <col min="9256" max="9256" width="10.00390625" style="1" bestFit="1" customWidth="1"/>
    <col min="9257" max="9259" width="9.28125" style="1" bestFit="1" customWidth="1"/>
    <col min="9260" max="9260" width="10.57421875" style="1" customWidth="1"/>
    <col min="9261" max="9266" width="9.28125" style="1" bestFit="1" customWidth="1"/>
    <col min="9267" max="9269" width="9.28125" style="1" customWidth="1"/>
    <col min="9270" max="9275" width="9.28125" style="1" bestFit="1" customWidth="1"/>
    <col min="9276" max="9480" width="9.28125" style="1" customWidth="1"/>
    <col min="9481" max="9481" width="13.421875" style="1" customWidth="1"/>
    <col min="9482" max="9485" width="9.421875" style="1" bestFit="1" customWidth="1"/>
    <col min="9486" max="9487" width="11.00390625" style="1" bestFit="1" customWidth="1"/>
    <col min="9488" max="9489" width="9.421875" style="1" bestFit="1" customWidth="1"/>
    <col min="9490" max="9490" width="10.28125" style="1" bestFit="1" customWidth="1"/>
    <col min="9491" max="9491" width="10.00390625" style="1" bestFit="1" customWidth="1"/>
    <col min="9492" max="9493" width="9.421875" style="1" bestFit="1" customWidth="1"/>
    <col min="9494" max="9494" width="10.28125" style="1" bestFit="1" customWidth="1"/>
    <col min="9495" max="9495" width="10.00390625" style="1" bestFit="1" customWidth="1"/>
    <col min="9496" max="9498" width="9.421875" style="1" bestFit="1" customWidth="1"/>
    <col min="9499" max="9499" width="9.28125" style="1" bestFit="1" customWidth="1"/>
    <col min="9500" max="9500" width="9.7109375" style="1" bestFit="1" customWidth="1"/>
    <col min="9501" max="9511" width="9.28125" style="1" bestFit="1" customWidth="1"/>
    <col min="9512" max="9512" width="10.00390625" style="1" bestFit="1" customWidth="1"/>
    <col min="9513" max="9515" width="9.28125" style="1" bestFit="1" customWidth="1"/>
    <col min="9516" max="9516" width="10.57421875" style="1" customWidth="1"/>
    <col min="9517" max="9522" width="9.28125" style="1" bestFit="1" customWidth="1"/>
    <col min="9523" max="9525" width="9.28125" style="1" customWidth="1"/>
    <col min="9526" max="9531" width="9.28125" style="1" bestFit="1" customWidth="1"/>
    <col min="9532" max="9736" width="9.28125" style="1" customWidth="1"/>
    <col min="9737" max="9737" width="13.421875" style="1" customWidth="1"/>
    <col min="9738" max="9741" width="9.421875" style="1" bestFit="1" customWidth="1"/>
    <col min="9742" max="9743" width="11.00390625" style="1" bestFit="1" customWidth="1"/>
    <col min="9744" max="9745" width="9.421875" style="1" bestFit="1" customWidth="1"/>
    <col min="9746" max="9746" width="10.28125" style="1" bestFit="1" customWidth="1"/>
    <col min="9747" max="9747" width="10.00390625" style="1" bestFit="1" customWidth="1"/>
    <col min="9748" max="9749" width="9.421875" style="1" bestFit="1" customWidth="1"/>
    <col min="9750" max="9750" width="10.28125" style="1" bestFit="1" customWidth="1"/>
    <col min="9751" max="9751" width="10.00390625" style="1" bestFit="1" customWidth="1"/>
    <col min="9752" max="9754" width="9.421875" style="1" bestFit="1" customWidth="1"/>
    <col min="9755" max="9755" width="9.28125" style="1" bestFit="1" customWidth="1"/>
    <col min="9756" max="9756" width="9.7109375" style="1" bestFit="1" customWidth="1"/>
    <col min="9757" max="9767" width="9.28125" style="1" bestFit="1" customWidth="1"/>
    <col min="9768" max="9768" width="10.00390625" style="1" bestFit="1" customWidth="1"/>
    <col min="9769" max="9771" width="9.28125" style="1" bestFit="1" customWidth="1"/>
    <col min="9772" max="9772" width="10.57421875" style="1" customWidth="1"/>
    <col min="9773" max="9778" width="9.28125" style="1" bestFit="1" customWidth="1"/>
    <col min="9779" max="9781" width="9.28125" style="1" customWidth="1"/>
    <col min="9782" max="9787" width="9.28125" style="1" bestFit="1" customWidth="1"/>
    <col min="9788" max="9992" width="9.28125" style="1" customWidth="1"/>
    <col min="9993" max="9993" width="13.421875" style="1" customWidth="1"/>
    <col min="9994" max="9997" width="9.421875" style="1" bestFit="1" customWidth="1"/>
    <col min="9998" max="9999" width="11.00390625" style="1" bestFit="1" customWidth="1"/>
    <col min="10000" max="10001" width="9.421875" style="1" bestFit="1" customWidth="1"/>
    <col min="10002" max="10002" width="10.28125" style="1" bestFit="1" customWidth="1"/>
    <col min="10003" max="10003" width="10.00390625" style="1" bestFit="1" customWidth="1"/>
    <col min="10004" max="10005" width="9.421875" style="1" bestFit="1" customWidth="1"/>
    <col min="10006" max="10006" width="10.28125" style="1" bestFit="1" customWidth="1"/>
    <col min="10007" max="10007" width="10.00390625" style="1" bestFit="1" customWidth="1"/>
    <col min="10008" max="10010" width="9.421875" style="1" bestFit="1" customWidth="1"/>
    <col min="10011" max="10011" width="9.28125" style="1" bestFit="1" customWidth="1"/>
    <col min="10012" max="10012" width="9.7109375" style="1" bestFit="1" customWidth="1"/>
    <col min="10013" max="10023" width="9.28125" style="1" bestFit="1" customWidth="1"/>
    <col min="10024" max="10024" width="10.00390625" style="1" bestFit="1" customWidth="1"/>
    <col min="10025" max="10027" width="9.28125" style="1" bestFit="1" customWidth="1"/>
    <col min="10028" max="10028" width="10.57421875" style="1" customWidth="1"/>
    <col min="10029" max="10034" width="9.28125" style="1" bestFit="1" customWidth="1"/>
    <col min="10035" max="10037" width="9.28125" style="1" customWidth="1"/>
    <col min="10038" max="10043" width="9.28125" style="1" bestFit="1" customWidth="1"/>
    <col min="10044" max="10248" width="9.28125" style="1" customWidth="1"/>
    <col min="10249" max="10249" width="13.421875" style="1" customWidth="1"/>
    <col min="10250" max="10253" width="9.421875" style="1" bestFit="1" customWidth="1"/>
    <col min="10254" max="10255" width="11.00390625" style="1" bestFit="1" customWidth="1"/>
    <col min="10256" max="10257" width="9.421875" style="1" bestFit="1" customWidth="1"/>
    <col min="10258" max="10258" width="10.28125" style="1" bestFit="1" customWidth="1"/>
    <col min="10259" max="10259" width="10.00390625" style="1" bestFit="1" customWidth="1"/>
    <col min="10260" max="10261" width="9.421875" style="1" bestFit="1" customWidth="1"/>
    <col min="10262" max="10262" width="10.28125" style="1" bestFit="1" customWidth="1"/>
    <col min="10263" max="10263" width="10.00390625" style="1" bestFit="1" customWidth="1"/>
    <col min="10264" max="10266" width="9.421875" style="1" bestFit="1" customWidth="1"/>
    <col min="10267" max="10267" width="9.28125" style="1" bestFit="1" customWidth="1"/>
    <col min="10268" max="10268" width="9.7109375" style="1" bestFit="1" customWidth="1"/>
    <col min="10269" max="10279" width="9.28125" style="1" bestFit="1" customWidth="1"/>
    <col min="10280" max="10280" width="10.00390625" style="1" bestFit="1" customWidth="1"/>
    <col min="10281" max="10283" width="9.28125" style="1" bestFit="1" customWidth="1"/>
    <col min="10284" max="10284" width="10.57421875" style="1" customWidth="1"/>
    <col min="10285" max="10290" width="9.28125" style="1" bestFit="1" customWidth="1"/>
    <col min="10291" max="10293" width="9.28125" style="1" customWidth="1"/>
    <col min="10294" max="10299" width="9.28125" style="1" bestFit="1" customWidth="1"/>
    <col min="10300" max="10504" width="9.28125" style="1" customWidth="1"/>
    <col min="10505" max="10505" width="13.421875" style="1" customWidth="1"/>
    <col min="10506" max="10509" width="9.421875" style="1" bestFit="1" customWidth="1"/>
    <col min="10510" max="10511" width="11.00390625" style="1" bestFit="1" customWidth="1"/>
    <col min="10512" max="10513" width="9.421875" style="1" bestFit="1" customWidth="1"/>
    <col min="10514" max="10514" width="10.28125" style="1" bestFit="1" customWidth="1"/>
    <col min="10515" max="10515" width="10.00390625" style="1" bestFit="1" customWidth="1"/>
    <col min="10516" max="10517" width="9.421875" style="1" bestFit="1" customWidth="1"/>
    <col min="10518" max="10518" width="10.28125" style="1" bestFit="1" customWidth="1"/>
    <col min="10519" max="10519" width="10.00390625" style="1" bestFit="1" customWidth="1"/>
    <col min="10520" max="10522" width="9.421875" style="1" bestFit="1" customWidth="1"/>
    <col min="10523" max="10523" width="9.28125" style="1" bestFit="1" customWidth="1"/>
    <col min="10524" max="10524" width="9.7109375" style="1" bestFit="1" customWidth="1"/>
    <col min="10525" max="10535" width="9.28125" style="1" bestFit="1" customWidth="1"/>
    <col min="10536" max="10536" width="10.00390625" style="1" bestFit="1" customWidth="1"/>
    <col min="10537" max="10539" width="9.28125" style="1" bestFit="1" customWidth="1"/>
    <col min="10540" max="10540" width="10.57421875" style="1" customWidth="1"/>
    <col min="10541" max="10546" width="9.28125" style="1" bestFit="1" customWidth="1"/>
    <col min="10547" max="10549" width="9.28125" style="1" customWidth="1"/>
    <col min="10550" max="10555" width="9.28125" style="1" bestFit="1" customWidth="1"/>
    <col min="10556" max="10760" width="9.28125" style="1" customWidth="1"/>
    <col min="10761" max="10761" width="13.421875" style="1" customWidth="1"/>
    <col min="10762" max="10765" width="9.421875" style="1" bestFit="1" customWidth="1"/>
    <col min="10766" max="10767" width="11.00390625" style="1" bestFit="1" customWidth="1"/>
    <col min="10768" max="10769" width="9.421875" style="1" bestFit="1" customWidth="1"/>
    <col min="10770" max="10770" width="10.28125" style="1" bestFit="1" customWidth="1"/>
    <col min="10771" max="10771" width="10.00390625" style="1" bestFit="1" customWidth="1"/>
    <col min="10772" max="10773" width="9.421875" style="1" bestFit="1" customWidth="1"/>
    <col min="10774" max="10774" width="10.28125" style="1" bestFit="1" customWidth="1"/>
    <col min="10775" max="10775" width="10.00390625" style="1" bestFit="1" customWidth="1"/>
    <col min="10776" max="10778" width="9.421875" style="1" bestFit="1" customWidth="1"/>
    <col min="10779" max="10779" width="9.28125" style="1" bestFit="1" customWidth="1"/>
    <col min="10780" max="10780" width="9.7109375" style="1" bestFit="1" customWidth="1"/>
    <col min="10781" max="10791" width="9.28125" style="1" bestFit="1" customWidth="1"/>
    <col min="10792" max="10792" width="10.00390625" style="1" bestFit="1" customWidth="1"/>
    <col min="10793" max="10795" width="9.28125" style="1" bestFit="1" customWidth="1"/>
    <col min="10796" max="10796" width="10.57421875" style="1" customWidth="1"/>
    <col min="10797" max="10802" width="9.28125" style="1" bestFit="1" customWidth="1"/>
    <col min="10803" max="10805" width="9.28125" style="1" customWidth="1"/>
    <col min="10806" max="10811" width="9.28125" style="1" bestFit="1" customWidth="1"/>
    <col min="10812" max="11016" width="9.28125" style="1" customWidth="1"/>
    <col min="11017" max="11017" width="13.421875" style="1" customWidth="1"/>
    <col min="11018" max="11021" width="9.421875" style="1" bestFit="1" customWidth="1"/>
    <col min="11022" max="11023" width="11.00390625" style="1" bestFit="1" customWidth="1"/>
    <col min="11024" max="11025" width="9.421875" style="1" bestFit="1" customWidth="1"/>
    <col min="11026" max="11026" width="10.28125" style="1" bestFit="1" customWidth="1"/>
    <col min="11027" max="11027" width="10.00390625" style="1" bestFit="1" customWidth="1"/>
    <col min="11028" max="11029" width="9.421875" style="1" bestFit="1" customWidth="1"/>
    <col min="11030" max="11030" width="10.28125" style="1" bestFit="1" customWidth="1"/>
    <col min="11031" max="11031" width="10.00390625" style="1" bestFit="1" customWidth="1"/>
    <col min="11032" max="11034" width="9.421875" style="1" bestFit="1" customWidth="1"/>
    <col min="11035" max="11035" width="9.28125" style="1" bestFit="1" customWidth="1"/>
    <col min="11036" max="11036" width="9.7109375" style="1" bestFit="1" customWidth="1"/>
    <col min="11037" max="11047" width="9.28125" style="1" bestFit="1" customWidth="1"/>
    <col min="11048" max="11048" width="10.00390625" style="1" bestFit="1" customWidth="1"/>
    <col min="11049" max="11051" width="9.28125" style="1" bestFit="1" customWidth="1"/>
    <col min="11052" max="11052" width="10.57421875" style="1" customWidth="1"/>
    <col min="11053" max="11058" width="9.28125" style="1" bestFit="1" customWidth="1"/>
    <col min="11059" max="11061" width="9.28125" style="1" customWidth="1"/>
    <col min="11062" max="11067" width="9.28125" style="1" bestFit="1" customWidth="1"/>
    <col min="11068" max="11272" width="9.28125" style="1" customWidth="1"/>
    <col min="11273" max="11273" width="13.421875" style="1" customWidth="1"/>
    <col min="11274" max="11277" width="9.421875" style="1" bestFit="1" customWidth="1"/>
    <col min="11278" max="11279" width="11.00390625" style="1" bestFit="1" customWidth="1"/>
    <col min="11280" max="11281" width="9.421875" style="1" bestFit="1" customWidth="1"/>
    <col min="11282" max="11282" width="10.28125" style="1" bestFit="1" customWidth="1"/>
    <col min="11283" max="11283" width="10.00390625" style="1" bestFit="1" customWidth="1"/>
    <col min="11284" max="11285" width="9.421875" style="1" bestFit="1" customWidth="1"/>
    <col min="11286" max="11286" width="10.28125" style="1" bestFit="1" customWidth="1"/>
    <col min="11287" max="11287" width="10.00390625" style="1" bestFit="1" customWidth="1"/>
    <col min="11288" max="11290" width="9.421875" style="1" bestFit="1" customWidth="1"/>
    <col min="11291" max="11291" width="9.28125" style="1" bestFit="1" customWidth="1"/>
    <col min="11292" max="11292" width="9.7109375" style="1" bestFit="1" customWidth="1"/>
    <col min="11293" max="11303" width="9.28125" style="1" bestFit="1" customWidth="1"/>
    <col min="11304" max="11304" width="10.00390625" style="1" bestFit="1" customWidth="1"/>
    <col min="11305" max="11307" width="9.28125" style="1" bestFit="1" customWidth="1"/>
    <col min="11308" max="11308" width="10.57421875" style="1" customWidth="1"/>
    <col min="11309" max="11314" width="9.28125" style="1" bestFit="1" customWidth="1"/>
    <col min="11315" max="11317" width="9.28125" style="1" customWidth="1"/>
    <col min="11318" max="11323" width="9.28125" style="1" bestFit="1" customWidth="1"/>
    <col min="11324" max="11528" width="9.28125" style="1" customWidth="1"/>
    <col min="11529" max="11529" width="13.421875" style="1" customWidth="1"/>
    <col min="11530" max="11533" width="9.421875" style="1" bestFit="1" customWidth="1"/>
    <col min="11534" max="11535" width="11.00390625" style="1" bestFit="1" customWidth="1"/>
    <col min="11536" max="11537" width="9.421875" style="1" bestFit="1" customWidth="1"/>
    <col min="11538" max="11538" width="10.28125" style="1" bestFit="1" customWidth="1"/>
    <col min="11539" max="11539" width="10.00390625" style="1" bestFit="1" customWidth="1"/>
    <col min="11540" max="11541" width="9.421875" style="1" bestFit="1" customWidth="1"/>
    <col min="11542" max="11542" width="10.28125" style="1" bestFit="1" customWidth="1"/>
    <col min="11543" max="11543" width="10.00390625" style="1" bestFit="1" customWidth="1"/>
    <col min="11544" max="11546" width="9.421875" style="1" bestFit="1" customWidth="1"/>
    <col min="11547" max="11547" width="9.28125" style="1" bestFit="1" customWidth="1"/>
    <col min="11548" max="11548" width="9.7109375" style="1" bestFit="1" customWidth="1"/>
    <col min="11549" max="11559" width="9.28125" style="1" bestFit="1" customWidth="1"/>
    <col min="11560" max="11560" width="10.00390625" style="1" bestFit="1" customWidth="1"/>
    <col min="11561" max="11563" width="9.28125" style="1" bestFit="1" customWidth="1"/>
    <col min="11564" max="11564" width="10.57421875" style="1" customWidth="1"/>
    <col min="11565" max="11570" width="9.28125" style="1" bestFit="1" customWidth="1"/>
    <col min="11571" max="11573" width="9.28125" style="1" customWidth="1"/>
    <col min="11574" max="11579" width="9.28125" style="1" bestFit="1" customWidth="1"/>
    <col min="11580" max="11784" width="9.28125" style="1" customWidth="1"/>
    <col min="11785" max="11785" width="13.421875" style="1" customWidth="1"/>
    <col min="11786" max="11789" width="9.421875" style="1" bestFit="1" customWidth="1"/>
    <col min="11790" max="11791" width="11.00390625" style="1" bestFit="1" customWidth="1"/>
    <col min="11792" max="11793" width="9.421875" style="1" bestFit="1" customWidth="1"/>
    <col min="11794" max="11794" width="10.28125" style="1" bestFit="1" customWidth="1"/>
    <col min="11795" max="11795" width="10.00390625" style="1" bestFit="1" customWidth="1"/>
    <col min="11796" max="11797" width="9.421875" style="1" bestFit="1" customWidth="1"/>
    <col min="11798" max="11798" width="10.28125" style="1" bestFit="1" customWidth="1"/>
    <col min="11799" max="11799" width="10.00390625" style="1" bestFit="1" customWidth="1"/>
    <col min="11800" max="11802" width="9.421875" style="1" bestFit="1" customWidth="1"/>
    <col min="11803" max="11803" width="9.28125" style="1" bestFit="1" customWidth="1"/>
    <col min="11804" max="11804" width="9.7109375" style="1" bestFit="1" customWidth="1"/>
    <col min="11805" max="11815" width="9.28125" style="1" bestFit="1" customWidth="1"/>
    <col min="11816" max="11816" width="10.00390625" style="1" bestFit="1" customWidth="1"/>
    <col min="11817" max="11819" width="9.28125" style="1" bestFit="1" customWidth="1"/>
    <col min="11820" max="11820" width="10.57421875" style="1" customWidth="1"/>
    <col min="11821" max="11826" width="9.28125" style="1" bestFit="1" customWidth="1"/>
    <col min="11827" max="11829" width="9.28125" style="1" customWidth="1"/>
    <col min="11830" max="11835" width="9.28125" style="1" bestFit="1" customWidth="1"/>
    <col min="11836" max="12040" width="9.28125" style="1" customWidth="1"/>
    <col min="12041" max="12041" width="13.421875" style="1" customWidth="1"/>
    <col min="12042" max="12045" width="9.421875" style="1" bestFit="1" customWidth="1"/>
    <col min="12046" max="12047" width="11.00390625" style="1" bestFit="1" customWidth="1"/>
    <col min="12048" max="12049" width="9.421875" style="1" bestFit="1" customWidth="1"/>
    <col min="12050" max="12050" width="10.28125" style="1" bestFit="1" customWidth="1"/>
    <col min="12051" max="12051" width="10.00390625" style="1" bestFit="1" customWidth="1"/>
    <col min="12052" max="12053" width="9.421875" style="1" bestFit="1" customWidth="1"/>
    <col min="12054" max="12054" width="10.28125" style="1" bestFit="1" customWidth="1"/>
    <col min="12055" max="12055" width="10.00390625" style="1" bestFit="1" customWidth="1"/>
    <col min="12056" max="12058" width="9.421875" style="1" bestFit="1" customWidth="1"/>
    <col min="12059" max="12059" width="9.28125" style="1" bestFit="1" customWidth="1"/>
    <col min="12060" max="12060" width="9.7109375" style="1" bestFit="1" customWidth="1"/>
    <col min="12061" max="12071" width="9.28125" style="1" bestFit="1" customWidth="1"/>
    <col min="12072" max="12072" width="10.00390625" style="1" bestFit="1" customWidth="1"/>
    <col min="12073" max="12075" width="9.28125" style="1" bestFit="1" customWidth="1"/>
    <col min="12076" max="12076" width="10.57421875" style="1" customWidth="1"/>
    <col min="12077" max="12082" width="9.28125" style="1" bestFit="1" customWidth="1"/>
    <col min="12083" max="12085" width="9.28125" style="1" customWidth="1"/>
    <col min="12086" max="12091" width="9.28125" style="1" bestFit="1" customWidth="1"/>
    <col min="12092" max="12296" width="9.28125" style="1" customWidth="1"/>
    <col min="12297" max="12297" width="13.421875" style="1" customWidth="1"/>
    <col min="12298" max="12301" width="9.421875" style="1" bestFit="1" customWidth="1"/>
    <col min="12302" max="12303" width="11.00390625" style="1" bestFit="1" customWidth="1"/>
    <col min="12304" max="12305" width="9.421875" style="1" bestFit="1" customWidth="1"/>
    <col min="12306" max="12306" width="10.28125" style="1" bestFit="1" customWidth="1"/>
    <col min="12307" max="12307" width="10.00390625" style="1" bestFit="1" customWidth="1"/>
    <col min="12308" max="12309" width="9.421875" style="1" bestFit="1" customWidth="1"/>
    <col min="12310" max="12310" width="10.28125" style="1" bestFit="1" customWidth="1"/>
    <col min="12311" max="12311" width="10.00390625" style="1" bestFit="1" customWidth="1"/>
    <col min="12312" max="12314" width="9.421875" style="1" bestFit="1" customWidth="1"/>
    <col min="12315" max="12315" width="9.28125" style="1" bestFit="1" customWidth="1"/>
    <col min="12316" max="12316" width="9.7109375" style="1" bestFit="1" customWidth="1"/>
    <col min="12317" max="12327" width="9.28125" style="1" bestFit="1" customWidth="1"/>
    <col min="12328" max="12328" width="10.00390625" style="1" bestFit="1" customWidth="1"/>
    <col min="12329" max="12331" width="9.28125" style="1" bestFit="1" customWidth="1"/>
    <col min="12332" max="12332" width="10.57421875" style="1" customWidth="1"/>
    <col min="12333" max="12338" width="9.28125" style="1" bestFit="1" customWidth="1"/>
    <col min="12339" max="12341" width="9.28125" style="1" customWidth="1"/>
    <col min="12342" max="12347" width="9.28125" style="1" bestFit="1" customWidth="1"/>
    <col min="12348" max="12552" width="9.28125" style="1" customWidth="1"/>
    <col min="12553" max="12553" width="13.421875" style="1" customWidth="1"/>
    <col min="12554" max="12557" width="9.421875" style="1" bestFit="1" customWidth="1"/>
    <col min="12558" max="12559" width="11.00390625" style="1" bestFit="1" customWidth="1"/>
    <col min="12560" max="12561" width="9.421875" style="1" bestFit="1" customWidth="1"/>
    <col min="12562" max="12562" width="10.28125" style="1" bestFit="1" customWidth="1"/>
    <col min="12563" max="12563" width="10.00390625" style="1" bestFit="1" customWidth="1"/>
    <col min="12564" max="12565" width="9.421875" style="1" bestFit="1" customWidth="1"/>
    <col min="12566" max="12566" width="10.28125" style="1" bestFit="1" customWidth="1"/>
    <col min="12567" max="12567" width="10.00390625" style="1" bestFit="1" customWidth="1"/>
    <col min="12568" max="12570" width="9.421875" style="1" bestFit="1" customWidth="1"/>
    <col min="12571" max="12571" width="9.28125" style="1" bestFit="1" customWidth="1"/>
    <col min="12572" max="12572" width="9.7109375" style="1" bestFit="1" customWidth="1"/>
    <col min="12573" max="12583" width="9.28125" style="1" bestFit="1" customWidth="1"/>
    <col min="12584" max="12584" width="10.00390625" style="1" bestFit="1" customWidth="1"/>
    <col min="12585" max="12587" width="9.28125" style="1" bestFit="1" customWidth="1"/>
    <col min="12588" max="12588" width="10.57421875" style="1" customWidth="1"/>
    <col min="12589" max="12594" width="9.28125" style="1" bestFit="1" customWidth="1"/>
    <col min="12595" max="12597" width="9.28125" style="1" customWidth="1"/>
    <col min="12598" max="12603" width="9.28125" style="1" bestFit="1" customWidth="1"/>
    <col min="12604" max="12808" width="9.28125" style="1" customWidth="1"/>
    <col min="12809" max="12809" width="13.421875" style="1" customWidth="1"/>
    <col min="12810" max="12813" width="9.421875" style="1" bestFit="1" customWidth="1"/>
    <col min="12814" max="12815" width="11.00390625" style="1" bestFit="1" customWidth="1"/>
    <col min="12816" max="12817" width="9.421875" style="1" bestFit="1" customWidth="1"/>
    <col min="12818" max="12818" width="10.28125" style="1" bestFit="1" customWidth="1"/>
    <col min="12819" max="12819" width="10.00390625" style="1" bestFit="1" customWidth="1"/>
    <col min="12820" max="12821" width="9.421875" style="1" bestFit="1" customWidth="1"/>
    <col min="12822" max="12822" width="10.28125" style="1" bestFit="1" customWidth="1"/>
    <col min="12823" max="12823" width="10.00390625" style="1" bestFit="1" customWidth="1"/>
    <col min="12824" max="12826" width="9.421875" style="1" bestFit="1" customWidth="1"/>
    <col min="12827" max="12827" width="9.28125" style="1" bestFit="1" customWidth="1"/>
    <col min="12828" max="12828" width="9.7109375" style="1" bestFit="1" customWidth="1"/>
    <col min="12829" max="12839" width="9.28125" style="1" bestFit="1" customWidth="1"/>
    <col min="12840" max="12840" width="10.00390625" style="1" bestFit="1" customWidth="1"/>
    <col min="12841" max="12843" width="9.28125" style="1" bestFit="1" customWidth="1"/>
    <col min="12844" max="12844" width="10.57421875" style="1" customWidth="1"/>
    <col min="12845" max="12850" width="9.28125" style="1" bestFit="1" customWidth="1"/>
    <col min="12851" max="12853" width="9.28125" style="1" customWidth="1"/>
    <col min="12854" max="12859" width="9.28125" style="1" bestFit="1" customWidth="1"/>
    <col min="12860" max="13064" width="9.28125" style="1" customWidth="1"/>
    <col min="13065" max="13065" width="13.421875" style="1" customWidth="1"/>
    <col min="13066" max="13069" width="9.421875" style="1" bestFit="1" customWidth="1"/>
    <col min="13070" max="13071" width="11.00390625" style="1" bestFit="1" customWidth="1"/>
    <col min="13072" max="13073" width="9.421875" style="1" bestFit="1" customWidth="1"/>
    <col min="13074" max="13074" width="10.28125" style="1" bestFit="1" customWidth="1"/>
    <col min="13075" max="13075" width="10.00390625" style="1" bestFit="1" customWidth="1"/>
    <col min="13076" max="13077" width="9.421875" style="1" bestFit="1" customWidth="1"/>
    <col min="13078" max="13078" width="10.28125" style="1" bestFit="1" customWidth="1"/>
    <col min="13079" max="13079" width="10.00390625" style="1" bestFit="1" customWidth="1"/>
    <col min="13080" max="13082" width="9.421875" style="1" bestFit="1" customWidth="1"/>
    <col min="13083" max="13083" width="9.28125" style="1" bestFit="1" customWidth="1"/>
    <col min="13084" max="13084" width="9.7109375" style="1" bestFit="1" customWidth="1"/>
    <col min="13085" max="13095" width="9.28125" style="1" bestFit="1" customWidth="1"/>
    <col min="13096" max="13096" width="10.00390625" style="1" bestFit="1" customWidth="1"/>
    <col min="13097" max="13099" width="9.28125" style="1" bestFit="1" customWidth="1"/>
    <col min="13100" max="13100" width="10.57421875" style="1" customWidth="1"/>
    <col min="13101" max="13106" width="9.28125" style="1" bestFit="1" customWidth="1"/>
    <col min="13107" max="13109" width="9.28125" style="1" customWidth="1"/>
    <col min="13110" max="13115" width="9.28125" style="1" bestFit="1" customWidth="1"/>
    <col min="13116" max="13320" width="9.28125" style="1" customWidth="1"/>
    <col min="13321" max="13321" width="13.421875" style="1" customWidth="1"/>
    <col min="13322" max="13325" width="9.421875" style="1" bestFit="1" customWidth="1"/>
    <col min="13326" max="13327" width="11.00390625" style="1" bestFit="1" customWidth="1"/>
    <col min="13328" max="13329" width="9.421875" style="1" bestFit="1" customWidth="1"/>
    <col min="13330" max="13330" width="10.28125" style="1" bestFit="1" customWidth="1"/>
    <col min="13331" max="13331" width="10.00390625" style="1" bestFit="1" customWidth="1"/>
    <col min="13332" max="13333" width="9.421875" style="1" bestFit="1" customWidth="1"/>
    <col min="13334" max="13334" width="10.28125" style="1" bestFit="1" customWidth="1"/>
    <col min="13335" max="13335" width="10.00390625" style="1" bestFit="1" customWidth="1"/>
    <col min="13336" max="13338" width="9.421875" style="1" bestFit="1" customWidth="1"/>
    <col min="13339" max="13339" width="9.28125" style="1" bestFit="1" customWidth="1"/>
    <col min="13340" max="13340" width="9.7109375" style="1" bestFit="1" customWidth="1"/>
    <col min="13341" max="13351" width="9.28125" style="1" bestFit="1" customWidth="1"/>
    <col min="13352" max="13352" width="10.00390625" style="1" bestFit="1" customWidth="1"/>
    <col min="13353" max="13355" width="9.28125" style="1" bestFit="1" customWidth="1"/>
    <col min="13356" max="13356" width="10.57421875" style="1" customWidth="1"/>
    <col min="13357" max="13362" width="9.28125" style="1" bestFit="1" customWidth="1"/>
    <col min="13363" max="13365" width="9.28125" style="1" customWidth="1"/>
    <col min="13366" max="13371" width="9.28125" style="1" bestFit="1" customWidth="1"/>
    <col min="13372" max="13576" width="9.28125" style="1" customWidth="1"/>
    <col min="13577" max="13577" width="13.421875" style="1" customWidth="1"/>
    <col min="13578" max="13581" width="9.421875" style="1" bestFit="1" customWidth="1"/>
    <col min="13582" max="13583" width="11.00390625" style="1" bestFit="1" customWidth="1"/>
    <col min="13584" max="13585" width="9.421875" style="1" bestFit="1" customWidth="1"/>
    <col min="13586" max="13586" width="10.28125" style="1" bestFit="1" customWidth="1"/>
    <col min="13587" max="13587" width="10.00390625" style="1" bestFit="1" customWidth="1"/>
    <col min="13588" max="13589" width="9.421875" style="1" bestFit="1" customWidth="1"/>
    <col min="13590" max="13590" width="10.28125" style="1" bestFit="1" customWidth="1"/>
    <col min="13591" max="13591" width="10.00390625" style="1" bestFit="1" customWidth="1"/>
    <col min="13592" max="13594" width="9.421875" style="1" bestFit="1" customWidth="1"/>
    <col min="13595" max="13595" width="9.28125" style="1" bestFit="1" customWidth="1"/>
    <col min="13596" max="13596" width="9.7109375" style="1" bestFit="1" customWidth="1"/>
    <col min="13597" max="13607" width="9.28125" style="1" bestFit="1" customWidth="1"/>
    <col min="13608" max="13608" width="10.00390625" style="1" bestFit="1" customWidth="1"/>
    <col min="13609" max="13611" width="9.28125" style="1" bestFit="1" customWidth="1"/>
    <col min="13612" max="13612" width="10.57421875" style="1" customWidth="1"/>
    <col min="13613" max="13618" width="9.28125" style="1" bestFit="1" customWidth="1"/>
    <col min="13619" max="13621" width="9.28125" style="1" customWidth="1"/>
    <col min="13622" max="13627" width="9.28125" style="1" bestFit="1" customWidth="1"/>
    <col min="13628" max="13832" width="9.28125" style="1" customWidth="1"/>
    <col min="13833" max="13833" width="13.421875" style="1" customWidth="1"/>
    <col min="13834" max="13837" width="9.421875" style="1" bestFit="1" customWidth="1"/>
    <col min="13838" max="13839" width="11.00390625" style="1" bestFit="1" customWidth="1"/>
    <col min="13840" max="13841" width="9.421875" style="1" bestFit="1" customWidth="1"/>
    <col min="13842" max="13842" width="10.28125" style="1" bestFit="1" customWidth="1"/>
    <col min="13843" max="13843" width="10.00390625" style="1" bestFit="1" customWidth="1"/>
    <col min="13844" max="13845" width="9.421875" style="1" bestFit="1" customWidth="1"/>
    <col min="13846" max="13846" width="10.28125" style="1" bestFit="1" customWidth="1"/>
    <col min="13847" max="13847" width="10.00390625" style="1" bestFit="1" customWidth="1"/>
    <col min="13848" max="13850" width="9.421875" style="1" bestFit="1" customWidth="1"/>
    <col min="13851" max="13851" width="9.28125" style="1" bestFit="1" customWidth="1"/>
    <col min="13852" max="13852" width="9.7109375" style="1" bestFit="1" customWidth="1"/>
    <col min="13853" max="13863" width="9.28125" style="1" bestFit="1" customWidth="1"/>
    <col min="13864" max="13864" width="10.00390625" style="1" bestFit="1" customWidth="1"/>
    <col min="13865" max="13867" width="9.28125" style="1" bestFit="1" customWidth="1"/>
    <col min="13868" max="13868" width="10.57421875" style="1" customWidth="1"/>
    <col min="13869" max="13874" width="9.28125" style="1" bestFit="1" customWidth="1"/>
    <col min="13875" max="13877" width="9.28125" style="1" customWidth="1"/>
    <col min="13878" max="13883" width="9.28125" style="1" bestFit="1" customWidth="1"/>
    <col min="13884" max="14088" width="9.28125" style="1" customWidth="1"/>
    <col min="14089" max="14089" width="13.421875" style="1" customWidth="1"/>
    <col min="14090" max="14093" width="9.421875" style="1" bestFit="1" customWidth="1"/>
    <col min="14094" max="14095" width="11.00390625" style="1" bestFit="1" customWidth="1"/>
    <col min="14096" max="14097" width="9.421875" style="1" bestFit="1" customWidth="1"/>
    <col min="14098" max="14098" width="10.28125" style="1" bestFit="1" customWidth="1"/>
    <col min="14099" max="14099" width="10.00390625" style="1" bestFit="1" customWidth="1"/>
    <col min="14100" max="14101" width="9.421875" style="1" bestFit="1" customWidth="1"/>
    <col min="14102" max="14102" width="10.28125" style="1" bestFit="1" customWidth="1"/>
    <col min="14103" max="14103" width="10.00390625" style="1" bestFit="1" customWidth="1"/>
    <col min="14104" max="14106" width="9.421875" style="1" bestFit="1" customWidth="1"/>
    <col min="14107" max="14107" width="9.28125" style="1" bestFit="1" customWidth="1"/>
    <col min="14108" max="14108" width="9.7109375" style="1" bestFit="1" customWidth="1"/>
    <col min="14109" max="14119" width="9.28125" style="1" bestFit="1" customWidth="1"/>
    <col min="14120" max="14120" width="10.00390625" style="1" bestFit="1" customWidth="1"/>
    <col min="14121" max="14123" width="9.28125" style="1" bestFit="1" customWidth="1"/>
    <col min="14124" max="14124" width="10.57421875" style="1" customWidth="1"/>
    <col min="14125" max="14130" width="9.28125" style="1" bestFit="1" customWidth="1"/>
    <col min="14131" max="14133" width="9.28125" style="1" customWidth="1"/>
    <col min="14134" max="14139" width="9.28125" style="1" bestFit="1" customWidth="1"/>
    <col min="14140" max="14344" width="9.28125" style="1" customWidth="1"/>
    <col min="14345" max="14345" width="13.421875" style="1" customWidth="1"/>
    <col min="14346" max="14349" width="9.421875" style="1" bestFit="1" customWidth="1"/>
    <col min="14350" max="14351" width="11.00390625" style="1" bestFit="1" customWidth="1"/>
    <col min="14352" max="14353" width="9.421875" style="1" bestFit="1" customWidth="1"/>
    <col min="14354" max="14354" width="10.28125" style="1" bestFit="1" customWidth="1"/>
    <col min="14355" max="14355" width="10.00390625" style="1" bestFit="1" customWidth="1"/>
    <col min="14356" max="14357" width="9.421875" style="1" bestFit="1" customWidth="1"/>
    <col min="14358" max="14358" width="10.28125" style="1" bestFit="1" customWidth="1"/>
    <col min="14359" max="14359" width="10.00390625" style="1" bestFit="1" customWidth="1"/>
    <col min="14360" max="14362" width="9.421875" style="1" bestFit="1" customWidth="1"/>
    <col min="14363" max="14363" width="9.28125" style="1" bestFit="1" customWidth="1"/>
    <col min="14364" max="14364" width="9.7109375" style="1" bestFit="1" customWidth="1"/>
    <col min="14365" max="14375" width="9.28125" style="1" bestFit="1" customWidth="1"/>
    <col min="14376" max="14376" width="10.00390625" style="1" bestFit="1" customWidth="1"/>
    <col min="14377" max="14379" width="9.28125" style="1" bestFit="1" customWidth="1"/>
    <col min="14380" max="14380" width="10.57421875" style="1" customWidth="1"/>
    <col min="14381" max="14386" width="9.28125" style="1" bestFit="1" customWidth="1"/>
    <col min="14387" max="14389" width="9.28125" style="1" customWidth="1"/>
    <col min="14390" max="14395" width="9.28125" style="1" bestFit="1" customWidth="1"/>
    <col min="14396" max="14600" width="9.28125" style="1" customWidth="1"/>
    <col min="14601" max="14601" width="13.421875" style="1" customWidth="1"/>
    <col min="14602" max="14605" width="9.421875" style="1" bestFit="1" customWidth="1"/>
    <col min="14606" max="14607" width="11.00390625" style="1" bestFit="1" customWidth="1"/>
    <col min="14608" max="14609" width="9.421875" style="1" bestFit="1" customWidth="1"/>
    <col min="14610" max="14610" width="10.28125" style="1" bestFit="1" customWidth="1"/>
    <col min="14611" max="14611" width="10.00390625" style="1" bestFit="1" customWidth="1"/>
    <col min="14612" max="14613" width="9.421875" style="1" bestFit="1" customWidth="1"/>
    <col min="14614" max="14614" width="10.28125" style="1" bestFit="1" customWidth="1"/>
    <col min="14615" max="14615" width="10.00390625" style="1" bestFit="1" customWidth="1"/>
    <col min="14616" max="14618" width="9.421875" style="1" bestFit="1" customWidth="1"/>
    <col min="14619" max="14619" width="9.28125" style="1" bestFit="1" customWidth="1"/>
    <col min="14620" max="14620" width="9.7109375" style="1" bestFit="1" customWidth="1"/>
    <col min="14621" max="14631" width="9.28125" style="1" bestFit="1" customWidth="1"/>
    <col min="14632" max="14632" width="10.00390625" style="1" bestFit="1" customWidth="1"/>
    <col min="14633" max="14635" width="9.28125" style="1" bestFit="1" customWidth="1"/>
    <col min="14636" max="14636" width="10.57421875" style="1" customWidth="1"/>
    <col min="14637" max="14642" width="9.28125" style="1" bestFit="1" customWidth="1"/>
    <col min="14643" max="14645" width="9.28125" style="1" customWidth="1"/>
    <col min="14646" max="14651" width="9.28125" style="1" bestFit="1" customWidth="1"/>
    <col min="14652" max="14856" width="9.28125" style="1" customWidth="1"/>
    <col min="14857" max="14857" width="13.421875" style="1" customWidth="1"/>
    <col min="14858" max="14861" width="9.421875" style="1" bestFit="1" customWidth="1"/>
    <col min="14862" max="14863" width="11.00390625" style="1" bestFit="1" customWidth="1"/>
    <col min="14864" max="14865" width="9.421875" style="1" bestFit="1" customWidth="1"/>
    <col min="14866" max="14866" width="10.28125" style="1" bestFit="1" customWidth="1"/>
    <col min="14867" max="14867" width="10.00390625" style="1" bestFit="1" customWidth="1"/>
    <col min="14868" max="14869" width="9.421875" style="1" bestFit="1" customWidth="1"/>
    <col min="14870" max="14870" width="10.28125" style="1" bestFit="1" customWidth="1"/>
    <col min="14871" max="14871" width="10.00390625" style="1" bestFit="1" customWidth="1"/>
    <col min="14872" max="14874" width="9.421875" style="1" bestFit="1" customWidth="1"/>
    <col min="14875" max="14875" width="9.28125" style="1" bestFit="1" customWidth="1"/>
    <col min="14876" max="14876" width="9.7109375" style="1" bestFit="1" customWidth="1"/>
    <col min="14877" max="14887" width="9.28125" style="1" bestFit="1" customWidth="1"/>
    <col min="14888" max="14888" width="10.00390625" style="1" bestFit="1" customWidth="1"/>
    <col min="14889" max="14891" width="9.28125" style="1" bestFit="1" customWidth="1"/>
    <col min="14892" max="14892" width="10.57421875" style="1" customWidth="1"/>
    <col min="14893" max="14898" width="9.28125" style="1" bestFit="1" customWidth="1"/>
    <col min="14899" max="14901" width="9.28125" style="1" customWidth="1"/>
    <col min="14902" max="14907" width="9.28125" style="1" bestFit="1" customWidth="1"/>
    <col min="14908" max="15112" width="9.28125" style="1" customWidth="1"/>
    <col min="15113" max="15113" width="13.421875" style="1" customWidth="1"/>
    <col min="15114" max="15117" width="9.421875" style="1" bestFit="1" customWidth="1"/>
    <col min="15118" max="15119" width="11.00390625" style="1" bestFit="1" customWidth="1"/>
    <col min="15120" max="15121" width="9.421875" style="1" bestFit="1" customWidth="1"/>
    <col min="15122" max="15122" width="10.28125" style="1" bestFit="1" customWidth="1"/>
    <col min="15123" max="15123" width="10.00390625" style="1" bestFit="1" customWidth="1"/>
    <col min="15124" max="15125" width="9.421875" style="1" bestFit="1" customWidth="1"/>
    <col min="15126" max="15126" width="10.28125" style="1" bestFit="1" customWidth="1"/>
    <col min="15127" max="15127" width="10.00390625" style="1" bestFit="1" customWidth="1"/>
    <col min="15128" max="15130" width="9.421875" style="1" bestFit="1" customWidth="1"/>
    <col min="15131" max="15131" width="9.28125" style="1" bestFit="1" customWidth="1"/>
    <col min="15132" max="15132" width="9.7109375" style="1" bestFit="1" customWidth="1"/>
    <col min="15133" max="15143" width="9.28125" style="1" bestFit="1" customWidth="1"/>
    <col min="15144" max="15144" width="10.00390625" style="1" bestFit="1" customWidth="1"/>
    <col min="15145" max="15147" width="9.28125" style="1" bestFit="1" customWidth="1"/>
    <col min="15148" max="15148" width="10.57421875" style="1" customWidth="1"/>
    <col min="15149" max="15154" width="9.28125" style="1" bestFit="1" customWidth="1"/>
    <col min="15155" max="15157" width="9.28125" style="1" customWidth="1"/>
    <col min="15158" max="15163" width="9.28125" style="1" bestFit="1" customWidth="1"/>
    <col min="15164" max="15368" width="9.28125" style="1" customWidth="1"/>
    <col min="15369" max="15369" width="13.421875" style="1" customWidth="1"/>
    <col min="15370" max="15373" width="9.421875" style="1" bestFit="1" customWidth="1"/>
    <col min="15374" max="15375" width="11.00390625" style="1" bestFit="1" customWidth="1"/>
    <col min="15376" max="15377" width="9.421875" style="1" bestFit="1" customWidth="1"/>
    <col min="15378" max="15378" width="10.28125" style="1" bestFit="1" customWidth="1"/>
    <col min="15379" max="15379" width="10.00390625" style="1" bestFit="1" customWidth="1"/>
    <col min="15380" max="15381" width="9.421875" style="1" bestFit="1" customWidth="1"/>
    <col min="15382" max="15382" width="10.28125" style="1" bestFit="1" customWidth="1"/>
    <col min="15383" max="15383" width="10.00390625" style="1" bestFit="1" customWidth="1"/>
    <col min="15384" max="15386" width="9.421875" style="1" bestFit="1" customWidth="1"/>
    <col min="15387" max="15387" width="9.28125" style="1" bestFit="1" customWidth="1"/>
    <col min="15388" max="15388" width="9.7109375" style="1" bestFit="1" customWidth="1"/>
    <col min="15389" max="15399" width="9.28125" style="1" bestFit="1" customWidth="1"/>
    <col min="15400" max="15400" width="10.00390625" style="1" bestFit="1" customWidth="1"/>
    <col min="15401" max="15403" width="9.28125" style="1" bestFit="1" customWidth="1"/>
    <col min="15404" max="15404" width="10.57421875" style="1" customWidth="1"/>
    <col min="15405" max="15410" width="9.28125" style="1" bestFit="1" customWidth="1"/>
    <col min="15411" max="15413" width="9.28125" style="1" customWidth="1"/>
    <col min="15414" max="15419" width="9.28125" style="1" bestFit="1" customWidth="1"/>
    <col min="15420" max="15624" width="9.28125" style="1" customWidth="1"/>
    <col min="15625" max="15625" width="13.421875" style="1" customWidth="1"/>
    <col min="15626" max="15629" width="9.421875" style="1" bestFit="1" customWidth="1"/>
    <col min="15630" max="15631" width="11.00390625" style="1" bestFit="1" customWidth="1"/>
    <col min="15632" max="15633" width="9.421875" style="1" bestFit="1" customWidth="1"/>
    <col min="15634" max="15634" width="10.28125" style="1" bestFit="1" customWidth="1"/>
    <col min="15635" max="15635" width="10.00390625" style="1" bestFit="1" customWidth="1"/>
    <col min="15636" max="15637" width="9.421875" style="1" bestFit="1" customWidth="1"/>
    <col min="15638" max="15638" width="10.28125" style="1" bestFit="1" customWidth="1"/>
    <col min="15639" max="15639" width="10.00390625" style="1" bestFit="1" customWidth="1"/>
    <col min="15640" max="15642" width="9.421875" style="1" bestFit="1" customWidth="1"/>
    <col min="15643" max="15643" width="9.28125" style="1" bestFit="1" customWidth="1"/>
    <col min="15644" max="15644" width="9.7109375" style="1" bestFit="1" customWidth="1"/>
    <col min="15645" max="15655" width="9.28125" style="1" bestFit="1" customWidth="1"/>
    <col min="15656" max="15656" width="10.00390625" style="1" bestFit="1" customWidth="1"/>
    <col min="15657" max="15659" width="9.28125" style="1" bestFit="1" customWidth="1"/>
    <col min="15660" max="15660" width="10.57421875" style="1" customWidth="1"/>
    <col min="15661" max="15666" width="9.28125" style="1" bestFit="1" customWidth="1"/>
    <col min="15667" max="15669" width="9.28125" style="1" customWidth="1"/>
    <col min="15670" max="15675" width="9.28125" style="1" bestFit="1" customWidth="1"/>
    <col min="15676" max="15880" width="9.28125" style="1" customWidth="1"/>
    <col min="15881" max="15881" width="13.421875" style="1" customWidth="1"/>
    <col min="15882" max="15885" width="9.421875" style="1" bestFit="1" customWidth="1"/>
    <col min="15886" max="15887" width="11.00390625" style="1" bestFit="1" customWidth="1"/>
    <col min="15888" max="15889" width="9.421875" style="1" bestFit="1" customWidth="1"/>
    <col min="15890" max="15890" width="10.28125" style="1" bestFit="1" customWidth="1"/>
    <col min="15891" max="15891" width="10.00390625" style="1" bestFit="1" customWidth="1"/>
    <col min="15892" max="15893" width="9.421875" style="1" bestFit="1" customWidth="1"/>
    <col min="15894" max="15894" width="10.28125" style="1" bestFit="1" customWidth="1"/>
    <col min="15895" max="15895" width="10.00390625" style="1" bestFit="1" customWidth="1"/>
    <col min="15896" max="15898" width="9.421875" style="1" bestFit="1" customWidth="1"/>
    <col min="15899" max="15899" width="9.28125" style="1" bestFit="1" customWidth="1"/>
    <col min="15900" max="15900" width="9.7109375" style="1" bestFit="1" customWidth="1"/>
    <col min="15901" max="15911" width="9.28125" style="1" bestFit="1" customWidth="1"/>
    <col min="15912" max="15912" width="10.00390625" style="1" bestFit="1" customWidth="1"/>
    <col min="15913" max="15915" width="9.28125" style="1" bestFit="1" customWidth="1"/>
    <col min="15916" max="15916" width="10.57421875" style="1" customWidth="1"/>
    <col min="15917" max="15922" width="9.28125" style="1" bestFit="1" customWidth="1"/>
    <col min="15923" max="15925" width="9.28125" style="1" customWidth="1"/>
    <col min="15926" max="15931" width="9.28125" style="1" bestFit="1" customWidth="1"/>
    <col min="15932" max="16136" width="9.28125" style="1" customWidth="1"/>
    <col min="16137" max="16137" width="13.421875" style="1" customWidth="1"/>
    <col min="16138" max="16141" width="9.421875" style="1" bestFit="1" customWidth="1"/>
    <col min="16142" max="16143" width="11.00390625" style="1" bestFit="1" customWidth="1"/>
    <col min="16144" max="16145" width="9.421875" style="1" bestFit="1" customWidth="1"/>
    <col min="16146" max="16146" width="10.28125" style="1" bestFit="1" customWidth="1"/>
    <col min="16147" max="16147" width="10.00390625" style="1" bestFit="1" customWidth="1"/>
    <col min="16148" max="16149" width="9.421875" style="1" bestFit="1" customWidth="1"/>
    <col min="16150" max="16150" width="10.28125" style="1" bestFit="1" customWidth="1"/>
    <col min="16151" max="16151" width="10.00390625" style="1" bestFit="1" customWidth="1"/>
    <col min="16152" max="16154" width="9.421875" style="1" bestFit="1" customWidth="1"/>
    <col min="16155" max="16155" width="9.28125" style="1" bestFit="1" customWidth="1"/>
    <col min="16156" max="16156" width="9.7109375" style="1" bestFit="1" customWidth="1"/>
    <col min="16157" max="16167" width="9.28125" style="1" bestFit="1" customWidth="1"/>
    <col min="16168" max="16168" width="10.00390625" style="1" bestFit="1" customWidth="1"/>
    <col min="16169" max="16171" width="9.28125" style="1" bestFit="1" customWidth="1"/>
    <col min="16172" max="16172" width="10.57421875" style="1" customWidth="1"/>
    <col min="16173" max="16178" width="9.28125" style="1" bestFit="1" customWidth="1"/>
    <col min="16179" max="16181" width="9.28125" style="1" customWidth="1"/>
    <col min="16182" max="16187" width="9.28125" style="1" bestFit="1" customWidth="1"/>
    <col min="16188" max="16384" width="9.28125" style="1" customWidth="1"/>
  </cols>
  <sheetData>
    <row r="1" ht="12">
      <c r="O1" s="1" t="s">
        <v>50</v>
      </c>
    </row>
    <row r="2" ht="12">
      <c r="O2" s="1" t="s">
        <v>47</v>
      </c>
    </row>
    <row r="3" ht="12">
      <c r="O3" s="15" t="s">
        <v>51</v>
      </c>
    </row>
    <row r="4" ht="12">
      <c r="O4" s="17" t="s">
        <v>48</v>
      </c>
    </row>
    <row r="5" spans="1:19" ht="12">
      <c r="A5" s="41"/>
      <c r="B5" s="43"/>
      <c r="C5" s="43"/>
      <c r="D5" s="43" t="s">
        <v>58</v>
      </c>
      <c r="E5" s="43"/>
      <c r="F5" s="43" t="s">
        <v>59</v>
      </c>
      <c r="G5" s="43"/>
      <c r="H5" s="43" t="s">
        <v>60</v>
      </c>
      <c r="I5" s="43"/>
      <c r="J5" s="43" t="s">
        <v>43</v>
      </c>
      <c r="K5" s="43"/>
      <c r="L5" s="43"/>
      <c r="M5" s="43"/>
      <c r="N5" s="43"/>
      <c r="O5" s="43"/>
      <c r="P5" s="43"/>
      <c r="Q5" s="43"/>
      <c r="R5" s="43"/>
      <c r="S5" s="43"/>
    </row>
    <row r="6" spans="1:19" ht="12">
      <c r="A6" s="42" t="s">
        <v>72</v>
      </c>
      <c r="B6" s="67" t="s">
        <v>67</v>
      </c>
      <c r="C6" s="67" t="s">
        <v>0</v>
      </c>
      <c r="D6" s="67" t="s">
        <v>7</v>
      </c>
      <c r="E6" s="67" t="s">
        <v>43</v>
      </c>
      <c r="F6" s="67" t="s">
        <v>7</v>
      </c>
      <c r="G6" s="67" t="s">
        <v>43</v>
      </c>
      <c r="H6" s="67" t="s">
        <v>7</v>
      </c>
      <c r="I6" s="67" t="s">
        <v>43</v>
      </c>
      <c r="J6" s="67" t="s">
        <v>7</v>
      </c>
      <c r="K6" s="67" t="s">
        <v>43</v>
      </c>
      <c r="L6" s="67" t="s">
        <v>62</v>
      </c>
      <c r="M6" s="67" t="s">
        <v>63</v>
      </c>
      <c r="N6" s="67" t="s">
        <v>64</v>
      </c>
      <c r="O6" s="67" t="s">
        <v>10</v>
      </c>
      <c r="P6" s="67" t="s">
        <v>62</v>
      </c>
      <c r="Q6" s="67" t="s">
        <v>63</v>
      </c>
      <c r="R6" s="67" t="s">
        <v>64</v>
      </c>
      <c r="S6" s="67" t="s">
        <v>10</v>
      </c>
    </row>
    <row r="7" spans="1:19" ht="12">
      <c r="A7" s="77">
        <v>0</v>
      </c>
      <c r="B7" s="77" t="s">
        <v>44</v>
      </c>
      <c r="C7" s="77" t="s">
        <v>5</v>
      </c>
      <c r="D7" s="78">
        <v>21909.830742</v>
      </c>
      <c r="E7" s="78">
        <v>36601.801153</v>
      </c>
      <c r="F7" s="1">
        <v>72950.961047</v>
      </c>
      <c r="G7" s="1">
        <v>96414.473155</v>
      </c>
      <c r="H7" s="1">
        <v>58060.07139</v>
      </c>
      <c r="I7" s="1">
        <v>67757.08162</v>
      </c>
      <c r="J7" s="1">
        <v>153224.73423</v>
      </c>
      <c r="K7" s="1">
        <v>201201.86281</v>
      </c>
      <c r="L7" s="1">
        <f>IF(D7="","x",100*D7/E7)</f>
        <v>59.85997970540911</v>
      </c>
      <c r="M7" s="1">
        <f>IF(F7="","x",100*F7/G7)</f>
        <v>75.66391088371239</v>
      </c>
      <c r="N7" s="1">
        <f>IF(H7="","x",100*H7/I7)</f>
        <v>85.68856568471551</v>
      </c>
      <c r="O7" s="1">
        <f>IF(J7="","x",100*J7/K7)</f>
        <v>76.15472942946558</v>
      </c>
      <c r="P7" s="35">
        <v>59.85997970540911</v>
      </c>
      <c r="Q7" s="35">
        <v>75.66391088371239</v>
      </c>
      <c r="R7" s="35">
        <v>85.68856568471551</v>
      </c>
      <c r="S7" s="35">
        <v>76.15472942946558</v>
      </c>
    </row>
    <row r="8" spans="1:19" ht="12">
      <c r="A8" s="75"/>
      <c r="B8" s="75"/>
      <c r="C8" s="75" t="s">
        <v>6</v>
      </c>
      <c r="D8" s="72">
        <v>7416.9496025</v>
      </c>
      <c r="E8" s="72">
        <v>16846.271525</v>
      </c>
      <c r="F8" s="1">
        <v>17657.250287</v>
      </c>
      <c r="G8" s="1">
        <v>29013.030505</v>
      </c>
      <c r="H8" s="1">
        <v>10702.79873</v>
      </c>
      <c r="I8" s="1">
        <v>14157.76897</v>
      </c>
      <c r="J8" s="1">
        <v>35851.561332</v>
      </c>
      <c r="K8" s="1">
        <v>60128.922852</v>
      </c>
      <c r="L8" s="1">
        <f>IF(D8="","x",100*D8/E8)</f>
        <v>44.02724716560093</v>
      </c>
      <c r="M8" s="1">
        <f>IF(F8="","x",100*F8/G8)</f>
        <v>60.859723991800905</v>
      </c>
      <c r="N8" s="1">
        <f>IF(H8="","x",100*H8/I8)</f>
        <v>75.59664769695704</v>
      </c>
      <c r="O8" s="1">
        <f>IF(J8="","x",100*J8/K8)</f>
        <v>59.62448623974894</v>
      </c>
      <c r="P8" s="35">
        <v>44.02724716560093</v>
      </c>
      <c r="Q8" s="35">
        <v>60.859723991800905</v>
      </c>
      <c r="R8" s="35">
        <v>75.59664769695704</v>
      </c>
      <c r="S8" s="35">
        <v>59.62448623974894</v>
      </c>
    </row>
    <row r="9" spans="1:19" ht="12">
      <c r="A9" s="75"/>
      <c r="B9" s="75"/>
      <c r="C9" s="75"/>
      <c r="D9" s="72"/>
      <c r="E9" s="72"/>
      <c r="L9" s="1" t="str">
        <f aca="true" t="shared" si="0" ref="L9:L72">IF(D9="","x",100*D9/E9)</f>
        <v>x</v>
      </c>
      <c r="M9" s="1" t="str">
        <f aca="true" t="shared" si="1" ref="M9:M72">IF(F9="","x",100*F9/G9)</f>
        <v>x</v>
      </c>
      <c r="N9" s="1" t="str">
        <f aca="true" t="shared" si="2" ref="N9:N72">IF(H9="","x",100*H9/I9)</f>
        <v>x</v>
      </c>
      <c r="O9" s="1" t="str">
        <f aca="true" t="shared" si="3" ref="O9:O72">IF(J9="","x",100*J9/K9)</f>
        <v>x</v>
      </c>
      <c r="P9" s="35"/>
      <c r="Q9" s="35"/>
      <c r="R9" s="35"/>
      <c r="S9" s="35"/>
    </row>
    <row r="10" spans="1:19" ht="12">
      <c r="A10" s="77">
        <v>1</v>
      </c>
      <c r="B10" s="77" t="s">
        <v>116</v>
      </c>
      <c r="C10" s="77" t="s">
        <v>5</v>
      </c>
      <c r="D10" s="78">
        <v>335.2841425</v>
      </c>
      <c r="E10" s="78">
        <v>593.993685</v>
      </c>
      <c r="F10" s="1">
        <v>1633.725345</v>
      </c>
      <c r="G10" s="1">
        <v>1982.047825</v>
      </c>
      <c r="H10" s="1">
        <v>1823.5884625</v>
      </c>
      <c r="I10" s="1">
        <v>2061.4331325</v>
      </c>
      <c r="J10" s="1">
        <v>3807.10285</v>
      </c>
      <c r="K10" s="1">
        <v>4664.1337875</v>
      </c>
      <c r="L10" s="1">
        <f t="shared" si="0"/>
        <v>56.44574192737418</v>
      </c>
      <c r="M10" s="1">
        <f t="shared" si="1"/>
        <v>82.42613141789352</v>
      </c>
      <c r="N10" s="1">
        <f t="shared" si="2"/>
        <v>88.46216904879402</v>
      </c>
      <c r="O10" s="1">
        <f t="shared" si="3"/>
        <v>81.62507816999451</v>
      </c>
      <c r="P10" s="35">
        <v>56.44574192737418</v>
      </c>
      <c r="Q10" s="35">
        <v>82.42613141789352</v>
      </c>
      <c r="R10" s="35">
        <v>88.46216904879402</v>
      </c>
      <c r="S10" s="35">
        <v>81.62507816999451</v>
      </c>
    </row>
    <row r="11" spans="1:19" ht="12">
      <c r="A11" s="75"/>
      <c r="B11" s="75"/>
      <c r="C11" s="75" t="s">
        <v>6</v>
      </c>
      <c r="D11" s="72">
        <v>129.5762825</v>
      </c>
      <c r="E11" s="72">
        <v>215.7253475</v>
      </c>
      <c r="F11" s="1">
        <v>468.1388875</v>
      </c>
      <c r="G11" s="1">
        <v>592.5449575</v>
      </c>
      <c r="H11" s="1">
        <v>334.348455</v>
      </c>
      <c r="I11" s="1">
        <v>391.5068425</v>
      </c>
      <c r="J11" s="1">
        <v>932.610785</v>
      </c>
      <c r="K11" s="1">
        <v>1201.82315</v>
      </c>
      <c r="L11" s="1">
        <f t="shared" si="0"/>
        <v>60.06539518959403</v>
      </c>
      <c r="M11" s="1">
        <f t="shared" si="1"/>
        <v>79.00478800378619</v>
      </c>
      <c r="N11" s="1">
        <f t="shared" si="2"/>
        <v>85.40041161604987</v>
      </c>
      <c r="O11" s="1">
        <f t="shared" si="3"/>
        <v>77.59966888639148</v>
      </c>
      <c r="P11" s="35">
        <v>60.06539518959403</v>
      </c>
      <c r="Q11" s="35">
        <v>79.00478800378619</v>
      </c>
      <c r="R11" s="35">
        <v>85.40041161604987</v>
      </c>
      <c r="S11" s="35">
        <v>77.59966888639148</v>
      </c>
    </row>
    <row r="12" spans="1:19" ht="12">
      <c r="A12" s="75"/>
      <c r="B12" s="75"/>
      <c r="C12" s="75"/>
      <c r="D12" s="72"/>
      <c r="E12" s="72"/>
      <c r="L12" s="1" t="str">
        <f t="shared" si="0"/>
        <v>x</v>
      </c>
      <c r="M12" s="1" t="str">
        <f t="shared" si="1"/>
        <v>x</v>
      </c>
      <c r="N12" s="1" t="str">
        <f t="shared" si="2"/>
        <v>x</v>
      </c>
      <c r="O12" s="1" t="str">
        <f t="shared" si="3"/>
        <v>x</v>
      </c>
      <c r="P12" s="35"/>
      <c r="Q12" s="35"/>
      <c r="R12" s="35"/>
      <c r="S12" s="35"/>
    </row>
    <row r="13" spans="1:19" ht="12">
      <c r="A13" s="77">
        <v>2</v>
      </c>
      <c r="B13" s="77" t="s">
        <v>117</v>
      </c>
      <c r="C13" s="77" t="s">
        <v>5</v>
      </c>
      <c r="D13" s="78">
        <v>39.721815</v>
      </c>
      <c r="E13" s="78">
        <v>61.703035</v>
      </c>
      <c r="F13" s="1">
        <v>240.081815</v>
      </c>
      <c r="G13" s="1">
        <v>300.76764</v>
      </c>
      <c r="H13" s="1">
        <v>209.736165</v>
      </c>
      <c r="I13" s="1">
        <v>243.870475</v>
      </c>
      <c r="J13" s="1">
        <v>489.539795</v>
      </c>
      <c r="K13" s="1">
        <v>606.34115</v>
      </c>
      <c r="L13" s="1">
        <f t="shared" si="0"/>
        <v>64.37578799811062</v>
      </c>
      <c r="M13" s="1">
        <f t="shared" si="1"/>
        <v>79.8230205217556</v>
      </c>
      <c r="N13" s="1">
        <f t="shared" si="2"/>
        <v>86.00309857107548</v>
      </c>
      <c r="O13" s="1">
        <f t="shared" si="3"/>
        <v>80.73669336148471</v>
      </c>
      <c r="P13" s="35">
        <v>64.37578799811062</v>
      </c>
      <c r="Q13" s="35">
        <v>79.8230205217556</v>
      </c>
      <c r="R13" s="35">
        <v>86.00309857107548</v>
      </c>
      <c r="S13" s="35">
        <v>80.73669336148471</v>
      </c>
    </row>
    <row r="14" spans="1:19" ht="12">
      <c r="A14" s="75"/>
      <c r="B14" s="75"/>
      <c r="C14" s="75" t="s">
        <v>6</v>
      </c>
      <c r="D14" s="72">
        <v>5.7945225</v>
      </c>
      <c r="E14" s="72">
        <v>12.55071</v>
      </c>
      <c r="F14" s="1">
        <v>63.780395</v>
      </c>
      <c r="G14" s="1">
        <v>92.400415</v>
      </c>
      <c r="H14" s="1">
        <v>54.837805</v>
      </c>
      <c r="I14" s="1">
        <v>67.90035</v>
      </c>
      <c r="J14" s="1">
        <v>124.4127225</v>
      </c>
      <c r="K14" s="1">
        <v>172.851475</v>
      </c>
      <c r="L14" s="1">
        <f t="shared" si="0"/>
        <v>46.16888207918118</v>
      </c>
      <c r="M14" s="1">
        <f t="shared" si="1"/>
        <v>69.02609149536829</v>
      </c>
      <c r="N14" s="1">
        <f t="shared" si="2"/>
        <v>80.76218311098545</v>
      </c>
      <c r="O14" s="1">
        <f t="shared" si="3"/>
        <v>71.97666233394885</v>
      </c>
      <c r="P14" s="35">
        <v>46.16888207918118</v>
      </c>
      <c r="Q14" s="35">
        <v>69.02609149536829</v>
      </c>
      <c r="R14" s="35">
        <v>80.76218311098545</v>
      </c>
      <c r="S14" s="35">
        <v>71.97666233394885</v>
      </c>
    </row>
    <row r="15" spans="1:19" ht="12">
      <c r="A15" s="75"/>
      <c r="B15" s="75"/>
      <c r="C15" s="75"/>
      <c r="D15" s="72"/>
      <c r="E15" s="72"/>
      <c r="L15" s="1" t="str">
        <f t="shared" si="0"/>
        <v>x</v>
      </c>
      <c r="M15" s="1" t="str">
        <f t="shared" si="1"/>
        <v>x</v>
      </c>
      <c r="N15" s="1" t="str">
        <f t="shared" si="2"/>
        <v>x</v>
      </c>
      <c r="O15" s="1" t="str">
        <f t="shared" si="3"/>
        <v>x</v>
      </c>
      <c r="P15" s="35"/>
      <c r="Q15" s="35"/>
      <c r="R15" s="35"/>
      <c r="S15" s="35"/>
    </row>
    <row r="16" spans="1:19" ht="12">
      <c r="A16" s="77">
        <v>3</v>
      </c>
      <c r="B16" s="77" t="s">
        <v>118</v>
      </c>
      <c r="C16" s="77" t="s">
        <v>5</v>
      </c>
      <c r="D16" s="78">
        <v>3526.231615</v>
      </c>
      <c r="E16" s="78">
        <v>5512.1710225</v>
      </c>
      <c r="F16" s="1">
        <v>17099.874515</v>
      </c>
      <c r="G16" s="1">
        <v>20353.478583</v>
      </c>
      <c r="H16" s="1">
        <v>9892.0020175</v>
      </c>
      <c r="I16" s="1">
        <v>11009.147238</v>
      </c>
      <c r="J16" s="1">
        <v>30590.024005</v>
      </c>
      <c r="K16" s="1">
        <v>36962.22756</v>
      </c>
      <c r="L16" s="1">
        <f t="shared" si="0"/>
        <v>63.97173818820858</v>
      </c>
      <c r="M16" s="1">
        <f t="shared" si="1"/>
        <v>84.01450614580676</v>
      </c>
      <c r="N16" s="1">
        <f t="shared" si="2"/>
        <v>89.85257262575274</v>
      </c>
      <c r="O16" s="1">
        <f t="shared" si="3"/>
        <v>82.76022854776234</v>
      </c>
      <c r="P16" s="35">
        <v>63.97173818820858</v>
      </c>
      <c r="Q16" s="35">
        <v>84.01450614580676</v>
      </c>
      <c r="R16" s="35">
        <v>89.85257262575274</v>
      </c>
      <c r="S16" s="35">
        <v>82.76022854776234</v>
      </c>
    </row>
    <row r="17" spans="1:19" ht="12">
      <c r="A17" s="75"/>
      <c r="B17" s="75"/>
      <c r="C17" s="75" t="s">
        <v>6</v>
      </c>
      <c r="D17" s="72">
        <v>1012.3374275</v>
      </c>
      <c r="E17" s="72">
        <v>1827.08715</v>
      </c>
      <c r="F17" s="1">
        <v>5079.9723375</v>
      </c>
      <c r="G17" s="1">
        <v>7145.1720825</v>
      </c>
      <c r="H17" s="1">
        <v>2813.598975</v>
      </c>
      <c r="I17" s="1">
        <v>3441.188165</v>
      </c>
      <c r="J17" s="1">
        <v>8933.0806475</v>
      </c>
      <c r="K17" s="1">
        <v>12445.99418</v>
      </c>
      <c r="L17" s="1">
        <f t="shared" si="0"/>
        <v>55.40717789515404</v>
      </c>
      <c r="M17" s="1">
        <f t="shared" si="1"/>
        <v>71.09657092712854</v>
      </c>
      <c r="N17" s="1">
        <f t="shared" si="2"/>
        <v>81.76242739693369</v>
      </c>
      <c r="O17" s="1">
        <f t="shared" si="3"/>
        <v>71.77474549887667</v>
      </c>
      <c r="P17" s="35">
        <v>55.40717789515404</v>
      </c>
      <c r="Q17" s="35">
        <v>71.09657092712854</v>
      </c>
      <c r="R17" s="35">
        <v>81.76242739693369</v>
      </c>
      <c r="S17" s="35">
        <v>71.77474549887667</v>
      </c>
    </row>
    <row r="18" spans="1:19" ht="12">
      <c r="A18" s="75"/>
      <c r="B18" s="75"/>
      <c r="C18" s="75"/>
      <c r="D18" s="72"/>
      <c r="E18" s="72"/>
      <c r="L18" s="1" t="str">
        <f t="shared" si="0"/>
        <v>x</v>
      </c>
      <c r="M18" s="1" t="str">
        <f t="shared" si="1"/>
        <v>x</v>
      </c>
      <c r="N18" s="1" t="str">
        <f t="shared" si="2"/>
        <v>x</v>
      </c>
      <c r="O18" s="1" t="str">
        <f t="shared" si="3"/>
        <v>x</v>
      </c>
      <c r="P18" s="35"/>
      <c r="Q18" s="35"/>
      <c r="R18" s="35"/>
      <c r="S18" s="35"/>
    </row>
    <row r="19" spans="1:19" ht="12">
      <c r="A19" s="77">
        <v>4</v>
      </c>
      <c r="B19" s="77" t="s">
        <v>119</v>
      </c>
      <c r="C19" s="77" t="s">
        <v>5</v>
      </c>
      <c r="D19" s="78">
        <v>270.524715</v>
      </c>
      <c r="E19" s="78">
        <v>455.9456775</v>
      </c>
      <c r="F19" s="1">
        <v>900.21996</v>
      </c>
      <c r="G19" s="1">
        <v>1121.5213325</v>
      </c>
      <c r="H19" s="1">
        <v>900.9782425</v>
      </c>
      <c r="I19" s="1">
        <v>1016.4459125</v>
      </c>
      <c r="J19" s="1">
        <v>2088.2005575</v>
      </c>
      <c r="K19" s="1">
        <v>2622.55774</v>
      </c>
      <c r="L19" s="1">
        <f t="shared" si="0"/>
        <v>59.33266359346065</v>
      </c>
      <c r="M19" s="1">
        <f t="shared" si="1"/>
        <v>80.26775183966463</v>
      </c>
      <c r="N19" s="1">
        <f t="shared" si="2"/>
        <v>88.64005761841263</v>
      </c>
      <c r="O19" s="1">
        <f t="shared" si="3"/>
        <v>79.6245789234749</v>
      </c>
      <c r="P19" s="35">
        <v>59.33266359346065</v>
      </c>
      <c r="Q19" s="35">
        <v>80.26775183966463</v>
      </c>
      <c r="R19" s="35">
        <v>88.64005761841263</v>
      </c>
      <c r="S19" s="35">
        <v>79.6245789234749</v>
      </c>
    </row>
    <row r="20" spans="1:19" ht="12">
      <c r="A20" s="75"/>
      <c r="B20" s="75"/>
      <c r="C20" s="75" t="s">
        <v>6</v>
      </c>
      <c r="D20" s="72">
        <v>103.9837375</v>
      </c>
      <c r="E20" s="72">
        <v>180.41367</v>
      </c>
      <c r="F20" s="1">
        <v>248.048905</v>
      </c>
      <c r="G20" s="1">
        <v>336.21333</v>
      </c>
      <c r="H20" s="1">
        <v>174.69542</v>
      </c>
      <c r="I20" s="1">
        <v>218.70885</v>
      </c>
      <c r="J20" s="1">
        <v>529.36917</v>
      </c>
      <c r="K20" s="1">
        <v>741.17387</v>
      </c>
      <c r="L20" s="1">
        <f t="shared" si="0"/>
        <v>57.636285265966826</v>
      </c>
      <c r="M20" s="1">
        <f t="shared" si="1"/>
        <v>73.77723691086251</v>
      </c>
      <c r="N20" s="1">
        <f t="shared" si="2"/>
        <v>79.87578920560371</v>
      </c>
      <c r="O20" s="1">
        <f t="shared" si="3"/>
        <v>71.42307512810727</v>
      </c>
      <c r="P20" s="35">
        <v>57.636285265966826</v>
      </c>
      <c r="Q20" s="35">
        <v>73.77723691086251</v>
      </c>
      <c r="R20" s="35">
        <v>79.87578920560371</v>
      </c>
      <c r="S20" s="35">
        <v>71.42307512810727</v>
      </c>
    </row>
    <row r="21" spans="1:19" ht="12">
      <c r="A21" s="75"/>
      <c r="B21" s="75"/>
      <c r="C21" s="75"/>
      <c r="D21" s="72"/>
      <c r="E21" s="72"/>
      <c r="L21" s="1" t="str">
        <f t="shared" si="0"/>
        <v>x</v>
      </c>
      <c r="M21" s="1" t="str">
        <f t="shared" si="1"/>
        <v>x</v>
      </c>
      <c r="N21" s="1" t="str">
        <f t="shared" si="2"/>
        <v>x</v>
      </c>
      <c r="O21" s="1" t="str">
        <f t="shared" si="3"/>
        <v>x</v>
      </c>
      <c r="P21" s="35"/>
      <c r="Q21" s="35"/>
      <c r="R21" s="35"/>
      <c r="S21" s="35"/>
    </row>
    <row r="22" spans="1:19" ht="12">
      <c r="A22" s="77">
        <v>5</v>
      </c>
      <c r="B22" s="77" t="s">
        <v>120</v>
      </c>
      <c r="C22" s="77" t="s">
        <v>5</v>
      </c>
      <c r="D22" s="78">
        <v>779.2780175</v>
      </c>
      <c r="E22" s="78">
        <v>1183.211605</v>
      </c>
      <c r="F22" s="1">
        <v>2616.1605375</v>
      </c>
      <c r="G22" s="1">
        <v>3189.715375</v>
      </c>
      <c r="H22" s="1">
        <v>2941.88804</v>
      </c>
      <c r="I22" s="1">
        <v>3265.87161</v>
      </c>
      <c r="J22" s="1">
        <v>6426.0610925</v>
      </c>
      <c r="K22" s="1">
        <v>7769.7733775</v>
      </c>
      <c r="L22" s="1">
        <f t="shared" si="0"/>
        <v>65.86125543452559</v>
      </c>
      <c r="M22" s="1">
        <f t="shared" si="1"/>
        <v>82.01862015666522</v>
      </c>
      <c r="N22" s="1">
        <f t="shared" si="2"/>
        <v>90.07972116821824</v>
      </c>
      <c r="O22" s="1">
        <f t="shared" si="3"/>
        <v>82.70590119280477</v>
      </c>
      <c r="P22" s="35">
        <v>65.86125543452559</v>
      </c>
      <c r="Q22" s="35">
        <v>82.01862015666522</v>
      </c>
      <c r="R22" s="35">
        <v>90.07972116821824</v>
      </c>
      <c r="S22" s="35">
        <v>82.70590119280477</v>
      </c>
    </row>
    <row r="23" spans="1:19" ht="12">
      <c r="A23" s="75"/>
      <c r="B23" s="75"/>
      <c r="C23" s="75" t="s">
        <v>6</v>
      </c>
      <c r="D23" s="72">
        <v>393.92933</v>
      </c>
      <c r="E23" s="72">
        <v>682.57692</v>
      </c>
      <c r="F23" s="1">
        <v>647.9536475</v>
      </c>
      <c r="G23" s="1">
        <v>887.0908525</v>
      </c>
      <c r="H23" s="1">
        <v>607.5366575</v>
      </c>
      <c r="I23" s="1">
        <v>746.6503825</v>
      </c>
      <c r="J23" s="1">
        <v>1675.372955</v>
      </c>
      <c r="K23" s="1">
        <v>2360.6782875</v>
      </c>
      <c r="L23" s="1">
        <f t="shared" si="0"/>
        <v>57.71207880864181</v>
      </c>
      <c r="M23" s="1">
        <f t="shared" si="1"/>
        <v>73.0425351218465</v>
      </c>
      <c r="N23" s="1">
        <f t="shared" si="2"/>
        <v>81.36829120287769</v>
      </c>
      <c r="O23" s="1">
        <f t="shared" si="3"/>
        <v>70.96998196964185</v>
      </c>
      <c r="P23" s="35">
        <v>57.71207880864181</v>
      </c>
      <c r="Q23" s="35">
        <v>73.0425351218465</v>
      </c>
      <c r="R23" s="35">
        <v>81.36829120287769</v>
      </c>
      <c r="S23" s="35">
        <v>70.96998196964185</v>
      </c>
    </row>
    <row r="24" spans="1:19" ht="12">
      <c r="A24" s="75"/>
      <c r="B24" s="75"/>
      <c r="C24" s="75"/>
      <c r="D24" s="72"/>
      <c r="E24" s="72"/>
      <c r="L24" s="1" t="str">
        <f t="shared" si="0"/>
        <v>x</v>
      </c>
      <c r="M24" s="1" t="str">
        <f t="shared" si="1"/>
        <v>x</v>
      </c>
      <c r="N24" s="1" t="str">
        <f t="shared" si="2"/>
        <v>x</v>
      </c>
      <c r="O24" s="1" t="str">
        <f t="shared" si="3"/>
        <v>x</v>
      </c>
      <c r="P24" s="35"/>
      <c r="Q24" s="35"/>
      <c r="R24" s="35"/>
      <c r="S24" s="35"/>
    </row>
    <row r="25" spans="1:19" ht="12">
      <c r="A25" s="77">
        <v>6</v>
      </c>
      <c r="B25" s="77" t="s">
        <v>121</v>
      </c>
      <c r="C25" s="77" t="s">
        <v>5</v>
      </c>
      <c r="D25" s="78">
        <v>51.841885</v>
      </c>
      <c r="E25" s="78">
        <v>82.0291775</v>
      </c>
      <c r="F25" s="1">
        <v>334.853685</v>
      </c>
      <c r="G25" s="1">
        <v>435.331175</v>
      </c>
      <c r="H25" s="1">
        <v>278.4320025</v>
      </c>
      <c r="I25" s="1">
        <v>317.0851</v>
      </c>
      <c r="J25" s="1">
        <v>665.306795</v>
      </c>
      <c r="K25" s="1">
        <v>834.7190875</v>
      </c>
      <c r="L25" s="1">
        <f t="shared" si="0"/>
        <v>63.199323192043465</v>
      </c>
      <c r="M25" s="1">
        <f t="shared" si="1"/>
        <v>76.91929827906306</v>
      </c>
      <c r="N25" s="1">
        <f t="shared" si="2"/>
        <v>87.80986634187478</v>
      </c>
      <c r="O25" s="1">
        <f t="shared" si="3"/>
        <v>79.70427476297527</v>
      </c>
      <c r="P25" s="35">
        <v>63.199323192043465</v>
      </c>
      <c r="Q25" s="35">
        <v>76.91929827906306</v>
      </c>
      <c r="R25" s="35">
        <v>87.80986634187478</v>
      </c>
      <c r="S25" s="35">
        <v>79.70427476297527</v>
      </c>
    </row>
    <row r="26" spans="1:19" ht="12">
      <c r="A26" s="75"/>
      <c r="B26" s="75"/>
      <c r="C26" s="75" t="s">
        <v>6</v>
      </c>
      <c r="D26" s="72">
        <v>6.2537</v>
      </c>
      <c r="E26" s="72">
        <v>12.7466725</v>
      </c>
      <c r="F26" s="1">
        <v>113.6728675</v>
      </c>
      <c r="G26" s="1">
        <v>175.2066675</v>
      </c>
      <c r="H26" s="1">
        <v>62.430855</v>
      </c>
      <c r="I26" s="1">
        <v>77.9555375</v>
      </c>
      <c r="J26" s="1">
        <v>182.4745925</v>
      </c>
      <c r="K26" s="1">
        <v>266.0260475</v>
      </c>
      <c r="L26" s="1">
        <f t="shared" si="0"/>
        <v>49.06143152261894</v>
      </c>
      <c r="M26" s="1">
        <f t="shared" si="1"/>
        <v>64.87930460751443</v>
      </c>
      <c r="N26" s="1">
        <f t="shared" si="2"/>
        <v>80.08520882817336</v>
      </c>
      <c r="O26" s="1">
        <f t="shared" si="3"/>
        <v>68.59275406104734</v>
      </c>
      <c r="P26" s="35">
        <v>49.06143152261894</v>
      </c>
      <c r="Q26" s="35">
        <v>64.87930460751443</v>
      </c>
      <c r="R26" s="35">
        <v>80.08520882817336</v>
      </c>
      <c r="S26" s="35">
        <v>68.59275406104734</v>
      </c>
    </row>
    <row r="27" spans="1:19" ht="12">
      <c r="A27" s="75"/>
      <c r="B27" s="75"/>
      <c r="C27" s="75"/>
      <c r="D27" s="72"/>
      <c r="E27" s="72"/>
      <c r="L27" s="1" t="str">
        <f t="shared" si="0"/>
        <v>x</v>
      </c>
      <c r="M27" s="1" t="str">
        <f t="shared" si="1"/>
        <v>x</v>
      </c>
      <c r="N27" s="1" t="str">
        <f t="shared" si="2"/>
        <v>x</v>
      </c>
      <c r="O27" s="1" t="str">
        <f t="shared" si="3"/>
        <v>x</v>
      </c>
      <c r="P27" s="35"/>
      <c r="Q27" s="35"/>
      <c r="R27" s="35"/>
      <c r="S27" s="35"/>
    </row>
    <row r="28" spans="1:19" ht="12">
      <c r="A28" s="77">
        <v>7</v>
      </c>
      <c r="B28" s="77" t="s">
        <v>122</v>
      </c>
      <c r="C28" s="77" t="s">
        <v>5</v>
      </c>
      <c r="D28" s="78">
        <v>188.17241</v>
      </c>
      <c r="E28" s="78">
        <v>316.5331725</v>
      </c>
      <c r="F28" s="1">
        <v>2919.369305</v>
      </c>
      <c r="G28" s="1">
        <v>3457.02134</v>
      </c>
      <c r="H28" s="1">
        <v>1070.4355275</v>
      </c>
      <c r="I28" s="1">
        <v>1278.299525</v>
      </c>
      <c r="J28" s="1">
        <v>4178.59705</v>
      </c>
      <c r="K28" s="1">
        <v>5053.26987</v>
      </c>
      <c r="L28" s="1">
        <f t="shared" si="0"/>
        <v>59.44792721527474</v>
      </c>
      <c r="M28" s="1">
        <f t="shared" si="1"/>
        <v>84.44753496951223</v>
      </c>
      <c r="N28" s="1">
        <f t="shared" si="2"/>
        <v>83.73902255029002</v>
      </c>
      <c r="O28" s="1">
        <f t="shared" si="3"/>
        <v>82.6909537289367</v>
      </c>
      <c r="P28" s="35">
        <v>59.44792721527474</v>
      </c>
      <c r="Q28" s="35">
        <v>84.44753496951223</v>
      </c>
      <c r="R28" s="35">
        <v>83.73902255029002</v>
      </c>
      <c r="S28" s="35">
        <v>82.6909537289367</v>
      </c>
    </row>
    <row r="29" spans="1:19" ht="12">
      <c r="A29" s="75"/>
      <c r="B29" s="75"/>
      <c r="C29" s="75" t="s">
        <v>6</v>
      </c>
      <c r="D29" s="72">
        <v>35.7839025</v>
      </c>
      <c r="E29" s="72">
        <v>93.23096</v>
      </c>
      <c r="F29" s="1">
        <v>656.5702725</v>
      </c>
      <c r="G29" s="1">
        <v>978.3607325</v>
      </c>
      <c r="H29" s="1">
        <v>195.3461725</v>
      </c>
      <c r="I29" s="1">
        <v>230.2338325</v>
      </c>
      <c r="J29" s="1">
        <v>887.810005</v>
      </c>
      <c r="K29" s="1">
        <v>1301.96708</v>
      </c>
      <c r="L29" s="1">
        <f t="shared" si="0"/>
        <v>38.38199510119815</v>
      </c>
      <c r="M29" s="1">
        <f t="shared" si="1"/>
        <v>67.10922164897904</v>
      </c>
      <c r="N29" s="1">
        <f t="shared" si="2"/>
        <v>84.84685781356656</v>
      </c>
      <c r="O29" s="1">
        <f t="shared" si="3"/>
        <v>68.18989655253036</v>
      </c>
      <c r="P29" s="35">
        <v>38.38199510119815</v>
      </c>
      <c r="Q29" s="35">
        <v>67.10922164897904</v>
      </c>
      <c r="R29" s="35">
        <v>84.84685781356656</v>
      </c>
      <c r="S29" s="35">
        <v>68.18989655253036</v>
      </c>
    </row>
    <row r="30" spans="1:19" ht="12">
      <c r="A30" s="75"/>
      <c r="B30" s="75"/>
      <c r="C30" s="75"/>
      <c r="D30" s="72"/>
      <c r="E30" s="72"/>
      <c r="L30" s="1" t="str">
        <f t="shared" si="0"/>
        <v>x</v>
      </c>
      <c r="M30" s="1" t="str">
        <f t="shared" si="1"/>
        <v>x</v>
      </c>
      <c r="N30" s="1" t="str">
        <f t="shared" si="2"/>
        <v>x</v>
      </c>
      <c r="O30" s="1" t="str">
        <f t="shared" si="3"/>
        <v>x</v>
      </c>
      <c r="P30" s="35"/>
      <c r="Q30" s="35"/>
      <c r="R30" s="35"/>
      <c r="S30" s="35"/>
    </row>
    <row r="31" spans="1:19" ht="12">
      <c r="A31" s="77">
        <v>8</v>
      </c>
      <c r="B31" s="77" t="s">
        <v>123</v>
      </c>
      <c r="C31" s="77" t="s">
        <v>5</v>
      </c>
      <c r="D31" s="78">
        <v>37.5021025</v>
      </c>
      <c r="E31" s="78">
        <v>75.30184</v>
      </c>
      <c r="F31" s="1">
        <v>449.2573</v>
      </c>
      <c r="G31" s="1">
        <v>621.6841575</v>
      </c>
      <c r="H31" s="1">
        <v>523.08238</v>
      </c>
      <c r="I31" s="1">
        <v>571.407525</v>
      </c>
      <c r="J31" s="1">
        <v>1009.8417825</v>
      </c>
      <c r="K31" s="1">
        <v>1268.3935225</v>
      </c>
      <c r="L31" s="1">
        <f t="shared" si="0"/>
        <v>49.80237202703148</v>
      </c>
      <c r="M31" s="1">
        <f t="shared" si="1"/>
        <v>72.26455662093979</v>
      </c>
      <c r="N31" s="1">
        <f t="shared" si="2"/>
        <v>91.5427881353155</v>
      </c>
      <c r="O31" s="1">
        <f t="shared" si="3"/>
        <v>79.61581043946083</v>
      </c>
      <c r="P31" s="35">
        <v>49.80237202703148</v>
      </c>
      <c r="Q31" s="35">
        <v>72.26455662093979</v>
      </c>
      <c r="R31" s="35">
        <v>91.5427881353155</v>
      </c>
      <c r="S31" s="35">
        <v>79.61581043946083</v>
      </c>
    </row>
    <row r="32" spans="1:19" ht="12">
      <c r="A32" s="75"/>
      <c r="B32" s="75"/>
      <c r="C32" s="75" t="s">
        <v>6</v>
      </c>
      <c r="D32" s="72">
        <v>3.7093425</v>
      </c>
      <c r="E32" s="72">
        <v>10.2416175</v>
      </c>
      <c r="F32" s="1">
        <v>171.9549875</v>
      </c>
      <c r="G32" s="1">
        <v>274.5404725</v>
      </c>
      <c r="H32" s="1">
        <v>104.6115575</v>
      </c>
      <c r="I32" s="1">
        <v>129.8826575</v>
      </c>
      <c r="J32" s="1">
        <v>280.2758875</v>
      </c>
      <c r="K32" s="1">
        <v>414.6647475</v>
      </c>
      <c r="L32" s="1">
        <f t="shared" si="0"/>
        <v>36.218326841438866</v>
      </c>
      <c r="M32" s="1">
        <f t="shared" si="1"/>
        <v>62.633747925818106</v>
      </c>
      <c r="N32" s="1">
        <f t="shared" si="2"/>
        <v>80.5431298631998</v>
      </c>
      <c r="O32" s="1">
        <f t="shared" si="3"/>
        <v>67.5909609364611</v>
      </c>
      <c r="P32" s="35">
        <v>36.218326841438866</v>
      </c>
      <c r="Q32" s="35">
        <v>62.633747925818106</v>
      </c>
      <c r="R32" s="35">
        <v>80.5431298631998</v>
      </c>
      <c r="S32" s="35">
        <v>67.5909609364611</v>
      </c>
    </row>
    <row r="33" spans="1:19" ht="12">
      <c r="A33" s="75"/>
      <c r="B33" s="75"/>
      <c r="C33" s="75"/>
      <c r="D33" s="72"/>
      <c r="E33" s="72"/>
      <c r="L33" s="1" t="str">
        <f t="shared" si="0"/>
        <v>x</v>
      </c>
      <c r="M33" s="1" t="str">
        <f t="shared" si="1"/>
        <v>x</v>
      </c>
      <c r="N33" s="1" t="str">
        <f t="shared" si="2"/>
        <v>x</v>
      </c>
      <c r="O33" s="1" t="str">
        <f t="shared" si="3"/>
        <v>x</v>
      </c>
      <c r="P33" s="35"/>
      <c r="Q33" s="35"/>
      <c r="R33" s="35"/>
      <c r="S33" s="35"/>
    </row>
    <row r="34" spans="1:19" ht="12">
      <c r="A34" s="77">
        <v>9</v>
      </c>
      <c r="B34" s="77" t="s">
        <v>124</v>
      </c>
      <c r="C34" s="77" t="s">
        <v>5</v>
      </c>
      <c r="D34" s="78">
        <v>99.8719825</v>
      </c>
      <c r="E34" s="78">
        <v>189.2139025</v>
      </c>
      <c r="F34" s="1">
        <v>862.66554</v>
      </c>
      <c r="G34" s="1">
        <v>1152.94605</v>
      </c>
      <c r="H34" s="1">
        <v>927.35693</v>
      </c>
      <c r="I34" s="1">
        <v>1044.000795</v>
      </c>
      <c r="J34" s="1">
        <v>1889.8944525</v>
      </c>
      <c r="K34" s="1">
        <v>2386.1607475</v>
      </c>
      <c r="L34" s="1">
        <f t="shared" si="0"/>
        <v>52.782581607606765</v>
      </c>
      <c r="M34" s="1">
        <f t="shared" si="1"/>
        <v>74.82271525194089</v>
      </c>
      <c r="N34" s="1">
        <f t="shared" si="2"/>
        <v>88.82722450417292</v>
      </c>
      <c r="O34" s="1">
        <f t="shared" si="3"/>
        <v>79.20231084515399</v>
      </c>
      <c r="P34" s="35">
        <v>52.782581607606765</v>
      </c>
      <c r="Q34" s="35">
        <v>74.82271525194089</v>
      </c>
      <c r="R34" s="35">
        <v>88.82722450417292</v>
      </c>
      <c r="S34" s="35">
        <v>79.20231084515399</v>
      </c>
    </row>
    <row r="35" spans="1:19" ht="12">
      <c r="A35" s="75"/>
      <c r="B35" s="75"/>
      <c r="C35" s="75" t="s">
        <v>6</v>
      </c>
      <c r="D35" s="72">
        <v>46.692235</v>
      </c>
      <c r="E35" s="72">
        <v>95.21649</v>
      </c>
      <c r="F35" s="1">
        <v>203.1081975</v>
      </c>
      <c r="G35" s="1">
        <v>321.0973325</v>
      </c>
      <c r="H35" s="1">
        <v>240.998385</v>
      </c>
      <c r="I35" s="1">
        <v>310.9162775</v>
      </c>
      <c r="J35" s="1">
        <v>490.7988175</v>
      </c>
      <c r="K35" s="1">
        <v>727.2301</v>
      </c>
      <c r="L35" s="1">
        <f t="shared" si="0"/>
        <v>49.03797125896996</v>
      </c>
      <c r="M35" s="1">
        <f t="shared" si="1"/>
        <v>63.25440199662823</v>
      </c>
      <c r="N35" s="1">
        <f t="shared" si="2"/>
        <v>77.51230875971106</v>
      </c>
      <c r="O35" s="1">
        <f t="shared" si="3"/>
        <v>67.48879309313517</v>
      </c>
      <c r="P35" s="35">
        <v>49.03797125896996</v>
      </c>
      <c r="Q35" s="35">
        <v>63.25440199662823</v>
      </c>
      <c r="R35" s="35">
        <v>77.51230875971106</v>
      </c>
      <c r="S35" s="35">
        <v>67.48879309313517</v>
      </c>
    </row>
    <row r="36" spans="1:19" ht="12">
      <c r="A36" s="75"/>
      <c r="B36" s="75"/>
      <c r="C36" s="75"/>
      <c r="D36" s="72"/>
      <c r="E36" s="72"/>
      <c r="L36" s="1" t="str">
        <f t="shared" si="0"/>
        <v>x</v>
      </c>
      <c r="M36" s="1" t="str">
        <f t="shared" si="1"/>
        <v>x</v>
      </c>
      <c r="N36" s="1" t="str">
        <f t="shared" si="2"/>
        <v>x</v>
      </c>
      <c r="O36" s="1" t="str">
        <f t="shared" si="3"/>
        <v>x</v>
      </c>
      <c r="P36" s="35"/>
      <c r="Q36" s="35"/>
      <c r="R36" s="35"/>
      <c r="S36" s="35"/>
    </row>
    <row r="37" spans="1:19" ht="12">
      <c r="A37" s="77">
        <v>10</v>
      </c>
      <c r="B37" s="77" t="s">
        <v>125</v>
      </c>
      <c r="C37" s="77" t="s">
        <v>5</v>
      </c>
      <c r="D37" s="78">
        <v>262.197695</v>
      </c>
      <c r="E37" s="78">
        <v>519.05445</v>
      </c>
      <c r="F37" s="1">
        <v>1329.0015775</v>
      </c>
      <c r="G37" s="1">
        <v>1738.531475</v>
      </c>
      <c r="H37" s="1">
        <v>818.470845</v>
      </c>
      <c r="I37" s="1">
        <v>907.14419</v>
      </c>
      <c r="J37" s="1">
        <v>2409.6701175</v>
      </c>
      <c r="K37" s="1">
        <v>3164.730115</v>
      </c>
      <c r="L37" s="1">
        <f t="shared" si="0"/>
        <v>50.51448744924546</v>
      </c>
      <c r="M37" s="1">
        <f t="shared" si="1"/>
        <v>76.44391813498802</v>
      </c>
      <c r="N37" s="1">
        <f t="shared" si="2"/>
        <v>90.2249999528741</v>
      </c>
      <c r="O37" s="1">
        <f t="shared" si="3"/>
        <v>76.14140953374786</v>
      </c>
      <c r="P37" s="35">
        <v>50.51448744924546</v>
      </c>
      <c r="Q37" s="35">
        <v>76.44391813498802</v>
      </c>
      <c r="R37" s="35">
        <v>90.2249999528741</v>
      </c>
      <c r="S37" s="35">
        <v>76.14140953374786</v>
      </c>
    </row>
    <row r="38" spans="1:19" ht="12">
      <c r="A38" s="75"/>
      <c r="B38" s="75"/>
      <c r="C38" s="75" t="s">
        <v>6</v>
      </c>
      <c r="D38" s="72">
        <v>67.5367125</v>
      </c>
      <c r="E38" s="72">
        <v>166.821575</v>
      </c>
      <c r="F38" s="1">
        <v>364.7286925</v>
      </c>
      <c r="G38" s="1">
        <v>550.486</v>
      </c>
      <c r="H38" s="1">
        <v>172.79133</v>
      </c>
      <c r="I38" s="1">
        <v>224.74297</v>
      </c>
      <c r="J38" s="1">
        <v>605.056735</v>
      </c>
      <c r="K38" s="1">
        <v>942.050545</v>
      </c>
      <c r="L38" s="1">
        <f t="shared" si="0"/>
        <v>40.484399275093764</v>
      </c>
      <c r="M38" s="1">
        <f t="shared" si="1"/>
        <v>66.25576172691041</v>
      </c>
      <c r="N38" s="1">
        <f t="shared" si="2"/>
        <v>76.88397550321595</v>
      </c>
      <c r="O38" s="1">
        <f t="shared" si="3"/>
        <v>64.2276296331849</v>
      </c>
      <c r="P38" s="35">
        <v>40.484399275093764</v>
      </c>
      <c r="Q38" s="35">
        <v>66.25576172691041</v>
      </c>
      <c r="R38" s="35">
        <v>76.88397550321595</v>
      </c>
      <c r="S38" s="35">
        <v>64.2276296331849</v>
      </c>
    </row>
    <row r="39" spans="1:19" ht="12">
      <c r="A39" s="75"/>
      <c r="B39" s="75"/>
      <c r="C39" s="75"/>
      <c r="D39" s="72"/>
      <c r="E39" s="72"/>
      <c r="L39" s="1" t="str">
        <f t="shared" si="0"/>
        <v>x</v>
      </c>
      <c r="M39" s="1" t="str">
        <f t="shared" si="1"/>
        <v>x</v>
      </c>
      <c r="N39" s="1" t="str">
        <f t="shared" si="2"/>
        <v>x</v>
      </c>
      <c r="O39" s="1" t="str">
        <f t="shared" si="3"/>
        <v>x</v>
      </c>
      <c r="P39" s="35"/>
      <c r="Q39" s="35"/>
      <c r="R39" s="35"/>
      <c r="S39" s="35"/>
    </row>
    <row r="40" spans="1:19" ht="12">
      <c r="A40" s="77">
        <v>11</v>
      </c>
      <c r="B40" s="77" t="s">
        <v>126</v>
      </c>
      <c r="C40" s="77" t="s">
        <v>5</v>
      </c>
      <c r="D40" s="78">
        <v>118.097985</v>
      </c>
      <c r="E40" s="78">
        <v>224.0908475</v>
      </c>
      <c r="F40" s="1">
        <v>633.57653</v>
      </c>
      <c r="G40" s="1">
        <v>911.90606</v>
      </c>
      <c r="H40" s="1">
        <v>1008.0031825</v>
      </c>
      <c r="I40" s="1">
        <v>1175.0556975</v>
      </c>
      <c r="J40" s="1">
        <v>1807.6650375</v>
      </c>
      <c r="K40" s="1">
        <v>2377.453965</v>
      </c>
      <c r="L40" s="1">
        <f t="shared" si="0"/>
        <v>52.70094085390971</v>
      </c>
      <c r="M40" s="1">
        <f t="shared" si="1"/>
        <v>69.47826731187641</v>
      </c>
      <c r="N40" s="1">
        <f t="shared" si="2"/>
        <v>85.78343857611056</v>
      </c>
      <c r="O40" s="1">
        <f t="shared" si="3"/>
        <v>76.03365045598264</v>
      </c>
      <c r="P40" s="35">
        <v>52.70094085390971</v>
      </c>
      <c r="Q40" s="35">
        <v>69.47826731187641</v>
      </c>
      <c r="R40" s="35">
        <v>85.78343857611056</v>
      </c>
      <c r="S40" s="35">
        <v>76.03365045598264</v>
      </c>
    </row>
    <row r="41" spans="1:19" ht="12">
      <c r="A41" s="75"/>
      <c r="B41" s="75"/>
      <c r="C41" s="75" t="s">
        <v>6</v>
      </c>
      <c r="D41" s="72">
        <v>79.6274825</v>
      </c>
      <c r="E41" s="72">
        <v>161.57698</v>
      </c>
      <c r="F41" s="1">
        <v>126.90027</v>
      </c>
      <c r="G41" s="1">
        <v>198.767755</v>
      </c>
      <c r="H41" s="1">
        <v>128.7878</v>
      </c>
      <c r="I41" s="1">
        <v>180.9014</v>
      </c>
      <c r="J41" s="1">
        <v>341.905055</v>
      </c>
      <c r="K41" s="1">
        <v>552.9480575</v>
      </c>
      <c r="L41" s="1">
        <f t="shared" si="0"/>
        <v>49.2814524073912</v>
      </c>
      <c r="M41" s="1">
        <f t="shared" si="1"/>
        <v>63.84348910113716</v>
      </c>
      <c r="N41" s="1">
        <f t="shared" si="2"/>
        <v>71.19226274644642</v>
      </c>
      <c r="O41" s="1">
        <f t="shared" si="3"/>
        <v>61.83312344848955</v>
      </c>
      <c r="P41" s="35">
        <v>49.2814524073912</v>
      </c>
      <c r="Q41" s="35">
        <v>63.84348910113716</v>
      </c>
      <c r="R41" s="35">
        <v>71.19226274644642</v>
      </c>
      <c r="S41" s="35">
        <v>61.83312344848955</v>
      </c>
    </row>
    <row r="42" spans="1:19" ht="12">
      <c r="A42" s="75"/>
      <c r="B42" s="75"/>
      <c r="C42" s="75"/>
      <c r="D42" s="72"/>
      <c r="E42" s="72"/>
      <c r="L42" s="1" t="str">
        <f t="shared" si="0"/>
        <v>x</v>
      </c>
      <c r="M42" s="1" t="str">
        <f t="shared" si="1"/>
        <v>x</v>
      </c>
      <c r="N42" s="1" t="str">
        <f t="shared" si="2"/>
        <v>x</v>
      </c>
      <c r="O42" s="1" t="str">
        <f t="shared" si="3"/>
        <v>x</v>
      </c>
      <c r="P42" s="35"/>
      <c r="Q42" s="35"/>
      <c r="R42" s="35"/>
      <c r="S42" s="35"/>
    </row>
    <row r="43" spans="1:19" ht="12">
      <c r="A43" s="77">
        <v>12</v>
      </c>
      <c r="B43" s="77" t="s">
        <v>127</v>
      </c>
      <c r="C43" s="77" t="s">
        <v>5</v>
      </c>
      <c r="D43" s="78">
        <v>40.7631925</v>
      </c>
      <c r="E43" s="78">
        <v>57.876155</v>
      </c>
      <c r="F43" s="1">
        <v>124.460225</v>
      </c>
      <c r="G43" s="1">
        <v>169.9269375</v>
      </c>
      <c r="H43" s="1">
        <v>172.4403525</v>
      </c>
      <c r="I43" s="1">
        <v>203.18085</v>
      </c>
      <c r="J43" s="1">
        <v>337.66377</v>
      </c>
      <c r="K43" s="1">
        <v>430.9839425</v>
      </c>
      <c r="L43" s="1">
        <f t="shared" si="0"/>
        <v>70.43175639432164</v>
      </c>
      <c r="M43" s="1">
        <f t="shared" si="1"/>
        <v>73.24337555368464</v>
      </c>
      <c r="N43" s="1">
        <f t="shared" si="2"/>
        <v>84.87037656353932</v>
      </c>
      <c r="O43" s="1">
        <f t="shared" si="3"/>
        <v>78.34718111336596</v>
      </c>
      <c r="P43" s="35">
        <v>70.43175639432164</v>
      </c>
      <c r="Q43" s="35">
        <v>73.24337555368464</v>
      </c>
      <c r="R43" s="35">
        <v>84.87037656353932</v>
      </c>
      <c r="S43" s="35">
        <v>78.34718111336596</v>
      </c>
    </row>
    <row r="44" spans="1:19" ht="12">
      <c r="A44" s="75"/>
      <c r="B44" s="75"/>
      <c r="C44" s="75" t="s">
        <v>6</v>
      </c>
      <c r="D44" s="72">
        <v>15.42308</v>
      </c>
      <c r="E44" s="72">
        <v>29.9151175</v>
      </c>
      <c r="F44" s="1">
        <v>28.0525875</v>
      </c>
      <c r="G44" s="1">
        <v>46.2911975</v>
      </c>
      <c r="H44" s="1">
        <v>20.9462625</v>
      </c>
      <c r="I44" s="1">
        <v>29.4340125</v>
      </c>
      <c r="J44" s="1">
        <v>64.42193</v>
      </c>
      <c r="K44" s="1">
        <v>105.6403275</v>
      </c>
      <c r="L44" s="1">
        <f t="shared" si="0"/>
        <v>51.55614046978087</v>
      </c>
      <c r="M44" s="1">
        <f t="shared" si="1"/>
        <v>60.60026314938169</v>
      </c>
      <c r="N44" s="1">
        <f t="shared" si="2"/>
        <v>71.16346267774398</v>
      </c>
      <c r="O44" s="1">
        <f t="shared" si="3"/>
        <v>60.982327037939186</v>
      </c>
      <c r="P44" s="35">
        <v>51.55614046978087</v>
      </c>
      <c r="Q44" s="35">
        <v>60.60026314938169</v>
      </c>
      <c r="R44" s="35">
        <v>71.16346267774398</v>
      </c>
      <c r="S44" s="35">
        <v>60.982327037939186</v>
      </c>
    </row>
    <row r="45" spans="1:19" ht="12">
      <c r="A45" s="75"/>
      <c r="B45" s="75"/>
      <c r="C45" s="75"/>
      <c r="D45" s="72"/>
      <c r="E45" s="72"/>
      <c r="L45" s="1" t="str">
        <f t="shared" si="0"/>
        <v>x</v>
      </c>
      <c r="M45" s="1" t="str">
        <f t="shared" si="1"/>
        <v>x</v>
      </c>
      <c r="N45" s="1" t="str">
        <f t="shared" si="2"/>
        <v>x</v>
      </c>
      <c r="O45" s="1" t="str">
        <f t="shared" si="3"/>
        <v>x</v>
      </c>
      <c r="P45" s="35"/>
      <c r="Q45" s="35"/>
      <c r="R45" s="35"/>
      <c r="S45" s="35"/>
    </row>
    <row r="46" spans="1:19" ht="12">
      <c r="A46" s="77">
        <v>13</v>
      </c>
      <c r="B46" s="77" t="s">
        <v>128</v>
      </c>
      <c r="C46" s="77" t="s">
        <v>5</v>
      </c>
      <c r="D46" s="78">
        <v>1248.9273025</v>
      </c>
      <c r="E46" s="78">
        <v>1613.2329</v>
      </c>
      <c r="F46" s="1">
        <v>1190.668195</v>
      </c>
      <c r="G46" s="1">
        <v>1591.1793175</v>
      </c>
      <c r="H46" s="1">
        <v>1224.8823225</v>
      </c>
      <c r="I46" s="1">
        <v>1436.0633975</v>
      </c>
      <c r="J46" s="1">
        <v>3664.47782</v>
      </c>
      <c r="K46" s="1">
        <v>4640.475615</v>
      </c>
      <c r="L46" s="1">
        <f t="shared" si="0"/>
        <v>77.41766873834521</v>
      </c>
      <c r="M46" s="1">
        <f t="shared" si="1"/>
        <v>74.82929057114268</v>
      </c>
      <c r="N46" s="1">
        <f t="shared" si="2"/>
        <v>85.2944462363125</v>
      </c>
      <c r="O46" s="1">
        <f t="shared" si="3"/>
        <v>78.96772063955775</v>
      </c>
      <c r="P46" s="35">
        <v>77.41766873834521</v>
      </c>
      <c r="Q46" s="35">
        <v>74.82929057114268</v>
      </c>
      <c r="R46" s="35">
        <v>85.2944462363125</v>
      </c>
      <c r="S46" s="35">
        <v>78.96772063955775</v>
      </c>
    </row>
    <row r="47" spans="1:19" ht="12">
      <c r="A47" s="75"/>
      <c r="B47" s="75"/>
      <c r="C47" s="75" t="s">
        <v>6</v>
      </c>
      <c r="D47" s="72">
        <v>503.620465</v>
      </c>
      <c r="E47" s="72">
        <v>924.8218675</v>
      </c>
      <c r="F47" s="1">
        <v>171.1124075</v>
      </c>
      <c r="G47" s="1">
        <v>258.46468</v>
      </c>
      <c r="H47" s="1">
        <v>189.6187575</v>
      </c>
      <c r="I47" s="1">
        <v>239.8582825</v>
      </c>
      <c r="J47" s="1">
        <v>864.35163</v>
      </c>
      <c r="K47" s="1">
        <v>1423.14483</v>
      </c>
      <c r="L47" s="1">
        <f t="shared" si="0"/>
        <v>54.4559425656098</v>
      </c>
      <c r="M47" s="1">
        <f t="shared" si="1"/>
        <v>66.20340059616656</v>
      </c>
      <c r="N47" s="1">
        <f t="shared" si="2"/>
        <v>79.05449648168809</v>
      </c>
      <c r="O47" s="1">
        <f t="shared" si="3"/>
        <v>60.735324457455256</v>
      </c>
      <c r="P47" s="35">
        <v>54.4559425656098</v>
      </c>
      <c r="Q47" s="35">
        <v>66.20340059616656</v>
      </c>
      <c r="R47" s="35">
        <v>79.05449648168809</v>
      </c>
      <c r="S47" s="35">
        <v>60.735324457455256</v>
      </c>
    </row>
    <row r="48" spans="1:19" ht="12">
      <c r="A48" s="75"/>
      <c r="B48" s="75"/>
      <c r="C48" s="75"/>
      <c r="D48" s="72"/>
      <c r="E48" s="72"/>
      <c r="L48" s="1" t="str">
        <f t="shared" si="0"/>
        <v>x</v>
      </c>
      <c r="M48" s="1" t="str">
        <f t="shared" si="1"/>
        <v>x</v>
      </c>
      <c r="N48" s="1" t="str">
        <f t="shared" si="2"/>
        <v>x</v>
      </c>
      <c r="O48" s="1" t="str">
        <f t="shared" si="3"/>
        <v>x</v>
      </c>
      <c r="P48" s="35"/>
      <c r="Q48" s="35"/>
      <c r="R48" s="35"/>
      <c r="S48" s="35"/>
    </row>
    <row r="49" spans="1:19" ht="12">
      <c r="A49" s="77">
        <v>14</v>
      </c>
      <c r="B49" s="77" t="s">
        <v>129</v>
      </c>
      <c r="C49" s="77" t="s">
        <v>5</v>
      </c>
      <c r="D49" s="78">
        <v>374.6760725</v>
      </c>
      <c r="E49" s="78">
        <v>618.151105</v>
      </c>
      <c r="F49" s="1">
        <v>2188.8993625</v>
      </c>
      <c r="G49" s="1">
        <v>2758.5083975</v>
      </c>
      <c r="H49" s="1">
        <v>1081.7551975</v>
      </c>
      <c r="I49" s="1">
        <v>1237.8423725</v>
      </c>
      <c r="J49" s="1">
        <v>3645.3306325</v>
      </c>
      <c r="K49" s="1">
        <v>4614.501875</v>
      </c>
      <c r="L49" s="1">
        <f t="shared" si="0"/>
        <v>60.612376079146536</v>
      </c>
      <c r="M49" s="1">
        <f t="shared" si="1"/>
        <v>79.35083193815073</v>
      </c>
      <c r="N49" s="1">
        <f t="shared" si="2"/>
        <v>87.39038358456257</v>
      </c>
      <c r="O49" s="1">
        <f t="shared" si="3"/>
        <v>78.99727275546941</v>
      </c>
      <c r="P49" s="35">
        <v>60.612376079146536</v>
      </c>
      <c r="Q49" s="35">
        <v>79.35083193815073</v>
      </c>
      <c r="R49" s="35">
        <v>87.39038358456257</v>
      </c>
      <c r="S49" s="35">
        <v>78.99727275546941</v>
      </c>
    </row>
    <row r="50" spans="1:19" ht="12">
      <c r="A50" s="75"/>
      <c r="B50" s="75"/>
      <c r="C50" s="75" t="s">
        <v>6</v>
      </c>
      <c r="D50" s="72">
        <v>82.21089</v>
      </c>
      <c r="E50" s="72">
        <v>218.2241475</v>
      </c>
      <c r="F50" s="1">
        <v>445.499795</v>
      </c>
      <c r="G50" s="1">
        <v>726.7223475</v>
      </c>
      <c r="H50" s="1">
        <v>179.366265</v>
      </c>
      <c r="I50" s="1">
        <v>241.4596025</v>
      </c>
      <c r="J50" s="1">
        <v>707.07695</v>
      </c>
      <c r="K50" s="1">
        <v>1186.4060975</v>
      </c>
      <c r="L50" s="1">
        <f t="shared" si="0"/>
        <v>37.67268239643369</v>
      </c>
      <c r="M50" s="1">
        <f t="shared" si="1"/>
        <v>61.302613925740054</v>
      </c>
      <c r="N50" s="1">
        <f t="shared" si="2"/>
        <v>74.28417140709904</v>
      </c>
      <c r="O50" s="1">
        <f t="shared" si="3"/>
        <v>59.59822285893133</v>
      </c>
      <c r="P50" s="35">
        <v>37.67268239643369</v>
      </c>
      <c r="Q50" s="35">
        <v>61.302613925740054</v>
      </c>
      <c r="R50" s="35">
        <v>74.28417140709904</v>
      </c>
      <c r="S50" s="35">
        <v>59.59822285893133</v>
      </c>
    </row>
    <row r="51" spans="1:19" ht="12">
      <c r="A51" s="75"/>
      <c r="B51" s="75"/>
      <c r="C51" s="75"/>
      <c r="D51" s="72"/>
      <c r="E51" s="72"/>
      <c r="L51" s="1" t="str">
        <f t="shared" si="0"/>
        <v>x</v>
      </c>
      <c r="M51" s="1" t="str">
        <f t="shared" si="1"/>
        <v>x</v>
      </c>
      <c r="N51" s="1" t="str">
        <f t="shared" si="2"/>
        <v>x</v>
      </c>
      <c r="O51" s="1" t="str">
        <f t="shared" si="3"/>
        <v>x</v>
      </c>
      <c r="P51" s="35"/>
      <c r="Q51" s="35"/>
      <c r="R51" s="35"/>
      <c r="S51" s="35"/>
    </row>
    <row r="52" spans="1:19" ht="12">
      <c r="A52" s="77">
        <v>15</v>
      </c>
      <c r="B52" s="77" t="s">
        <v>130</v>
      </c>
      <c r="C52" s="77" t="s">
        <v>5</v>
      </c>
      <c r="D52" s="78">
        <v>69.996875</v>
      </c>
      <c r="E52" s="78">
        <v>192.841385</v>
      </c>
      <c r="F52" s="1">
        <v>1381.573815</v>
      </c>
      <c r="G52" s="1">
        <v>1759.094495</v>
      </c>
      <c r="H52" s="1">
        <v>612.7681425</v>
      </c>
      <c r="I52" s="1">
        <v>756.4576125</v>
      </c>
      <c r="J52" s="1">
        <v>2064.3388325</v>
      </c>
      <c r="K52" s="1">
        <v>2708.3934925</v>
      </c>
      <c r="L52" s="1">
        <f t="shared" si="0"/>
        <v>36.29764171212523</v>
      </c>
      <c r="M52" s="1">
        <f t="shared" si="1"/>
        <v>78.53891982079108</v>
      </c>
      <c r="N52" s="1">
        <f t="shared" si="2"/>
        <v>81.00495419364954</v>
      </c>
      <c r="O52" s="1">
        <f t="shared" si="3"/>
        <v>76.22004846107126</v>
      </c>
      <c r="P52" s="35">
        <v>36.29764171212523</v>
      </c>
      <c r="Q52" s="35">
        <v>78.53891982079108</v>
      </c>
      <c r="R52" s="35">
        <v>81.00495419364954</v>
      </c>
      <c r="S52" s="35">
        <v>76.22004846107126</v>
      </c>
    </row>
    <row r="53" spans="1:19" ht="12">
      <c r="A53" s="75"/>
      <c r="B53" s="75"/>
      <c r="C53" s="75" t="s">
        <v>6</v>
      </c>
      <c r="D53" s="72">
        <v>18.5016175</v>
      </c>
      <c r="E53" s="72">
        <v>67.172465</v>
      </c>
      <c r="F53" s="1">
        <v>305.10365</v>
      </c>
      <c r="G53" s="1">
        <v>525.15736</v>
      </c>
      <c r="H53" s="1">
        <v>94.940205</v>
      </c>
      <c r="I53" s="1">
        <v>125.5050975</v>
      </c>
      <c r="J53" s="1">
        <v>418.5454725</v>
      </c>
      <c r="K53" s="1">
        <v>717.8349225</v>
      </c>
      <c r="L53" s="1">
        <f t="shared" si="0"/>
        <v>27.543454747417705</v>
      </c>
      <c r="M53" s="1">
        <f t="shared" si="1"/>
        <v>58.09756717491306</v>
      </c>
      <c r="N53" s="1">
        <f t="shared" si="2"/>
        <v>75.64649316335537</v>
      </c>
      <c r="O53" s="1">
        <f t="shared" si="3"/>
        <v>58.3066467485775</v>
      </c>
      <c r="P53" s="35">
        <v>27.543454747417705</v>
      </c>
      <c r="Q53" s="35">
        <v>58.09756717491306</v>
      </c>
      <c r="R53" s="35">
        <v>75.64649316335537</v>
      </c>
      <c r="S53" s="35">
        <v>58.3066467485775</v>
      </c>
    </row>
    <row r="54" spans="1:19" ht="12">
      <c r="A54" s="75"/>
      <c r="B54" s="75"/>
      <c r="C54" s="75"/>
      <c r="D54" s="72"/>
      <c r="E54" s="72"/>
      <c r="L54" s="1" t="str">
        <f t="shared" si="0"/>
        <v>x</v>
      </c>
      <c r="M54" s="1" t="str">
        <f t="shared" si="1"/>
        <v>x</v>
      </c>
      <c r="N54" s="1" t="str">
        <f t="shared" si="2"/>
        <v>x</v>
      </c>
      <c r="O54" s="1" t="str">
        <f t="shared" si="3"/>
        <v>x</v>
      </c>
      <c r="P54" s="35"/>
      <c r="Q54" s="35"/>
      <c r="R54" s="35"/>
      <c r="S54" s="35"/>
    </row>
    <row r="55" spans="1:19" ht="12">
      <c r="A55" s="77">
        <v>16</v>
      </c>
      <c r="B55" s="77" t="s">
        <v>131</v>
      </c>
      <c r="C55" s="77" t="s">
        <v>5</v>
      </c>
      <c r="D55" s="78">
        <v>331.0608725</v>
      </c>
      <c r="E55" s="78">
        <v>534.4949575</v>
      </c>
      <c r="F55" s="1">
        <v>1757.987205</v>
      </c>
      <c r="G55" s="1">
        <v>2126.6031325</v>
      </c>
      <c r="H55" s="1">
        <v>1313.273045</v>
      </c>
      <c r="I55" s="1">
        <v>1499.7887275</v>
      </c>
      <c r="J55" s="1">
        <v>3402.3211225</v>
      </c>
      <c r="K55" s="1">
        <v>4160.8868175</v>
      </c>
      <c r="L55" s="1">
        <f t="shared" si="0"/>
        <v>61.9390076285238</v>
      </c>
      <c r="M55" s="1">
        <f t="shared" si="1"/>
        <v>82.66644481677872</v>
      </c>
      <c r="N55" s="1">
        <f t="shared" si="2"/>
        <v>87.56386955842085</v>
      </c>
      <c r="O55" s="1">
        <f t="shared" si="3"/>
        <v>81.76913412281252</v>
      </c>
      <c r="P55" s="35">
        <v>61.9390076285238</v>
      </c>
      <c r="Q55" s="35">
        <v>82.66644481677872</v>
      </c>
      <c r="R55" s="35">
        <v>87.56386955842085</v>
      </c>
      <c r="S55" s="35">
        <v>81.76913412281252</v>
      </c>
    </row>
    <row r="56" spans="1:19" ht="12">
      <c r="A56" s="75"/>
      <c r="B56" s="75"/>
      <c r="C56" s="75" t="s">
        <v>6</v>
      </c>
      <c r="D56" s="72">
        <v>88.6438775</v>
      </c>
      <c r="E56" s="72">
        <v>240.16092</v>
      </c>
      <c r="F56" s="1">
        <v>371.9053875</v>
      </c>
      <c r="G56" s="1">
        <v>696.9667475</v>
      </c>
      <c r="H56" s="1">
        <v>227.2216025</v>
      </c>
      <c r="I56" s="1">
        <v>319.5758025</v>
      </c>
      <c r="J56" s="1">
        <v>687.7708675</v>
      </c>
      <c r="K56" s="1">
        <v>1256.70347</v>
      </c>
      <c r="L56" s="1">
        <f t="shared" si="0"/>
        <v>36.91020066878491</v>
      </c>
      <c r="M56" s="1">
        <f t="shared" si="1"/>
        <v>53.36056402030859</v>
      </c>
      <c r="N56" s="1">
        <f t="shared" si="2"/>
        <v>71.1010034935295</v>
      </c>
      <c r="O56" s="1">
        <f t="shared" si="3"/>
        <v>54.72817445948487</v>
      </c>
      <c r="P56" s="35">
        <v>36.91020066878491</v>
      </c>
      <c r="Q56" s="35">
        <v>53.36056402030859</v>
      </c>
      <c r="R56" s="35">
        <v>71.1010034935295</v>
      </c>
      <c r="S56" s="35">
        <v>54.72817445948487</v>
      </c>
    </row>
    <row r="57" spans="1:19" ht="12">
      <c r="A57" s="75"/>
      <c r="B57" s="75"/>
      <c r="C57" s="75"/>
      <c r="D57" s="72"/>
      <c r="E57" s="72"/>
      <c r="L57" s="1" t="str">
        <f t="shared" si="0"/>
        <v>x</v>
      </c>
      <c r="M57" s="1" t="str">
        <f t="shared" si="1"/>
        <v>x</v>
      </c>
      <c r="N57" s="1" t="str">
        <f t="shared" si="2"/>
        <v>x</v>
      </c>
      <c r="O57" s="1" t="str">
        <f t="shared" si="3"/>
        <v>x</v>
      </c>
      <c r="P57" s="35"/>
      <c r="Q57" s="35"/>
      <c r="R57" s="35"/>
      <c r="S57" s="35"/>
    </row>
    <row r="58" spans="1:19" ht="12">
      <c r="A58" s="77">
        <v>17</v>
      </c>
      <c r="B58" s="77" t="s">
        <v>132</v>
      </c>
      <c r="C58" s="77" t="s">
        <v>5</v>
      </c>
      <c r="D58" s="78">
        <v>4714.7806</v>
      </c>
      <c r="E58" s="78">
        <v>8388.64955</v>
      </c>
      <c r="F58" s="1">
        <v>8387.95965</v>
      </c>
      <c r="G58" s="1">
        <v>12771.584575</v>
      </c>
      <c r="H58" s="1">
        <v>4430.423</v>
      </c>
      <c r="I58" s="1">
        <v>5733.0233</v>
      </c>
      <c r="J58" s="1">
        <v>17533.16325</v>
      </c>
      <c r="K58" s="1">
        <v>26893.257425</v>
      </c>
      <c r="L58" s="1">
        <f t="shared" si="0"/>
        <v>56.2042861833464</v>
      </c>
      <c r="M58" s="1">
        <f t="shared" si="1"/>
        <v>65.6767341651496</v>
      </c>
      <c r="N58" s="1">
        <f t="shared" si="2"/>
        <v>77.27899867422482</v>
      </c>
      <c r="O58" s="1">
        <f t="shared" si="3"/>
        <v>65.19538698090606</v>
      </c>
      <c r="P58" s="35">
        <v>56.2042861833464</v>
      </c>
      <c r="Q58" s="35">
        <v>65.6767341651496</v>
      </c>
      <c r="R58" s="35">
        <v>77.27899867422482</v>
      </c>
      <c r="S58" s="35">
        <v>65.19538698090606</v>
      </c>
    </row>
    <row r="59" spans="1:19" ht="12">
      <c r="A59" s="75"/>
      <c r="B59" s="75"/>
      <c r="C59" s="75" t="s">
        <v>6</v>
      </c>
      <c r="D59" s="72">
        <v>1665.68535</v>
      </c>
      <c r="E59" s="72">
        <v>4136.82295</v>
      </c>
      <c r="F59" s="1">
        <v>2023.2749</v>
      </c>
      <c r="G59" s="1">
        <v>3230.51725</v>
      </c>
      <c r="H59" s="1">
        <v>907.262475</v>
      </c>
      <c r="I59" s="1">
        <v>1109.867725</v>
      </c>
      <c r="J59" s="1">
        <v>4596.222725</v>
      </c>
      <c r="K59" s="1">
        <v>8477.207925</v>
      </c>
      <c r="L59" s="1">
        <f t="shared" si="0"/>
        <v>40.264845030411564</v>
      </c>
      <c r="M59" s="1">
        <f t="shared" si="1"/>
        <v>62.63006024809185</v>
      </c>
      <c r="N59" s="1">
        <f t="shared" si="2"/>
        <v>81.74509939911982</v>
      </c>
      <c r="O59" s="1">
        <f t="shared" si="3"/>
        <v>54.21859137659407</v>
      </c>
      <c r="P59" s="35">
        <v>40.264845030411564</v>
      </c>
      <c r="Q59" s="35">
        <v>62.63006024809185</v>
      </c>
      <c r="R59" s="35">
        <v>81.74509939911982</v>
      </c>
      <c r="S59" s="35">
        <v>54.21859137659407</v>
      </c>
    </row>
    <row r="60" spans="1:19" ht="12">
      <c r="A60" s="75"/>
      <c r="B60" s="75"/>
      <c r="C60" s="75"/>
      <c r="D60" s="72"/>
      <c r="E60" s="72"/>
      <c r="L60" s="1" t="str">
        <f t="shared" si="0"/>
        <v>x</v>
      </c>
      <c r="M60" s="1" t="str">
        <f t="shared" si="1"/>
        <v>x</v>
      </c>
      <c r="N60" s="1" t="str">
        <f t="shared" si="2"/>
        <v>x</v>
      </c>
      <c r="O60" s="1" t="str">
        <f t="shared" si="3"/>
        <v>x</v>
      </c>
      <c r="P60" s="35"/>
      <c r="Q60" s="35"/>
      <c r="R60" s="35"/>
      <c r="S60" s="35"/>
    </row>
    <row r="61" spans="1:19" ht="12">
      <c r="A61" s="77">
        <v>18</v>
      </c>
      <c r="B61" s="77" t="s">
        <v>133</v>
      </c>
      <c r="C61" s="77" t="s">
        <v>5</v>
      </c>
      <c r="D61" s="78">
        <v>2423.1724825</v>
      </c>
      <c r="E61" s="78">
        <v>4094.598315</v>
      </c>
      <c r="F61" s="1">
        <v>8839.75478</v>
      </c>
      <c r="G61" s="1">
        <v>11973.943013</v>
      </c>
      <c r="H61" s="1">
        <v>10318.612537</v>
      </c>
      <c r="I61" s="1">
        <v>12094.71978</v>
      </c>
      <c r="J61" s="1">
        <v>21640.31543</v>
      </c>
      <c r="K61" s="1">
        <v>28243.464432</v>
      </c>
      <c r="L61" s="1">
        <f t="shared" si="0"/>
        <v>59.17973623012151</v>
      </c>
      <c r="M61" s="1">
        <f t="shared" si="1"/>
        <v>73.82492776525459</v>
      </c>
      <c r="N61" s="1">
        <f t="shared" si="2"/>
        <v>85.3150194853047</v>
      </c>
      <c r="O61" s="1">
        <f t="shared" si="3"/>
        <v>76.62061246807032</v>
      </c>
      <c r="P61" s="35">
        <v>59.17973623012151</v>
      </c>
      <c r="Q61" s="35">
        <v>73.82492776525459</v>
      </c>
      <c r="R61" s="35">
        <v>85.3150194853047</v>
      </c>
      <c r="S61" s="35">
        <v>76.62061246807032</v>
      </c>
    </row>
    <row r="62" spans="1:19" ht="12">
      <c r="A62" s="75"/>
      <c r="B62" s="75"/>
      <c r="C62" s="75" t="s">
        <v>6</v>
      </c>
      <c r="D62" s="72">
        <v>971.2565175</v>
      </c>
      <c r="E62" s="72">
        <v>2368.390185</v>
      </c>
      <c r="F62" s="1">
        <v>2034.67052</v>
      </c>
      <c r="G62" s="1">
        <v>3793.362865</v>
      </c>
      <c r="H62" s="1">
        <v>1494.5076275</v>
      </c>
      <c r="I62" s="1">
        <v>2208.98905</v>
      </c>
      <c r="J62" s="1">
        <v>4511.1043325</v>
      </c>
      <c r="K62" s="1">
        <v>8384.31147</v>
      </c>
      <c r="L62" s="1">
        <f t="shared" si="0"/>
        <v>41.009142988827236</v>
      </c>
      <c r="M62" s="1">
        <f t="shared" si="1"/>
        <v>53.63764534031731</v>
      </c>
      <c r="N62" s="1">
        <f t="shared" si="2"/>
        <v>67.6557281938541</v>
      </c>
      <c r="O62" s="1">
        <f t="shared" si="3"/>
        <v>53.80411198511927</v>
      </c>
      <c r="P62" s="35">
        <v>41.009142988827236</v>
      </c>
      <c r="Q62" s="35">
        <v>53.63764534031731</v>
      </c>
      <c r="R62" s="35">
        <v>67.6557281938541</v>
      </c>
      <c r="S62" s="35">
        <v>53.80411198511927</v>
      </c>
    </row>
    <row r="63" spans="1:19" ht="12">
      <c r="A63" s="75"/>
      <c r="B63" s="75"/>
      <c r="C63" s="75"/>
      <c r="D63" s="72"/>
      <c r="E63" s="72"/>
      <c r="L63" s="1" t="str">
        <f t="shared" si="0"/>
        <v>x</v>
      </c>
      <c r="M63" s="1" t="str">
        <f t="shared" si="1"/>
        <v>x</v>
      </c>
      <c r="N63" s="1" t="str">
        <f t="shared" si="2"/>
        <v>x</v>
      </c>
      <c r="O63" s="1" t="str">
        <f t="shared" si="3"/>
        <v>x</v>
      </c>
      <c r="P63" s="35"/>
      <c r="Q63" s="35"/>
      <c r="R63" s="35"/>
      <c r="S63" s="35"/>
    </row>
    <row r="64" spans="1:19" ht="12">
      <c r="A64" s="77">
        <v>19</v>
      </c>
      <c r="B64" s="77" t="s">
        <v>134</v>
      </c>
      <c r="C64" s="77" t="s">
        <v>5</v>
      </c>
      <c r="D64" s="78">
        <v>4346.574835</v>
      </c>
      <c r="E64" s="78">
        <v>7188.9817625</v>
      </c>
      <c r="F64" s="1">
        <v>3692.3061925</v>
      </c>
      <c r="G64" s="1">
        <v>5922.5926075</v>
      </c>
      <c r="H64" s="1">
        <v>7347.32073</v>
      </c>
      <c r="I64" s="1">
        <v>9231.9634675</v>
      </c>
      <c r="J64" s="1">
        <v>15386.201757</v>
      </c>
      <c r="K64" s="1">
        <v>22343.537837</v>
      </c>
      <c r="L64" s="1">
        <f t="shared" si="0"/>
        <v>60.461619998441336</v>
      </c>
      <c r="M64" s="1">
        <f t="shared" si="1"/>
        <v>62.34273462983584</v>
      </c>
      <c r="N64" s="1">
        <f t="shared" si="2"/>
        <v>79.5856781264933</v>
      </c>
      <c r="O64" s="1">
        <f t="shared" si="3"/>
        <v>68.86197642130365</v>
      </c>
      <c r="P64" s="35">
        <v>60.461619998441336</v>
      </c>
      <c r="Q64" s="35">
        <v>62.34273462983584</v>
      </c>
      <c r="R64" s="35">
        <v>79.5856781264933</v>
      </c>
      <c r="S64" s="35">
        <v>68.86197642130365</v>
      </c>
    </row>
    <row r="65" spans="1:19" ht="12">
      <c r="A65" s="75"/>
      <c r="B65" s="75"/>
      <c r="C65" s="75" t="s">
        <v>6</v>
      </c>
      <c r="D65" s="72">
        <v>1379.4197775</v>
      </c>
      <c r="E65" s="72">
        <v>3154.2073375</v>
      </c>
      <c r="F65" s="1">
        <v>811.476385</v>
      </c>
      <c r="G65" s="1">
        <v>1393.3271425</v>
      </c>
      <c r="H65" s="1">
        <v>1274.0873525</v>
      </c>
      <c r="I65" s="1">
        <v>1790.2383075</v>
      </c>
      <c r="J65" s="1">
        <v>3464.983515</v>
      </c>
      <c r="K65" s="1">
        <v>6337.7727875</v>
      </c>
      <c r="L65" s="1">
        <f t="shared" si="0"/>
        <v>43.73269192231723</v>
      </c>
      <c r="M65" s="1">
        <f t="shared" si="1"/>
        <v>58.24019070955549</v>
      </c>
      <c r="N65" s="1">
        <f t="shared" si="2"/>
        <v>71.16858952030887</v>
      </c>
      <c r="O65" s="1">
        <f t="shared" si="3"/>
        <v>54.67194282878037</v>
      </c>
      <c r="P65" s="35">
        <v>43.73269192231723</v>
      </c>
      <c r="Q65" s="35">
        <v>58.24019070955549</v>
      </c>
      <c r="R65" s="35">
        <v>71.16858952030887</v>
      </c>
      <c r="S65" s="35">
        <v>54.67194282878037</v>
      </c>
    </row>
    <row r="66" spans="1:19" ht="12">
      <c r="A66" s="75"/>
      <c r="B66" s="75"/>
      <c r="C66" s="75"/>
      <c r="D66" s="72"/>
      <c r="E66" s="72"/>
      <c r="L66" s="1" t="str">
        <f t="shared" si="0"/>
        <v>x</v>
      </c>
      <c r="M66" s="1" t="str">
        <f t="shared" si="1"/>
        <v>x</v>
      </c>
      <c r="N66" s="1" t="str">
        <f t="shared" si="2"/>
        <v>x</v>
      </c>
      <c r="O66" s="1" t="str">
        <f t="shared" si="3"/>
        <v>x</v>
      </c>
      <c r="P66" s="35"/>
      <c r="Q66" s="35"/>
      <c r="R66" s="35"/>
      <c r="S66" s="35"/>
    </row>
    <row r="67" spans="1:19" ht="12">
      <c r="A67" s="77">
        <v>20</v>
      </c>
      <c r="B67" s="77" t="s">
        <v>135</v>
      </c>
      <c r="C67" s="77" t="s">
        <v>5</v>
      </c>
      <c r="D67" s="78">
        <v>436.098825</v>
      </c>
      <c r="E67" s="78">
        <v>840.855525</v>
      </c>
      <c r="F67" s="1">
        <v>1493.806425</v>
      </c>
      <c r="G67" s="1">
        <v>2068.3576925</v>
      </c>
      <c r="H67" s="1">
        <v>1944.364825</v>
      </c>
      <c r="I67" s="1">
        <v>2259.6460275</v>
      </c>
      <c r="J67" s="1">
        <v>3874.270075</v>
      </c>
      <c r="K67" s="1">
        <v>5168.859245</v>
      </c>
      <c r="L67" s="1">
        <f t="shared" si="0"/>
        <v>51.8637045287893</v>
      </c>
      <c r="M67" s="1">
        <f t="shared" si="1"/>
        <v>72.2218613548633</v>
      </c>
      <c r="N67" s="1">
        <f t="shared" si="2"/>
        <v>86.04731897549384</v>
      </c>
      <c r="O67" s="1">
        <f t="shared" si="3"/>
        <v>74.95406416314593</v>
      </c>
      <c r="P67" s="35">
        <v>51.8637045287893</v>
      </c>
      <c r="Q67" s="35">
        <v>72.2218613548633</v>
      </c>
      <c r="R67" s="35">
        <v>86.04731897549384</v>
      </c>
      <c r="S67" s="35">
        <v>74.95406416314593</v>
      </c>
    </row>
    <row r="68" spans="1:19" ht="12">
      <c r="A68" s="75"/>
      <c r="B68" s="75"/>
      <c r="C68" s="75" t="s">
        <v>6</v>
      </c>
      <c r="D68" s="72">
        <v>163.53221</v>
      </c>
      <c r="E68" s="72">
        <v>473.1309375</v>
      </c>
      <c r="F68" s="1">
        <v>294.723445</v>
      </c>
      <c r="G68" s="1">
        <v>559.3153575</v>
      </c>
      <c r="H68" s="1">
        <v>354.0436175</v>
      </c>
      <c r="I68" s="1">
        <v>491.2537825</v>
      </c>
      <c r="J68" s="1">
        <v>812.2992725</v>
      </c>
      <c r="K68" s="1">
        <v>1523.7000775</v>
      </c>
      <c r="L68" s="1">
        <f t="shared" si="0"/>
        <v>34.56383783823056</v>
      </c>
      <c r="M68" s="1">
        <f t="shared" si="1"/>
        <v>52.693608542654765</v>
      </c>
      <c r="N68" s="1">
        <f t="shared" si="2"/>
        <v>72.06939266671193</v>
      </c>
      <c r="O68" s="1">
        <f t="shared" si="3"/>
        <v>53.31096877233047</v>
      </c>
      <c r="P68" s="35">
        <v>34.56383783823056</v>
      </c>
      <c r="Q68" s="35">
        <v>52.693608542654765</v>
      </c>
      <c r="R68" s="35">
        <v>72.06939266671193</v>
      </c>
      <c r="S68" s="35">
        <v>53.31096877233047</v>
      </c>
    </row>
    <row r="69" spans="1:19" ht="12">
      <c r="A69" s="75"/>
      <c r="B69" s="75"/>
      <c r="C69" s="75"/>
      <c r="D69" s="72"/>
      <c r="E69" s="72"/>
      <c r="L69" s="1" t="str">
        <f t="shared" si="0"/>
        <v>x</v>
      </c>
      <c r="M69" s="1" t="str">
        <f t="shared" si="1"/>
        <v>x</v>
      </c>
      <c r="N69" s="1" t="str">
        <f t="shared" si="2"/>
        <v>x</v>
      </c>
      <c r="O69" s="1" t="str">
        <f t="shared" si="3"/>
        <v>x</v>
      </c>
      <c r="P69" s="35"/>
      <c r="Q69" s="35"/>
      <c r="R69" s="35"/>
      <c r="S69" s="35"/>
    </row>
    <row r="70" spans="1:19" ht="12">
      <c r="A70" s="77">
        <v>21</v>
      </c>
      <c r="B70" s="77" t="s">
        <v>136</v>
      </c>
      <c r="C70" s="77" t="s">
        <v>5</v>
      </c>
      <c r="D70" s="78">
        <v>68.08275</v>
      </c>
      <c r="E70" s="78">
        <v>90.728</v>
      </c>
      <c r="F70" s="1">
        <v>72.5075</v>
      </c>
      <c r="G70" s="1">
        <v>86.30425</v>
      </c>
      <c r="H70" s="1">
        <v>79.04925</v>
      </c>
      <c r="I70" s="1">
        <v>87.26125</v>
      </c>
      <c r="J70" s="1">
        <v>219.6395</v>
      </c>
      <c r="K70" s="1">
        <v>264.2935</v>
      </c>
      <c r="L70" s="1">
        <f t="shared" si="0"/>
        <v>75.04050568732917</v>
      </c>
      <c r="M70" s="1">
        <f t="shared" si="1"/>
        <v>84.01382318947212</v>
      </c>
      <c r="N70" s="1">
        <f t="shared" si="2"/>
        <v>90.58917904568179</v>
      </c>
      <c r="O70" s="1">
        <f t="shared" si="3"/>
        <v>83.10438962744071</v>
      </c>
      <c r="P70" s="35">
        <v>75.04050568732917</v>
      </c>
      <c r="Q70" s="35">
        <v>84.01382318947212</v>
      </c>
      <c r="R70" s="35">
        <v>90.58917904568179</v>
      </c>
      <c r="S70" s="35">
        <v>83.10438962744071</v>
      </c>
    </row>
    <row r="71" spans="1:19" ht="12">
      <c r="A71" s="75"/>
      <c r="B71" s="75"/>
      <c r="C71" s="75" t="s">
        <v>6</v>
      </c>
      <c r="D71" s="72">
        <v>16.95825</v>
      </c>
      <c r="E71" s="72">
        <v>39.85475</v>
      </c>
      <c r="F71" s="1">
        <v>7.6005</v>
      </c>
      <c r="G71" s="1">
        <v>11.54175</v>
      </c>
      <c r="H71" s="1">
        <v>7.85125</v>
      </c>
      <c r="I71" s="1">
        <v>9.8765</v>
      </c>
      <c r="J71" s="1">
        <v>32.41</v>
      </c>
      <c r="K71" s="1">
        <v>61.273</v>
      </c>
      <c r="L71" s="1">
        <f t="shared" si="0"/>
        <v>42.55013517836644</v>
      </c>
      <c r="M71" s="1">
        <f t="shared" si="1"/>
        <v>65.85223211384756</v>
      </c>
      <c r="N71" s="1">
        <f t="shared" si="2"/>
        <v>79.49425403736142</v>
      </c>
      <c r="O71" s="1">
        <f t="shared" si="3"/>
        <v>52.89442331859056</v>
      </c>
      <c r="P71" s="35">
        <v>42.55013517836644</v>
      </c>
      <c r="Q71" s="35">
        <v>65.85223211384756</v>
      </c>
      <c r="R71" s="35">
        <v>79.49425403736142</v>
      </c>
      <c r="S71" s="35">
        <v>52.89442331859056</v>
      </c>
    </row>
    <row r="72" spans="1:19" ht="12">
      <c r="A72" s="75"/>
      <c r="B72" s="75"/>
      <c r="C72" s="75"/>
      <c r="D72" s="72"/>
      <c r="E72" s="72"/>
      <c r="L72" s="1" t="str">
        <f t="shared" si="0"/>
        <v>x</v>
      </c>
      <c r="M72" s="1" t="str">
        <f t="shared" si="1"/>
        <v>x</v>
      </c>
      <c r="N72" s="1" t="str">
        <f t="shared" si="2"/>
        <v>x</v>
      </c>
      <c r="O72" s="1" t="str">
        <f t="shared" si="3"/>
        <v>x</v>
      </c>
      <c r="P72" s="35"/>
      <c r="Q72" s="35"/>
      <c r="R72" s="35"/>
      <c r="S72" s="35"/>
    </row>
    <row r="73" spans="1:19" ht="12">
      <c r="A73" s="77">
        <v>22</v>
      </c>
      <c r="B73" s="77" t="s">
        <v>137</v>
      </c>
      <c r="C73" s="77" t="s">
        <v>5</v>
      </c>
      <c r="D73" s="78">
        <v>541.5195625</v>
      </c>
      <c r="E73" s="78">
        <v>1066.725745</v>
      </c>
      <c r="F73" s="1">
        <v>7575.468875</v>
      </c>
      <c r="G73" s="1">
        <v>9890.773895</v>
      </c>
      <c r="H73" s="1">
        <v>5366.97771</v>
      </c>
      <c r="I73" s="1">
        <v>5950.758485</v>
      </c>
      <c r="J73" s="1">
        <v>13483.966147</v>
      </c>
      <c r="K73" s="1">
        <v>16908.258125</v>
      </c>
      <c r="L73" s="1">
        <f aca="true" t="shared" si="4" ref="L73:L112">IF(D73="","x",100*D73/E73)</f>
        <v>50.7646473367904</v>
      </c>
      <c r="M73" s="1">
        <f aca="true" t="shared" si="5" ref="M73:M112">IF(F73="","x",100*F73/G73)</f>
        <v>76.59126530866874</v>
      </c>
      <c r="N73" s="1">
        <f aca="true" t="shared" si="6" ref="N73:N112">IF(H73="","x",100*H73/I73)</f>
        <v>90.1898089718894</v>
      </c>
      <c r="O73" s="1">
        <f aca="true" t="shared" si="7" ref="O73:O112">IF(J73="","x",100*J73/K73)</f>
        <v>79.7478134489977</v>
      </c>
      <c r="P73" s="35">
        <v>50.7646473367904</v>
      </c>
      <c r="Q73" s="35">
        <v>76.59126530866874</v>
      </c>
      <c r="R73" s="35">
        <v>90.1898089718894</v>
      </c>
      <c r="S73" s="35">
        <v>79.7478134489977</v>
      </c>
    </row>
    <row r="74" spans="1:19" ht="12">
      <c r="A74" s="75"/>
      <c r="B74" s="75"/>
      <c r="C74" s="75" t="s">
        <v>6</v>
      </c>
      <c r="D74" s="72">
        <v>147.94373</v>
      </c>
      <c r="E74" s="72">
        <v>460.1787</v>
      </c>
      <c r="F74" s="1">
        <v>1757.1974675</v>
      </c>
      <c r="G74" s="1">
        <v>3541.806475</v>
      </c>
      <c r="H74" s="1">
        <v>588.8782725</v>
      </c>
      <c r="I74" s="1">
        <v>813.2484775</v>
      </c>
      <c r="J74" s="1">
        <v>2494.01947</v>
      </c>
      <c r="K74" s="1">
        <v>4815.2336525</v>
      </c>
      <c r="L74" s="1">
        <f t="shared" si="4"/>
        <v>32.14919117290739</v>
      </c>
      <c r="M74" s="1">
        <f t="shared" si="5"/>
        <v>49.613028828741975</v>
      </c>
      <c r="N74" s="1">
        <f t="shared" si="6"/>
        <v>72.41062095932419</v>
      </c>
      <c r="O74" s="1">
        <f t="shared" si="7"/>
        <v>51.794360356846674</v>
      </c>
      <c r="P74" s="35">
        <v>32.14919117290739</v>
      </c>
      <c r="Q74" s="35">
        <v>49.613028828741975</v>
      </c>
      <c r="R74" s="35">
        <v>72.41062095932419</v>
      </c>
      <c r="S74" s="35">
        <v>51.794360356846674</v>
      </c>
    </row>
    <row r="75" spans="1:19" ht="12">
      <c r="A75" s="75"/>
      <c r="B75" s="75"/>
      <c r="C75" s="75"/>
      <c r="D75" s="72"/>
      <c r="E75" s="72"/>
      <c r="L75" s="1" t="str">
        <f t="shared" si="4"/>
        <v>x</v>
      </c>
      <c r="M75" s="1" t="str">
        <f t="shared" si="5"/>
        <v>x</v>
      </c>
      <c r="N75" s="1" t="str">
        <f t="shared" si="6"/>
        <v>x</v>
      </c>
      <c r="O75" s="1" t="str">
        <f t="shared" si="7"/>
        <v>x</v>
      </c>
      <c r="P75" s="35"/>
      <c r="Q75" s="35"/>
      <c r="R75" s="35"/>
      <c r="S75" s="35"/>
    </row>
    <row r="76" spans="1:19" ht="12">
      <c r="A76" s="77">
        <v>23</v>
      </c>
      <c r="B76" s="77" t="s">
        <v>138</v>
      </c>
      <c r="C76" s="77" t="s">
        <v>5</v>
      </c>
      <c r="D76" s="78">
        <v>43.8861975</v>
      </c>
      <c r="E76" s="78">
        <v>72.3677675</v>
      </c>
      <c r="F76" s="1">
        <v>433.1176875</v>
      </c>
      <c r="G76" s="1">
        <v>535.5446575</v>
      </c>
      <c r="H76" s="1">
        <v>328.0576575</v>
      </c>
      <c r="I76" s="1">
        <v>355.635225</v>
      </c>
      <c r="J76" s="1">
        <v>805.0615425</v>
      </c>
      <c r="K76" s="1">
        <v>963.54765</v>
      </c>
      <c r="L76" s="1">
        <f t="shared" si="4"/>
        <v>60.643293300432404</v>
      </c>
      <c r="M76" s="1">
        <f t="shared" si="5"/>
        <v>80.87424296637671</v>
      </c>
      <c r="N76" s="1">
        <f t="shared" si="6"/>
        <v>92.24554668340292</v>
      </c>
      <c r="O76" s="1">
        <f t="shared" si="7"/>
        <v>83.55181422527468</v>
      </c>
      <c r="P76" s="35">
        <v>60.643293300432404</v>
      </c>
      <c r="Q76" s="35">
        <v>80.87424296637671</v>
      </c>
      <c r="R76" s="35">
        <v>92.24554668340292</v>
      </c>
      <c r="S76" s="35">
        <v>83.55181422527468</v>
      </c>
    </row>
    <row r="77" spans="1:19" ht="12">
      <c r="A77" s="75"/>
      <c r="B77" s="75"/>
      <c r="C77" s="75" t="s">
        <v>6</v>
      </c>
      <c r="D77" s="72">
        <v>13.5248625</v>
      </c>
      <c r="E77" s="72">
        <v>48.6792825</v>
      </c>
      <c r="F77" s="1">
        <v>84.764895</v>
      </c>
      <c r="G77" s="1">
        <v>182.390815</v>
      </c>
      <c r="H77" s="1">
        <v>55.2722525</v>
      </c>
      <c r="I77" s="1">
        <v>73.14846</v>
      </c>
      <c r="J77" s="1">
        <v>153.56201</v>
      </c>
      <c r="K77" s="1">
        <v>304.2185575</v>
      </c>
      <c r="L77" s="1">
        <f t="shared" si="4"/>
        <v>27.783611025902033</v>
      </c>
      <c r="M77" s="1">
        <f t="shared" si="5"/>
        <v>46.47432218557716</v>
      </c>
      <c r="N77" s="1">
        <f t="shared" si="6"/>
        <v>75.56174456714469</v>
      </c>
      <c r="O77" s="1">
        <f t="shared" si="7"/>
        <v>50.47752880755804</v>
      </c>
      <c r="P77" s="35">
        <v>27.783611025902033</v>
      </c>
      <c r="Q77" s="35">
        <v>46.47432218557716</v>
      </c>
      <c r="R77" s="35">
        <v>75.56174456714469</v>
      </c>
      <c r="S77" s="35">
        <v>50.47752880755804</v>
      </c>
    </row>
    <row r="78" spans="1:19" ht="12">
      <c r="A78" s="75"/>
      <c r="B78" s="75"/>
      <c r="C78" s="75"/>
      <c r="D78" s="72"/>
      <c r="E78" s="72"/>
      <c r="L78" s="1" t="str">
        <f t="shared" si="4"/>
        <v>x</v>
      </c>
      <c r="M78" s="1" t="str">
        <f t="shared" si="5"/>
        <v>x</v>
      </c>
      <c r="N78" s="1" t="str">
        <f t="shared" si="6"/>
        <v>x</v>
      </c>
      <c r="O78" s="1" t="str">
        <f t="shared" si="7"/>
        <v>x</v>
      </c>
      <c r="P78" s="35"/>
      <c r="Q78" s="35"/>
      <c r="R78" s="35"/>
      <c r="S78" s="35"/>
    </row>
    <row r="79" spans="1:19" ht="12">
      <c r="A79" s="77">
        <v>24</v>
      </c>
      <c r="B79" s="77" t="s">
        <v>139</v>
      </c>
      <c r="C79" s="77" t="s">
        <v>5</v>
      </c>
      <c r="D79" s="78">
        <v>1034.583765</v>
      </c>
      <c r="E79" s="78">
        <v>1704.4585225</v>
      </c>
      <c r="F79" s="1">
        <v>4361.479785</v>
      </c>
      <c r="G79" s="1">
        <v>5727.7393375</v>
      </c>
      <c r="H79" s="1">
        <v>1668.29872</v>
      </c>
      <c r="I79" s="1">
        <v>1814.8699575</v>
      </c>
      <c r="J79" s="1">
        <v>7064.36227</v>
      </c>
      <c r="K79" s="1">
        <v>9247.0678175</v>
      </c>
      <c r="L79" s="1">
        <f t="shared" si="4"/>
        <v>60.69867652059571</v>
      </c>
      <c r="M79" s="1">
        <f t="shared" si="5"/>
        <v>76.14661785401124</v>
      </c>
      <c r="N79" s="1">
        <f t="shared" si="6"/>
        <v>91.9238710798925</v>
      </c>
      <c r="O79" s="1">
        <f t="shared" si="7"/>
        <v>76.39570087969672</v>
      </c>
      <c r="P79" s="35">
        <v>60.69867652059571</v>
      </c>
      <c r="Q79" s="35">
        <v>76.14661785401124</v>
      </c>
      <c r="R79" s="35">
        <v>91.9238710798925</v>
      </c>
      <c r="S79" s="35">
        <v>76.39570087969672</v>
      </c>
    </row>
    <row r="80" spans="1:19" ht="12">
      <c r="A80" s="75"/>
      <c r="B80" s="75"/>
      <c r="C80" s="75" t="s">
        <v>6</v>
      </c>
      <c r="D80" s="72">
        <v>215.2860575</v>
      </c>
      <c r="E80" s="72">
        <v>537.7708525</v>
      </c>
      <c r="F80" s="1">
        <v>770.7447625</v>
      </c>
      <c r="G80" s="1">
        <v>1569.1436125</v>
      </c>
      <c r="H80" s="1">
        <v>145.646375</v>
      </c>
      <c r="I80" s="1">
        <v>227.09955</v>
      </c>
      <c r="J80" s="1">
        <v>1131.677195</v>
      </c>
      <c r="K80" s="1">
        <v>2334.014015</v>
      </c>
      <c r="L80" s="1">
        <f t="shared" si="4"/>
        <v>40.03304688217552</v>
      </c>
      <c r="M80" s="1">
        <f t="shared" si="5"/>
        <v>49.118815917175965</v>
      </c>
      <c r="N80" s="1">
        <f t="shared" si="6"/>
        <v>64.13327327156748</v>
      </c>
      <c r="O80" s="1">
        <f t="shared" si="7"/>
        <v>48.48630675424628</v>
      </c>
      <c r="P80" s="35">
        <v>40.03304688217552</v>
      </c>
      <c r="Q80" s="35">
        <v>49.118815917175965</v>
      </c>
      <c r="R80" s="35">
        <v>64.13327327156748</v>
      </c>
      <c r="S80" s="35">
        <v>48.48630675424628</v>
      </c>
    </row>
    <row r="81" spans="1:19" ht="12">
      <c r="A81" s="75"/>
      <c r="B81" s="75"/>
      <c r="C81" s="75"/>
      <c r="D81" s="72"/>
      <c r="E81" s="72"/>
      <c r="L81" s="1" t="str">
        <f t="shared" si="4"/>
        <v>x</v>
      </c>
      <c r="M81" s="1" t="str">
        <f t="shared" si="5"/>
        <v>x</v>
      </c>
      <c r="N81" s="1" t="str">
        <f t="shared" si="6"/>
        <v>x</v>
      </c>
      <c r="O81" s="1" t="str">
        <f t="shared" si="7"/>
        <v>x</v>
      </c>
      <c r="P81" s="35"/>
      <c r="Q81" s="35"/>
      <c r="R81" s="35"/>
      <c r="S81" s="35"/>
    </row>
    <row r="82" spans="1:19" ht="12">
      <c r="A82" s="77">
        <v>25</v>
      </c>
      <c r="B82" s="77" t="s">
        <v>140</v>
      </c>
      <c r="C82" s="77" t="s">
        <v>5</v>
      </c>
      <c r="D82" s="78">
        <v>77.5347375</v>
      </c>
      <c r="E82" s="78">
        <v>159.75961</v>
      </c>
      <c r="F82" s="1">
        <v>856.030515</v>
      </c>
      <c r="G82" s="1">
        <v>1184.7323725</v>
      </c>
      <c r="H82" s="1">
        <v>412.1735075</v>
      </c>
      <c r="I82" s="1">
        <v>476.8276325</v>
      </c>
      <c r="J82" s="1">
        <v>1345.73876</v>
      </c>
      <c r="K82" s="1">
        <v>1821.319615</v>
      </c>
      <c r="L82" s="1">
        <f t="shared" si="4"/>
        <v>48.53212742569915</v>
      </c>
      <c r="M82" s="1">
        <f t="shared" si="5"/>
        <v>72.25518056821731</v>
      </c>
      <c r="N82" s="1">
        <f t="shared" si="6"/>
        <v>86.44077637425931</v>
      </c>
      <c r="O82" s="1">
        <f t="shared" si="7"/>
        <v>73.88811655663193</v>
      </c>
      <c r="P82" s="35">
        <v>48.53212742569915</v>
      </c>
      <c r="Q82" s="35">
        <v>72.25518056821731</v>
      </c>
      <c r="R82" s="35">
        <v>86.44077637425931</v>
      </c>
      <c r="S82" s="35">
        <v>73.88811655663193</v>
      </c>
    </row>
    <row r="83" spans="1:19" ht="12">
      <c r="A83" s="75"/>
      <c r="B83" s="75"/>
      <c r="C83" s="75" t="s">
        <v>6</v>
      </c>
      <c r="D83" s="72">
        <v>38.180905</v>
      </c>
      <c r="E83" s="72">
        <v>140.50706</v>
      </c>
      <c r="F83" s="1">
        <v>164.36654</v>
      </c>
      <c r="G83" s="1">
        <v>356.699325</v>
      </c>
      <c r="H83" s="1">
        <v>69.8341725</v>
      </c>
      <c r="I83" s="1">
        <v>101.3339</v>
      </c>
      <c r="J83" s="1">
        <v>272.3816175</v>
      </c>
      <c r="K83" s="1">
        <v>598.540285</v>
      </c>
      <c r="L83" s="1">
        <f t="shared" si="4"/>
        <v>27.173655900280032</v>
      </c>
      <c r="M83" s="1">
        <f t="shared" si="5"/>
        <v>46.07985731399968</v>
      </c>
      <c r="N83" s="1">
        <f t="shared" si="6"/>
        <v>68.91491642974364</v>
      </c>
      <c r="O83" s="1">
        <f t="shared" si="7"/>
        <v>45.507649915326915</v>
      </c>
      <c r="P83" s="35">
        <v>27.173655900280032</v>
      </c>
      <c r="Q83" s="35">
        <v>46.07985731399968</v>
      </c>
      <c r="R83" s="35">
        <v>68.91491642974364</v>
      </c>
      <c r="S83" s="35">
        <v>45.507649915326915</v>
      </c>
    </row>
    <row r="84" spans="1:19" ht="12">
      <c r="A84" s="75"/>
      <c r="B84" s="75"/>
      <c r="C84" s="75"/>
      <c r="D84" s="72"/>
      <c r="E84" s="72"/>
      <c r="L84" s="1" t="str">
        <f t="shared" si="4"/>
        <v>x</v>
      </c>
      <c r="M84" s="1" t="str">
        <f t="shared" si="5"/>
        <v>x</v>
      </c>
      <c r="N84" s="1" t="str">
        <f t="shared" si="6"/>
        <v>x</v>
      </c>
      <c r="O84" s="1" t="str">
        <f t="shared" si="7"/>
        <v>x</v>
      </c>
      <c r="P84" s="35"/>
      <c r="Q84" s="35"/>
      <c r="R84" s="35"/>
      <c r="S84" s="35"/>
    </row>
    <row r="85" spans="1:19" ht="12">
      <c r="A85" s="77">
        <v>26</v>
      </c>
      <c r="B85" s="77" t="s">
        <v>141</v>
      </c>
      <c r="C85" s="77" t="s">
        <v>5</v>
      </c>
      <c r="D85" s="78">
        <v>409.2246125</v>
      </c>
      <c r="E85" s="78">
        <v>705.488775</v>
      </c>
      <c r="F85" s="1">
        <v>1498.2018925</v>
      </c>
      <c r="G85" s="1">
        <v>2478.6678825</v>
      </c>
      <c r="H85" s="1">
        <v>1234.9176025</v>
      </c>
      <c r="I85" s="1">
        <v>1577.2255775</v>
      </c>
      <c r="J85" s="1">
        <v>3142.3441075</v>
      </c>
      <c r="K85" s="1">
        <v>4761.382235</v>
      </c>
      <c r="L85" s="1">
        <f t="shared" si="4"/>
        <v>58.00582900840626</v>
      </c>
      <c r="M85" s="1">
        <f t="shared" si="5"/>
        <v>60.44383368492693</v>
      </c>
      <c r="N85" s="1">
        <f t="shared" si="6"/>
        <v>78.29682831148482</v>
      </c>
      <c r="O85" s="1">
        <f t="shared" si="7"/>
        <v>65.99646809284152</v>
      </c>
      <c r="P85" s="35">
        <v>58.00582900840626</v>
      </c>
      <c r="Q85" s="35">
        <v>60.44383368492693</v>
      </c>
      <c r="R85" s="35">
        <v>78.29682831148482</v>
      </c>
      <c r="S85" s="35">
        <v>65.99646809284152</v>
      </c>
    </row>
    <row r="86" spans="1:19" ht="12">
      <c r="A86" s="75"/>
      <c r="B86" s="75"/>
      <c r="C86" s="75" t="s">
        <v>6</v>
      </c>
      <c r="D86" s="72">
        <v>203.3139675</v>
      </c>
      <c r="E86" s="72">
        <v>522.5136175</v>
      </c>
      <c r="F86" s="1">
        <v>230.4091125</v>
      </c>
      <c r="G86" s="1">
        <v>541.1279</v>
      </c>
      <c r="H86" s="1">
        <v>190.1747575</v>
      </c>
      <c r="I86" s="1">
        <v>335.36349</v>
      </c>
      <c r="J86" s="1">
        <v>623.8978375</v>
      </c>
      <c r="K86" s="1">
        <v>1399.0050075</v>
      </c>
      <c r="L86" s="1">
        <f t="shared" si="4"/>
        <v>38.910750015046254</v>
      </c>
      <c r="M86" s="1">
        <f t="shared" si="5"/>
        <v>42.579418377799406</v>
      </c>
      <c r="N86" s="1">
        <f t="shared" si="6"/>
        <v>56.70705463495743</v>
      </c>
      <c r="O86" s="1">
        <f t="shared" si="7"/>
        <v>44.59582590164532</v>
      </c>
      <c r="P86" s="35">
        <v>38.910750015046254</v>
      </c>
      <c r="Q86" s="35">
        <v>42.579418377799406</v>
      </c>
      <c r="R86" s="35">
        <v>56.70705463495743</v>
      </c>
      <c r="S86" s="35">
        <v>44.59582590164532</v>
      </c>
    </row>
    <row r="87" spans="1:19" ht="12">
      <c r="A87" s="75"/>
      <c r="B87" s="75"/>
      <c r="C87" s="75"/>
      <c r="D87" s="72"/>
      <c r="E87" s="72"/>
      <c r="L87" s="1" t="str">
        <f t="shared" si="4"/>
        <v>x</v>
      </c>
      <c r="M87" s="1" t="str">
        <f t="shared" si="5"/>
        <v>x</v>
      </c>
      <c r="N87" s="1" t="str">
        <f t="shared" si="6"/>
        <v>x</v>
      </c>
      <c r="O87" s="1" t="str">
        <f t="shared" si="7"/>
        <v>x</v>
      </c>
      <c r="P87" s="35"/>
      <c r="Q87" s="35"/>
      <c r="R87" s="35"/>
      <c r="S87" s="35"/>
    </row>
    <row r="88" spans="1:19" ht="12">
      <c r="A88" s="77">
        <v>27</v>
      </c>
      <c r="B88" s="77" t="s">
        <v>142</v>
      </c>
      <c r="C88" s="77" t="s">
        <v>5</v>
      </c>
      <c r="D88" s="78">
        <v>40.223695</v>
      </c>
      <c r="E88" s="78">
        <v>59.3426625</v>
      </c>
      <c r="F88" s="1">
        <v>77.9528325</v>
      </c>
      <c r="G88" s="1">
        <v>103.96958</v>
      </c>
      <c r="H88" s="1">
        <v>130.782995</v>
      </c>
      <c r="I88" s="1">
        <v>152.0567575</v>
      </c>
      <c r="J88" s="1">
        <v>253.6356725</v>
      </c>
      <c r="K88" s="1">
        <v>321.87226</v>
      </c>
      <c r="L88" s="1">
        <f t="shared" si="4"/>
        <v>67.78208679126926</v>
      </c>
      <c r="M88" s="1">
        <f t="shared" si="5"/>
        <v>74.9765772834708</v>
      </c>
      <c r="N88" s="1">
        <f t="shared" si="6"/>
        <v>86.0093277998513</v>
      </c>
      <c r="O88" s="1">
        <f t="shared" si="7"/>
        <v>78.80010302844987</v>
      </c>
      <c r="P88" s="35">
        <v>67.78208679126926</v>
      </c>
      <c r="Q88" s="35">
        <v>74.9765772834708</v>
      </c>
      <c r="R88" s="35">
        <v>86.0093277998513</v>
      </c>
      <c r="S88" s="35">
        <v>78.80010302844987</v>
      </c>
    </row>
    <row r="89" spans="1:19" ht="12">
      <c r="A89" s="75"/>
      <c r="B89" s="75"/>
      <c r="C89" s="75" t="s">
        <v>6</v>
      </c>
      <c r="D89" s="72">
        <v>8.22337</v>
      </c>
      <c r="E89" s="72">
        <v>25.7332425</v>
      </c>
      <c r="F89" s="1">
        <v>11.5184725</v>
      </c>
      <c r="G89" s="1">
        <v>28.3150825</v>
      </c>
      <c r="H89" s="1">
        <v>13.1640725</v>
      </c>
      <c r="I89" s="1">
        <v>20.929665</v>
      </c>
      <c r="J89" s="1">
        <v>33.669135</v>
      </c>
      <c r="K89" s="1">
        <v>76.5088875</v>
      </c>
      <c r="L89" s="1">
        <f t="shared" si="4"/>
        <v>31.956213835081215</v>
      </c>
      <c r="M89" s="1">
        <f t="shared" si="5"/>
        <v>40.67963602083801</v>
      </c>
      <c r="N89" s="1">
        <f t="shared" si="6"/>
        <v>62.89671860490839</v>
      </c>
      <c r="O89" s="1">
        <f t="shared" si="7"/>
        <v>44.00682861843991</v>
      </c>
      <c r="P89" s="35">
        <v>31.956213835081215</v>
      </c>
      <c r="Q89" s="35">
        <v>40.67963602083801</v>
      </c>
      <c r="R89" s="35">
        <v>62.89671860490839</v>
      </c>
      <c r="S89" s="35">
        <v>44.00682861843991</v>
      </c>
    </row>
    <row r="90" spans="1:19" ht="12">
      <c r="A90" s="75"/>
      <c r="B90" s="75"/>
      <c r="C90" s="75"/>
      <c r="D90" s="72"/>
      <c r="E90" s="72"/>
      <c r="L90" s="1" t="str">
        <f t="shared" si="4"/>
        <v>x</v>
      </c>
      <c r="M90" s="1" t="str">
        <f t="shared" si="5"/>
        <v>x</v>
      </c>
      <c r="N90" s="1" t="str">
        <f t="shared" si="6"/>
        <v>x</v>
      </c>
      <c r="O90" s="1" t="str">
        <f t="shared" si="7"/>
        <v>x</v>
      </c>
      <c r="P90" s="35"/>
      <c r="Q90" s="35"/>
      <c r="R90" s="35"/>
      <c r="S90" s="35"/>
    </row>
    <row r="91" spans="1:19" ht="12">
      <c r="A91" s="77"/>
      <c r="B91" s="77"/>
      <c r="C91" s="77"/>
      <c r="D91" s="78"/>
      <c r="E91" s="78"/>
      <c r="P91" s="35"/>
      <c r="Q91" s="35"/>
      <c r="R91" s="35"/>
      <c r="S91" s="35"/>
    </row>
    <row r="92" spans="1:19" ht="12">
      <c r="A92" s="77">
        <v>28</v>
      </c>
      <c r="B92" s="77" t="s">
        <v>143</v>
      </c>
      <c r="C92" s="77" t="s">
        <v>5</v>
      </c>
      <c r="D92" s="78">
        <v>27.308275</v>
      </c>
      <c r="E92" s="78">
        <v>36.64925</v>
      </c>
      <c r="F92" s="1">
        <v>52.1155775</v>
      </c>
      <c r="G92" s="1">
        <v>63.8759975</v>
      </c>
      <c r="H92" s="1">
        <v>62.4976325</v>
      </c>
      <c r="I92" s="1">
        <v>70.4457425</v>
      </c>
      <c r="J92" s="1">
        <v>141.9433375</v>
      </c>
      <c r="K92" s="1">
        <v>170.9928425</v>
      </c>
      <c r="L92" s="1">
        <f t="shared" si="4"/>
        <v>74.51250707722531</v>
      </c>
      <c r="M92" s="1">
        <f t="shared" si="5"/>
        <v>81.58867108102696</v>
      </c>
      <c r="N92" s="1">
        <f t="shared" si="6"/>
        <v>88.71740190686471</v>
      </c>
      <c r="O92" s="1">
        <f t="shared" si="7"/>
        <v>83.01127428769425</v>
      </c>
      <c r="P92" s="35">
        <v>74.51250707722531</v>
      </c>
      <c r="Q92" s="35">
        <v>81.58867108102696</v>
      </c>
      <c r="R92" s="35">
        <v>88.71740190686471</v>
      </c>
      <c r="S92" s="35">
        <v>83.01127428769425</v>
      </c>
    </row>
    <row r="93" spans="1:19" ht="12">
      <c r="A93" s="75"/>
      <c r="B93" s="75"/>
      <c r="C93" s="75" t="s">
        <v>6</v>
      </c>
      <c r="D93" s="72">
        <v>7.9189775</v>
      </c>
      <c r="E93" s="72">
        <v>12.130385</v>
      </c>
      <c r="F93" s="1">
        <v>12.78169</v>
      </c>
      <c r="G93" s="1">
        <v>15.6652425</v>
      </c>
      <c r="H93" s="1">
        <v>12.49197</v>
      </c>
      <c r="I93" s="1">
        <v>14.07589</v>
      </c>
      <c r="J93" s="1">
        <v>33.1926375</v>
      </c>
      <c r="K93" s="1">
        <v>41.8715175</v>
      </c>
      <c r="L93" s="1">
        <f t="shared" si="4"/>
        <v>65.28216128342174</v>
      </c>
      <c r="M93" s="1">
        <f t="shared" si="5"/>
        <v>81.59267244027662</v>
      </c>
      <c r="N93" s="1">
        <f t="shared" si="6"/>
        <v>88.74728347550317</v>
      </c>
      <c r="O93" s="1">
        <f t="shared" si="7"/>
        <v>79.27259264009238</v>
      </c>
      <c r="P93" s="35">
        <v>65.28216128342174</v>
      </c>
      <c r="Q93" s="35">
        <v>81.59267244027662</v>
      </c>
      <c r="R93" s="35">
        <v>88.74728347550317</v>
      </c>
      <c r="S93" s="35">
        <v>79.27259264009238</v>
      </c>
    </row>
    <row r="94" spans="1:19" ht="12">
      <c r="A94" s="75"/>
      <c r="B94" s="75"/>
      <c r="C94" s="75"/>
      <c r="D94" s="72"/>
      <c r="E94" s="72"/>
      <c r="L94" s="1" t="str">
        <f t="shared" si="4"/>
        <v>x</v>
      </c>
      <c r="M94" s="1" t="str">
        <f t="shared" si="5"/>
        <v>x</v>
      </c>
      <c r="N94" s="1" t="str">
        <f t="shared" si="6"/>
        <v>x</v>
      </c>
      <c r="O94" s="1" t="str">
        <f t="shared" si="7"/>
        <v>x</v>
      </c>
      <c r="P94" s="35"/>
      <c r="Q94" s="35"/>
      <c r="R94" s="35"/>
      <c r="S94" s="35"/>
    </row>
    <row r="95" spans="1:19" ht="12">
      <c r="A95" s="77">
        <v>30</v>
      </c>
      <c r="B95" s="77" t="s">
        <v>144</v>
      </c>
      <c r="C95" s="77" t="s">
        <v>5</v>
      </c>
      <c r="D95" s="78">
        <v>298.465315</v>
      </c>
      <c r="E95" s="78">
        <v>400.9533525</v>
      </c>
      <c r="F95" s="1">
        <v>1534.5566925</v>
      </c>
      <c r="G95" s="1">
        <v>1855.62537</v>
      </c>
      <c r="H95" s="1">
        <v>1627.000195</v>
      </c>
      <c r="I95" s="1">
        <v>1811.7545</v>
      </c>
      <c r="J95" s="1">
        <v>3471.2461875</v>
      </c>
      <c r="K95" s="1">
        <v>4083.4035875</v>
      </c>
      <c r="L95" s="1">
        <f t="shared" si="4"/>
        <v>74.43891244181577</v>
      </c>
      <c r="M95" s="1">
        <f t="shared" si="5"/>
        <v>82.69754861672321</v>
      </c>
      <c r="N95" s="1">
        <f t="shared" si="6"/>
        <v>89.80246468271501</v>
      </c>
      <c r="O95" s="1">
        <f t="shared" si="7"/>
        <v>85.00864813182025</v>
      </c>
      <c r="P95" s="35">
        <v>74.43891244181577</v>
      </c>
      <c r="Q95" s="35">
        <v>82.69754861672321</v>
      </c>
      <c r="R95" s="35">
        <v>89.80246468271501</v>
      </c>
      <c r="S95" s="35">
        <v>85.00864813182025</v>
      </c>
    </row>
    <row r="96" spans="1:19" ht="12">
      <c r="A96" s="75"/>
      <c r="B96" s="75"/>
      <c r="C96" s="75" t="s">
        <v>6</v>
      </c>
      <c r="D96" s="72">
        <v>94.84357</v>
      </c>
      <c r="E96" s="72">
        <v>160.2505275</v>
      </c>
      <c r="F96" s="1">
        <v>420.7551</v>
      </c>
      <c r="G96" s="1">
        <v>588.890695</v>
      </c>
      <c r="H96" s="1">
        <v>329.7209025</v>
      </c>
      <c r="I96" s="1">
        <v>398.7990825</v>
      </c>
      <c r="J96" s="1">
        <v>848.45537</v>
      </c>
      <c r="K96" s="1">
        <v>1154.6661475</v>
      </c>
      <c r="L96" s="1">
        <f t="shared" si="4"/>
        <v>59.184560250511495</v>
      </c>
      <c r="M96" s="1">
        <f t="shared" si="5"/>
        <v>71.44876011328384</v>
      </c>
      <c r="N96" s="1">
        <f t="shared" si="6"/>
        <v>82.67845062055778</v>
      </c>
      <c r="O96" s="1">
        <f t="shared" si="7"/>
        <v>73.48057893937693</v>
      </c>
      <c r="P96" s="35">
        <v>59.184560250511495</v>
      </c>
      <c r="Q96" s="35">
        <v>71.44876011328384</v>
      </c>
      <c r="R96" s="35">
        <v>82.67845062055778</v>
      </c>
      <c r="S96" s="35">
        <v>73.48057893937693</v>
      </c>
    </row>
    <row r="97" spans="1:19" ht="12">
      <c r="A97" s="75"/>
      <c r="B97" s="75"/>
      <c r="C97" s="75"/>
      <c r="D97" s="72"/>
      <c r="E97" s="72"/>
      <c r="L97" s="1" t="str">
        <f t="shared" si="4"/>
        <v>x</v>
      </c>
      <c r="M97" s="1" t="str">
        <f t="shared" si="5"/>
        <v>x</v>
      </c>
      <c r="N97" s="1" t="str">
        <f t="shared" si="6"/>
        <v>x</v>
      </c>
      <c r="O97" s="1" t="str">
        <f t="shared" si="7"/>
        <v>x</v>
      </c>
      <c r="P97" s="35"/>
      <c r="Q97" s="35"/>
      <c r="R97" s="35"/>
      <c r="S97" s="35"/>
    </row>
    <row r="98" spans="1:19" ht="12">
      <c r="A98" s="77">
        <v>29</v>
      </c>
      <c r="B98" s="77" t="s">
        <v>145</v>
      </c>
      <c r="C98" s="77" t="s">
        <v>5</v>
      </c>
      <c r="D98" s="78">
        <v>239.3926875</v>
      </c>
      <c r="E98" s="78">
        <v>393.265225</v>
      </c>
      <c r="F98" s="1">
        <v>780.21609</v>
      </c>
      <c r="G98" s="1">
        <v>1000.7713175</v>
      </c>
      <c r="H98" s="1">
        <v>1004.5726975</v>
      </c>
      <c r="I98" s="1">
        <v>1127.117145</v>
      </c>
      <c r="J98" s="1">
        <v>2035.2768925</v>
      </c>
      <c r="K98" s="1">
        <v>2533.2919</v>
      </c>
      <c r="L98" s="1">
        <f>IF(D98="","x",100*D98/E98)</f>
        <v>60.873088257422204</v>
      </c>
      <c r="M98" s="1">
        <f>IF(F98="","x",100*F98/G98)</f>
        <v>77.96147594927449</v>
      </c>
      <c r="N98" s="1">
        <f>IF(H98="","x",100*H98/I98)</f>
        <v>89.12762102469839</v>
      </c>
      <c r="O98" s="1">
        <f>IF(J98="","x",100*J98/K98)</f>
        <v>80.34119133685304</v>
      </c>
      <c r="P98" s="35">
        <v>60.873088257422204</v>
      </c>
      <c r="Q98" s="35">
        <v>77.96147594927449</v>
      </c>
      <c r="R98" s="35">
        <v>89.12762102469839</v>
      </c>
      <c r="S98" s="35">
        <v>80.34119133685304</v>
      </c>
    </row>
    <row r="99" spans="1:19" ht="12">
      <c r="A99" s="75"/>
      <c r="B99" s="75"/>
      <c r="C99" s="75" t="s">
        <v>6</v>
      </c>
      <c r="D99" s="72">
        <v>81.4173225</v>
      </c>
      <c r="E99" s="72">
        <v>142.1933875</v>
      </c>
      <c r="F99" s="1">
        <v>200.71057</v>
      </c>
      <c r="G99" s="1">
        <v>278.68417</v>
      </c>
      <c r="H99" s="1">
        <v>185.3560525</v>
      </c>
      <c r="I99" s="1">
        <v>221.5723525</v>
      </c>
      <c r="J99" s="1">
        <v>468.8195375</v>
      </c>
      <c r="K99" s="1">
        <v>643.9059375</v>
      </c>
      <c r="L99" s="1">
        <f>IF(D99="","x",100*D99/E99)</f>
        <v>57.258163639993455</v>
      </c>
      <c r="M99" s="1">
        <f>IF(F99="","x",100*F99/G99)</f>
        <v>72.02080046383689</v>
      </c>
      <c r="N99" s="1">
        <f>IF(H99="","x",100*H99/I99)</f>
        <v>83.6548650626436</v>
      </c>
      <c r="O99" s="1">
        <f>IF(J99="","x",100*J99/K99)</f>
        <v>72.8086992519773</v>
      </c>
      <c r="P99" s="35">
        <v>57.258163639993455</v>
      </c>
      <c r="Q99" s="35">
        <v>72.02080046383689</v>
      </c>
      <c r="R99" s="35">
        <v>83.6548650626436</v>
      </c>
      <c r="S99" s="35">
        <v>72.8086992519773</v>
      </c>
    </row>
    <row r="100" spans="1:19" ht="12">
      <c r="A100" s="75"/>
      <c r="B100" s="75"/>
      <c r="C100" s="75"/>
      <c r="D100" s="72"/>
      <c r="E100" s="72"/>
      <c r="L100" s="1" t="str">
        <f>IF(D100="","x",100*D100/E100)</f>
        <v>x</v>
      </c>
      <c r="M100" s="1" t="str">
        <f>IF(F100="","x",100*F100/G100)</f>
        <v>x</v>
      </c>
      <c r="N100" s="1" t="str">
        <f>IF(H100="","x",100*H100/I100)</f>
        <v>x</v>
      </c>
      <c r="O100" s="1" t="str">
        <f>IF(J100="","x",100*J100/K100)</f>
        <v>x</v>
      </c>
      <c r="P100" s="35"/>
      <c r="Q100" s="35"/>
      <c r="R100" s="35"/>
      <c r="S100" s="35"/>
    </row>
    <row r="101" spans="1:19" ht="12">
      <c r="A101" s="77"/>
      <c r="B101" s="77"/>
      <c r="C101" s="77"/>
      <c r="D101" s="78"/>
      <c r="E101" s="78"/>
      <c r="P101" s="35"/>
      <c r="Q101" s="35"/>
      <c r="R101" s="35"/>
      <c r="S101" s="35"/>
    </row>
    <row r="102" spans="1:19" ht="12">
      <c r="A102" s="77">
        <v>31</v>
      </c>
      <c r="B102" s="77" t="s">
        <v>146</v>
      </c>
      <c r="C102" s="77" t="s">
        <v>5</v>
      </c>
      <c r="D102" s="78">
        <v>247.60949</v>
      </c>
      <c r="E102" s="78">
        <v>430.5948575</v>
      </c>
      <c r="F102" s="1">
        <v>1332.43547</v>
      </c>
      <c r="G102" s="1">
        <v>1942.3923425</v>
      </c>
      <c r="H102" s="1">
        <v>619.37606</v>
      </c>
      <c r="I102" s="1">
        <v>763.2550975</v>
      </c>
      <c r="J102" s="1">
        <v>2199.42102</v>
      </c>
      <c r="K102" s="1">
        <v>3136.2422975</v>
      </c>
      <c r="L102" s="1">
        <f t="shared" si="4"/>
        <v>57.50405182207732</v>
      </c>
      <c r="M102" s="1">
        <f t="shared" si="5"/>
        <v>68.59764841767543</v>
      </c>
      <c r="N102" s="1">
        <f t="shared" si="6"/>
        <v>81.14928574060391</v>
      </c>
      <c r="O102" s="1">
        <f t="shared" si="7"/>
        <v>70.12918044480267</v>
      </c>
      <c r="P102" s="35">
        <v>57.50405182207732</v>
      </c>
      <c r="Q102" s="35">
        <v>68.59764841767543</v>
      </c>
      <c r="R102" s="35">
        <v>81.14928574060391</v>
      </c>
      <c r="S102" s="35">
        <v>70.12918044480267</v>
      </c>
    </row>
    <row r="103" spans="1:19" ht="12">
      <c r="A103" s="75"/>
      <c r="B103" s="75"/>
      <c r="C103" s="75" t="s">
        <v>6</v>
      </c>
      <c r="D103" s="72">
        <v>105.690385</v>
      </c>
      <c r="E103" s="72">
        <v>253.496155</v>
      </c>
      <c r="F103" s="1">
        <v>280.33714</v>
      </c>
      <c r="G103" s="1">
        <v>546.17103</v>
      </c>
      <c r="H103" s="1">
        <v>119.366265</v>
      </c>
      <c r="I103" s="1">
        <v>169.1963975</v>
      </c>
      <c r="J103" s="1">
        <v>505.39379</v>
      </c>
      <c r="K103" s="1">
        <v>968.8635825</v>
      </c>
      <c r="L103" s="1">
        <f t="shared" si="4"/>
        <v>41.693091952420346</v>
      </c>
      <c r="M103" s="1">
        <f t="shared" si="5"/>
        <v>51.32772054936711</v>
      </c>
      <c r="N103" s="1">
        <f t="shared" si="6"/>
        <v>70.54894002692936</v>
      </c>
      <c r="O103" s="1">
        <f t="shared" si="7"/>
        <v>52.163565555422245</v>
      </c>
      <c r="P103" s="35">
        <v>41.693091952420346</v>
      </c>
      <c r="Q103" s="35">
        <v>51.32772054936711</v>
      </c>
      <c r="R103" s="35">
        <v>70.54894002692936</v>
      </c>
      <c r="S103" s="35">
        <v>52.163565555422245</v>
      </c>
    </row>
    <row r="104" spans="1:19" ht="12">
      <c r="A104" s="75"/>
      <c r="B104" s="75"/>
      <c r="C104" s="75"/>
      <c r="D104" s="72"/>
      <c r="E104" s="72"/>
      <c r="L104" s="1" t="str">
        <f t="shared" si="4"/>
        <v>x</v>
      </c>
      <c r="M104" s="1" t="str">
        <f t="shared" si="5"/>
        <v>x</v>
      </c>
      <c r="N104" s="1" t="str">
        <f t="shared" si="6"/>
        <v>x</v>
      </c>
      <c r="O104" s="1" t="str">
        <f t="shared" si="7"/>
        <v>x</v>
      </c>
      <c r="P104" s="35"/>
      <c r="Q104" s="35"/>
      <c r="R104" s="35"/>
      <c r="S104" s="35"/>
    </row>
    <row r="105" spans="1:19" ht="12">
      <c r="A105" s="77">
        <v>32</v>
      </c>
      <c r="B105" s="77" t="s">
        <v>147</v>
      </c>
      <c r="C105" s="77" t="s">
        <v>5</v>
      </c>
      <c r="D105" s="78">
        <v>95.387465</v>
      </c>
      <c r="E105" s="78">
        <v>229.411435</v>
      </c>
      <c r="F105" s="1">
        <v>366.5203275</v>
      </c>
      <c r="G105" s="1">
        <v>573.8281775</v>
      </c>
      <c r="H105" s="1">
        <v>194.3016325</v>
      </c>
      <c r="I105" s="1">
        <v>247.0666675</v>
      </c>
      <c r="J105" s="1">
        <v>656.209425</v>
      </c>
      <c r="K105" s="1">
        <v>1050.30628</v>
      </c>
      <c r="L105" s="1">
        <f t="shared" si="4"/>
        <v>41.5792111670458</v>
      </c>
      <c r="M105" s="1">
        <f t="shared" si="5"/>
        <v>63.8728354360047</v>
      </c>
      <c r="N105" s="1">
        <f t="shared" si="6"/>
        <v>78.64340198784606</v>
      </c>
      <c r="O105" s="1">
        <f t="shared" si="7"/>
        <v>62.47791120510105</v>
      </c>
      <c r="P105" s="35">
        <v>41.5792111670458</v>
      </c>
      <c r="Q105" s="35">
        <v>63.8728354360047</v>
      </c>
      <c r="R105" s="35">
        <v>78.64340198784606</v>
      </c>
      <c r="S105" s="35">
        <v>62.47791120510105</v>
      </c>
    </row>
    <row r="106" spans="1:19" ht="12">
      <c r="A106" s="75"/>
      <c r="B106" s="75"/>
      <c r="C106" s="75" t="s">
        <v>6</v>
      </c>
      <c r="D106" s="72">
        <v>28.41797</v>
      </c>
      <c r="E106" s="72">
        <v>104.5617875</v>
      </c>
      <c r="F106" s="1">
        <v>63.7067625</v>
      </c>
      <c r="G106" s="1">
        <v>122.8217975</v>
      </c>
      <c r="H106" s="1">
        <v>30.1086275</v>
      </c>
      <c r="I106" s="1">
        <v>40.25681</v>
      </c>
      <c r="J106" s="1">
        <v>122.23336</v>
      </c>
      <c r="K106" s="1">
        <v>267.640395</v>
      </c>
      <c r="L106" s="1">
        <f t="shared" si="4"/>
        <v>27.178160090271987</v>
      </c>
      <c r="M106" s="1">
        <f t="shared" si="5"/>
        <v>51.86926408563594</v>
      </c>
      <c r="N106" s="1">
        <f t="shared" si="6"/>
        <v>74.79138933263714</v>
      </c>
      <c r="O106" s="1">
        <f t="shared" si="7"/>
        <v>45.67074413412071</v>
      </c>
      <c r="P106" s="35">
        <v>27.178160090271987</v>
      </c>
      <c r="Q106" s="35">
        <v>51.86926408563594</v>
      </c>
      <c r="R106" s="35">
        <v>74.79138933263714</v>
      </c>
      <c r="S106" s="35">
        <v>45.67074413412071</v>
      </c>
    </row>
    <row r="107" spans="1:19" ht="12">
      <c r="A107" s="75"/>
      <c r="B107" s="75"/>
      <c r="C107" s="75"/>
      <c r="D107" s="72"/>
      <c r="E107" s="72"/>
      <c r="L107" s="1" t="str">
        <f t="shared" si="4"/>
        <v>x</v>
      </c>
      <c r="M107" s="1" t="str">
        <f t="shared" si="5"/>
        <v>x</v>
      </c>
      <c r="N107" s="1" t="str">
        <f t="shared" si="6"/>
        <v>x</v>
      </c>
      <c r="O107" s="1" t="str">
        <f t="shared" si="7"/>
        <v>x</v>
      </c>
      <c r="P107" s="35"/>
      <c r="Q107" s="35"/>
      <c r="R107" s="35"/>
      <c r="S107" s="35"/>
    </row>
    <row r="108" spans="1:19" ht="12">
      <c r="A108" s="77">
        <v>33</v>
      </c>
      <c r="B108" s="77" t="s">
        <v>148</v>
      </c>
      <c r="C108" s="77" t="s">
        <v>5</v>
      </c>
      <c r="D108" s="78">
        <v>9.98201</v>
      </c>
      <c r="E108" s="78">
        <v>29.5006425</v>
      </c>
      <c r="F108" s="1">
        <v>109.70127</v>
      </c>
      <c r="G108" s="1">
        <v>198.169555</v>
      </c>
      <c r="H108" s="1">
        <v>57.82681</v>
      </c>
      <c r="I108" s="1">
        <v>78.66633</v>
      </c>
      <c r="J108" s="1">
        <v>177.51009</v>
      </c>
      <c r="K108" s="1">
        <v>306.3365275</v>
      </c>
      <c r="L108" s="1">
        <f t="shared" si="4"/>
        <v>33.83658508454519</v>
      </c>
      <c r="M108" s="1">
        <f t="shared" si="5"/>
        <v>55.357277256841996</v>
      </c>
      <c r="N108" s="1">
        <f t="shared" si="6"/>
        <v>73.5089713731402</v>
      </c>
      <c r="O108" s="1">
        <f t="shared" si="7"/>
        <v>57.94610634541452</v>
      </c>
      <c r="P108" s="35">
        <v>33.83658508454519</v>
      </c>
      <c r="Q108" s="35">
        <v>55.357277256841996</v>
      </c>
      <c r="R108" s="35">
        <v>73.5089713731402</v>
      </c>
      <c r="S108" s="35">
        <v>57.94610634541452</v>
      </c>
    </row>
    <row r="109" spans="1:19" ht="12">
      <c r="A109" s="75"/>
      <c r="B109" s="75"/>
      <c r="C109" s="75" t="s">
        <v>6</v>
      </c>
      <c r="D109" s="72">
        <v>3.1371275</v>
      </c>
      <c r="E109" s="72">
        <v>14.0205275</v>
      </c>
      <c r="F109" s="1">
        <v>20.094575</v>
      </c>
      <c r="G109" s="1">
        <v>47.42957</v>
      </c>
      <c r="H109" s="1">
        <v>9.98658</v>
      </c>
      <c r="I109" s="1">
        <v>13.6493075</v>
      </c>
      <c r="J109" s="1">
        <v>33.2182825</v>
      </c>
      <c r="K109" s="1">
        <v>75.099405</v>
      </c>
      <c r="L109" s="1">
        <f t="shared" si="4"/>
        <v>22.375245867175828</v>
      </c>
      <c r="M109" s="1">
        <f t="shared" si="5"/>
        <v>42.36718781131687</v>
      </c>
      <c r="N109" s="1">
        <f t="shared" si="6"/>
        <v>73.16547011634107</v>
      </c>
      <c r="O109" s="1">
        <f t="shared" si="7"/>
        <v>44.23241768693107</v>
      </c>
      <c r="P109" s="35">
        <v>22.375245867175828</v>
      </c>
      <c r="Q109" s="35">
        <v>42.36718781131687</v>
      </c>
      <c r="R109" s="35">
        <v>73.16547011634107</v>
      </c>
      <c r="S109" s="35">
        <v>44.23241768693107</v>
      </c>
    </row>
    <row r="110" spans="1:19" ht="12">
      <c r="A110" s="75"/>
      <c r="B110" s="75"/>
      <c r="C110" s="75"/>
      <c r="D110" s="72"/>
      <c r="E110" s="72"/>
      <c r="L110" s="1" t="str">
        <f t="shared" si="4"/>
        <v>x</v>
      </c>
      <c r="M110" s="1" t="str">
        <f t="shared" si="5"/>
        <v>x</v>
      </c>
      <c r="N110" s="1" t="str">
        <f t="shared" si="6"/>
        <v>x</v>
      </c>
      <c r="O110" s="1" t="str">
        <f t="shared" si="7"/>
        <v>x</v>
      </c>
      <c r="P110" s="35"/>
      <c r="Q110" s="35"/>
      <c r="R110" s="35"/>
      <c r="S110" s="35"/>
    </row>
    <row r="111" spans="1:19" ht="12">
      <c r="A111" s="77">
        <v>34</v>
      </c>
      <c r="B111" s="77" t="s">
        <v>149</v>
      </c>
      <c r="C111" s="77" t="s">
        <v>5</v>
      </c>
      <c r="D111" s="78">
        <v>10307.390163</v>
      </c>
      <c r="E111" s="78">
        <v>21362.393307</v>
      </c>
      <c r="F111" s="1">
        <v>5156.7861475</v>
      </c>
      <c r="G111" s="1">
        <v>9483.254035</v>
      </c>
      <c r="H111" s="1">
        <v>6979.29613</v>
      </c>
      <c r="I111" s="1">
        <v>9985.65493</v>
      </c>
      <c r="J111" s="1">
        <v>22443.47244</v>
      </c>
      <c r="K111" s="1">
        <v>40831.302273</v>
      </c>
      <c r="L111" s="1">
        <f t="shared" si="4"/>
        <v>48.25016567606444</v>
      </c>
      <c r="M111" s="1">
        <f t="shared" si="5"/>
        <v>54.37781302143511</v>
      </c>
      <c r="N111" s="1">
        <f t="shared" si="6"/>
        <v>69.89322361853336</v>
      </c>
      <c r="O111" s="1">
        <f t="shared" si="7"/>
        <v>54.966340015172406</v>
      </c>
      <c r="P111" s="35">
        <v>48.25016567606444</v>
      </c>
      <c r="Q111" s="35">
        <v>54.37781302143511</v>
      </c>
      <c r="R111" s="35">
        <v>69.89322361853336</v>
      </c>
      <c r="S111" s="35">
        <v>54.966340015172406</v>
      </c>
    </row>
    <row r="112" spans="1:19" ht="12">
      <c r="A112" s="75"/>
      <c r="B112" s="75"/>
      <c r="C112" s="75" t="s">
        <v>6</v>
      </c>
      <c r="D112" s="72">
        <v>1831.8055275</v>
      </c>
      <c r="E112" s="72">
        <v>6197.036315</v>
      </c>
      <c r="F112" s="1">
        <v>317.2638525</v>
      </c>
      <c r="G112" s="1">
        <v>1050.8697625</v>
      </c>
      <c r="H112" s="1">
        <v>348.67406</v>
      </c>
      <c r="I112" s="1">
        <v>783.9463025</v>
      </c>
      <c r="J112" s="1">
        <v>2497.74344</v>
      </c>
      <c r="K112" s="1">
        <v>8031.85238</v>
      </c>
      <c r="L112" s="1">
        <f t="shared" si="4"/>
        <v>29.559380232549113</v>
      </c>
      <c r="M112" s="1">
        <f t="shared" si="5"/>
        <v>30.190596762936167</v>
      </c>
      <c r="N112" s="1">
        <f t="shared" si="6"/>
        <v>44.476778433431036</v>
      </c>
      <c r="O112" s="1">
        <f t="shared" si="7"/>
        <v>31.09797493563994</v>
      </c>
      <c r="P112" s="35">
        <v>29.559380232549113</v>
      </c>
      <c r="Q112" s="35">
        <v>30.190596762936167</v>
      </c>
      <c r="R112" s="35">
        <v>44.476778433431036</v>
      </c>
      <c r="S112" s="35">
        <v>31.09797493563994</v>
      </c>
    </row>
    <row r="113" ht="12">
      <c r="B113" s="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96"/>
  <sheetViews>
    <sheetView zoomScale="80" zoomScaleNormal="80" workbookViewId="0" topLeftCell="A99">
      <selection activeCell="F127" sqref="F127"/>
    </sheetView>
  </sheetViews>
  <sheetFormatPr defaultColWidth="8.8515625" defaultRowHeight="15"/>
  <cols>
    <col min="1" max="1" width="27.7109375" style="19" customWidth="1"/>
    <col min="2" max="3" width="8.8515625" style="19" customWidth="1"/>
    <col min="4" max="9" width="10.421875" style="19" customWidth="1"/>
    <col min="10" max="16384" width="8.8515625" style="19" customWidth="1"/>
  </cols>
  <sheetData>
    <row r="1" ht="12"/>
    <row r="2" ht="12">
      <c r="A2" s="94" t="s">
        <v>49</v>
      </c>
    </row>
    <row r="3" ht="12">
      <c r="A3" s="19" t="s">
        <v>47</v>
      </c>
    </row>
    <row r="4" ht="12"/>
    <row r="5" spans="1:14" ht="33.6" customHeight="1">
      <c r="A5" s="30"/>
      <c r="B5" s="79"/>
      <c r="C5" s="79"/>
      <c r="D5" s="113" t="s">
        <v>13</v>
      </c>
      <c r="E5" s="106" t="s">
        <v>14</v>
      </c>
      <c r="F5" s="106" t="s">
        <v>15</v>
      </c>
      <c r="G5" s="113" t="s">
        <v>13</v>
      </c>
      <c r="H5" s="106" t="s">
        <v>14</v>
      </c>
      <c r="I5" s="106" t="s">
        <v>15</v>
      </c>
      <c r="J5" s="139" t="s">
        <v>103</v>
      </c>
      <c r="K5" s="139"/>
      <c r="L5" s="139"/>
      <c r="M5" s="106" t="s">
        <v>104</v>
      </c>
      <c r="N5" s="106"/>
    </row>
    <row r="6" spans="1:16" ht="12">
      <c r="A6" s="33" t="s">
        <v>10</v>
      </c>
      <c r="B6" s="32" t="s">
        <v>5</v>
      </c>
      <c r="C6" s="32">
        <v>2006</v>
      </c>
      <c r="D6" s="25">
        <f>D11+D16+D21+D26</f>
        <v>158880.09323499998</v>
      </c>
      <c r="E6" s="25">
        <f aca="true" t="shared" si="0" ref="E6:F6">E11+E16+E21+E26</f>
        <v>14934.1598475</v>
      </c>
      <c r="F6" s="25">
        <f t="shared" si="0"/>
        <v>40332.795542</v>
      </c>
      <c r="G6" s="25">
        <f>100*D6/($D6+$E6+$F6)</f>
        <v>74.19205366383132</v>
      </c>
      <c r="H6" s="25">
        <f aca="true" t="shared" si="1" ref="H6:I6">100*E6/($D6+$E6+$F6)</f>
        <v>6.973787378077095</v>
      </c>
      <c r="I6" s="25">
        <f t="shared" si="1"/>
        <v>18.83415895809158</v>
      </c>
      <c r="J6" s="16"/>
      <c r="L6" s="61"/>
      <c r="M6" s="61"/>
      <c r="N6" s="61"/>
      <c r="O6" s="61"/>
      <c r="P6" s="62"/>
    </row>
    <row r="7" spans="1:16" ht="12">
      <c r="A7" s="33"/>
      <c r="B7" s="33"/>
      <c r="C7" s="33">
        <v>2020</v>
      </c>
      <c r="D7" s="26">
        <f aca="true" t="shared" si="2" ref="D7:F7">D12+D17+D22+D27</f>
        <v>153264.95523750002</v>
      </c>
      <c r="E7" s="26">
        <f t="shared" si="2"/>
        <v>12276.536004999998</v>
      </c>
      <c r="F7" s="26">
        <f t="shared" si="2"/>
        <v>35663.9771025</v>
      </c>
      <c r="G7" s="26">
        <f aca="true" t="shared" si="3" ref="G7:G24">100*D7/($D7+$E7+$F7)</f>
        <v>76.17335477915636</v>
      </c>
      <c r="H7" s="26">
        <f aca="true" t="shared" si="4" ref="H7:H24">100*E7/($D7+$E7+$F7)</f>
        <v>6.101492223834517</v>
      </c>
      <c r="I7" s="26">
        <f aca="true" t="shared" si="5" ref="I7:I24">100*F7/($D7+$E7+$F7)</f>
        <v>17.725152997009115</v>
      </c>
      <c r="J7" s="63"/>
      <c r="K7" s="63"/>
      <c r="L7" s="63"/>
      <c r="M7" s="61"/>
      <c r="N7" s="61"/>
      <c r="O7" s="61"/>
      <c r="P7" s="62"/>
    </row>
    <row r="8" spans="1:16" ht="12">
      <c r="A8" s="33"/>
      <c r="B8" s="33" t="s">
        <v>6</v>
      </c>
      <c r="C8" s="33">
        <v>2006</v>
      </c>
      <c r="D8" s="26">
        <f aca="true" t="shared" si="6" ref="D8:F8">D13+D18+D23+D28</f>
        <v>20637.224544999997</v>
      </c>
      <c r="E8" s="26">
        <f t="shared" si="6"/>
        <v>1492.5110975</v>
      </c>
      <c r="F8" s="26">
        <f t="shared" si="6"/>
        <v>27820.6481125</v>
      </c>
      <c r="G8" s="26">
        <f t="shared" si="3"/>
        <v>41.31544743724662</v>
      </c>
      <c r="H8" s="26">
        <f t="shared" si="4"/>
        <v>2.9879872491482127</v>
      </c>
      <c r="I8" s="26">
        <f t="shared" si="5"/>
        <v>55.69656531360517</v>
      </c>
      <c r="J8" s="63"/>
      <c r="L8" s="61"/>
      <c r="M8" s="61"/>
      <c r="N8" s="61"/>
      <c r="O8" s="61"/>
      <c r="P8" s="62"/>
    </row>
    <row r="9" spans="1:15" ht="12">
      <c r="A9" s="33"/>
      <c r="B9" s="33"/>
      <c r="C9" s="33">
        <v>2020</v>
      </c>
      <c r="D9" s="26">
        <f aca="true" t="shared" si="7" ref="D9:F9">D14+D19+D24+D29</f>
        <v>35932.839495</v>
      </c>
      <c r="E9" s="26">
        <f t="shared" si="7"/>
        <v>1970.9531999999997</v>
      </c>
      <c r="F9" s="26">
        <f t="shared" si="7"/>
        <v>22324.944045</v>
      </c>
      <c r="G9" s="26">
        <f t="shared" si="3"/>
        <v>59.66062288524766</v>
      </c>
      <c r="H9" s="26">
        <f t="shared" si="4"/>
        <v>3.272446520849941</v>
      </c>
      <c r="I9" s="26">
        <f t="shared" si="5"/>
        <v>37.06693059390241</v>
      </c>
      <c r="J9" s="65"/>
      <c r="K9" s="65"/>
      <c r="L9" s="65"/>
      <c r="M9" s="61"/>
      <c r="N9" s="61"/>
      <c r="O9" s="61"/>
    </row>
    <row r="10" spans="1:14" ht="12">
      <c r="A10" s="33"/>
      <c r="B10" s="33"/>
      <c r="C10" s="33"/>
      <c r="D10" s="26"/>
      <c r="E10" s="22"/>
      <c r="F10" s="22"/>
      <c r="G10" s="26"/>
      <c r="H10" s="26"/>
      <c r="I10" s="26"/>
      <c r="J10" s="64"/>
      <c r="K10" s="64"/>
      <c r="L10" s="64"/>
      <c r="M10" s="62"/>
      <c r="N10" s="62"/>
    </row>
    <row r="11" spans="1:21" ht="12">
      <c r="A11" s="83" t="s">
        <v>65</v>
      </c>
      <c r="B11" s="33" t="s">
        <v>5</v>
      </c>
      <c r="C11" s="33">
        <v>2006</v>
      </c>
      <c r="D11" s="26">
        <v>144272.69062</v>
      </c>
      <c r="E11" s="22">
        <v>12860.07317</v>
      </c>
      <c r="F11" s="22">
        <v>35588.152722</v>
      </c>
      <c r="G11" s="26">
        <f t="shared" si="3"/>
        <v>74.86094048904998</v>
      </c>
      <c r="H11" s="26">
        <f t="shared" si="4"/>
        <v>6.6728995496445</v>
      </c>
      <c r="I11" s="26">
        <f t="shared" si="5"/>
        <v>18.46615996130553</v>
      </c>
      <c r="J11" s="64"/>
      <c r="K11" s="64"/>
      <c r="L11" s="64"/>
      <c r="P11" s="19" t="s">
        <v>65</v>
      </c>
      <c r="Q11" s="19" t="s">
        <v>5</v>
      </c>
      <c r="R11" s="19">
        <v>2006</v>
      </c>
      <c r="S11" s="90">
        <v>74.86094048904998</v>
      </c>
      <c r="T11" s="90">
        <v>6.6728995496445</v>
      </c>
      <c r="U11" s="90">
        <v>18.46615996130553</v>
      </c>
    </row>
    <row r="12" spans="1:25" ht="12">
      <c r="A12" s="33"/>
      <c r="B12" s="33"/>
      <c r="C12" s="33">
        <v>2020</v>
      </c>
      <c r="D12" s="26">
        <v>133256.066545</v>
      </c>
      <c r="E12" s="22">
        <v>9348.982544999999</v>
      </c>
      <c r="F12" s="22">
        <v>28878.3176875</v>
      </c>
      <c r="G12" s="26">
        <f t="shared" si="3"/>
        <v>77.70786697808423</v>
      </c>
      <c r="H12" s="26">
        <f t="shared" si="4"/>
        <v>5.451830530672004</v>
      </c>
      <c r="I12" s="26">
        <f t="shared" si="5"/>
        <v>16.840302491243754</v>
      </c>
      <c r="J12" s="88">
        <f>G12-G11</f>
        <v>2.846926489034246</v>
      </c>
      <c r="K12" s="88">
        <f aca="true" t="shared" si="8" ref="K12:L12">H12-H11</f>
        <v>-1.2210690189724955</v>
      </c>
      <c r="L12" s="88">
        <f t="shared" si="8"/>
        <v>-1.6258574700617743</v>
      </c>
      <c r="M12" s="61"/>
      <c r="N12" s="61"/>
      <c r="O12" s="61"/>
      <c r="R12" s="19">
        <v>2020</v>
      </c>
      <c r="S12" s="90">
        <v>77.70786697808423</v>
      </c>
      <c r="T12" s="90">
        <v>5.451830530672004</v>
      </c>
      <c r="U12" s="90">
        <v>16.840302491243754</v>
      </c>
      <c r="V12" s="90">
        <v>2.846926489034246</v>
      </c>
      <c r="W12" s="90">
        <v>-1.2210690189724955</v>
      </c>
      <c r="X12" s="90">
        <v>-1.6258574700617743</v>
      </c>
      <c r="Y12" s="90"/>
    </row>
    <row r="13" spans="1:25" ht="12">
      <c r="A13" s="33"/>
      <c r="B13" s="33" t="s">
        <v>6</v>
      </c>
      <c r="C13" s="33">
        <v>2006</v>
      </c>
      <c r="D13" s="26">
        <v>18987.7783575</v>
      </c>
      <c r="E13" s="22">
        <v>1246.724075</v>
      </c>
      <c r="F13" s="22">
        <v>25634.682064999997</v>
      </c>
      <c r="G13" s="26">
        <f t="shared" si="3"/>
        <v>41.39550019367553</v>
      </c>
      <c r="H13" s="26">
        <f t="shared" si="4"/>
        <v>2.717999215939734</v>
      </c>
      <c r="I13" s="26">
        <f t="shared" si="5"/>
        <v>55.886500590384735</v>
      </c>
      <c r="J13" s="88"/>
      <c r="K13" s="88"/>
      <c r="L13" s="88"/>
      <c r="Q13" s="19" t="s">
        <v>6</v>
      </c>
      <c r="R13" s="19">
        <v>2006</v>
      </c>
      <c r="S13" s="90">
        <v>41.39550019367553</v>
      </c>
      <c r="T13" s="90">
        <v>2.717999215939734</v>
      </c>
      <c r="U13" s="90">
        <v>55.886500590384735</v>
      </c>
      <c r="V13" s="90"/>
      <c r="W13" s="90"/>
      <c r="X13" s="90"/>
      <c r="Y13" s="90">
        <v>17.730601917091697</v>
      </c>
    </row>
    <row r="14" spans="1:25" ht="12">
      <c r="A14" s="33"/>
      <c r="B14" s="33"/>
      <c r="C14" s="33">
        <v>2020</v>
      </c>
      <c r="D14" s="26">
        <v>32242.2826525</v>
      </c>
      <c r="E14" s="22">
        <v>1544.2788449999998</v>
      </c>
      <c r="F14" s="22">
        <v>19970.9458175</v>
      </c>
      <c r="G14" s="26">
        <f t="shared" si="3"/>
        <v>59.97726506099253</v>
      </c>
      <c r="H14" s="26">
        <f t="shared" si="4"/>
        <v>2.87267569151053</v>
      </c>
      <c r="I14" s="26">
        <f t="shared" si="5"/>
        <v>37.15005924749694</v>
      </c>
      <c r="J14" s="88">
        <f>G14-G13</f>
        <v>18.581764867317</v>
      </c>
      <c r="K14" s="88">
        <f aca="true" t="shared" si="9" ref="K14:L14">H14-H13</f>
        <v>0.1546764755707959</v>
      </c>
      <c r="L14" s="88">
        <f t="shared" si="9"/>
        <v>-18.736441342887794</v>
      </c>
      <c r="M14" s="89">
        <f>G12-G14</f>
        <v>17.730601917091697</v>
      </c>
      <c r="N14" s="61"/>
      <c r="O14" s="61"/>
      <c r="R14" s="19">
        <v>2020</v>
      </c>
      <c r="S14" s="90">
        <v>59.97726506099253</v>
      </c>
      <c r="T14" s="90">
        <v>2.87267569151053</v>
      </c>
      <c r="U14" s="90">
        <v>37.15005924749694</v>
      </c>
      <c r="V14" s="90">
        <v>18.581764867317</v>
      </c>
      <c r="W14" s="90">
        <v>0.1546764755707959</v>
      </c>
      <c r="X14" s="90">
        <v>-18.736441342887794</v>
      </c>
      <c r="Y14" s="90"/>
    </row>
    <row r="15" spans="1:25" ht="12">
      <c r="A15" s="32"/>
      <c r="B15" s="32"/>
      <c r="C15" s="32"/>
      <c r="D15" s="25"/>
      <c r="E15" s="20"/>
      <c r="F15" s="20"/>
      <c r="G15" s="26"/>
      <c r="H15" s="26"/>
      <c r="I15" s="26"/>
      <c r="J15" s="88"/>
      <c r="K15" s="88"/>
      <c r="L15" s="88"/>
      <c r="M15" s="89"/>
      <c r="S15" s="90"/>
      <c r="T15" s="90"/>
      <c r="U15" s="90"/>
      <c r="V15" s="90"/>
      <c r="W15" s="90"/>
      <c r="X15" s="90"/>
      <c r="Y15" s="90"/>
    </row>
    <row r="16" spans="1:25" ht="24">
      <c r="A16" s="83" t="s">
        <v>77</v>
      </c>
      <c r="B16" s="32" t="s">
        <v>5</v>
      </c>
      <c r="C16" s="32">
        <v>2006</v>
      </c>
      <c r="D16" s="25">
        <v>3048.707015</v>
      </c>
      <c r="E16" s="20">
        <v>269.52792250000005</v>
      </c>
      <c r="F16" s="20">
        <v>760.3103625000001</v>
      </c>
      <c r="G16" s="26">
        <f t="shared" si="3"/>
        <v>74.74986277582843</v>
      </c>
      <c r="H16" s="26">
        <f t="shared" si="4"/>
        <v>6.608432729679381</v>
      </c>
      <c r="I16" s="26">
        <f t="shared" si="5"/>
        <v>18.641704494492192</v>
      </c>
      <c r="J16" s="88"/>
      <c r="K16" s="88"/>
      <c r="L16" s="88"/>
      <c r="M16" s="89"/>
      <c r="P16" s="19" t="s">
        <v>77</v>
      </c>
      <c r="Q16" s="19" t="s">
        <v>5</v>
      </c>
      <c r="R16" s="19">
        <v>2006</v>
      </c>
      <c r="S16" s="90">
        <v>74.74986277582843</v>
      </c>
      <c r="T16" s="90">
        <v>6.608432729679381</v>
      </c>
      <c r="U16" s="90">
        <v>18.641704494492192</v>
      </c>
      <c r="V16" s="90"/>
      <c r="W16" s="90"/>
      <c r="X16" s="90"/>
      <c r="Y16" s="90"/>
    </row>
    <row r="17" spans="1:25" ht="12">
      <c r="A17" s="33"/>
      <c r="B17" s="33"/>
      <c r="C17" s="33">
        <v>2020</v>
      </c>
      <c r="D17" s="26">
        <v>6391.7534275</v>
      </c>
      <c r="E17" s="22">
        <v>586.8287</v>
      </c>
      <c r="F17" s="22">
        <v>1447.4353875</v>
      </c>
      <c r="G17" s="26">
        <f t="shared" si="3"/>
        <v>75.85734798345004</v>
      </c>
      <c r="H17" s="26">
        <f t="shared" si="4"/>
        <v>6.964484692268054</v>
      </c>
      <c r="I17" s="26">
        <f t="shared" si="5"/>
        <v>17.178167324281905</v>
      </c>
      <c r="J17" s="88">
        <f>G17-G16</f>
        <v>1.1074852076216075</v>
      </c>
      <c r="K17" s="88">
        <f aca="true" t="shared" si="10" ref="K17:L17">H17-H16</f>
        <v>0.35605196258867355</v>
      </c>
      <c r="L17" s="88">
        <f t="shared" si="10"/>
        <v>-1.4635371702102873</v>
      </c>
      <c r="M17" s="89"/>
      <c r="R17" s="19">
        <v>2020</v>
      </c>
      <c r="S17" s="90">
        <v>75.85734798345004</v>
      </c>
      <c r="T17" s="90">
        <v>6.964484692268054</v>
      </c>
      <c r="U17" s="90">
        <v>17.178167324281905</v>
      </c>
      <c r="V17" s="90">
        <v>1.1074852076216075</v>
      </c>
      <c r="W17" s="90">
        <v>0.35605196258867355</v>
      </c>
      <c r="X17" s="90">
        <v>-1.4635371702102873</v>
      </c>
      <c r="Y17" s="90"/>
    </row>
    <row r="18" spans="1:25" ht="12">
      <c r="A18" s="33"/>
      <c r="B18" s="33" t="s">
        <v>6</v>
      </c>
      <c r="C18" s="33">
        <v>2006</v>
      </c>
      <c r="D18" s="26">
        <v>375.455335</v>
      </c>
      <c r="E18" s="22">
        <v>20.6953025</v>
      </c>
      <c r="F18" s="22">
        <v>550.6647825</v>
      </c>
      <c r="G18" s="26">
        <f t="shared" si="3"/>
        <v>39.65454375468452</v>
      </c>
      <c r="H18" s="26">
        <f t="shared" si="4"/>
        <v>2.185780043590756</v>
      </c>
      <c r="I18" s="26">
        <f t="shared" si="5"/>
        <v>58.15967620172472</v>
      </c>
      <c r="J18" s="88"/>
      <c r="K18" s="88"/>
      <c r="L18" s="88"/>
      <c r="Q18" s="19" t="s">
        <v>6</v>
      </c>
      <c r="R18" s="19">
        <v>2006</v>
      </c>
      <c r="S18" s="90">
        <v>39.65454375468452</v>
      </c>
      <c r="T18" s="90">
        <v>2.185780043590756</v>
      </c>
      <c r="U18" s="90">
        <v>58.15967620172472</v>
      </c>
      <c r="V18" s="90"/>
      <c r="W18" s="90"/>
      <c r="X18" s="90"/>
      <c r="Y18" s="90">
        <v>12.216917606852924</v>
      </c>
    </row>
    <row r="19" spans="1:25" ht="12">
      <c r="A19" s="33"/>
      <c r="B19" s="33"/>
      <c r="C19" s="33">
        <v>2020</v>
      </c>
      <c r="D19" s="26">
        <v>1307.9187800000002</v>
      </c>
      <c r="E19" s="22">
        <v>100.84532499999999</v>
      </c>
      <c r="F19" s="22">
        <v>646.4054975</v>
      </c>
      <c r="G19" s="26">
        <f t="shared" si="3"/>
        <v>63.640430376597116</v>
      </c>
      <c r="H19" s="26">
        <f t="shared" si="4"/>
        <v>4.906910109867684</v>
      </c>
      <c r="I19" s="26">
        <f t="shared" si="5"/>
        <v>31.45265951353521</v>
      </c>
      <c r="J19" s="88">
        <f>G19-G18</f>
        <v>23.9858866219126</v>
      </c>
      <c r="K19" s="88">
        <f aca="true" t="shared" si="11" ref="K19:L19">H19-H18</f>
        <v>2.7211300662769276</v>
      </c>
      <c r="L19" s="88">
        <f t="shared" si="11"/>
        <v>-26.707016688189512</v>
      </c>
      <c r="M19" s="89">
        <f>G17-G19</f>
        <v>12.216917606852924</v>
      </c>
      <c r="N19" s="61"/>
      <c r="O19" s="61"/>
      <c r="R19" s="19">
        <v>2020</v>
      </c>
      <c r="S19" s="90">
        <v>63.640430376597116</v>
      </c>
      <c r="T19" s="90">
        <v>4.906910109867684</v>
      </c>
      <c r="U19" s="90">
        <v>31.45265951353521</v>
      </c>
      <c r="V19" s="90">
        <v>23.9858866219126</v>
      </c>
      <c r="W19" s="90">
        <v>2.7211300662769276</v>
      </c>
      <c r="X19" s="90">
        <v>-26.707016688189512</v>
      </c>
      <c r="Y19" s="90"/>
    </row>
    <row r="20" spans="1:25" ht="12">
      <c r="A20" s="33"/>
      <c r="B20" s="33"/>
      <c r="C20" s="33"/>
      <c r="D20" s="26"/>
      <c r="E20" s="22"/>
      <c r="F20" s="22"/>
      <c r="G20" s="26"/>
      <c r="H20" s="26"/>
      <c r="I20" s="26"/>
      <c r="J20" s="88"/>
      <c r="K20" s="88"/>
      <c r="L20" s="88"/>
      <c r="M20" s="89"/>
      <c r="S20" s="90"/>
      <c r="T20" s="90"/>
      <c r="U20" s="90"/>
      <c r="V20" s="90"/>
      <c r="W20" s="90"/>
      <c r="X20" s="90"/>
      <c r="Y20" s="90"/>
    </row>
    <row r="21" spans="1:25" ht="24">
      <c r="A21" s="83" t="s">
        <v>78</v>
      </c>
      <c r="B21" s="33" t="s">
        <v>5</v>
      </c>
      <c r="C21" s="33">
        <v>2006</v>
      </c>
      <c r="D21" s="26">
        <v>11423.2366475</v>
      </c>
      <c r="E21" s="22">
        <v>1786.78796</v>
      </c>
      <c r="F21" s="22">
        <v>3930.4369225</v>
      </c>
      <c r="G21" s="26">
        <f t="shared" si="3"/>
        <v>66.6448603353331</v>
      </c>
      <c r="H21" s="26">
        <f t="shared" si="4"/>
        <v>10.424386513004238</v>
      </c>
      <c r="I21" s="26">
        <f t="shared" si="5"/>
        <v>22.930753151662657</v>
      </c>
      <c r="J21" s="88"/>
      <c r="K21" s="88"/>
      <c r="L21" s="88"/>
      <c r="M21" s="89"/>
      <c r="P21" s="19" t="s">
        <v>78</v>
      </c>
      <c r="Q21" s="19" t="s">
        <v>5</v>
      </c>
      <c r="R21" s="19">
        <v>2006</v>
      </c>
      <c r="S21" s="90">
        <v>66.6448603353331</v>
      </c>
      <c r="T21" s="90">
        <v>10.424386513004238</v>
      </c>
      <c r="U21" s="90">
        <v>22.930753151662657</v>
      </c>
      <c r="V21" s="90"/>
      <c r="W21" s="90"/>
      <c r="X21" s="90"/>
      <c r="Y21" s="90"/>
    </row>
    <row r="22" spans="1:25" ht="12">
      <c r="A22" s="33"/>
      <c r="B22" s="33"/>
      <c r="C22" s="33">
        <v>2020</v>
      </c>
      <c r="D22" s="26">
        <v>13530.718509999999</v>
      </c>
      <c r="E22" s="22">
        <v>2330.7385925</v>
      </c>
      <c r="F22" s="22">
        <v>5310.9992600000005</v>
      </c>
      <c r="G22" s="26">
        <f t="shared" si="3"/>
        <v>63.90717391660416</v>
      </c>
      <c r="H22" s="26">
        <f t="shared" si="4"/>
        <v>11.008352326223857</v>
      </c>
      <c r="I22" s="26">
        <f t="shared" si="5"/>
        <v>25.084473757171974</v>
      </c>
      <c r="J22" s="88">
        <f>G22-G21</f>
        <v>-2.7376864187289485</v>
      </c>
      <c r="K22" s="88">
        <f aca="true" t="shared" si="12" ref="K22:L22">H22-H21</f>
        <v>0.5839658132196188</v>
      </c>
      <c r="L22" s="88">
        <f t="shared" si="12"/>
        <v>2.153720605509317</v>
      </c>
      <c r="M22" s="89"/>
      <c r="R22" s="19">
        <v>2020</v>
      </c>
      <c r="S22" s="90">
        <v>63.90717391660416</v>
      </c>
      <c r="T22" s="90">
        <v>11.008352326223857</v>
      </c>
      <c r="U22" s="90">
        <v>25.084473757171974</v>
      </c>
      <c r="V22" s="90">
        <v>-2.7376864187289485</v>
      </c>
      <c r="W22" s="90">
        <v>0.5839658132196188</v>
      </c>
      <c r="X22" s="90">
        <v>2.153720605509317</v>
      </c>
      <c r="Y22" s="90"/>
    </row>
    <row r="23" spans="1:25" ht="12">
      <c r="A23" s="33"/>
      <c r="B23" s="33" t="s">
        <v>6</v>
      </c>
      <c r="C23" s="33">
        <v>2006</v>
      </c>
      <c r="D23" s="26">
        <v>1246.9341575</v>
      </c>
      <c r="E23" s="22">
        <v>223.0144325</v>
      </c>
      <c r="F23" s="22">
        <v>1607.7702900000002</v>
      </c>
      <c r="G23" s="26">
        <f t="shared" si="3"/>
        <v>40.5148815118553</v>
      </c>
      <c r="H23" s="26">
        <f t="shared" si="4"/>
        <v>7.246094955235157</v>
      </c>
      <c r="I23" s="26">
        <f t="shared" si="5"/>
        <v>52.23902353290954</v>
      </c>
      <c r="J23" s="88"/>
      <c r="K23" s="89"/>
      <c r="L23" s="89"/>
      <c r="Q23" s="19" t="s">
        <v>6</v>
      </c>
      <c r="R23" s="19">
        <v>2006</v>
      </c>
      <c r="S23" s="90">
        <v>40.5148815118553</v>
      </c>
      <c r="T23" s="90">
        <v>7.246094955235157</v>
      </c>
      <c r="U23" s="90">
        <v>52.23902353290954</v>
      </c>
      <c r="V23" s="90"/>
      <c r="W23" s="90"/>
      <c r="X23" s="90"/>
      <c r="Y23" s="90">
        <v>9.996250393834707</v>
      </c>
    </row>
    <row r="24" spans="1:24" ht="12">
      <c r="A24" s="34"/>
      <c r="B24" s="34"/>
      <c r="C24" s="34">
        <v>2020</v>
      </c>
      <c r="D24" s="27">
        <v>2370.9070225</v>
      </c>
      <c r="E24" s="24">
        <v>324.7163925</v>
      </c>
      <c r="F24" s="24">
        <v>1702.1996374999999</v>
      </c>
      <c r="G24" s="26">
        <f t="shared" si="3"/>
        <v>53.91092352276945</v>
      </c>
      <c r="H24" s="26">
        <f t="shared" si="4"/>
        <v>7.383571112880741</v>
      </c>
      <c r="I24" s="26">
        <f t="shared" si="5"/>
        <v>38.70550536434981</v>
      </c>
      <c r="J24" s="88">
        <f>G24-G23</f>
        <v>13.396042010914151</v>
      </c>
      <c r="K24" s="88">
        <f aca="true" t="shared" si="13" ref="K24:L24">H24-H23</f>
        <v>0.13747615764558407</v>
      </c>
      <c r="L24" s="88">
        <f t="shared" si="13"/>
        <v>-13.53351816855973</v>
      </c>
      <c r="M24" s="89">
        <f>G22-G24</f>
        <v>9.996250393834707</v>
      </c>
      <c r="N24" s="61"/>
      <c r="O24" s="61"/>
      <c r="R24" s="19">
        <v>2020</v>
      </c>
      <c r="S24" s="90">
        <v>53.91092352276945</v>
      </c>
      <c r="T24" s="90">
        <v>7.383571112880741</v>
      </c>
      <c r="U24" s="90">
        <v>38.70550536434981</v>
      </c>
      <c r="V24" s="90">
        <v>13.396042010914151</v>
      </c>
      <c r="W24" s="90">
        <v>0.13747615764558407</v>
      </c>
      <c r="X24" s="90">
        <v>-13.53351816855973</v>
      </c>
    </row>
    <row r="25" spans="1:6" ht="12">
      <c r="A25" s="58"/>
      <c r="B25" s="58"/>
      <c r="C25" s="58"/>
      <c r="D25" s="59"/>
      <c r="E25" s="59"/>
      <c r="F25" s="59"/>
    </row>
    <row r="26" spans="1:9" ht="12">
      <c r="A26" s="58" t="s">
        <v>61</v>
      </c>
      <c r="B26" s="58" t="s">
        <v>5</v>
      </c>
      <c r="C26" s="58">
        <v>2006</v>
      </c>
      <c r="D26" s="59">
        <v>135.4589525</v>
      </c>
      <c r="E26" s="59">
        <v>17.770795</v>
      </c>
      <c r="F26" s="59">
        <v>53.895534999999995</v>
      </c>
      <c r="G26" s="60">
        <f aca="true" t="shared" si="14" ref="G26:G29">D26/($D26+$E26+$F26)</f>
        <v>0.653995257676957</v>
      </c>
      <c r="H26" s="60">
        <f aca="true" t="shared" si="15" ref="H26:H29">E26/($D26+$E26+$F26)</f>
        <v>0.0857973241388337</v>
      </c>
      <c r="I26" s="60">
        <f aca="true" t="shared" si="16" ref="I26:I29">F26/($D26+$E26+$F26)</f>
        <v>0.26020741818420934</v>
      </c>
    </row>
    <row r="27" spans="1:9" ht="12">
      <c r="A27" s="58"/>
      <c r="B27" s="58" t="s">
        <v>5</v>
      </c>
      <c r="C27" s="58">
        <v>2020</v>
      </c>
      <c r="D27" s="59">
        <v>86.416755</v>
      </c>
      <c r="E27" s="59">
        <v>9.9861675</v>
      </c>
      <c r="F27" s="59">
        <v>27.224767500000002</v>
      </c>
      <c r="G27" s="60">
        <f t="shared" si="14"/>
        <v>0.6990080862952305</v>
      </c>
      <c r="H27" s="60">
        <f t="shared" si="15"/>
        <v>0.08077613922900284</v>
      </c>
      <c r="I27" s="60">
        <f t="shared" si="16"/>
        <v>0.22021577447576676</v>
      </c>
    </row>
    <row r="28" spans="1:9" ht="12">
      <c r="A28" s="58"/>
      <c r="B28" s="58" t="s">
        <v>6</v>
      </c>
      <c r="C28" s="58">
        <v>2006</v>
      </c>
      <c r="D28" s="59">
        <v>27.056695</v>
      </c>
      <c r="E28" s="59">
        <v>2.0772874999999997</v>
      </c>
      <c r="F28" s="59">
        <v>27.530975</v>
      </c>
      <c r="G28" s="60">
        <f t="shared" si="14"/>
        <v>0.4774854900402952</v>
      </c>
      <c r="H28" s="60">
        <f t="shared" si="15"/>
        <v>0.036659120409646466</v>
      </c>
      <c r="I28" s="60">
        <f t="shared" si="16"/>
        <v>0.48585538955005836</v>
      </c>
    </row>
    <row r="29" spans="1:9" ht="12">
      <c r="A29" s="58"/>
      <c r="B29" s="58" t="s">
        <v>6</v>
      </c>
      <c r="C29" s="58">
        <v>2020</v>
      </c>
      <c r="D29" s="59">
        <v>11.73104</v>
      </c>
      <c r="E29" s="59">
        <v>1.1126375</v>
      </c>
      <c r="F29" s="59">
        <v>5.3930925</v>
      </c>
      <c r="G29" s="60">
        <f t="shared" si="14"/>
        <v>0.643263033969283</v>
      </c>
      <c r="H29" s="60">
        <f t="shared" si="15"/>
        <v>0.06101066691086195</v>
      </c>
      <c r="I29" s="60">
        <f t="shared" si="16"/>
        <v>0.2957262991198551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4" ht="15.6">
      <c r="A84" s="129" t="s">
        <v>108</v>
      </c>
    </row>
    <row r="85" ht="14.4">
      <c r="B85" s="128" t="s">
        <v>109</v>
      </c>
    </row>
    <row r="86" spans="1:5" ht="14.4">
      <c r="A86" s="116"/>
      <c r="B86" s="114" t="s">
        <v>74</v>
      </c>
      <c r="C86" s="114" t="s">
        <v>5</v>
      </c>
      <c r="D86" s="114" t="s">
        <v>6</v>
      </c>
      <c r="E86" s="114" t="s">
        <v>43</v>
      </c>
    </row>
    <row r="87" spans="1:8" ht="14.4">
      <c r="A87" s="115" t="s">
        <v>7</v>
      </c>
      <c r="B87" s="19" t="s">
        <v>75</v>
      </c>
      <c r="C87" s="19">
        <v>6395.25549</v>
      </c>
      <c r="D87" s="19">
        <v>1303.592985</v>
      </c>
      <c r="E87" s="57">
        <v>7698.848475</v>
      </c>
      <c r="F87" s="19">
        <f>E87/E90</f>
        <v>0.04071821087988741</v>
      </c>
      <c r="H87" s="120">
        <f>_xlfn.CHISQ.TEST(C87:D89,C95:D97)</f>
        <v>2.1474168500069746E-44</v>
      </c>
    </row>
    <row r="88" spans="1:6" ht="14.4">
      <c r="A88" s="116"/>
      <c r="B88" s="19" t="s">
        <v>76</v>
      </c>
      <c r="C88" s="19">
        <v>13461.56282</v>
      </c>
      <c r="D88" s="19">
        <v>2388.3898475</v>
      </c>
      <c r="E88" s="57">
        <v>15849.952668</v>
      </c>
      <c r="F88" s="19">
        <f>E88/E90</f>
        <v>0.08382834358509154</v>
      </c>
    </row>
    <row r="89" spans="1:6" ht="14.4">
      <c r="A89" s="116"/>
      <c r="B89" s="19" t="s">
        <v>65</v>
      </c>
      <c r="C89" s="19">
        <v>133234.68631</v>
      </c>
      <c r="D89" s="19">
        <v>32141.352007</v>
      </c>
      <c r="E89" s="57">
        <v>165376.03832</v>
      </c>
      <c r="F89" s="19">
        <f>E89/E90</f>
        <v>0.874652413885065</v>
      </c>
    </row>
    <row r="90" spans="1:5" ht="14.4">
      <c r="A90" s="116"/>
      <c r="B90" s="19" t="s">
        <v>43</v>
      </c>
      <c r="C90" s="19">
        <v>153224.73423</v>
      </c>
      <c r="D90" s="19">
        <v>35851.561332</v>
      </c>
      <c r="E90" s="57">
        <v>189076.29556</v>
      </c>
    </row>
    <row r="91" spans="1:5" ht="14.4">
      <c r="A91" s="116"/>
      <c r="B91"/>
      <c r="C91" s="57">
        <f>C90/E90</f>
        <v>0.8103857428356315</v>
      </c>
      <c r="D91" s="57">
        <f>D90/E90</f>
        <v>0.18961425717494632</v>
      </c>
      <c r="E91" s="57"/>
    </row>
    <row r="92" spans="1:5" ht="14.4">
      <c r="A92" s="116"/>
      <c r="B92"/>
      <c r="C92" s="57"/>
      <c r="D92" s="57"/>
      <c r="E92" s="57"/>
    </row>
    <row r="93" spans="1:5" ht="14.4">
      <c r="A93" s="116"/>
      <c r="B93" s="128" t="s">
        <v>110</v>
      </c>
      <c r="C93" s="57"/>
      <c r="D93" s="57"/>
      <c r="E93" s="57"/>
    </row>
    <row r="94" spans="1:5" ht="14.4">
      <c r="A94" s="116"/>
      <c r="B94" s="114" t="s">
        <v>74</v>
      </c>
      <c r="C94" s="114" t="s">
        <v>5</v>
      </c>
      <c r="D94" s="114" t="s">
        <v>6</v>
      </c>
      <c r="E94" s="114" t="s">
        <v>43</v>
      </c>
    </row>
    <row r="95" spans="1:5" ht="14.4">
      <c r="A95" s="116"/>
      <c r="B95" t="s">
        <v>58</v>
      </c>
      <c r="C95" s="57">
        <f>C91*F87*E90</f>
        <v>6239.037040391843</v>
      </c>
      <c r="D95" s="57">
        <f>D91*F87*E90</f>
        <v>1459.8114346895932</v>
      </c>
      <c r="E95" s="57">
        <f>C95+D95</f>
        <v>7698.848475081437</v>
      </c>
    </row>
    <row r="96" spans="1:5" ht="14.4">
      <c r="A96" s="116"/>
      <c r="B96" t="s">
        <v>59</v>
      </c>
      <c r="C96" s="57">
        <f>C91*F88*E90</f>
        <v>12844.575666766777</v>
      </c>
      <c r="D96" s="57">
        <f>D91*F88*E90</f>
        <v>3005.377001400878</v>
      </c>
      <c r="E96" s="57">
        <f aca="true" t="shared" si="17" ref="E96:E97">C96+D96</f>
        <v>15849.952668167654</v>
      </c>
    </row>
    <row r="97" spans="1:5" ht="14.4">
      <c r="A97" s="116"/>
      <c r="B97" t="s">
        <v>60</v>
      </c>
      <c r="C97" s="57">
        <f>C91*F89*E90</f>
        <v>134018.38366116706</v>
      </c>
      <c r="D97" s="57">
        <f>D91*F89*E90</f>
        <v>31357.654660582255</v>
      </c>
      <c r="E97" s="57">
        <f t="shared" si="17"/>
        <v>165376.0383217493</v>
      </c>
    </row>
    <row r="98" spans="1:5" ht="14.4">
      <c r="A98" s="116"/>
      <c r="B98" t="s">
        <v>43</v>
      </c>
      <c r="C98" s="57">
        <f>C95+C96+C97</f>
        <v>153101.99636832566</v>
      </c>
      <c r="D98" s="57">
        <f>D95+D96+D97</f>
        <v>35822.843096672725</v>
      </c>
      <c r="E98" s="57">
        <v>189076.29556</v>
      </c>
    </row>
    <row r="99" spans="1:5" ht="14.4">
      <c r="A99" s="116"/>
      <c r="B99"/>
      <c r="C99" s="57"/>
      <c r="D99" s="57"/>
      <c r="E99" s="57"/>
    </row>
    <row r="100" spans="1:5" ht="14.4">
      <c r="A100" s="116"/>
      <c r="B100"/>
      <c r="C100" s="57"/>
      <c r="D100" s="57"/>
      <c r="E100" s="57"/>
    </row>
    <row r="101" spans="1:5" ht="14.4">
      <c r="A101" s="116"/>
      <c r="B101" s="114" t="s">
        <v>74</v>
      </c>
      <c r="C101" s="114" t="s">
        <v>5</v>
      </c>
      <c r="D101" s="114" t="s">
        <v>6</v>
      </c>
      <c r="E101" s="114" t="s">
        <v>43</v>
      </c>
    </row>
    <row r="102" spans="1:5" ht="14.4">
      <c r="A102" s="116"/>
      <c r="B102" t="s">
        <v>58</v>
      </c>
      <c r="C102" s="57">
        <f>(C87-C95)^2/C95</f>
        <v>3.911533757530533</v>
      </c>
      <c r="D102" s="57">
        <f>(D87-D95)^2/D95</f>
        <v>16.71736735546885</v>
      </c>
      <c r="E102" s="57">
        <f>C102+D102</f>
        <v>20.62890111299938</v>
      </c>
    </row>
    <row r="103" spans="1:5" ht="14.4">
      <c r="A103" s="116"/>
      <c r="B103" t="s">
        <v>59</v>
      </c>
      <c r="C103" s="57">
        <f aca="true" t="shared" si="18" ref="C103:D104">(C88-C96)^2/C96</f>
        <v>29.636879966363082</v>
      </c>
      <c r="D103" s="57">
        <f t="shared" si="18"/>
        <v>126.66402514601813</v>
      </c>
      <c r="E103" s="57">
        <f aca="true" t="shared" si="19" ref="E103:E104">C103+D103</f>
        <v>156.3009051123812</v>
      </c>
    </row>
    <row r="104" spans="1:5" ht="14.4">
      <c r="A104" s="116"/>
      <c r="B104" t="s">
        <v>60</v>
      </c>
      <c r="C104" s="57">
        <f t="shared" si="18"/>
        <v>4.582815591770485</v>
      </c>
      <c r="D104" s="57">
        <f t="shared" si="18"/>
        <v>19.586335056947554</v>
      </c>
      <c r="E104" s="57">
        <f t="shared" si="19"/>
        <v>24.169150648718038</v>
      </c>
    </row>
    <row r="105" spans="1:6" ht="14.4">
      <c r="A105" s="116"/>
      <c r="B105" t="s">
        <v>43</v>
      </c>
      <c r="C105" s="57">
        <f>C102+C103+C104</f>
        <v>38.1312293156641</v>
      </c>
      <c r="D105" s="57">
        <f>D102+D103+D104</f>
        <v>162.96772755843452</v>
      </c>
      <c r="E105" s="57">
        <f>C105+D105</f>
        <v>201.09895687409863</v>
      </c>
      <c r="F105" s="19">
        <f>_xlfn.CHISQ.INV.RT(0.05,2)</f>
        <v>5.991464547107982</v>
      </c>
    </row>
    <row r="106" spans="1:5" ht="14.4">
      <c r="A106" s="116"/>
      <c r="B106"/>
      <c r="C106" s="57"/>
      <c r="D106" s="57"/>
      <c r="E106" s="57"/>
    </row>
    <row r="107" spans="1:5" ht="14.4">
      <c r="A107" s="116"/>
      <c r="B107" s="128" t="s">
        <v>109</v>
      </c>
      <c r="C107" s="57"/>
      <c r="D107" s="57"/>
      <c r="E107" s="57"/>
    </row>
    <row r="108" spans="1:5" ht="14.4">
      <c r="A108" s="116"/>
      <c r="B108" s="114" t="s">
        <v>74</v>
      </c>
      <c r="C108" s="114" t="s">
        <v>5</v>
      </c>
      <c r="D108" s="114" t="s">
        <v>6</v>
      </c>
      <c r="E108" s="114" t="s">
        <v>43</v>
      </c>
    </row>
    <row r="109" spans="1:8" ht="14.4">
      <c r="A109" s="115" t="s">
        <v>14</v>
      </c>
      <c r="B109" t="s">
        <v>75</v>
      </c>
      <c r="C109" s="57">
        <v>588.88312</v>
      </c>
      <c r="D109" s="57">
        <v>98.92786</v>
      </c>
      <c r="E109" s="57">
        <v>687.81098</v>
      </c>
      <c r="F109" s="19">
        <f>E109/E112</f>
        <v>0.04885445243626443</v>
      </c>
      <c r="H109" s="120">
        <f>_xlfn.CHISQ.TEST(C109:D111,C117:D119)</f>
        <v>0.00812717937957676</v>
      </c>
    </row>
    <row r="110" spans="1:6" ht="14.4">
      <c r="A110" s="116"/>
      <c r="B110" t="s">
        <v>76</v>
      </c>
      <c r="C110" s="57">
        <v>2279.83542</v>
      </c>
      <c r="D110" s="57">
        <v>310.5706525</v>
      </c>
      <c r="E110" s="57">
        <v>2590.4060725</v>
      </c>
      <c r="F110" s="19">
        <f>E110/E112</f>
        <v>0.1839936755001524</v>
      </c>
    </row>
    <row r="111" spans="1:6" ht="14.4">
      <c r="A111" s="116"/>
      <c r="B111" t="s">
        <v>65</v>
      </c>
      <c r="C111" s="57">
        <v>9243.490905</v>
      </c>
      <c r="D111" s="57">
        <v>1544.7825975</v>
      </c>
      <c r="E111" s="57">
        <v>10788.273502</v>
      </c>
      <c r="F111" s="19">
        <f>E111/E112</f>
        <v>0.7662791231871159</v>
      </c>
    </row>
    <row r="112" spans="1:5" ht="14.4">
      <c r="A112" s="116"/>
      <c r="B112" t="s">
        <v>43</v>
      </c>
      <c r="C112" s="57">
        <v>12123.264342</v>
      </c>
      <c r="D112" s="57">
        <v>1955.51345</v>
      </c>
      <c r="E112" s="57">
        <v>14078.777792</v>
      </c>
    </row>
    <row r="113" spans="1:5" ht="14.4">
      <c r="A113" s="116"/>
      <c r="B113"/>
      <c r="C113" s="57">
        <f>C112/E112</f>
        <v>0.861102044588616</v>
      </c>
      <c r="D113" s="57">
        <f>D112/E112</f>
        <v>0.13889795541138403</v>
      </c>
      <c r="E113" s="57"/>
    </row>
    <row r="114" spans="1:5" ht="14.4">
      <c r="A114" s="116"/>
      <c r="B114"/>
      <c r="C114" s="57"/>
      <c r="D114" s="57"/>
      <c r="E114" s="57"/>
    </row>
    <row r="115" spans="1:5" ht="14.4">
      <c r="A115" s="116"/>
      <c r="B115" s="128" t="s">
        <v>110</v>
      </c>
      <c r="C115" s="57"/>
      <c r="D115" s="57"/>
      <c r="E115" s="57"/>
    </row>
    <row r="116" spans="1:5" ht="14.4">
      <c r="A116" s="116"/>
      <c r="B116" s="114" t="s">
        <v>74</v>
      </c>
      <c r="C116" s="114" t="s">
        <v>5</v>
      </c>
      <c r="D116" s="114" t="s">
        <v>6</v>
      </c>
      <c r="E116" s="114" t="s">
        <v>43</v>
      </c>
    </row>
    <row r="117" spans="1:5" ht="14.4">
      <c r="A117" s="116"/>
      <c r="B117" t="s">
        <v>58</v>
      </c>
      <c r="C117" s="57">
        <f>C113*F109*E112</f>
        <v>592.2754411684996</v>
      </c>
      <c r="D117" s="57">
        <f>D113*F109*E112</f>
        <v>95.53553883150035</v>
      </c>
      <c r="E117" s="57">
        <f>C117+D117</f>
        <v>687.81098</v>
      </c>
    </row>
    <row r="118" spans="1:5" ht="14.4">
      <c r="A118" s="116"/>
      <c r="B118" t="s">
        <v>59</v>
      </c>
      <c r="C118" s="57">
        <f>C113*F110*E112</f>
        <v>2230.6039653445164</v>
      </c>
      <c r="D118" s="57">
        <f>D113*F110*E112</f>
        <v>359.80210715548344</v>
      </c>
      <c r="E118" s="57">
        <f aca="true" t="shared" si="20" ref="E118:E119">C118+D118</f>
        <v>2590.4060725</v>
      </c>
    </row>
    <row r="119" spans="1:5" ht="14.4">
      <c r="A119" s="116"/>
      <c r="B119" t="s">
        <v>60</v>
      </c>
      <c r="C119" s="57">
        <f>C113*F111*E112</f>
        <v>9289.804370153388</v>
      </c>
      <c r="D119" s="57">
        <f>D113*F111*E112</f>
        <v>1498.4691318466118</v>
      </c>
      <c r="E119" s="57">
        <f t="shared" si="20"/>
        <v>10788.273502</v>
      </c>
    </row>
    <row r="120" spans="1:5" ht="14.4">
      <c r="A120" s="116"/>
      <c r="B120" t="s">
        <v>43</v>
      </c>
      <c r="C120" s="57">
        <f>C117+C118+C119</f>
        <v>12112.683776666403</v>
      </c>
      <c r="D120" s="57">
        <f>D117+D118+D119</f>
        <v>1953.8067778335956</v>
      </c>
      <c r="E120" s="57">
        <v>189076.29556</v>
      </c>
    </row>
    <row r="121" spans="1:5" ht="14.4">
      <c r="A121" s="116"/>
      <c r="B121"/>
      <c r="C121" s="57"/>
      <c r="D121" s="57"/>
      <c r="E121" s="57"/>
    </row>
    <row r="122" spans="1:5" ht="14.4">
      <c r="A122" s="116"/>
      <c r="B122"/>
      <c r="C122" s="57"/>
      <c r="D122" s="57"/>
      <c r="E122" s="57"/>
    </row>
    <row r="123" spans="1:5" ht="14.4">
      <c r="A123" s="116"/>
      <c r="B123" s="114" t="s">
        <v>74</v>
      </c>
      <c r="C123" s="114" t="s">
        <v>5</v>
      </c>
      <c r="D123" s="114" t="s">
        <v>6</v>
      </c>
      <c r="E123" s="114" t="s">
        <v>43</v>
      </c>
    </row>
    <row r="124" spans="1:5" ht="14.4">
      <c r="A124" s="116"/>
      <c r="B124" t="s">
        <v>58</v>
      </c>
      <c r="C124" s="57">
        <f>(C109-C117)^2/C117</f>
        <v>0.019429883649314954</v>
      </c>
      <c r="D124" s="57">
        <f>(D109-D117)^2/D117</f>
        <v>0.12045614701087981</v>
      </c>
      <c r="E124" s="57">
        <f>C124+D124</f>
        <v>0.13988603066019475</v>
      </c>
    </row>
    <row r="125" spans="1:5" ht="14.4">
      <c r="A125" s="116"/>
      <c r="B125" t="s">
        <v>59</v>
      </c>
      <c r="C125" s="57">
        <f aca="true" t="shared" si="21" ref="C125:D126">(C110-C118)^2/C118</f>
        <v>1.086582900932207</v>
      </c>
      <c r="D125" s="57">
        <f t="shared" si="21"/>
        <v>6.736303315887861</v>
      </c>
      <c r="E125" s="57">
        <f aca="true" t="shared" si="22" ref="E125:E126">C125+D125</f>
        <v>7.822886216820068</v>
      </c>
    </row>
    <row r="126" spans="1:5" ht="14.4">
      <c r="A126" s="116"/>
      <c r="B126" t="s">
        <v>60</v>
      </c>
      <c r="C126" s="57">
        <f t="shared" si="21"/>
        <v>0.2308915203214995</v>
      </c>
      <c r="D126" s="57">
        <f t="shared" si="21"/>
        <v>1.4314189430010447</v>
      </c>
      <c r="E126" s="57">
        <f t="shared" si="22"/>
        <v>1.662310463322544</v>
      </c>
    </row>
    <row r="127" spans="1:6" ht="14.4">
      <c r="A127" s="116"/>
      <c r="B127" t="s">
        <v>43</v>
      </c>
      <c r="C127" s="57">
        <f>C124+C125+C126</f>
        <v>1.3369043049030216</v>
      </c>
      <c r="D127" s="57">
        <f>D124+D125+D126</f>
        <v>8.288178405899785</v>
      </c>
      <c r="E127" s="117">
        <f>C127+D127</f>
        <v>9.625082710802808</v>
      </c>
      <c r="F127" s="118">
        <f>_xlfn.CHISQ.INV.RT(0.05,2)</f>
        <v>5.991464547107982</v>
      </c>
    </row>
    <row r="128" spans="1:6" ht="14.4">
      <c r="A128" s="116"/>
      <c r="B128"/>
      <c r="C128" s="57"/>
      <c r="D128" s="57"/>
      <c r="E128" s="117"/>
      <c r="F128" s="118"/>
    </row>
    <row r="129" spans="1:5" ht="14.4">
      <c r="A129"/>
      <c r="B129" s="128" t="s">
        <v>109</v>
      </c>
      <c r="C129" s="57"/>
      <c r="D129" s="57"/>
      <c r="E129" s="57"/>
    </row>
    <row r="130" spans="1:5" ht="14.4">
      <c r="A130" s="116"/>
      <c r="B130" s="114" t="s">
        <v>74</v>
      </c>
      <c r="C130" s="114" t="s">
        <v>5</v>
      </c>
      <c r="D130" s="114" t="s">
        <v>6</v>
      </c>
      <c r="E130" s="114" t="s">
        <v>43</v>
      </c>
    </row>
    <row r="131" spans="1:8" ht="14.4">
      <c r="A131" s="115" t="s">
        <v>102</v>
      </c>
      <c r="B131" t="s">
        <v>75</v>
      </c>
      <c r="C131" s="57">
        <v>1420.028855</v>
      </c>
      <c r="D131" s="57">
        <v>677.3898</v>
      </c>
      <c r="E131" s="57">
        <v>2097.418655</v>
      </c>
      <c r="F131" s="19">
        <f>E131/E134</f>
        <v>0.036053166720564044</v>
      </c>
      <c r="H131" s="120">
        <f>_xlfn.CHISQ.TEST(C131:D133,C139:D141)</f>
        <v>4.0891731344852805E-174</v>
      </c>
    </row>
    <row r="132" spans="1:6" ht="14.4">
      <c r="A132" s="116"/>
      <c r="B132" t="s">
        <v>76</v>
      </c>
      <c r="C132" s="57">
        <v>5430.9104525</v>
      </c>
      <c r="D132" s="57">
        <v>1690.41816</v>
      </c>
      <c r="E132" s="57">
        <v>7121.3286125</v>
      </c>
      <c r="F132" s="19">
        <f>E132/E134</f>
        <v>0.12241068187618724</v>
      </c>
    </row>
    <row r="133" spans="1:6" ht="14.4">
      <c r="A133" s="116"/>
      <c r="B133" t="s">
        <v>65</v>
      </c>
      <c r="C133" s="57">
        <v>28952.02524</v>
      </c>
      <c r="D133" s="57">
        <v>19944.130177</v>
      </c>
      <c r="E133" s="57">
        <v>48896.155417</v>
      </c>
      <c r="F133" s="19">
        <f>E133/E134</f>
        <v>0.8404908762689115</v>
      </c>
    </row>
    <row r="134" spans="1:5" ht="14.4">
      <c r="A134" s="116"/>
      <c r="B134" t="s">
        <v>43</v>
      </c>
      <c r="C134" s="57">
        <v>35853.86424</v>
      </c>
      <c r="D134" s="57">
        <v>22321.84807</v>
      </c>
      <c r="E134" s="57">
        <v>58175.71231</v>
      </c>
    </row>
    <row r="135" spans="1:5" ht="14.4">
      <c r="A135" s="116"/>
      <c r="B135"/>
      <c r="C135" s="57">
        <f>C134/E134</f>
        <v>0.6163029693378927</v>
      </c>
      <c r="D135" s="57">
        <f>D134/E134</f>
        <v>0.38369703066210725</v>
      </c>
      <c r="E135" s="57"/>
    </row>
    <row r="136" spans="1:5" ht="14.4">
      <c r="A136" s="116"/>
      <c r="B136"/>
      <c r="C136" s="57"/>
      <c r="D136" s="57"/>
      <c r="E136" s="57"/>
    </row>
    <row r="137" spans="1:5" ht="14.4">
      <c r="A137" s="116"/>
      <c r="B137" s="128" t="s">
        <v>110</v>
      </c>
      <c r="C137" s="57"/>
      <c r="D137" s="57"/>
      <c r="E137" s="57"/>
    </row>
    <row r="138" spans="1:5" ht="14.4">
      <c r="A138" s="116"/>
      <c r="B138" s="114" t="s">
        <v>74</v>
      </c>
      <c r="C138" s="114" t="s">
        <v>5</v>
      </c>
      <c r="D138" s="114" t="s">
        <v>6</v>
      </c>
      <c r="E138" s="114" t="s">
        <v>43</v>
      </c>
    </row>
    <row r="139" spans="1:5" ht="14.4">
      <c r="A139" s="116"/>
      <c r="B139" t="s">
        <v>58</v>
      </c>
      <c r="C139" s="57">
        <f>C135*F131*E134</f>
        <v>1292.6453450211893</v>
      </c>
      <c r="D139" s="57">
        <f>D135*F131*E134</f>
        <v>804.7733099788109</v>
      </c>
      <c r="E139" s="57">
        <f>C139+D139</f>
        <v>2097.4186550000004</v>
      </c>
    </row>
    <row r="140" spans="1:5" ht="14.4">
      <c r="A140" s="116"/>
      <c r="B140" t="s">
        <v>59</v>
      </c>
      <c r="C140" s="57">
        <f>C135*F132*E134</f>
        <v>4388.895969514646</v>
      </c>
      <c r="D140" s="57">
        <f>D135*F132*E134</f>
        <v>2732.432642985354</v>
      </c>
      <c r="E140" s="57">
        <f aca="true" t="shared" si="23" ref="E140:E141">C140+D140</f>
        <v>7121.3286124999995</v>
      </c>
    </row>
    <row r="141" spans="1:5" ht="14.4">
      <c r="A141" s="116"/>
      <c r="B141" t="s">
        <v>60</v>
      </c>
      <c r="C141" s="57">
        <f>C135*F133*E134</f>
        <v>30134.845772704193</v>
      </c>
      <c r="D141" s="57">
        <f>D135*F133*E134</f>
        <v>18761.309644295812</v>
      </c>
      <c r="E141" s="57">
        <f t="shared" si="23"/>
        <v>48896.155417</v>
      </c>
    </row>
    <row r="142" spans="1:5" ht="14.4">
      <c r="A142" s="116"/>
      <c r="B142" t="s">
        <v>43</v>
      </c>
      <c r="C142" s="57">
        <f>C139+C140+C141</f>
        <v>35816.38708724003</v>
      </c>
      <c r="D142" s="57">
        <f>D139+D140+D141</f>
        <v>22298.515597259975</v>
      </c>
      <c r="E142" s="57">
        <v>189076.29556</v>
      </c>
    </row>
    <row r="143" spans="1:5" ht="14.4">
      <c r="A143" s="116"/>
      <c r="B143"/>
      <c r="C143" s="57"/>
      <c r="D143" s="57"/>
      <c r="E143" s="57"/>
    </row>
    <row r="144" spans="1:5" ht="14.4">
      <c r="A144" s="116"/>
      <c r="B144"/>
      <c r="C144" s="57"/>
      <c r="D144" s="57"/>
      <c r="E144" s="57"/>
    </row>
    <row r="145" spans="1:5" ht="14.4">
      <c r="A145" s="116"/>
      <c r="B145" s="114" t="s">
        <v>74</v>
      </c>
      <c r="C145" s="114" t="s">
        <v>5</v>
      </c>
      <c r="D145" s="114" t="s">
        <v>6</v>
      </c>
      <c r="E145" s="114" t="s">
        <v>43</v>
      </c>
    </row>
    <row r="146" spans="1:5" ht="14.4">
      <c r="A146" s="116"/>
      <c r="B146" t="s">
        <v>58</v>
      </c>
      <c r="C146" s="57">
        <f>(C131-C139)^2/C139</f>
        <v>12.552985764440887</v>
      </c>
      <c r="D146" s="57">
        <f>(D131-D139)^2/D139</f>
        <v>20.1628935916737</v>
      </c>
      <c r="E146" s="57">
        <f>C146+D146</f>
        <v>32.715879356114584</v>
      </c>
    </row>
    <row r="147" spans="1:5" ht="14.4">
      <c r="A147" s="116"/>
      <c r="B147" t="s">
        <v>59</v>
      </c>
      <c r="C147" s="57">
        <f aca="true" t="shared" si="24" ref="C147:D148">(C132-C140)^2/C140</f>
        <v>247.39574378002627</v>
      </c>
      <c r="D147" s="57">
        <f t="shared" si="24"/>
        <v>397.372716776263</v>
      </c>
      <c r="E147" s="57">
        <f aca="true" t="shared" si="25" ref="E147:E148">C147+D147</f>
        <v>644.7684605562893</v>
      </c>
    </row>
    <row r="148" spans="1:5" ht="14.4">
      <c r="A148" s="116"/>
      <c r="B148" t="s">
        <v>60</v>
      </c>
      <c r="C148" s="57">
        <f t="shared" si="24"/>
        <v>46.4267985022804</v>
      </c>
      <c r="D148" s="57">
        <f t="shared" si="24"/>
        <v>74.57178838322665</v>
      </c>
      <c r="E148" s="57">
        <f t="shared" si="25"/>
        <v>120.99858688550705</v>
      </c>
    </row>
    <row r="149" spans="1:6" ht="14.4">
      <c r="A149" s="116"/>
      <c r="B149" t="s">
        <v>43</v>
      </c>
      <c r="C149" s="57">
        <f>C146+C147+C148</f>
        <v>306.37552804674755</v>
      </c>
      <c r="D149" s="57">
        <f>D146+D147+D148</f>
        <v>492.1073987511634</v>
      </c>
      <c r="E149" s="117">
        <f>C149+D149</f>
        <v>798.482926797911</v>
      </c>
      <c r="F149" s="118">
        <f>_xlfn.CHISQ.INV.RT(0.05,2)</f>
        <v>5.991464547107982</v>
      </c>
    </row>
    <row r="150" spans="1:6" ht="14.4">
      <c r="A150" s="116"/>
      <c r="B150"/>
      <c r="C150" s="57"/>
      <c r="D150" s="57"/>
      <c r="E150" s="117"/>
      <c r="F150" s="118"/>
    </row>
    <row r="151" spans="1:5" ht="14.4">
      <c r="A151" s="116"/>
      <c r="B151" s="128" t="s">
        <v>109</v>
      </c>
      <c r="C151" s="57"/>
      <c r="D151" s="57"/>
      <c r="E151" s="57"/>
    </row>
    <row r="152" spans="1:5" ht="14.4">
      <c r="A152" s="116"/>
      <c r="B152" s="114" t="s">
        <v>74</v>
      </c>
      <c r="C152" s="114" t="s">
        <v>5</v>
      </c>
      <c r="D152" s="114" t="s">
        <v>6</v>
      </c>
      <c r="E152" s="114" t="s">
        <v>43</v>
      </c>
    </row>
    <row r="153" spans="1:8" ht="14.4">
      <c r="A153" s="115" t="s">
        <v>10</v>
      </c>
      <c r="B153" t="s">
        <v>75</v>
      </c>
      <c r="C153" s="57">
        <v>8404.167465</v>
      </c>
      <c r="D153" s="57">
        <v>2079.910645</v>
      </c>
      <c r="E153" s="57">
        <v>10484.07811</v>
      </c>
      <c r="F153" s="19">
        <f>E153/E156</f>
        <v>0.040118036929794154</v>
      </c>
      <c r="H153" s="120">
        <f>_xlfn.CHISQ.TEST(C153:D155,C161:D163)</f>
        <v>5.695163304113565E-139</v>
      </c>
    </row>
    <row r="154" spans="1:6" ht="14.4">
      <c r="A154" s="116"/>
      <c r="B154" t="s">
        <v>76</v>
      </c>
      <c r="C154" s="57">
        <v>21172.308693</v>
      </c>
      <c r="D154" s="57">
        <v>4389.37866</v>
      </c>
      <c r="E154" s="57">
        <v>25561.687353</v>
      </c>
      <c r="F154" s="19">
        <f>E154/E156</f>
        <v>0.09781353271656483</v>
      </c>
    </row>
    <row r="155" spans="1:6" ht="14.4">
      <c r="A155" s="116"/>
      <c r="B155" t="s">
        <v>65</v>
      </c>
      <c r="C155" s="57">
        <v>171430.20245</v>
      </c>
      <c r="D155" s="57">
        <v>53630.264782</v>
      </c>
      <c r="E155" s="57">
        <v>225060.46724</v>
      </c>
      <c r="F155" s="19">
        <f>E155/E156</f>
        <v>0.8612091632128299</v>
      </c>
    </row>
    <row r="156" spans="1:5" ht="14.4">
      <c r="A156" s="116"/>
      <c r="B156" t="s">
        <v>43</v>
      </c>
      <c r="C156" s="57">
        <v>201201.86281</v>
      </c>
      <c r="D156" s="57">
        <v>60128.922852</v>
      </c>
      <c r="E156" s="57">
        <v>261330.78566</v>
      </c>
    </row>
    <row r="157" spans="1:5" ht="14.4">
      <c r="A157" s="116"/>
      <c r="B157"/>
      <c r="C157" s="57">
        <f>C156/E156</f>
        <v>0.769912592968554</v>
      </c>
      <c r="D157" s="57">
        <f>D156/E156</f>
        <v>0.2300874070390992</v>
      </c>
      <c r="E157" s="57"/>
    </row>
    <row r="158" spans="1:5" ht="14.4">
      <c r="A158" s="116"/>
      <c r="B158"/>
      <c r="C158" s="57"/>
      <c r="D158" s="57"/>
      <c r="E158" s="57"/>
    </row>
    <row r="159" spans="1:5" ht="14.4">
      <c r="A159" s="116"/>
      <c r="B159" s="128" t="s">
        <v>110</v>
      </c>
      <c r="C159" s="57"/>
      <c r="D159" s="57"/>
      <c r="E159" s="57"/>
    </row>
    <row r="160" spans="1:5" ht="14.4">
      <c r="A160" s="116"/>
      <c r="B160" s="114" t="s">
        <v>74</v>
      </c>
      <c r="C160" s="114" t="s">
        <v>5</v>
      </c>
      <c r="D160" s="114" t="s">
        <v>6</v>
      </c>
      <c r="E160" s="114" t="s">
        <v>43</v>
      </c>
    </row>
    <row r="161" spans="1:5" ht="14.4">
      <c r="A161" s="116"/>
      <c r="B161" t="s">
        <v>58</v>
      </c>
      <c r="C161" s="57">
        <f>C157*F153*E156</f>
        <v>8071.823762554956</v>
      </c>
      <c r="D161" s="57">
        <f>D157*F153*E156</f>
        <v>2412.2543475252796</v>
      </c>
      <c r="E161" s="57">
        <f>C161+D161</f>
        <v>10484.078110080236</v>
      </c>
    </row>
    <row r="162" spans="1:5" ht="14.4">
      <c r="A162" s="116"/>
      <c r="B162" t="s">
        <v>59</v>
      </c>
      <c r="C162" s="57">
        <f>C157*F154*E156</f>
        <v>19680.264990599724</v>
      </c>
      <c r="D162" s="57">
        <f>D157*F154*E156</f>
        <v>5881.422362595906</v>
      </c>
      <c r="E162" s="57">
        <f aca="true" t="shared" si="26" ref="E162:E163">C162+D162</f>
        <v>25561.68735319563</v>
      </c>
    </row>
    <row r="163" spans="1:5" ht="14.4">
      <c r="A163" s="116"/>
      <c r="B163" t="s">
        <v>60</v>
      </c>
      <c r="C163" s="57">
        <f>C157*F155*E156</f>
        <v>173276.8879074627</v>
      </c>
      <c r="D163" s="57">
        <f>D157*F155*E156</f>
        <v>51783.579334259724</v>
      </c>
      <c r="E163" s="57">
        <f t="shared" si="26"/>
        <v>225060.46724172242</v>
      </c>
    </row>
    <row r="164" spans="1:5" ht="14.4">
      <c r="A164" s="116"/>
      <c r="B164" t="s">
        <v>43</v>
      </c>
      <c r="C164" s="57">
        <f>C161+C162+C163</f>
        <v>201028.97666061737</v>
      </c>
      <c r="D164" s="57">
        <f>D161+D162+D163</f>
        <v>60077.256044380905</v>
      </c>
      <c r="E164" s="57">
        <v>189076.29556</v>
      </c>
    </row>
    <row r="165" spans="1:5" ht="14.4">
      <c r="A165" s="116"/>
      <c r="B165"/>
      <c r="C165" s="57"/>
      <c r="D165" s="57"/>
      <c r="E165" s="57"/>
    </row>
    <row r="166" spans="1:5" ht="14.4">
      <c r="A166" s="116"/>
      <c r="B166"/>
      <c r="C166" s="57"/>
      <c r="D166" s="57"/>
      <c r="E166" s="57"/>
    </row>
    <row r="167" spans="1:5" ht="14.4">
      <c r="A167" s="116"/>
      <c r="B167" s="114" t="s">
        <v>74</v>
      </c>
      <c r="C167" s="114" t="s">
        <v>5</v>
      </c>
      <c r="D167" s="114" t="s">
        <v>6</v>
      </c>
      <c r="E167" s="114" t="s">
        <v>43</v>
      </c>
    </row>
    <row r="168" spans="1:5" ht="14.4">
      <c r="A168" s="116"/>
      <c r="B168" t="s">
        <v>58</v>
      </c>
      <c r="C168" s="57">
        <f>(C153-C161)^2/C161</f>
        <v>13.683690303951677</v>
      </c>
      <c r="D168" s="57">
        <f>(D153-D161)^2/D161</f>
        <v>45.78801432010025</v>
      </c>
      <c r="E168" s="57">
        <f>C168+D168</f>
        <v>59.47170462405193</v>
      </c>
    </row>
    <row r="169" spans="1:5" ht="14.4">
      <c r="A169" s="116"/>
      <c r="B169" t="s">
        <v>59</v>
      </c>
      <c r="C169" s="57">
        <f aca="true" t="shared" si="27" ref="C169:D170">(C154-C162)^2/C162</f>
        <v>113.11811151606248</v>
      </c>
      <c r="D169" s="57">
        <f t="shared" si="27"/>
        <v>378.51292990179246</v>
      </c>
      <c r="E169" s="57">
        <f aca="true" t="shared" si="28" ref="E169:E170">C169+D169</f>
        <v>491.63104141785493</v>
      </c>
    </row>
    <row r="170" spans="1:5" ht="14.4">
      <c r="A170" s="116"/>
      <c r="B170" t="s">
        <v>60</v>
      </c>
      <c r="C170" s="57">
        <f t="shared" si="27"/>
        <v>19.680911978436257</v>
      </c>
      <c r="D170" s="57">
        <f t="shared" si="27"/>
        <v>65.85576328902965</v>
      </c>
      <c r="E170" s="57">
        <f t="shared" si="28"/>
        <v>85.53667526746591</v>
      </c>
    </row>
    <row r="171" spans="1:6" ht="14.4">
      <c r="A171" s="116"/>
      <c r="B171" t="s">
        <v>43</v>
      </c>
      <c r="C171" s="57">
        <f>C168+C169+C170</f>
        <v>146.48271379845042</v>
      </c>
      <c r="D171" s="57">
        <f>D168+D169+D170</f>
        <v>490.1567075109224</v>
      </c>
      <c r="E171" s="117">
        <f>C171+D171</f>
        <v>636.6394213093728</v>
      </c>
      <c r="F171" s="118">
        <f>_xlfn.CHISQ.INV.RT(0.05,2)</f>
        <v>5.991464547107982</v>
      </c>
    </row>
    <row r="172" spans="1:5" ht="14.4">
      <c r="A172" s="116"/>
      <c r="B172"/>
      <c r="C172" s="57"/>
      <c r="D172" s="57"/>
      <c r="E172" s="57"/>
    </row>
    <row r="180" spans="3:7" ht="15">
      <c r="C180" s="19" t="s">
        <v>3</v>
      </c>
      <c r="D180" s="19" t="s">
        <v>105</v>
      </c>
      <c r="E180" s="19" t="s">
        <v>5</v>
      </c>
      <c r="F180" s="19" t="s">
        <v>6</v>
      </c>
      <c r="G180" s="19" t="s">
        <v>43</v>
      </c>
    </row>
    <row r="181" spans="3:7" ht="15">
      <c r="C181" s="19" t="s">
        <v>7</v>
      </c>
      <c r="D181" s="19" t="s">
        <v>75</v>
      </c>
      <c r="E181" s="19">
        <v>6395.25549</v>
      </c>
      <c r="F181" s="19">
        <v>1303.592985</v>
      </c>
      <c r="G181" s="19">
        <v>7698.848475</v>
      </c>
    </row>
    <row r="182" spans="4:7" ht="15">
      <c r="D182" s="19" t="s">
        <v>76</v>
      </c>
      <c r="E182" s="19">
        <v>13461.56282</v>
      </c>
      <c r="F182" s="19">
        <v>2388.3898475</v>
      </c>
      <c r="G182" s="19">
        <v>15849.952668</v>
      </c>
    </row>
    <row r="183" spans="4:7" ht="15">
      <c r="D183" s="19" t="s">
        <v>65</v>
      </c>
      <c r="E183" s="19">
        <v>133234.68631</v>
      </c>
      <c r="F183" s="19">
        <v>32141.352007</v>
      </c>
      <c r="G183" s="19">
        <v>165376.03832</v>
      </c>
    </row>
    <row r="184" spans="4:7" ht="15">
      <c r="D184" s="19" t="s">
        <v>43</v>
      </c>
      <c r="E184" s="19">
        <v>153224.73423</v>
      </c>
      <c r="F184" s="19">
        <v>35851.561332</v>
      </c>
      <c r="G184" s="19">
        <v>189076.29556</v>
      </c>
    </row>
    <row r="185" spans="3:7" ht="15">
      <c r="C185" s="19" t="s">
        <v>8</v>
      </c>
      <c r="D185" s="19" t="s">
        <v>75</v>
      </c>
      <c r="E185" s="19">
        <v>588.88312</v>
      </c>
      <c r="F185" s="19">
        <v>98.92786</v>
      </c>
      <c r="G185" s="19">
        <v>687.81098</v>
      </c>
    </row>
    <row r="186" spans="4:7" ht="15">
      <c r="D186" s="19" t="s">
        <v>76</v>
      </c>
      <c r="E186" s="19">
        <v>2279.83542</v>
      </c>
      <c r="F186" s="19">
        <v>310.5706525</v>
      </c>
      <c r="G186" s="19">
        <v>2590.4060725</v>
      </c>
    </row>
    <row r="187" spans="4:7" ht="15">
      <c r="D187" s="19" t="s">
        <v>65</v>
      </c>
      <c r="E187" s="19">
        <v>9243.490905</v>
      </c>
      <c r="F187" s="19">
        <v>1544.7825975</v>
      </c>
      <c r="G187" s="19">
        <v>10788.273502</v>
      </c>
    </row>
    <row r="188" spans="4:7" ht="15">
      <c r="D188" s="19" t="s">
        <v>43</v>
      </c>
      <c r="E188" s="19">
        <v>12123.264342</v>
      </c>
      <c r="F188" s="19">
        <v>1955.51345</v>
      </c>
      <c r="G188" s="19">
        <v>14078.777792</v>
      </c>
    </row>
    <row r="189" spans="3:7" ht="15">
      <c r="C189" s="19" t="s">
        <v>9</v>
      </c>
      <c r="D189" s="19" t="s">
        <v>75</v>
      </c>
      <c r="E189" s="19">
        <v>1420.028855</v>
      </c>
      <c r="F189" s="19">
        <v>677.3898</v>
      </c>
      <c r="G189" s="19">
        <v>2097.418655</v>
      </c>
    </row>
    <row r="190" spans="4:7" ht="15">
      <c r="D190" s="19" t="s">
        <v>76</v>
      </c>
      <c r="E190" s="19">
        <v>5430.9104525</v>
      </c>
      <c r="F190" s="19">
        <v>1690.41816</v>
      </c>
      <c r="G190" s="19">
        <v>7121.3286125</v>
      </c>
    </row>
    <row r="191" spans="4:7" ht="15">
      <c r="D191" s="19" t="s">
        <v>65</v>
      </c>
      <c r="E191" s="19">
        <v>28952.02524</v>
      </c>
      <c r="F191" s="19">
        <v>19944.130177</v>
      </c>
      <c r="G191" s="19">
        <v>48896.155417</v>
      </c>
    </row>
    <row r="192" spans="4:7" ht="15">
      <c r="D192" s="19" t="s">
        <v>43</v>
      </c>
      <c r="E192" s="19">
        <v>35853.86424</v>
      </c>
      <c r="F192" s="19">
        <v>22321.84807</v>
      </c>
      <c r="G192" s="19">
        <v>58175.71231</v>
      </c>
    </row>
    <row r="193" spans="3:7" ht="15">
      <c r="C193" s="19" t="s">
        <v>43</v>
      </c>
      <c r="D193" s="19" t="s">
        <v>75</v>
      </c>
      <c r="E193" s="19">
        <v>8404.167465</v>
      </c>
      <c r="F193" s="19">
        <v>2079.910645</v>
      </c>
      <c r="G193" s="19">
        <v>10484.07811</v>
      </c>
    </row>
    <row r="194" spans="4:7" ht="15">
      <c r="D194" s="19" t="s">
        <v>76</v>
      </c>
      <c r="E194" s="19">
        <v>21172.308693</v>
      </c>
      <c r="F194" s="19">
        <v>4389.37866</v>
      </c>
      <c r="G194" s="19">
        <v>25561.687353</v>
      </c>
    </row>
    <row r="195" spans="4:7" ht="15">
      <c r="D195" s="19" t="s">
        <v>65</v>
      </c>
      <c r="E195" s="19">
        <v>171430.20245</v>
      </c>
      <c r="F195" s="19">
        <v>53630.264782</v>
      </c>
      <c r="G195" s="19">
        <v>225060.46724</v>
      </c>
    </row>
    <row r="196" spans="4:7" ht="15">
      <c r="D196" s="19" t="s">
        <v>43</v>
      </c>
      <c r="E196" s="19">
        <v>201201.86281</v>
      </c>
      <c r="F196" s="19">
        <v>60128.922852</v>
      </c>
      <c r="G196" s="19">
        <v>261330.78566</v>
      </c>
    </row>
  </sheetData>
  <mergeCells count="1">
    <mergeCell ref="J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showGridLines="0" zoomScaleSheetLayoutView="17" workbookViewId="0" topLeftCell="AC2">
      <selection activeCell="A92" sqref="A92"/>
    </sheetView>
  </sheetViews>
  <sheetFormatPr defaultColWidth="9.28125" defaultRowHeight="15"/>
  <cols>
    <col min="1" max="8" width="9.28125" style="1" customWidth="1"/>
    <col min="9" max="9" width="13.28125" style="1" customWidth="1"/>
    <col min="10" max="10" width="15.7109375" style="1" customWidth="1"/>
    <col min="11" max="14" width="9.28125" style="1" customWidth="1"/>
    <col min="15" max="15" width="9.421875" style="1" bestFit="1" customWidth="1"/>
    <col min="16" max="24" width="10.421875" style="1" customWidth="1"/>
    <col min="25" max="26" width="9.421875" style="1" bestFit="1" customWidth="1"/>
    <col min="27" max="27" width="9.28125" style="1" bestFit="1" customWidth="1"/>
    <col min="28" max="28" width="9.7109375" style="1" bestFit="1" customWidth="1"/>
    <col min="29" max="39" width="9.28125" style="1" bestFit="1" customWidth="1"/>
    <col min="40" max="40" width="10.00390625" style="1" bestFit="1" customWidth="1"/>
    <col min="41" max="43" width="9.28125" style="1" bestFit="1" customWidth="1"/>
    <col min="44" max="44" width="10.57421875" style="1" customWidth="1"/>
    <col min="45" max="50" width="9.28125" style="1" bestFit="1" customWidth="1"/>
    <col min="51" max="53" width="9.28125" style="1" customWidth="1"/>
    <col min="54" max="59" width="9.28125" style="1" bestFit="1" customWidth="1"/>
    <col min="60" max="264" width="9.28125" style="1" customWidth="1"/>
    <col min="265" max="265" width="13.421875" style="1" customWidth="1"/>
    <col min="266" max="269" width="9.421875" style="1" bestFit="1" customWidth="1"/>
    <col min="270" max="271" width="11.00390625" style="1" bestFit="1" customWidth="1"/>
    <col min="272" max="273" width="9.421875" style="1" bestFit="1" customWidth="1"/>
    <col min="274" max="274" width="10.28125" style="1" bestFit="1" customWidth="1"/>
    <col min="275" max="275" width="10.00390625" style="1" bestFit="1" customWidth="1"/>
    <col min="276" max="277" width="9.421875" style="1" bestFit="1" customWidth="1"/>
    <col min="278" max="278" width="10.28125" style="1" bestFit="1" customWidth="1"/>
    <col min="279" max="279" width="10.00390625" style="1" bestFit="1" customWidth="1"/>
    <col min="280" max="282" width="9.421875" style="1" bestFit="1" customWidth="1"/>
    <col min="283" max="283" width="9.28125" style="1" bestFit="1" customWidth="1"/>
    <col min="284" max="284" width="9.7109375" style="1" bestFit="1" customWidth="1"/>
    <col min="285" max="295" width="9.28125" style="1" bestFit="1" customWidth="1"/>
    <col min="296" max="296" width="10.00390625" style="1" bestFit="1" customWidth="1"/>
    <col min="297" max="299" width="9.28125" style="1" bestFit="1" customWidth="1"/>
    <col min="300" max="300" width="10.57421875" style="1" customWidth="1"/>
    <col min="301" max="306" width="9.28125" style="1" bestFit="1" customWidth="1"/>
    <col min="307" max="309" width="9.28125" style="1" customWidth="1"/>
    <col min="310" max="315" width="9.28125" style="1" bestFit="1" customWidth="1"/>
    <col min="316" max="520" width="9.28125" style="1" customWidth="1"/>
    <col min="521" max="521" width="13.421875" style="1" customWidth="1"/>
    <col min="522" max="525" width="9.421875" style="1" bestFit="1" customWidth="1"/>
    <col min="526" max="527" width="11.00390625" style="1" bestFit="1" customWidth="1"/>
    <col min="528" max="529" width="9.421875" style="1" bestFit="1" customWidth="1"/>
    <col min="530" max="530" width="10.28125" style="1" bestFit="1" customWidth="1"/>
    <col min="531" max="531" width="10.00390625" style="1" bestFit="1" customWidth="1"/>
    <col min="532" max="533" width="9.421875" style="1" bestFit="1" customWidth="1"/>
    <col min="534" max="534" width="10.28125" style="1" bestFit="1" customWidth="1"/>
    <col min="535" max="535" width="10.00390625" style="1" bestFit="1" customWidth="1"/>
    <col min="536" max="538" width="9.421875" style="1" bestFit="1" customWidth="1"/>
    <col min="539" max="539" width="9.28125" style="1" bestFit="1" customWidth="1"/>
    <col min="540" max="540" width="9.7109375" style="1" bestFit="1" customWidth="1"/>
    <col min="541" max="551" width="9.28125" style="1" bestFit="1" customWidth="1"/>
    <col min="552" max="552" width="10.00390625" style="1" bestFit="1" customWidth="1"/>
    <col min="553" max="555" width="9.28125" style="1" bestFit="1" customWidth="1"/>
    <col min="556" max="556" width="10.57421875" style="1" customWidth="1"/>
    <col min="557" max="562" width="9.28125" style="1" bestFit="1" customWidth="1"/>
    <col min="563" max="565" width="9.28125" style="1" customWidth="1"/>
    <col min="566" max="571" width="9.28125" style="1" bestFit="1" customWidth="1"/>
    <col min="572" max="776" width="9.28125" style="1" customWidth="1"/>
    <col min="777" max="777" width="13.421875" style="1" customWidth="1"/>
    <col min="778" max="781" width="9.421875" style="1" bestFit="1" customWidth="1"/>
    <col min="782" max="783" width="11.00390625" style="1" bestFit="1" customWidth="1"/>
    <col min="784" max="785" width="9.421875" style="1" bestFit="1" customWidth="1"/>
    <col min="786" max="786" width="10.28125" style="1" bestFit="1" customWidth="1"/>
    <col min="787" max="787" width="10.00390625" style="1" bestFit="1" customWidth="1"/>
    <col min="788" max="789" width="9.421875" style="1" bestFit="1" customWidth="1"/>
    <col min="790" max="790" width="10.28125" style="1" bestFit="1" customWidth="1"/>
    <col min="791" max="791" width="10.00390625" style="1" bestFit="1" customWidth="1"/>
    <col min="792" max="794" width="9.421875" style="1" bestFit="1" customWidth="1"/>
    <col min="795" max="795" width="9.28125" style="1" bestFit="1" customWidth="1"/>
    <col min="796" max="796" width="9.7109375" style="1" bestFit="1" customWidth="1"/>
    <col min="797" max="807" width="9.28125" style="1" bestFit="1" customWidth="1"/>
    <col min="808" max="808" width="10.00390625" style="1" bestFit="1" customWidth="1"/>
    <col min="809" max="811" width="9.28125" style="1" bestFit="1" customWidth="1"/>
    <col min="812" max="812" width="10.57421875" style="1" customWidth="1"/>
    <col min="813" max="818" width="9.28125" style="1" bestFit="1" customWidth="1"/>
    <col min="819" max="821" width="9.28125" style="1" customWidth="1"/>
    <col min="822" max="827" width="9.28125" style="1" bestFit="1" customWidth="1"/>
    <col min="828" max="1032" width="9.28125" style="1" customWidth="1"/>
    <col min="1033" max="1033" width="13.421875" style="1" customWidth="1"/>
    <col min="1034" max="1037" width="9.421875" style="1" bestFit="1" customWidth="1"/>
    <col min="1038" max="1039" width="11.00390625" style="1" bestFit="1" customWidth="1"/>
    <col min="1040" max="1041" width="9.421875" style="1" bestFit="1" customWidth="1"/>
    <col min="1042" max="1042" width="10.28125" style="1" bestFit="1" customWidth="1"/>
    <col min="1043" max="1043" width="10.00390625" style="1" bestFit="1" customWidth="1"/>
    <col min="1044" max="1045" width="9.421875" style="1" bestFit="1" customWidth="1"/>
    <col min="1046" max="1046" width="10.28125" style="1" bestFit="1" customWidth="1"/>
    <col min="1047" max="1047" width="10.00390625" style="1" bestFit="1" customWidth="1"/>
    <col min="1048" max="1050" width="9.421875" style="1" bestFit="1" customWidth="1"/>
    <col min="1051" max="1051" width="9.28125" style="1" bestFit="1" customWidth="1"/>
    <col min="1052" max="1052" width="9.7109375" style="1" bestFit="1" customWidth="1"/>
    <col min="1053" max="1063" width="9.28125" style="1" bestFit="1" customWidth="1"/>
    <col min="1064" max="1064" width="10.00390625" style="1" bestFit="1" customWidth="1"/>
    <col min="1065" max="1067" width="9.28125" style="1" bestFit="1" customWidth="1"/>
    <col min="1068" max="1068" width="10.57421875" style="1" customWidth="1"/>
    <col min="1069" max="1074" width="9.28125" style="1" bestFit="1" customWidth="1"/>
    <col min="1075" max="1077" width="9.28125" style="1" customWidth="1"/>
    <col min="1078" max="1083" width="9.28125" style="1" bestFit="1" customWidth="1"/>
    <col min="1084" max="1288" width="9.28125" style="1" customWidth="1"/>
    <col min="1289" max="1289" width="13.421875" style="1" customWidth="1"/>
    <col min="1290" max="1293" width="9.421875" style="1" bestFit="1" customWidth="1"/>
    <col min="1294" max="1295" width="11.00390625" style="1" bestFit="1" customWidth="1"/>
    <col min="1296" max="1297" width="9.421875" style="1" bestFit="1" customWidth="1"/>
    <col min="1298" max="1298" width="10.28125" style="1" bestFit="1" customWidth="1"/>
    <col min="1299" max="1299" width="10.00390625" style="1" bestFit="1" customWidth="1"/>
    <col min="1300" max="1301" width="9.421875" style="1" bestFit="1" customWidth="1"/>
    <col min="1302" max="1302" width="10.28125" style="1" bestFit="1" customWidth="1"/>
    <col min="1303" max="1303" width="10.00390625" style="1" bestFit="1" customWidth="1"/>
    <col min="1304" max="1306" width="9.421875" style="1" bestFit="1" customWidth="1"/>
    <col min="1307" max="1307" width="9.28125" style="1" bestFit="1" customWidth="1"/>
    <col min="1308" max="1308" width="9.7109375" style="1" bestFit="1" customWidth="1"/>
    <col min="1309" max="1319" width="9.28125" style="1" bestFit="1" customWidth="1"/>
    <col min="1320" max="1320" width="10.00390625" style="1" bestFit="1" customWidth="1"/>
    <col min="1321" max="1323" width="9.28125" style="1" bestFit="1" customWidth="1"/>
    <col min="1324" max="1324" width="10.57421875" style="1" customWidth="1"/>
    <col min="1325" max="1330" width="9.28125" style="1" bestFit="1" customWidth="1"/>
    <col min="1331" max="1333" width="9.28125" style="1" customWidth="1"/>
    <col min="1334" max="1339" width="9.28125" style="1" bestFit="1" customWidth="1"/>
    <col min="1340" max="1544" width="9.28125" style="1" customWidth="1"/>
    <col min="1545" max="1545" width="13.421875" style="1" customWidth="1"/>
    <col min="1546" max="1549" width="9.421875" style="1" bestFit="1" customWidth="1"/>
    <col min="1550" max="1551" width="11.00390625" style="1" bestFit="1" customWidth="1"/>
    <col min="1552" max="1553" width="9.421875" style="1" bestFit="1" customWidth="1"/>
    <col min="1554" max="1554" width="10.28125" style="1" bestFit="1" customWidth="1"/>
    <col min="1555" max="1555" width="10.00390625" style="1" bestFit="1" customWidth="1"/>
    <col min="1556" max="1557" width="9.421875" style="1" bestFit="1" customWidth="1"/>
    <col min="1558" max="1558" width="10.28125" style="1" bestFit="1" customWidth="1"/>
    <col min="1559" max="1559" width="10.00390625" style="1" bestFit="1" customWidth="1"/>
    <col min="1560" max="1562" width="9.421875" style="1" bestFit="1" customWidth="1"/>
    <col min="1563" max="1563" width="9.28125" style="1" bestFit="1" customWidth="1"/>
    <col min="1564" max="1564" width="9.7109375" style="1" bestFit="1" customWidth="1"/>
    <col min="1565" max="1575" width="9.28125" style="1" bestFit="1" customWidth="1"/>
    <col min="1576" max="1576" width="10.00390625" style="1" bestFit="1" customWidth="1"/>
    <col min="1577" max="1579" width="9.28125" style="1" bestFit="1" customWidth="1"/>
    <col min="1580" max="1580" width="10.57421875" style="1" customWidth="1"/>
    <col min="1581" max="1586" width="9.28125" style="1" bestFit="1" customWidth="1"/>
    <col min="1587" max="1589" width="9.28125" style="1" customWidth="1"/>
    <col min="1590" max="1595" width="9.28125" style="1" bestFit="1" customWidth="1"/>
    <col min="1596" max="1800" width="9.28125" style="1" customWidth="1"/>
    <col min="1801" max="1801" width="13.421875" style="1" customWidth="1"/>
    <col min="1802" max="1805" width="9.421875" style="1" bestFit="1" customWidth="1"/>
    <col min="1806" max="1807" width="11.00390625" style="1" bestFit="1" customWidth="1"/>
    <col min="1808" max="1809" width="9.421875" style="1" bestFit="1" customWidth="1"/>
    <col min="1810" max="1810" width="10.28125" style="1" bestFit="1" customWidth="1"/>
    <col min="1811" max="1811" width="10.00390625" style="1" bestFit="1" customWidth="1"/>
    <col min="1812" max="1813" width="9.421875" style="1" bestFit="1" customWidth="1"/>
    <col min="1814" max="1814" width="10.28125" style="1" bestFit="1" customWidth="1"/>
    <col min="1815" max="1815" width="10.00390625" style="1" bestFit="1" customWidth="1"/>
    <col min="1816" max="1818" width="9.421875" style="1" bestFit="1" customWidth="1"/>
    <col min="1819" max="1819" width="9.28125" style="1" bestFit="1" customWidth="1"/>
    <col min="1820" max="1820" width="9.7109375" style="1" bestFit="1" customWidth="1"/>
    <col min="1821" max="1831" width="9.28125" style="1" bestFit="1" customWidth="1"/>
    <col min="1832" max="1832" width="10.00390625" style="1" bestFit="1" customWidth="1"/>
    <col min="1833" max="1835" width="9.28125" style="1" bestFit="1" customWidth="1"/>
    <col min="1836" max="1836" width="10.57421875" style="1" customWidth="1"/>
    <col min="1837" max="1842" width="9.28125" style="1" bestFit="1" customWidth="1"/>
    <col min="1843" max="1845" width="9.28125" style="1" customWidth="1"/>
    <col min="1846" max="1851" width="9.28125" style="1" bestFit="1" customWidth="1"/>
    <col min="1852" max="2056" width="9.28125" style="1" customWidth="1"/>
    <col min="2057" max="2057" width="13.421875" style="1" customWidth="1"/>
    <col min="2058" max="2061" width="9.421875" style="1" bestFit="1" customWidth="1"/>
    <col min="2062" max="2063" width="11.00390625" style="1" bestFit="1" customWidth="1"/>
    <col min="2064" max="2065" width="9.421875" style="1" bestFit="1" customWidth="1"/>
    <col min="2066" max="2066" width="10.28125" style="1" bestFit="1" customWidth="1"/>
    <col min="2067" max="2067" width="10.00390625" style="1" bestFit="1" customWidth="1"/>
    <col min="2068" max="2069" width="9.421875" style="1" bestFit="1" customWidth="1"/>
    <col min="2070" max="2070" width="10.28125" style="1" bestFit="1" customWidth="1"/>
    <col min="2071" max="2071" width="10.00390625" style="1" bestFit="1" customWidth="1"/>
    <col min="2072" max="2074" width="9.421875" style="1" bestFit="1" customWidth="1"/>
    <col min="2075" max="2075" width="9.28125" style="1" bestFit="1" customWidth="1"/>
    <col min="2076" max="2076" width="9.7109375" style="1" bestFit="1" customWidth="1"/>
    <col min="2077" max="2087" width="9.28125" style="1" bestFit="1" customWidth="1"/>
    <col min="2088" max="2088" width="10.00390625" style="1" bestFit="1" customWidth="1"/>
    <col min="2089" max="2091" width="9.28125" style="1" bestFit="1" customWidth="1"/>
    <col min="2092" max="2092" width="10.57421875" style="1" customWidth="1"/>
    <col min="2093" max="2098" width="9.28125" style="1" bestFit="1" customWidth="1"/>
    <col min="2099" max="2101" width="9.28125" style="1" customWidth="1"/>
    <col min="2102" max="2107" width="9.28125" style="1" bestFit="1" customWidth="1"/>
    <col min="2108" max="2312" width="9.28125" style="1" customWidth="1"/>
    <col min="2313" max="2313" width="13.421875" style="1" customWidth="1"/>
    <col min="2314" max="2317" width="9.421875" style="1" bestFit="1" customWidth="1"/>
    <col min="2318" max="2319" width="11.00390625" style="1" bestFit="1" customWidth="1"/>
    <col min="2320" max="2321" width="9.421875" style="1" bestFit="1" customWidth="1"/>
    <col min="2322" max="2322" width="10.28125" style="1" bestFit="1" customWidth="1"/>
    <col min="2323" max="2323" width="10.00390625" style="1" bestFit="1" customWidth="1"/>
    <col min="2324" max="2325" width="9.421875" style="1" bestFit="1" customWidth="1"/>
    <col min="2326" max="2326" width="10.28125" style="1" bestFit="1" customWidth="1"/>
    <col min="2327" max="2327" width="10.00390625" style="1" bestFit="1" customWidth="1"/>
    <col min="2328" max="2330" width="9.421875" style="1" bestFit="1" customWidth="1"/>
    <col min="2331" max="2331" width="9.28125" style="1" bestFit="1" customWidth="1"/>
    <col min="2332" max="2332" width="9.7109375" style="1" bestFit="1" customWidth="1"/>
    <col min="2333" max="2343" width="9.28125" style="1" bestFit="1" customWidth="1"/>
    <col min="2344" max="2344" width="10.00390625" style="1" bestFit="1" customWidth="1"/>
    <col min="2345" max="2347" width="9.28125" style="1" bestFit="1" customWidth="1"/>
    <col min="2348" max="2348" width="10.57421875" style="1" customWidth="1"/>
    <col min="2349" max="2354" width="9.28125" style="1" bestFit="1" customWidth="1"/>
    <col min="2355" max="2357" width="9.28125" style="1" customWidth="1"/>
    <col min="2358" max="2363" width="9.28125" style="1" bestFit="1" customWidth="1"/>
    <col min="2364" max="2568" width="9.28125" style="1" customWidth="1"/>
    <col min="2569" max="2569" width="13.421875" style="1" customWidth="1"/>
    <col min="2570" max="2573" width="9.421875" style="1" bestFit="1" customWidth="1"/>
    <col min="2574" max="2575" width="11.00390625" style="1" bestFit="1" customWidth="1"/>
    <col min="2576" max="2577" width="9.421875" style="1" bestFit="1" customWidth="1"/>
    <col min="2578" max="2578" width="10.28125" style="1" bestFit="1" customWidth="1"/>
    <col min="2579" max="2579" width="10.00390625" style="1" bestFit="1" customWidth="1"/>
    <col min="2580" max="2581" width="9.421875" style="1" bestFit="1" customWidth="1"/>
    <col min="2582" max="2582" width="10.28125" style="1" bestFit="1" customWidth="1"/>
    <col min="2583" max="2583" width="10.00390625" style="1" bestFit="1" customWidth="1"/>
    <col min="2584" max="2586" width="9.421875" style="1" bestFit="1" customWidth="1"/>
    <col min="2587" max="2587" width="9.28125" style="1" bestFit="1" customWidth="1"/>
    <col min="2588" max="2588" width="9.7109375" style="1" bestFit="1" customWidth="1"/>
    <col min="2589" max="2599" width="9.28125" style="1" bestFit="1" customWidth="1"/>
    <col min="2600" max="2600" width="10.00390625" style="1" bestFit="1" customWidth="1"/>
    <col min="2601" max="2603" width="9.28125" style="1" bestFit="1" customWidth="1"/>
    <col min="2604" max="2604" width="10.57421875" style="1" customWidth="1"/>
    <col min="2605" max="2610" width="9.28125" style="1" bestFit="1" customWidth="1"/>
    <col min="2611" max="2613" width="9.28125" style="1" customWidth="1"/>
    <col min="2614" max="2619" width="9.28125" style="1" bestFit="1" customWidth="1"/>
    <col min="2620" max="2824" width="9.28125" style="1" customWidth="1"/>
    <col min="2825" max="2825" width="13.421875" style="1" customWidth="1"/>
    <col min="2826" max="2829" width="9.421875" style="1" bestFit="1" customWidth="1"/>
    <col min="2830" max="2831" width="11.00390625" style="1" bestFit="1" customWidth="1"/>
    <col min="2832" max="2833" width="9.421875" style="1" bestFit="1" customWidth="1"/>
    <col min="2834" max="2834" width="10.28125" style="1" bestFit="1" customWidth="1"/>
    <col min="2835" max="2835" width="10.00390625" style="1" bestFit="1" customWidth="1"/>
    <col min="2836" max="2837" width="9.421875" style="1" bestFit="1" customWidth="1"/>
    <col min="2838" max="2838" width="10.28125" style="1" bestFit="1" customWidth="1"/>
    <col min="2839" max="2839" width="10.00390625" style="1" bestFit="1" customWidth="1"/>
    <col min="2840" max="2842" width="9.421875" style="1" bestFit="1" customWidth="1"/>
    <col min="2843" max="2843" width="9.28125" style="1" bestFit="1" customWidth="1"/>
    <col min="2844" max="2844" width="9.7109375" style="1" bestFit="1" customWidth="1"/>
    <col min="2845" max="2855" width="9.28125" style="1" bestFit="1" customWidth="1"/>
    <col min="2856" max="2856" width="10.00390625" style="1" bestFit="1" customWidth="1"/>
    <col min="2857" max="2859" width="9.28125" style="1" bestFit="1" customWidth="1"/>
    <col min="2860" max="2860" width="10.57421875" style="1" customWidth="1"/>
    <col min="2861" max="2866" width="9.28125" style="1" bestFit="1" customWidth="1"/>
    <col min="2867" max="2869" width="9.28125" style="1" customWidth="1"/>
    <col min="2870" max="2875" width="9.28125" style="1" bestFit="1" customWidth="1"/>
    <col min="2876" max="3080" width="9.28125" style="1" customWidth="1"/>
    <col min="3081" max="3081" width="13.421875" style="1" customWidth="1"/>
    <col min="3082" max="3085" width="9.421875" style="1" bestFit="1" customWidth="1"/>
    <col min="3086" max="3087" width="11.00390625" style="1" bestFit="1" customWidth="1"/>
    <col min="3088" max="3089" width="9.421875" style="1" bestFit="1" customWidth="1"/>
    <col min="3090" max="3090" width="10.28125" style="1" bestFit="1" customWidth="1"/>
    <col min="3091" max="3091" width="10.00390625" style="1" bestFit="1" customWidth="1"/>
    <col min="3092" max="3093" width="9.421875" style="1" bestFit="1" customWidth="1"/>
    <col min="3094" max="3094" width="10.28125" style="1" bestFit="1" customWidth="1"/>
    <col min="3095" max="3095" width="10.00390625" style="1" bestFit="1" customWidth="1"/>
    <col min="3096" max="3098" width="9.421875" style="1" bestFit="1" customWidth="1"/>
    <col min="3099" max="3099" width="9.28125" style="1" bestFit="1" customWidth="1"/>
    <col min="3100" max="3100" width="9.7109375" style="1" bestFit="1" customWidth="1"/>
    <col min="3101" max="3111" width="9.28125" style="1" bestFit="1" customWidth="1"/>
    <col min="3112" max="3112" width="10.00390625" style="1" bestFit="1" customWidth="1"/>
    <col min="3113" max="3115" width="9.28125" style="1" bestFit="1" customWidth="1"/>
    <col min="3116" max="3116" width="10.57421875" style="1" customWidth="1"/>
    <col min="3117" max="3122" width="9.28125" style="1" bestFit="1" customWidth="1"/>
    <col min="3123" max="3125" width="9.28125" style="1" customWidth="1"/>
    <col min="3126" max="3131" width="9.28125" style="1" bestFit="1" customWidth="1"/>
    <col min="3132" max="3336" width="9.28125" style="1" customWidth="1"/>
    <col min="3337" max="3337" width="13.421875" style="1" customWidth="1"/>
    <col min="3338" max="3341" width="9.421875" style="1" bestFit="1" customWidth="1"/>
    <col min="3342" max="3343" width="11.00390625" style="1" bestFit="1" customWidth="1"/>
    <col min="3344" max="3345" width="9.421875" style="1" bestFit="1" customWidth="1"/>
    <col min="3346" max="3346" width="10.28125" style="1" bestFit="1" customWidth="1"/>
    <col min="3347" max="3347" width="10.00390625" style="1" bestFit="1" customWidth="1"/>
    <col min="3348" max="3349" width="9.421875" style="1" bestFit="1" customWidth="1"/>
    <col min="3350" max="3350" width="10.28125" style="1" bestFit="1" customWidth="1"/>
    <col min="3351" max="3351" width="10.00390625" style="1" bestFit="1" customWidth="1"/>
    <col min="3352" max="3354" width="9.421875" style="1" bestFit="1" customWidth="1"/>
    <col min="3355" max="3355" width="9.28125" style="1" bestFit="1" customWidth="1"/>
    <col min="3356" max="3356" width="9.7109375" style="1" bestFit="1" customWidth="1"/>
    <col min="3357" max="3367" width="9.28125" style="1" bestFit="1" customWidth="1"/>
    <col min="3368" max="3368" width="10.00390625" style="1" bestFit="1" customWidth="1"/>
    <col min="3369" max="3371" width="9.28125" style="1" bestFit="1" customWidth="1"/>
    <col min="3372" max="3372" width="10.57421875" style="1" customWidth="1"/>
    <col min="3373" max="3378" width="9.28125" style="1" bestFit="1" customWidth="1"/>
    <col min="3379" max="3381" width="9.28125" style="1" customWidth="1"/>
    <col min="3382" max="3387" width="9.28125" style="1" bestFit="1" customWidth="1"/>
    <col min="3388" max="3592" width="9.28125" style="1" customWidth="1"/>
    <col min="3593" max="3593" width="13.421875" style="1" customWidth="1"/>
    <col min="3594" max="3597" width="9.421875" style="1" bestFit="1" customWidth="1"/>
    <col min="3598" max="3599" width="11.00390625" style="1" bestFit="1" customWidth="1"/>
    <col min="3600" max="3601" width="9.421875" style="1" bestFit="1" customWidth="1"/>
    <col min="3602" max="3602" width="10.28125" style="1" bestFit="1" customWidth="1"/>
    <col min="3603" max="3603" width="10.00390625" style="1" bestFit="1" customWidth="1"/>
    <col min="3604" max="3605" width="9.421875" style="1" bestFit="1" customWidth="1"/>
    <col min="3606" max="3606" width="10.28125" style="1" bestFit="1" customWidth="1"/>
    <col min="3607" max="3607" width="10.00390625" style="1" bestFit="1" customWidth="1"/>
    <col min="3608" max="3610" width="9.421875" style="1" bestFit="1" customWidth="1"/>
    <col min="3611" max="3611" width="9.28125" style="1" bestFit="1" customWidth="1"/>
    <col min="3612" max="3612" width="9.7109375" style="1" bestFit="1" customWidth="1"/>
    <col min="3613" max="3623" width="9.28125" style="1" bestFit="1" customWidth="1"/>
    <col min="3624" max="3624" width="10.00390625" style="1" bestFit="1" customWidth="1"/>
    <col min="3625" max="3627" width="9.28125" style="1" bestFit="1" customWidth="1"/>
    <col min="3628" max="3628" width="10.57421875" style="1" customWidth="1"/>
    <col min="3629" max="3634" width="9.28125" style="1" bestFit="1" customWidth="1"/>
    <col min="3635" max="3637" width="9.28125" style="1" customWidth="1"/>
    <col min="3638" max="3643" width="9.28125" style="1" bestFit="1" customWidth="1"/>
    <col min="3644" max="3848" width="9.28125" style="1" customWidth="1"/>
    <col min="3849" max="3849" width="13.421875" style="1" customWidth="1"/>
    <col min="3850" max="3853" width="9.421875" style="1" bestFit="1" customWidth="1"/>
    <col min="3854" max="3855" width="11.00390625" style="1" bestFit="1" customWidth="1"/>
    <col min="3856" max="3857" width="9.421875" style="1" bestFit="1" customWidth="1"/>
    <col min="3858" max="3858" width="10.28125" style="1" bestFit="1" customWidth="1"/>
    <col min="3859" max="3859" width="10.00390625" style="1" bestFit="1" customWidth="1"/>
    <col min="3860" max="3861" width="9.421875" style="1" bestFit="1" customWidth="1"/>
    <col min="3862" max="3862" width="10.28125" style="1" bestFit="1" customWidth="1"/>
    <col min="3863" max="3863" width="10.00390625" style="1" bestFit="1" customWidth="1"/>
    <col min="3864" max="3866" width="9.421875" style="1" bestFit="1" customWidth="1"/>
    <col min="3867" max="3867" width="9.28125" style="1" bestFit="1" customWidth="1"/>
    <col min="3868" max="3868" width="9.7109375" style="1" bestFit="1" customWidth="1"/>
    <col min="3869" max="3879" width="9.28125" style="1" bestFit="1" customWidth="1"/>
    <col min="3880" max="3880" width="10.00390625" style="1" bestFit="1" customWidth="1"/>
    <col min="3881" max="3883" width="9.28125" style="1" bestFit="1" customWidth="1"/>
    <col min="3884" max="3884" width="10.57421875" style="1" customWidth="1"/>
    <col min="3885" max="3890" width="9.28125" style="1" bestFit="1" customWidth="1"/>
    <col min="3891" max="3893" width="9.28125" style="1" customWidth="1"/>
    <col min="3894" max="3899" width="9.28125" style="1" bestFit="1" customWidth="1"/>
    <col min="3900" max="4104" width="9.28125" style="1" customWidth="1"/>
    <col min="4105" max="4105" width="13.421875" style="1" customWidth="1"/>
    <col min="4106" max="4109" width="9.421875" style="1" bestFit="1" customWidth="1"/>
    <col min="4110" max="4111" width="11.00390625" style="1" bestFit="1" customWidth="1"/>
    <col min="4112" max="4113" width="9.421875" style="1" bestFit="1" customWidth="1"/>
    <col min="4114" max="4114" width="10.28125" style="1" bestFit="1" customWidth="1"/>
    <col min="4115" max="4115" width="10.00390625" style="1" bestFit="1" customWidth="1"/>
    <col min="4116" max="4117" width="9.421875" style="1" bestFit="1" customWidth="1"/>
    <col min="4118" max="4118" width="10.28125" style="1" bestFit="1" customWidth="1"/>
    <col min="4119" max="4119" width="10.00390625" style="1" bestFit="1" customWidth="1"/>
    <col min="4120" max="4122" width="9.421875" style="1" bestFit="1" customWidth="1"/>
    <col min="4123" max="4123" width="9.28125" style="1" bestFit="1" customWidth="1"/>
    <col min="4124" max="4124" width="9.7109375" style="1" bestFit="1" customWidth="1"/>
    <col min="4125" max="4135" width="9.28125" style="1" bestFit="1" customWidth="1"/>
    <col min="4136" max="4136" width="10.00390625" style="1" bestFit="1" customWidth="1"/>
    <col min="4137" max="4139" width="9.28125" style="1" bestFit="1" customWidth="1"/>
    <col min="4140" max="4140" width="10.57421875" style="1" customWidth="1"/>
    <col min="4141" max="4146" width="9.28125" style="1" bestFit="1" customWidth="1"/>
    <col min="4147" max="4149" width="9.28125" style="1" customWidth="1"/>
    <col min="4150" max="4155" width="9.28125" style="1" bestFit="1" customWidth="1"/>
    <col min="4156" max="4360" width="9.28125" style="1" customWidth="1"/>
    <col min="4361" max="4361" width="13.421875" style="1" customWidth="1"/>
    <col min="4362" max="4365" width="9.421875" style="1" bestFit="1" customWidth="1"/>
    <col min="4366" max="4367" width="11.00390625" style="1" bestFit="1" customWidth="1"/>
    <col min="4368" max="4369" width="9.421875" style="1" bestFit="1" customWidth="1"/>
    <col min="4370" max="4370" width="10.28125" style="1" bestFit="1" customWidth="1"/>
    <col min="4371" max="4371" width="10.00390625" style="1" bestFit="1" customWidth="1"/>
    <col min="4372" max="4373" width="9.421875" style="1" bestFit="1" customWidth="1"/>
    <col min="4374" max="4374" width="10.28125" style="1" bestFit="1" customWidth="1"/>
    <col min="4375" max="4375" width="10.00390625" style="1" bestFit="1" customWidth="1"/>
    <col min="4376" max="4378" width="9.421875" style="1" bestFit="1" customWidth="1"/>
    <col min="4379" max="4379" width="9.28125" style="1" bestFit="1" customWidth="1"/>
    <col min="4380" max="4380" width="9.7109375" style="1" bestFit="1" customWidth="1"/>
    <col min="4381" max="4391" width="9.28125" style="1" bestFit="1" customWidth="1"/>
    <col min="4392" max="4392" width="10.00390625" style="1" bestFit="1" customWidth="1"/>
    <col min="4393" max="4395" width="9.28125" style="1" bestFit="1" customWidth="1"/>
    <col min="4396" max="4396" width="10.57421875" style="1" customWidth="1"/>
    <col min="4397" max="4402" width="9.28125" style="1" bestFit="1" customWidth="1"/>
    <col min="4403" max="4405" width="9.28125" style="1" customWidth="1"/>
    <col min="4406" max="4411" width="9.28125" style="1" bestFit="1" customWidth="1"/>
    <col min="4412" max="4616" width="9.28125" style="1" customWidth="1"/>
    <col min="4617" max="4617" width="13.421875" style="1" customWidth="1"/>
    <col min="4618" max="4621" width="9.421875" style="1" bestFit="1" customWidth="1"/>
    <col min="4622" max="4623" width="11.00390625" style="1" bestFit="1" customWidth="1"/>
    <col min="4624" max="4625" width="9.421875" style="1" bestFit="1" customWidth="1"/>
    <col min="4626" max="4626" width="10.28125" style="1" bestFit="1" customWidth="1"/>
    <col min="4627" max="4627" width="10.00390625" style="1" bestFit="1" customWidth="1"/>
    <col min="4628" max="4629" width="9.421875" style="1" bestFit="1" customWidth="1"/>
    <col min="4630" max="4630" width="10.28125" style="1" bestFit="1" customWidth="1"/>
    <col min="4631" max="4631" width="10.00390625" style="1" bestFit="1" customWidth="1"/>
    <col min="4632" max="4634" width="9.421875" style="1" bestFit="1" customWidth="1"/>
    <col min="4635" max="4635" width="9.28125" style="1" bestFit="1" customWidth="1"/>
    <col min="4636" max="4636" width="9.7109375" style="1" bestFit="1" customWidth="1"/>
    <col min="4637" max="4647" width="9.28125" style="1" bestFit="1" customWidth="1"/>
    <col min="4648" max="4648" width="10.00390625" style="1" bestFit="1" customWidth="1"/>
    <col min="4649" max="4651" width="9.28125" style="1" bestFit="1" customWidth="1"/>
    <col min="4652" max="4652" width="10.57421875" style="1" customWidth="1"/>
    <col min="4653" max="4658" width="9.28125" style="1" bestFit="1" customWidth="1"/>
    <col min="4659" max="4661" width="9.28125" style="1" customWidth="1"/>
    <col min="4662" max="4667" width="9.28125" style="1" bestFit="1" customWidth="1"/>
    <col min="4668" max="4872" width="9.28125" style="1" customWidth="1"/>
    <col min="4873" max="4873" width="13.421875" style="1" customWidth="1"/>
    <col min="4874" max="4877" width="9.421875" style="1" bestFit="1" customWidth="1"/>
    <col min="4878" max="4879" width="11.00390625" style="1" bestFit="1" customWidth="1"/>
    <col min="4880" max="4881" width="9.421875" style="1" bestFit="1" customWidth="1"/>
    <col min="4882" max="4882" width="10.28125" style="1" bestFit="1" customWidth="1"/>
    <col min="4883" max="4883" width="10.00390625" style="1" bestFit="1" customWidth="1"/>
    <col min="4884" max="4885" width="9.421875" style="1" bestFit="1" customWidth="1"/>
    <col min="4886" max="4886" width="10.28125" style="1" bestFit="1" customWidth="1"/>
    <col min="4887" max="4887" width="10.00390625" style="1" bestFit="1" customWidth="1"/>
    <col min="4888" max="4890" width="9.421875" style="1" bestFit="1" customWidth="1"/>
    <col min="4891" max="4891" width="9.28125" style="1" bestFit="1" customWidth="1"/>
    <col min="4892" max="4892" width="9.7109375" style="1" bestFit="1" customWidth="1"/>
    <col min="4893" max="4903" width="9.28125" style="1" bestFit="1" customWidth="1"/>
    <col min="4904" max="4904" width="10.00390625" style="1" bestFit="1" customWidth="1"/>
    <col min="4905" max="4907" width="9.28125" style="1" bestFit="1" customWidth="1"/>
    <col min="4908" max="4908" width="10.57421875" style="1" customWidth="1"/>
    <col min="4909" max="4914" width="9.28125" style="1" bestFit="1" customWidth="1"/>
    <col min="4915" max="4917" width="9.28125" style="1" customWidth="1"/>
    <col min="4918" max="4923" width="9.28125" style="1" bestFit="1" customWidth="1"/>
    <col min="4924" max="5128" width="9.28125" style="1" customWidth="1"/>
    <col min="5129" max="5129" width="13.421875" style="1" customWidth="1"/>
    <col min="5130" max="5133" width="9.421875" style="1" bestFit="1" customWidth="1"/>
    <col min="5134" max="5135" width="11.00390625" style="1" bestFit="1" customWidth="1"/>
    <col min="5136" max="5137" width="9.421875" style="1" bestFit="1" customWidth="1"/>
    <col min="5138" max="5138" width="10.28125" style="1" bestFit="1" customWidth="1"/>
    <col min="5139" max="5139" width="10.00390625" style="1" bestFit="1" customWidth="1"/>
    <col min="5140" max="5141" width="9.421875" style="1" bestFit="1" customWidth="1"/>
    <col min="5142" max="5142" width="10.28125" style="1" bestFit="1" customWidth="1"/>
    <col min="5143" max="5143" width="10.00390625" style="1" bestFit="1" customWidth="1"/>
    <col min="5144" max="5146" width="9.421875" style="1" bestFit="1" customWidth="1"/>
    <col min="5147" max="5147" width="9.28125" style="1" bestFit="1" customWidth="1"/>
    <col min="5148" max="5148" width="9.7109375" style="1" bestFit="1" customWidth="1"/>
    <col min="5149" max="5159" width="9.28125" style="1" bestFit="1" customWidth="1"/>
    <col min="5160" max="5160" width="10.00390625" style="1" bestFit="1" customWidth="1"/>
    <col min="5161" max="5163" width="9.28125" style="1" bestFit="1" customWidth="1"/>
    <col min="5164" max="5164" width="10.57421875" style="1" customWidth="1"/>
    <col min="5165" max="5170" width="9.28125" style="1" bestFit="1" customWidth="1"/>
    <col min="5171" max="5173" width="9.28125" style="1" customWidth="1"/>
    <col min="5174" max="5179" width="9.28125" style="1" bestFit="1" customWidth="1"/>
    <col min="5180" max="5384" width="9.28125" style="1" customWidth="1"/>
    <col min="5385" max="5385" width="13.421875" style="1" customWidth="1"/>
    <col min="5386" max="5389" width="9.421875" style="1" bestFit="1" customWidth="1"/>
    <col min="5390" max="5391" width="11.00390625" style="1" bestFit="1" customWidth="1"/>
    <col min="5392" max="5393" width="9.421875" style="1" bestFit="1" customWidth="1"/>
    <col min="5394" max="5394" width="10.28125" style="1" bestFit="1" customWidth="1"/>
    <col min="5395" max="5395" width="10.00390625" style="1" bestFit="1" customWidth="1"/>
    <col min="5396" max="5397" width="9.421875" style="1" bestFit="1" customWidth="1"/>
    <col min="5398" max="5398" width="10.28125" style="1" bestFit="1" customWidth="1"/>
    <col min="5399" max="5399" width="10.00390625" style="1" bestFit="1" customWidth="1"/>
    <col min="5400" max="5402" width="9.421875" style="1" bestFit="1" customWidth="1"/>
    <col min="5403" max="5403" width="9.28125" style="1" bestFit="1" customWidth="1"/>
    <col min="5404" max="5404" width="9.7109375" style="1" bestFit="1" customWidth="1"/>
    <col min="5405" max="5415" width="9.28125" style="1" bestFit="1" customWidth="1"/>
    <col min="5416" max="5416" width="10.00390625" style="1" bestFit="1" customWidth="1"/>
    <col min="5417" max="5419" width="9.28125" style="1" bestFit="1" customWidth="1"/>
    <col min="5420" max="5420" width="10.57421875" style="1" customWidth="1"/>
    <col min="5421" max="5426" width="9.28125" style="1" bestFit="1" customWidth="1"/>
    <col min="5427" max="5429" width="9.28125" style="1" customWidth="1"/>
    <col min="5430" max="5435" width="9.28125" style="1" bestFit="1" customWidth="1"/>
    <col min="5436" max="5640" width="9.28125" style="1" customWidth="1"/>
    <col min="5641" max="5641" width="13.421875" style="1" customWidth="1"/>
    <col min="5642" max="5645" width="9.421875" style="1" bestFit="1" customWidth="1"/>
    <col min="5646" max="5647" width="11.00390625" style="1" bestFit="1" customWidth="1"/>
    <col min="5648" max="5649" width="9.421875" style="1" bestFit="1" customWidth="1"/>
    <col min="5650" max="5650" width="10.28125" style="1" bestFit="1" customWidth="1"/>
    <col min="5651" max="5651" width="10.00390625" style="1" bestFit="1" customWidth="1"/>
    <col min="5652" max="5653" width="9.421875" style="1" bestFit="1" customWidth="1"/>
    <col min="5654" max="5654" width="10.28125" style="1" bestFit="1" customWidth="1"/>
    <col min="5655" max="5655" width="10.00390625" style="1" bestFit="1" customWidth="1"/>
    <col min="5656" max="5658" width="9.421875" style="1" bestFit="1" customWidth="1"/>
    <col min="5659" max="5659" width="9.28125" style="1" bestFit="1" customWidth="1"/>
    <col min="5660" max="5660" width="9.7109375" style="1" bestFit="1" customWidth="1"/>
    <col min="5661" max="5671" width="9.28125" style="1" bestFit="1" customWidth="1"/>
    <col min="5672" max="5672" width="10.00390625" style="1" bestFit="1" customWidth="1"/>
    <col min="5673" max="5675" width="9.28125" style="1" bestFit="1" customWidth="1"/>
    <col min="5676" max="5676" width="10.57421875" style="1" customWidth="1"/>
    <col min="5677" max="5682" width="9.28125" style="1" bestFit="1" customWidth="1"/>
    <col min="5683" max="5685" width="9.28125" style="1" customWidth="1"/>
    <col min="5686" max="5691" width="9.28125" style="1" bestFit="1" customWidth="1"/>
    <col min="5692" max="5896" width="9.28125" style="1" customWidth="1"/>
    <col min="5897" max="5897" width="13.421875" style="1" customWidth="1"/>
    <col min="5898" max="5901" width="9.421875" style="1" bestFit="1" customWidth="1"/>
    <col min="5902" max="5903" width="11.00390625" style="1" bestFit="1" customWidth="1"/>
    <col min="5904" max="5905" width="9.421875" style="1" bestFit="1" customWidth="1"/>
    <col min="5906" max="5906" width="10.28125" style="1" bestFit="1" customWidth="1"/>
    <col min="5907" max="5907" width="10.00390625" style="1" bestFit="1" customWidth="1"/>
    <col min="5908" max="5909" width="9.421875" style="1" bestFit="1" customWidth="1"/>
    <col min="5910" max="5910" width="10.28125" style="1" bestFit="1" customWidth="1"/>
    <col min="5911" max="5911" width="10.00390625" style="1" bestFit="1" customWidth="1"/>
    <col min="5912" max="5914" width="9.421875" style="1" bestFit="1" customWidth="1"/>
    <col min="5915" max="5915" width="9.28125" style="1" bestFit="1" customWidth="1"/>
    <col min="5916" max="5916" width="9.7109375" style="1" bestFit="1" customWidth="1"/>
    <col min="5917" max="5927" width="9.28125" style="1" bestFit="1" customWidth="1"/>
    <col min="5928" max="5928" width="10.00390625" style="1" bestFit="1" customWidth="1"/>
    <col min="5929" max="5931" width="9.28125" style="1" bestFit="1" customWidth="1"/>
    <col min="5932" max="5932" width="10.57421875" style="1" customWidth="1"/>
    <col min="5933" max="5938" width="9.28125" style="1" bestFit="1" customWidth="1"/>
    <col min="5939" max="5941" width="9.28125" style="1" customWidth="1"/>
    <col min="5942" max="5947" width="9.28125" style="1" bestFit="1" customWidth="1"/>
    <col min="5948" max="6152" width="9.28125" style="1" customWidth="1"/>
    <col min="6153" max="6153" width="13.421875" style="1" customWidth="1"/>
    <col min="6154" max="6157" width="9.421875" style="1" bestFit="1" customWidth="1"/>
    <col min="6158" max="6159" width="11.00390625" style="1" bestFit="1" customWidth="1"/>
    <col min="6160" max="6161" width="9.421875" style="1" bestFit="1" customWidth="1"/>
    <col min="6162" max="6162" width="10.28125" style="1" bestFit="1" customWidth="1"/>
    <col min="6163" max="6163" width="10.00390625" style="1" bestFit="1" customWidth="1"/>
    <col min="6164" max="6165" width="9.421875" style="1" bestFit="1" customWidth="1"/>
    <col min="6166" max="6166" width="10.28125" style="1" bestFit="1" customWidth="1"/>
    <col min="6167" max="6167" width="10.00390625" style="1" bestFit="1" customWidth="1"/>
    <col min="6168" max="6170" width="9.421875" style="1" bestFit="1" customWidth="1"/>
    <col min="6171" max="6171" width="9.28125" style="1" bestFit="1" customWidth="1"/>
    <col min="6172" max="6172" width="9.7109375" style="1" bestFit="1" customWidth="1"/>
    <col min="6173" max="6183" width="9.28125" style="1" bestFit="1" customWidth="1"/>
    <col min="6184" max="6184" width="10.00390625" style="1" bestFit="1" customWidth="1"/>
    <col min="6185" max="6187" width="9.28125" style="1" bestFit="1" customWidth="1"/>
    <col min="6188" max="6188" width="10.57421875" style="1" customWidth="1"/>
    <col min="6189" max="6194" width="9.28125" style="1" bestFit="1" customWidth="1"/>
    <col min="6195" max="6197" width="9.28125" style="1" customWidth="1"/>
    <col min="6198" max="6203" width="9.28125" style="1" bestFit="1" customWidth="1"/>
    <col min="6204" max="6408" width="9.28125" style="1" customWidth="1"/>
    <col min="6409" max="6409" width="13.421875" style="1" customWidth="1"/>
    <col min="6410" max="6413" width="9.421875" style="1" bestFit="1" customWidth="1"/>
    <col min="6414" max="6415" width="11.00390625" style="1" bestFit="1" customWidth="1"/>
    <col min="6416" max="6417" width="9.421875" style="1" bestFit="1" customWidth="1"/>
    <col min="6418" max="6418" width="10.28125" style="1" bestFit="1" customWidth="1"/>
    <col min="6419" max="6419" width="10.00390625" style="1" bestFit="1" customWidth="1"/>
    <col min="6420" max="6421" width="9.421875" style="1" bestFit="1" customWidth="1"/>
    <col min="6422" max="6422" width="10.28125" style="1" bestFit="1" customWidth="1"/>
    <col min="6423" max="6423" width="10.00390625" style="1" bestFit="1" customWidth="1"/>
    <col min="6424" max="6426" width="9.421875" style="1" bestFit="1" customWidth="1"/>
    <col min="6427" max="6427" width="9.28125" style="1" bestFit="1" customWidth="1"/>
    <col min="6428" max="6428" width="9.7109375" style="1" bestFit="1" customWidth="1"/>
    <col min="6429" max="6439" width="9.28125" style="1" bestFit="1" customWidth="1"/>
    <col min="6440" max="6440" width="10.00390625" style="1" bestFit="1" customWidth="1"/>
    <col min="6441" max="6443" width="9.28125" style="1" bestFit="1" customWidth="1"/>
    <col min="6444" max="6444" width="10.57421875" style="1" customWidth="1"/>
    <col min="6445" max="6450" width="9.28125" style="1" bestFit="1" customWidth="1"/>
    <col min="6451" max="6453" width="9.28125" style="1" customWidth="1"/>
    <col min="6454" max="6459" width="9.28125" style="1" bestFit="1" customWidth="1"/>
    <col min="6460" max="6664" width="9.28125" style="1" customWidth="1"/>
    <col min="6665" max="6665" width="13.421875" style="1" customWidth="1"/>
    <col min="6666" max="6669" width="9.421875" style="1" bestFit="1" customWidth="1"/>
    <col min="6670" max="6671" width="11.00390625" style="1" bestFit="1" customWidth="1"/>
    <col min="6672" max="6673" width="9.421875" style="1" bestFit="1" customWidth="1"/>
    <col min="6674" max="6674" width="10.28125" style="1" bestFit="1" customWidth="1"/>
    <col min="6675" max="6675" width="10.00390625" style="1" bestFit="1" customWidth="1"/>
    <col min="6676" max="6677" width="9.421875" style="1" bestFit="1" customWidth="1"/>
    <col min="6678" max="6678" width="10.28125" style="1" bestFit="1" customWidth="1"/>
    <col min="6679" max="6679" width="10.00390625" style="1" bestFit="1" customWidth="1"/>
    <col min="6680" max="6682" width="9.421875" style="1" bestFit="1" customWidth="1"/>
    <col min="6683" max="6683" width="9.28125" style="1" bestFit="1" customWidth="1"/>
    <col min="6684" max="6684" width="9.7109375" style="1" bestFit="1" customWidth="1"/>
    <col min="6685" max="6695" width="9.28125" style="1" bestFit="1" customWidth="1"/>
    <col min="6696" max="6696" width="10.00390625" style="1" bestFit="1" customWidth="1"/>
    <col min="6697" max="6699" width="9.28125" style="1" bestFit="1" customWidth="1"/>
    <col min="6700" max="6700" width="10.57421875" style="1" customWidth="1"/>
    <col min="6701" max="6706" width="9.28125" style="1" bestFit="1" customWidth="1"/>
    <col min="6707" max="6709" width="9.28125" style="1" customWidth="1"/>
    <col min="6710" max="6715" width="9.28125" style="1" bestFit="1" customWidth="1"/>
    <col min="6716" max="6920" width="9.28125" style="1" customWidth="1"/>
    <col min="6921" max="6921" width="13.421875" style="1" customWidth="1"/>
    <col min="6922" max="6925" width="9.421875" style="1" bestFit="1" customWidth="1"/>
    <col min="6926" max="6927" width="11.00390625" style="1" bestFit="1" customWidth="1"/>
    <col min="6928" max="6929" width="9.421875" style="1" bestFit="1" customWidth="1"/>
    <col min="6930" max="6930" width="10.28125" style="1" bestFit="1" customWidth="1"/>
    <col min="6931" max="6931" width="10.00390625" style="1" bestFit="1" customWidth="1"/>
    <col min="6932" max="6933" width="9.421875" style="1" bestFit="1" customWidth="1"/>
    <col min="6934" max="6934" width="10.28125" style="1" bestFit="1" customWidth="1"/>
    <col min="6935" max="6935" width="10.00390625" style="1" bestFit="1" customWidth="1"/>
    <col min="6936" max="6938" width="9.421875" style="1" bestFit="1" customWidth="1"/>
    <col min="6939" max="6939" width="9.28125" style="1" bestFit="1" customWidth="1"/>
    <col min="6940" max="6940" width="9.7109375" style="1" bestFit="1" customWidth="1"/>
    <col min="6941" max="6951" width="9.28125" style="1" bestFit="1" customWidth="1"/>
    <col min="6952" max="6952" width="10.00390625" style="1" bestFit="1" customWidth="1"/>
    <col min="6953" max="6955" width="9.28125" style="1" bestFit="1" customWidth="1"/>
    <col min="6956" max="6956" width="10.57421875" style="1" customWidth="1"/>
    <col min="6957" max="6962" width="9.28125" style="1" bestFit="1" customWidth="1"/>
    <col min="6963" max="6965" width="9.28125" style="1" customWidth="1"/>
    <col min="6966" max="6971" width="9.28125" style="1" bestFit="1" customWidth="1"/>
    <col min="6972" max="7176" width="9.28125" style="1" customWidth="1"/>
    <col min="7177" max="7177" width="13.421875" style="1" customWidth="1"/>
    <col min="7178" max="7181" width="9.421875" style="1" bestFit="1" customWidth="1"/>
    <col min="7182" max="7183" width="11.00390625" style="1" bestFit="1" customWidth="1"/>
    <col min="7184" max="7185" width="9.421875" style="1" bestFit="1" customWidth="1"/>
    <col min="7186" max="7186" width="10.28125" style="1" bestFit="1" customWidth="1"/>
    <col min="7187" max="7187" width="10.00390625" style="1" bestFit="1" customWidth="1"/>
    <col min="7188" max="7189" width="9.421875" style="1" bestFit="1" customWidth="1"/>
    <col min="7190" max="7190" width="10.28125" style="1" bestFit="1" customWidth="1"/>
    <col min="7191" max="7191" width="10.00390625" style="1" bestFit="1" customWidth="1"/>
    <col min="7192" max="7194" width="9.421875" style="1" bestFit="1" customWidth="1"/>
    <col min="7195" max="7195" width="9.28125" style="1" bestFit="1" customWidth="1"/>
    <col min="7196" max="7196" width="9.7109375" style="1" bestFit="1" customWidth="1"/>
    <col min="7197" max="7207" width="9.28125" style="1" bestFit="1" customWidth="1"/>
    <col min="7208" max="7208" width="10.00390625" style="1" bestFit="1" customWidth="1"/>
    <col min="7209" max="7211" width="9.28125" style="1" bestFit="1" customWidth="1"/>
    <col min="7212" max="7212" width="10.57421875" style="1" customWidth="1"/>
    <col min="7213" max="7218" width="9.28125" style="1" bestFit="1" customWidth="1"/>
    <col min="7219" max="7221" width="9.28125" style="1" customWidth="1"/>
    <col min="7222" max="7227" width="9.28125" style="1" bestFit="1" customWidth="1"/>
    <col min="7228" max="7432" width="9.28125" style="1" customWidth="1"/>
    <col min="7433" max="7433" width="13.421875" style="1" customWidth="1"/>
    <col min="7434" max="7437" width="9.421875" style="1" bestFit="1" customWidth="1"/>
    <col min="7438" max="7439" width="11.00390625" style="1" bestFit="1" customWidth="1"/>
    <col min="7440" max="7441" width="9.421875" style="1" bestFit="1" customWidth="1"/>
    <col min="7442" max="7442" width="10.28125" style="1" bestFit="1" customWidth="1"/>
    <col min="7443" max="7443" width="10.00390625" style="1" bestFit="1" customWidth="1"/>
    <col min="7444" max="7445" width="9.421875" style="1" bestFit="1" customWidth="1"/>
    <col min="7446" max="7446" width="10.28125" style="1" bestFit="1" customWidth="1"/>
    <col min="7447" max="7447" width="10.00390625" style="1" bestFit="1" customWidth="1"/>
    <col min="7448" max="7450" width="9.421875" style="1" bestFit="1" customWidth="1"/>
    <col min="7451" max="7451" width="9.28125" style="1" bestFit="1" customWidth="1"/>
    <col min="7452" max="7452" width="9.7109375" style="1" bestFit="1" customWidth="1"/>
    <col min="7453" max="7463" width="9.28125" style="1" bestFit="1" customWidth="1"/>
    <col min="7464" max="7464" width="10.00390625" style="1" bestFit="1" customWidth="1"/>
    <col min="7465" max="7467" width="9.28125" style="1" bestFit="1" customWidth="1"/>
    <col min="7468" max="7468" width="10.57421875" style="1" customWidth="1"/>
    <col min="7469" max="7474" width="9.28125" style="1" bestFit="1" customWidth="1"/>
    <col min="7475" max="7477" width="9.28125" style="1" customWidth="1"/>
    <col min="7478" max="7483" width="9.28125" style="1" bestFit="1" customWidth="1"/>
    <col min="7484" max="7688" width="9.28125" style="1" customWidth="1"/>
    <col min="7689" max="7689" width="13.421875" style="1" customWidth="1"/>
    <col min="7690" max="7693" width="9.421875" style="1" bestFit="1" customWidth="1"/>
    <col min="7694" max="7695" width="11.00390625" style="1" bestFit="1" customWidth="1"/>
    <col min="7696" max="7697" width="9.421875" style="1" bestFit="1" customWidth="1"/>
    <col min="7698" max="7698" width="10.28125" style="1" bestFit="1" customWidth="1"/>
    <col min="7699" max="7699" width="10.00390625" style="1" bestFit="1" customWidth="1"/>
    <col min="7700" max="7701" width="9.421875" style="1" bestFit="1" customWidth="1"/>
    <col min="7702" max="7702" width="10.28125" style="1" bestFit="1" customWidth="1"/>
    <col min="7703" max="7703" width="10.00390625" style="1" bestFit="1" customWidth="1"/>
    <col min="7704" max="7706" width="9.421875" style="1" bestFit="1" customWidth="1"/>
    <col min="7707" max="7707" width="9.28125" style="1" bestFit="1" customWidth="1"/>
    <col min="7708" max="7708" width="9.7109375" style="1" bestFit="1" customWidth="1"/>
    <col min="7709" max="7719" width="9.28125" style="1" bestFit="1" customWidth="1"/>
    <col min="7720" max="7720" width="10.00390625" style="1" bestFit="1" customWidth="1"/>
    <col min="7721" max="7723" width="9.28125" style="1" bestFit="1" customWidth="1"/>
    <col min="7724" max="7724" width="10.57421875" style="1" customWidth="1"/>
    <col min="7725" max="7730" width="9.28125" style="1" bestFit="1" customWidth="1"/>
    <col min="7731" max="7733" width="9.28125" style="1" customWidth="1"/>
    <col min="7734" max="7739" width="9.28125" style="1" bestFit="1" customWidth="1"/>
    <col min="7740" max="7944" width="9.28125" style="1" customWidth="1"/>
    <col min="7945" max="7945" width="13.421875" style="1" customWidth="1"/>
    <col min="7946" max="7949" width="9.421875" style="1" bestFit="1" customWidth="1"/>
    <col min="7950" max="7951" width="11.00390625" style="1" bestFit="1" customWidth="1"/>
    <col min="7952" max="7953" width="9.421875" style="1" bestFit="1" customWidth="1"/>
    <col min="7954" max="7954" width="10.28125" style="1" bestFit="1" customWidth="1"/>
    <col min="7955" max="7955" width="10.00390625" style="1" bestFit="1" customWidth="1"/>
    <col min="7956" max="7957" width="9.421875" style="1" bestFit="1" customWidth="1"/>
    <col min="7958" max="7958" width="10.28125" style="1" bestFit="1" customWidth="1"/>
    <col min="7959" max="7959" width="10.00390625" style="1" bestFit="1" customWidth="1"/>
    <col min="7960" max="7962" width="9.421875" style="1" bestFit="1" customWidth="1"/>
    <col min="7963" max="7963" width="9.28125" style="1" bestFit="1" customWidth="1"/>
    <col min="7964" max="7964" width="9.7109375" style="1" bestFit="1" customWidth="1"/>
    <col min="7965" max="7975" width="9.28125" style="1" bestFit="1" customWidth="1"/>
    <col min="7976" max="7976" width="10.00390625" style="1" bestFit="1" customWidth="1"/>
    <col min="7977" max="7979" width="9.28125" style="1" bestFit="1" customWidth="1"/>
    <col min="7980" max="7980" width="10.57421875" style="1" customWidth="1"/>
    <col min="7981" max="7986" width="9.28125" style="1" bestFit="1" customWidth="1"/>
    <col min="7987" max="7989" width="9.28125" style="1" customWidth="1"/>
    <col min="7990" max="7995" width="9.28125" style="1" bestFit="1" customWidth="1"/>
    <col min="7996" max="8200" width="9.28125" style="1" customWidth="1"/>
    <col min="8201" max="8201" width="13.421875" style="1" customWidth="1"/>
    <col min="8202" max="8205" width="9.421875" style="1" bestFit="1" customWidth="1"/>
    <col min="8206" max="8207" width="11.00390625" style="1" bestFit="1" customWidth="1"/>
    <col min="8208" max="8209" width="9.421875" style="1" bestFit="1" customWidth="1"/>
    <col min="8210" max="8210" width="10.28125" style="1" bestFit="1" customWidth="1"/>
    <col min="8211" max="8211" width="10.00390625" style="1" bestFit="1" customWidth="1"/>
    <col min="8212" max="8213" width="9.421875" style="1" bestFit="1" customWidth="1"/>
    <col min="8214" max="8214" width="10.28125" style="1" bestFit="1" customWidth="1"/>
    <col min="8215" max="8215" width="10.00390625" style="1" bestFit="1" customWidth="1"/>
    <col min="8216" max="8218" width="9.421875" style="1" bestFit="1" customWidth="1"/>
    <col min="8219" max="8219" width="9.28125" style="1" bestFit="1" customWidth="1"/>
    <col min="8220" max="8220" width="9.7109375" style="1" bestFit="1" customWidth="1"/>
    <col min="8221" max="8231" width="9.28125" style="1" bestFit="1" customWidth="1"/>
    <col min="8232" max="8232" width="10.00390625" style="1" bestFit="1" customWidth="1"/>
    <col min="8233" max="8235" width="9.28125" style="1" bestFit="1" customWidth="1"/>
    <col min="8236" max="8236" width="10.57421875" style="1" customWidth="1"/>
    <col min="8237" max="8242" width="9.28125" style="1" bestFit="1" customWidth="1"/>
    <col min="8243" max="8245" width="9.28125" style="1" customWidth="1"/>
    <col min="8246" max="8251" width="9.28125" style="1" bestFit="1" customWidth="1"/>
    <col min="8252" max="8456" width="9.28125" style="1" customWidth="1"/>
    <col min="8457" max="8457" width="13.421875" style="1" customWidth="1"/>
    <col min="8458" max="8461" width="9.421875" style="1" bestFit="1" customWidth="1"/>
    <col min="8462" max="8463" width="11.00390625" style="1" bestFit="1" customWidth="1"/>
    <col min="8464" max="8465" width="9.421875" style="1" bestFit="1" customWidth="1"/>
    <col min="8466" max="8466" width="10.28125" style="1" bestFit="1" customWidth="1"/>
    <col min="8467" max="8467" width="10.00390625" style="1" bestFit="1" customWidth="1"/>
    <col min="8468" max="8469" width="9.421875" style="1" bestFit="1" customWidth="1"/>
    <col min="8470" max="8470" width="10.28125" style="1" bestFit="1" customWidth="1"/>
    <col min="8471" max="8471" width="10.00390625" style="1" bestFit="1" customWidth="1"/>
    <col min="8472" max="8474" width="9.421875" style="1" bestFit="1" customWidth="1"/>
    <col min="8475" max="8475" width="9.28125" style="1" bestFit="1" customWidth="1"/>
    <col min="8476" max="8476" width="9.7109375" style="1" bestFit="1" customWidth="1"/>
    <col min="8477" max="8487" width="9.28125" style="1" bestFit="1" customWidth="1"/>
    <col min="8488" max="8488" width="10.00390625" style="1" bestFit="1" customWidth="1"/>
    <col min="8489" max="8491" width="9.28125" style="1" bestFit="1" customWidth="1"/>
    <col min="8492" max="8492" width="10.57421875" style="1" customWidth="1"/>
    <col min="8493" max="8498" width="9.28125" style="1" bestFit="1" customWidth="1"/>
    <col min="8499" max="8501" width="9.28125" style="1" customWidth="1"/>
    <col min="8502" max="8507" width="9.28125" style="1" bestFit="1" customWidth="1"/>
    <col min="8508" max="8712" width="9.28125" style="1" customWidth="1"/>
    <col min="8713" max="8713" width="13.421875" style="1" customWidth="1"/>
    <col min="8714" max="8717" width="9.421875" style="1" bestFit="1" customWidth="1"/>
    <col min="8718" max="8719" width="11.00390625" style="1" bestFit="1" customWidth="1"/>
    <col min="8720" max="8721" width="9.421875" style="1" bestFit="1" customWidth="1"/>
    <col min="8722" max="8722" width="10.28125" style="1" bestFit="1" customWidth="1"/>
    <col min="8723" max="8723" width="10.00390625" style="1" bestFit="1" customWidth="1"/>
    <col min="8724" max="8725" width="9.421875" style="1" bestFit="1" customWidth="1"/>
    <col min="8726" max="8726" width="10.28125" style="1" bestFit="1" customWidth="1"/>
    <col min="8727" max="8727" width="10.00390625" style="1" bestFit="1" customWidth="1"/>
    <col min="8728" max="8730" width="9.421875" style="1" bestFit="1" customWidth="1"/>
    <col min="8731" max="8731" width="9.28125" style="1" bestFit="1" customWidth="1"/>
    <col min="8732" max="8732" width="9.7109375" style="1" bestFit="1" customWidth="1"/>
    <col min="8733" max="8743" width="9.28125" style="1" bestFit="1" customWidth="1"/>
    <col min="8744" max="8744" width="10.00390625" style="1" bestFit="1" customWidth="1"/>
    <col min="8745" max="8747" width="9.28125" style="1" bestFit="1" customWidth="1"/>
    <col min="8748" max="8748" width="10.57421875" style="1" customWidth="1"/>
    <col min="8749" max="8754" width="9.28125" style="1" bestFit="1" customWidth="1"/>
    <col min="8755" max="8757" width="9.28125" style="1" customWidth="1"/>
    <col min="8758" max="8763" width="9.28125" style="1" bestFit="1" customWidth="1"/>
    <col min="8764" max="8968" width="9.28125" style="1" customWidth="1"/>
    <col min="8969" max="8969" width="13.421875" style="1" customWidth="1"/>
    <col min="8970" max="8973" width="9.421875" style="1" bestFit="1" customWidth="1"/>
    <col min="8974" max="8975" width="11.00390625" style="1" bestFit="1" customWidth="1"/>
    <col min="8976" max="8977" width="9.421875" style="1" bestFit="1" customWidth="1"/>
    <col min="8978" max="8978" width="10.28125" style="1" bestFit="1" customWidth="1"/>
    <col min="8979" max="8979" width="10.00390625" style="1" bestFit="1" customWidth="1"/>
    <col min="8980" max="8981" width="9.421875" style="1" bestFit="1" customWidth="1"/>
    <col min="8982" max="8982" width="10.28125" style="1" bestFit="1" customWidth="1"/>
    <col min="8983" max="8983" width="10.00390625" style="1" bestFit="1" customWidth="1"/>
    <col min="8984" max="8986" width="9.421875" style="1" bestFit="1" customWidth="1"/>
    <col min="8987" max="8987" width="9.28125" style="1" bestFit="1" customWidth="1"/>
    <col min="8988" max="8988" width="9.7109375" style="1" bestFit="1" customWidth="1"/>
    <col min="8989" max="8999" width="9.28125" style="1" bestFit="1" customWidth="1"/>
    <col min="9000" max="9000" width="10.00390625" style="1" bestFit="1" customWidth="1"/>
    <col min="9001" max="9003" width="9.28125" style="1" bestFit="1" customWidth="1"/>
    <col min="9004" max="9004" width="10.57421875" style="1" customWidth="1"/>
    <col min="9005" max="9010" width="9.28125" style="1" bestFit="1" customWidth="1"/>
    <col min="9011" max="9013" width="9.28125" style="1" customWidth="1"/>
    <col min="9014" max="9019" width="9.28125" style="1" bestFit="1" customWidth="1"/>
    <col min="9020" max="9224" width="9.28125" style="1" customWidth="1"/>
    <col min="9225" max="9225" width="13.421875" style="1" customWidth="1"/>
    <col min="9226" max="9229" width="9.421875" style="1" bestFit="1" customWidth="1"/>
    <col min="9230" max="9231" width="11.00390625" style="1" bestFit="1" customWidth="1"/>
    <col min="9232" max="9233" width="9.421875" style="1" bestFit="1" customWidth="1"/>
    <col min="9234" max="9234" width="10.28125" style="1" bestFit="1" customWidth="1"/>
    <col min="9235" max="9235" width="10.00390625" style="1" bestFit="1" customWidth="1"/>
    <col min="9236" max="9237" width="9.421875" style="1" bestFit="1" customWidth="1"/>
    <col min="9238" max="9238" width="10.28125" style="1" bestFit="1" customWidth="1"/>
    <col min="9239" max="9239" width="10.00390625" style="1" bestFit="1" customWidth="1"/>
    <col min="9240" max="9242" width="9.421875" style="1" bestFit="1" customWidth="1"/>
    <col min="9243" max="9243" width="9.28125" style="1" bestFit="1" customWidth="1"/>
    <col min="9244" max="9244" width="9.7109375" style="1" bestFit="1" customWidth="1"/>
    <col min="9245" max="9255" width="9.28125" style="1" bestFit="1" customWidth="1"/>
    <col min="9256" max="9256" width="10.00390625" style="1" bestFit="1" customWidth="1"/>
    <col min="9257" max="9259" width="9.28125" style="1" bestFit="1" customWidth="1"/>
    <col min="9260" max="9260" width="10.57421875" style="1" customWidth="1"/>
    <col min="9261" max="9266" width="9.28125" style="1" bestFit="1" customWidth="1"/>
    <col min="9267" max="9269" width="9.28125" style="1" customWidth="1"/>
    <col min="9270" max="9275" width="9.28125" style="1" bestFit="1" customWidth="1"/>
    <col min="9276" max="9480" width="9.28125" style="1" customWidth="1"/>
    <col min="9481" max="9481" width="13.421875" style="1" customWidth="1"/>
    <col min="9482" max="9485" width="9.421875" style="1" bestFit="1" customWidth="1"/>
    <col min="9486" max="9487" width="11.00390625" style="1" bestFit="1" customWidth="1"/>
    <col min="9488" max="9489" width="9.421875" style="1" bestFit="1" customWidth="1"/>
    <col min="9490" max="9490" width="10.28125" style="1" bestFit="1" customWidth="1"/>
    <col min="9491" max="9491" width="10.00390625" style="1" bestFit="1" customWidth="1"/>
    <col min="9492" max="9493" width="9.421875" style="1" bestFit="1" customWidth="1"/>
    <col min="9494" max="9494" width="10.28125" style="1" bestFit="1" customWidth="1"/>
    <col min="9495" max="9495" width="10.00390625" style="1" bestFit="1" customWidth="1"/>
    <col min="9496" max="9498" width="9.421875" style="1" bestFit="1" customWidth="1"/>
    <col min="9499" max="9499" width="9.28125" style="1" bestFit="1" customWidth="1"/>
    <col min="9500" max="9500" width="9.7109375" style="1" bestFit="1" customWidth="1"/>
    <col min="9501" max="9511" width="9.28125" style="1" bestFit="1" customWidth="1"/>
    <col min="9512" max="9512" width="10.00390625" style="1" bestFit="1" customWidth="1"/>
    <col min="9513" max="9515" width="9.28125" style="1" bestFit="1" customWidth="1"/>
    <col min="9516" max="9516" width="10.57421875" style="1" customWidth="1"/>
    <col min="9517" max="9522" width="9.28125" style="1" bestFit="1" customWidth="1"/>
    <col min="9523" max="9525" width="9.28125" style="1" customWidth="1"/>
    <col min="9526" max="9531" width="9.28125" style="1" bestFit="1" customWidth="1"/>
    <col min="9532" max="9736" width="9.28125" style="1" customWidth="1"/>
    <col min="9737" max="9737" width="13.421875" style="1" customWidth="1"/>
    <col min="9738" max="9741" width="9.421875" style="1" bestFit="1" customWidth="1"/>
    <col min="9742" max="9743" width="11.00390625" style="1" bestFit="1" customWidth="1"/>
    <col min="9744" max="9745" width="9.421875" style="1" bestFit="1" customWidth="1"/>
    <col min="9746" max="9746" width="10.28125" style="1" bestFit="1" customWidth="1"/>
    <col min="9747" max="9747" width="10.00390625" style="1" bestFit="1" customWidth="1"/>
    <col min="9748" max="9749" width="9.421875" style="1" bestFit="1" customWidth="1"/>
    <col min="9750" max="9750" width="10.28125" style="1" bestFit="1" customWidth="1"/>
    <col min="9751" max="9751" width="10.00390625" style="1" bestFit="1" customWidth="1"/>
    <col min="9752" max="9754" width="9.421875" style="1" bestFit="1" customWidth="1"/>
    <col min="9755" max="9755" width="9.28125" style="1" bestFit="1" customWidth="1"/>
    <col min="9756" max="9756" width="9.7109375" style="1" bestFit="1" customWidth="1"/>
    <col min="9757" max="9767" width="9.28125" style="1" bestFit="1" customWidth="1"/>
    <col min="9768" max="9768" width="10.00390625" style="1" bestFit="1" customWidth="1"/>
    <col min="9769" max="9771" width="9.28125" style="1" bestFit="1" customWidth="1"/>
    <col min="9772" max="9772" width="10.57421875" style="1" customWidth="1"/>
    <col min="9773" max="9778" width="9.28125" style="1" bestFit="1" customWidth="1"/>
    <col min="9779" max="9781" width="9.28125" style="1" customWidth="1"/>
    <col min="9782" max="9787" width="9.28125" style="1" bestFit="1" customWidth="1"/>
    <col min="9788" max="9992" width="9.28125" style="1" customWidth="1"/>
    <col min="9993" max="9993" width="13.421875" style="1" customWidth="1"/>
    <col min="9994" max="9997" width="9.421875" style="1" bestFit="1" customWidth="1"/>
    <col min="9998" max="9999" width="11.00390625" style="1" bestFit="1" customWidth="1"/>
    <col min="10000" max="10001" width="9.421875" style="1" bestFit="1" customWidth="1"/>
    <col min="10002" max="10002" width="10.28125" style="1" bestFit="1" customWidth="1"/>
    <col min="10003" max="10003" width="10.00390625" style="1" bestFit="1" customWidth="1"/>
    <col min="10004" max="10005" width="9.421875" style="1" bestFit="1" customWidth="1"/>
    <col min="10006" max="10006" width="10.28125" style="1" bestFit="1" customWidth="1"/>
    <col min="10007" max="10007" width="10.00390625" style="1" bestFit="1" customWidth="1"/>
    <col min="10008" max="10010" width="9.421875" style="1" bestFit="1" customWidth="1"/>
    <col min="10011" max="10011" width="9.28125" style="1" bestFit="1" customWidth="1"/>
    <col min="10012" max="10012" width="9.7109375" style="1" bestFit="1" customWidth="1"/>
    <col min="10013" max="10023" width="9.28125" style="1" bestFit="1" customWidth="1"/>
    <col min="10024" max="10024" width="10.00390625" style="1" bestFit="1" customWidth="1"/>
    <col min="10025" max="10027" width="9.28125" style="1" bestFit="1" customWidth="1"/>
    <col min="10028" max="10028" width="10.57421875" style="1" customWidth="1"/>
    <col min="10029" max="10034" width="9.28125" style="1" bestFit="1" customWidth="1"/>
    <col min="10035" max="10037" width="9.28125" style="1" customWidth="1"/>
    <col min="10038" max="10043" width="9.28125" style="1" bestFit="1" customWidth="1"/>
    <col min="10044" max="10248" width="9.28125" style="1" customWidth="1"/>
    <col min="10249" max="10249" width="13.421875" style="1" customWidth="1"/>
    <col min="10250" max="10253" width="9.421875" style="1" bestFit="1" customWidth="1"/>
    <col min="10254" max="10255" width="11.00390625" style="1" bestFit="1" customWidth="1"/>
    <col min="10256" max="10257" width="9.421875" style="1" bestFit="1" customWidth="1"/>
    <col min="10258" max="10258" width="10.28125" style="1" bestFit="1" customWidth="1"/>
    <col min="10259" max="10259" width="10.00390625" style="1" bestFit="1" customWidth="1"/>
    <col min="10260" max="10261" width="9.421875" style="1" bestFit="1" customWidth="1"/>
    <col min="10262" max="10262" width="10.28125" style="1" bestFit="1" customWidth="1"/>
    <col min="10263" max="10263" width="10.00390625" style="1" bestFit="1" customWidth="1"/>
    <col min="10264" max="10266" width="9.421875" style="1" bestFit="1" customWidth="1"/>
    <col min="10267" max="10267" width="9.28125" style="1" bestFit="1" customWidth="1"/>
    <col min="10268" max="10268" width="9.7109375" style="1" bestFit="1" customWidth="1"/>
    <col min="10269" max="10279" width="9.28125" style="1" bestFit="1" customWidth="1"/>
    <col min="10280" max="10280" width="10.00390625" style="1" bestFit="1" customWidth="1"/>
    <col min="10281" max="10283" width="9.28125" style="1" bestFit="1" customWidth="1"/>
    <col min="10284" max="10284" width="10.57421875" style="1" customWidth="1"/>
    <col min="10285" max="10290" width="9.28125" style="1" bestFit="1" customWidth="1"/>
    <col min="10291" max="10293" width="9.28125" style="1" customWidth="1"/>
    <col min="10294" max="10299" width="9.28125" style="1" bestFit="1" customWidth="1"/>
    <col min="10300" max="10504" width="9.28125" style="1" customWidth="1"/>
    <col min="10505" max="10505" width="13.421875" style="1" customWidth="1"/>
    <col min="10506" max="10509" width="9.421875" style="1" bestFit="1" customWidth="1"/>
    <col min="10510" max="10511" width="11.00390625" style="1" bestFit="1" customWidth="1"/>
    <col min="10512" max="10513" width="9.421875" style="1" bestFit="1" customWidth="1"/>
    <col min="10514" max="10514" width="10.28125" style="1" bestFit="1" customWidth="1"/>
    <col min="10515" max="10515" width="10.00390625" style="1" bestFit="1" customWidth="1"/>
    <col min="10516" max="10517" width="9.421875" style="1" bestFit="1" customWidth="1"/>
    <col min="10518" max="10518" width="10.28125" style="1" bestFit="1" customWidth="1"/>
    <col min="10519" max="10519" width="10.00390625" style="1" bestFit="1" customWidth="1"/>
    <col min="10520" max="10522" width="9.421875" style="1" bestFit="1" customWidth="1"/>
    <col min="10523" max="10523" width="9.28125" style="1" bestFit="1" customWidth="1"/>
    <col min="10524" max="10524" width="9.7109375" style="1" bestFit="1" customWidth="1"/>
    <col min="10525" max="10535" width="9.28125" style="1" bestFit="1" customWidth="1"/>
    <col min="10536" max="10536" width="10.00390625" style="1" bestFit="1" customWidth="1"/>
    <col min="10537" max="10539" width="9.28125" style="1" bestFit="1" customWidth="1"/>
    <col min="10540" max="10540" width="10.57421875" style="1" customWidth="1"/>
    <col min="10541" max="10546" width="9.28125" style="1" bestFit="1" customWidth="1"/>
    <col min="10547" max="10549" width="9.28125" style="1" customWidth="1"/>
    <col min="10550" max="10555" width="9.28125" style="1" bestFit="1" customWidth="1"/>
    <col min="10556" max="10760" width="9.28125" style="1" customWidth="1"/>
    <col min="10761" max="10761" width="13.421875" style="1" customWidth="1"/>
    <col min="10762" max="10765" width="9.421875" style="1" bestFit="1" customWidth="1"/>
    <col min="10766" max="10767" width="11.00390625" style="1" bestFit="1" customWidth="1"/>
    <col min="10768" max="10769" width="9.421875" style="1" bestFit="1" customWidth="1"/>
    <col min="10770" max="10770" width="10.28125" style="1" bestFit="1" customWidth="1"/>
    <col min="10771" max="10771" width="10.00390625" style="1" bestFit="1" customWidth="1"/>
    <col min="10772" max="10773" width="9.421875" style="1" bestFit="1" customWidth="1"/>
    <col min="10774" max="10774" width="10.28125" style="1" bestFit="1" customWidth="1"/>
    <col min="10775" max="10775" width="10.00390625" style="1" bestFit="1" customWidth="1"/>
    <col min="10776" max="10778" width="9.421875" style="1" bestFit="1" customWidth="1"/>
    <col min="10779" max="10779" width="9.28125" style="1" bestFit="1" customWidth="1"/>
    <col min="10780" max="10780" width="9.7109375" style="1" bestFit="1" customWidth="1"/>
    <col min="10781" max="10791" width="9.28125" style="1" bestFit="1" customWidth="1"/>
    <col min="10792" max="10792" width="10.00390625" style="1" bestFit="1" customWidth="1"/>
    <col min="10793" max="10795" width="9.28125" style="1" bestFit="1" customWidth="1"/>
    <col min="10796" max="10796" width="10.57421875" style="1" customWidth="1"/>
    <col min="10797" max="10802" width="9.28125" style="1" bestFit="1" customWidth="1"/>
    <col min="10803" max="10805" width="9.28125" style="1" customWidth="1"/>
    <col min="10806" max="10811" width="9.28125" style="1" bestFit="1" customWidth="1"/>
    <col min="10812" max="11016" width="9.28125" style="1" customWidth="1"/>
    <col min="11017" max="11017" width="13.421875" style="1" customWidth="1"/>
    <col min="11018" max="11021" width="9.421875" style="1" bestFit="1" customWidth="1"/>
    <col min="11022" max="11023" width="11.00390625" style="1" bestFit="1" customWidth="1"/>
    <col min="11024" max="11025" width="9.421875" style="1" bestFit="1" customWidth="1"/>
    <col min="11026" max="11026" width="10.28125" style="1" bestFit="1" customWidth="1"/>
    <col min="11027" max="11027" width="10.00390625" style="1" bestFit="1" customWidth="1"/>
    <col min="11028" max="11029" width="9.421875" style="1" bestFit="1" customWidth="1"/>
    <col min="11030" max="11030" width="10.28125" style="1" bestFit="1" customWidth="1"/>
    <col min="11031" max="11031" width="10.00390625" style="1" bestFit="1" customWidth="1"/>
    <col min="11032" max="11034" width="9.421875" style="1" bestFit="1" customWidth="1"/>
    <col min="11035" max="11035" width="9.28125" style="1" bestFit="1" customWidth="1"/>
    <col min="11036" max="11036" width="9.7109375" style="1" bestFit="1" customWidth="1"/>
    <col min="11037" max="11047" width="9.28125" style="1" bestFit="1" customWidth="1"/>
    <col min="11048" max="11048" width="10.00390625" style="1" bestFit="1" customWidth="1"/>
    <col min="11049" max="11051" width="9.28125" style="1" bestFit="1" customWidth="1"/>
    <col min="11052" max="11052" width="10.57421875" style="1" customWidth="1"/>
    <col min="11053" max="11058" width="9.28125" style="1" bestFit="1" customWidth="1"/>
    <col min="11059" max="11061" width="9.28125" style="1" customWidth="1"/>
    <col min="11062" max="11067" width="9.28125" style="1" bestFit="1" customWidth="1"/>
    <col min="11068" max="11272" width="9.28125" style="1" customWidth="1"/>
    <col min="11273" max="11273" width="13.421875" style="1" customWidth="1"/>
    <col min="11274" max="11277" width="9.421875" style="1" bestFit="1" customWidth="1"/>
    <col min="11278" max="11279" width="11.00390625" style="1" bestFit="1" customWidth="1"/>
    <col min="11280" max="11281" width="9.421875" style="1" bestFit="1" customWidth="1"/>
    <col min="11282" max="11282" width="10.28125" style="1" bestFit="1" customWidth="1"/>
    <col min="11283" max="11283" width="10.00390625" style="1" bestFit="1" customWidth="1"/>
    <col min="11284" max="11285" width="9.421875" style="1" bestFit="1" customWidth="1"/>
    <col min="11286" max="11286" width="10.28125" style="1" bestFit="1" customWidth="1"/>
    <col min="11287" max="11287" width="10.00390625" style="1" bestFit="1" customWidth="1"/>
    <col min="11288" max="11290" width="9.421875" style="1" bestFit="1" customWidth="1"/>
    <col min="11291" max="11291" width="9.28125" style="1" bestFit="1" customWidth="1"/>
    <col min="11292" max="11292" width="9.7109375" style="1" bestFit="1" customWidth="1"/>
    <col min="11293" max="11303" width="9.28125" style="1" bestFit="1" customWidth="1"/>
    <col min="11304" max="11304" width="10.00390625" style="1" bestFit="1" customWidth="1"/>
    <col min="11305" max="11307" width="9.28125" style="1" bestFit="1" customWidth="1"/>
    <col min="11308" max="11308" width="10.57421875" style="1" customWidth="1"/>
    <col min="11309" max="11314" width="9.28125" style="1" bestFit="1" customWidth="1"/>
    <col min="11315" max="11317" width="9.28125" style="1" customWidth="1"/>
    <col min="11318" max="11323" width="9.28125" style="1" bestFit="1" customWidth="1"/>
    <col min="11324" max="11528" width="9.28125" style="1" customWidth="1"/>
    <col min="11529" max="11529" width="13.421875" style="1" customWidth="1"/>
    <col min="11530" max="11533" width="9.421875" style="1" bestFit="1" customWidth="1"/>
    <col min="11534" max="11535" width="11.00390625" style="1" bestFit="1" customWidth="1"/>
    <col min="11536" max="11537" width="9.421875" style="1" bestFit="1" customWidth="1"/>
    <col min="11538" max="11538" width="10.28125" style="1" bestFit="1" customWidth="1"/>
    <col min="11539" max="11539" width="10.00390625" style="1" bestFit="1" customWidth="1"/>
    <col min="11540" max="11541" width="9.421875" style="1" bestFit="1" customWidth="1"/>
    <col min="11542" max="11542" width="10.28125" style="1" bestFit="1" customWidth="1"/>
    <col min="11543" max="11543" width="10.00390625" style="1" bestFit="1" customWidth="1"/>
    <col min="11544" max="11546" width="9.421875" style="1" bestFit="1" customWidth="1"/>
    <col min="11547" max="11547" width="9.28125" style="1" bestFit="1" customWidth="1"/>
    <col min="11548" max="11548" width="9.7109375" style="1" bestFit="1" customWidth="1"/>
    <col min="11549" max="11559" width="9.28125" style="1" bestFit="1" customWidth="1"/>
    <col min="11560" max="11560" width="10.00390625" style="1" bestFit="1" customWidth="1"/>
    <col min="11561" max="11563" width="9.28125" style="1" bestFit="1" customWidth="1"/>
    <col min="11564" max="11564" width="10.57421875" style="1" customWidth="1"/>
    <col min="11565" max="11570" width="9.28125" style="1" bestFit="1" customWidth="1"/>
    <col min="11571" max="11573" width="9.28125" style="1" customWidth="1"/>
    <col min="11574" max="11579" width="9.28125" style="1" bestFit="1" customWidth="1"/>
    <col min="11580" max="11784" width="9.28125" style="1" customWidth="1"/>
    <col min="11785" max="11785" width="13.421875" style="1" customWidth="1"/>
    <col min="11786" max="11789" width="9.421875" style="1" bestFit="1" customWidth="1"/>
    <col min="11790" max="11791" width="11.00390625" style="1" bestFit="1" customWidth="1"/>
    <col min="11792" max="11793" width="9.421875" style="1" bestFit="1" customWidth="1"/>
    <col min="11794" max="11794" width="10.28125" style="1" bestFit="1" customWidth="1"/>
    <col min="11795" max="11795" width="10.00390625" style="1" bestFit="1" customWidth="1"/>
    <col min="11796" max="11797" width="9.421875" style="1" bestFit="1" customWidth="1"/>
    <col min="11798" max="11798" width="10.28125" style="1" bestFit="1" customWidth="1"/>
    <col min="11799" max="11799" width="10.00390625" style="1" bestFit="1" customWidth="1"/>
    <col min="11800" max="11802" width="9.421875" style="1" bestFit="1" customWidth="1"/>
    <col min="11803" max="11803" width="9.28125" style="1" bestFit="1" customWidth="1"/>
    <col min="11804" max="11804" width="9.7109375" style="1" bestFit="1" customWidth="1"/>
    <col min="11805" max="11815" width="9.28125" style="1" bestFit="1" customWidth="1"/>
    <col min="11816" max="11816" width="10.00390625" style="1" bestFit="1" customWidth="1"/>
    <col min="11817" max="11819" width="9.28125" style="1" bestFit="1" customWidth="1"/>
    <col min="11820" max="11820" width="10.57421875" style="1" customWidth="1"/>
    <col min="11821" max="11826" width="9.28125" style="1" bestFit="1" customWidth="1"/>
    <col min="11827" max="11829" width="9.28125" style="1" customWidth="1"/>
    <col min="11830" max="11835" width="9.28125" style="1" bestFit="1" customWidth="1"/>
    <col min="11836" max="12040" width="9.28125" style="1" customWidth="1"/>
    <col min="12041" max="12041" width="13.421875" style="1" customWidth="1"/>
    <col min="12042" max="12045" width="9.421875" style="1" bestFit="1" customWidth="1"/>
    <col min="12046" max="12047" width="11.00390625" style="1" bestFit="1" customWidth="1"/>
    <col min="12048" max="12049" width="9.421875" style="1" bestFit="1" customWidth="1"/>
    <col min="12050" max="12050" width="10.28125" style="1" bestFit="1" customWidth="1"/>
    <col min="12051" max="12051" width="10.00390625" style="1" bestFit="1" customWidth="1"/>
    <col min="12052" max="12053" width="9.421875" style="1" bestFit="1" customWidth="1"/>
    <col min="12054" max="12054" width="10.28125" style="1" bestFit="1" customWidth="1"/>
    <col min="12055" max="12055" width="10.00390625" style="1" bestFit="1" customWidth="1"/>
    <col min="12056" max="12058" width="9.421875" style="1" bestFit="1" customWidth="1"/>
    <col min="12059" max="12059" width="9.28125" style="1" bestFit="1" customWidth="1"/>
    <col min="12060" max="12060" width="9.7109375" style="1" bestFit="1" customWidth="1"/>
    <col min="12061" max="12071" width="9.28125" style="1" bestFit="1" customWidth="1"/>
    <col min="12072" max="12072" width="10.00390625" style="1" bestFit="1" customWidth="1"/>
    <col min="12073" max="12075" width="9.28125" style="1" bestFit="1" customWidth="1"/>
    <col min="12076" max="12076" width="10.57421875" style="1" customWidth="1"/>
    <col min="12077" max="12082" width="9.28125" style="1" bestFit="1" customWidth="1"/>
    <col min="12083" max="12085" width="9.28125" style="1" customWidth="1"/>
    <col min="12086" max="12091" width="9.28125" style="1" bestFit="1" customWidth="1"/>
    <col min="12092" max="12296" width="9.28125" style="1" customWidth="1"/>
    <col min="12297" max="12297" width="13.421875" style="1" customWidth="1"/>
    <col min="12298" max="12301" width="9.421875" style="1" bestFit="1" customWidth="1"/>
    <col min="12302" max="12303" width="11.00390625" style="1" bestFit="1" customWidth="1"/>
    <col min="12304" max="12305" width="9.421875" style="1" bestFit="1" customWidth="1"/>
    <col min="12306" max="12306" width="10.28125" style="1" bestFit="1" customWidth="1"/>
    <col min="12307" max="12307" width="10.00390625" style="1" bestFit="1" customWidth="1"/>
    <col min="12308" max="12309" width="9.421875" style="1" bestFit="1" customWidth="1"/>
    <col min="12310" max="12310" width="10.28125" style="1" bestFit="1" customWidth="1"/>
    <col min="12311" max="12311" width="10.00390625" style="1" bestFit="1" customWidth="1"/>
    <col min="12312" max="12314" width="9.421875" style="1" bestFit="1" customWidth="1"/>
    <col min="12315" max="12315" width="9.28125" style="1" bestFit="1" customWidth="1"/>
    <col min="12316" max="12316" width="9.7109375" style="1" bestFit="1" customWidth="1"/>
    <col min="12317" max="12327" width="9.28125" style="1" bestFit="1" customWidth="1"/>
    <col min="12328" max="12328" width="10.00390625" style="1" bestFit="1" customWidth="1"/>
    <col min="12329" max="12331" width="9.28125" style="1" bestFit="1" customWidth="1"/>
    <col min="12332" max="12332" width="10.57421875" style="1" customWidth="1"/>
    <col min="12333" max="12338" width="9.28125" style="1" bestFit="1" customWidth="1"/>
    <col min="12339" max="12341" width="9.28125" style="1" customWidth="1"/>
    <col min="12342" max="12347" width="9.28125" style="1" bestFit="1" customWidth="1"/>
    <col min="12348" max="12552" width="9.28125" style="1" customWidth="1"/>
    <col min="12553" max="12553" width="13.421875" style="1" customWidth="1"/>
    <col min="12554" max="12557" width="9.421875" style="1" bestFit="1" customWidth="1"/>
    <col min="12558" max="12559" width="11.00390625" style="1" bestFit="1" customWidth="1"/>
    <col min="12560" max="12561" width="9.421875" style="1" bestFit="1" customWidth="1"/>
    <col min="12562" max="12562" width="10.28125" style="1" bestFit="1" customWidth="1"/>
    <col min="12563" max="12563" width="10.00390625" style="1" bestFit="1" customWidth="1"/>
    <col min="12564" max="12565" width="9.421875" style="1" bestFit="1" customWidth="1"/>
    <col min="12566" max="12566" width="10.28125" style="1" bestFit="1" customWidth="1"/>
    <col min="12567" max="12567" width="10.00390625" style="1" bestFit="1" customWidth="1"/>
    <col min="12568" max="12570" width="9.421875" style="1" bestFit="1" customWidth="1"/>
    <col min="12571" max="12571" width="9.28125" style="1" bestFit="1" customWidth="1"/>
    <col min="12572" max="12572" width="9.7109375" style="1" bestFit="1" customWidth="1"/>
    <col min="12573" max="12583" width="9.28125" style="1" bestFit="1" customWidth="1"/>
    <col min="12584" max="12584" width="10.00390625" style="1" bestFit="1" customWidth="1"/>
    <col min="12585" max="12587" width="9.28125" style="1" bestFit="1" customWidth="1"/>
    <col min="12588" max="12588" width="10.57421875" style="1" customWidth="1"/>
    <col min="12589" max="12594" width="9.28125" style="1" bestFit="1" customWidth="1"/>
    <col min="12595" max="12597" width="9.28125" style="1" customWidth="1"/>
    <col min="12598" max="12603" width="9.28125" style="1" bestFit="1" customWidth="1"/>
    <col min="12604" max="12808" width="9.28125" style="1" customWidth="1"/>
    <col min="12809" max="12809" width="13.421875" style="1" customWidth="1"/>
    <col min="12810" max="12813" width="9.421875" style="1" bestFit="1" customWidth="1"/>
    <col min="12814" max="12815" width="11.00390625" style="1" bestFit="1" customWidth="1"/>
    <col min="12816" max="12817" width="9.421875" style="1" bestFit="1" customWidth="1"/>
    <col min="12818" max="12818" width="10.28125" style="1" bestFit="1" customWidth="1"/>
    <col min="12819" max="12819" width="10.00390625" style="1" bestFit="1" customWidth="1"/>
    <col min="12820" max="12821" width="9.421875" style="1" bestFit="1" customWidth="1"/>
    <col min="12822" max="12822" width="10.28125" style="1" bestFit="1" customWidth="1"/>
    <col min="12823" max="12823" width="10.00390625" style="1" bestFit="1" customWidth="1"/>
    <col min="12824" max="12826" width="9.421875" style="1" bestFit="1" customWidth="1"/>
    <col min="12827" max="12827" width="9.28125" style="1" bestFit="1" customWidth="1"/>
    <col min="12828" max="12828" width="9.7109375" style="1" bestFit="1" customWidth="1"/>
    <col min="12829" max="12839" width="9.28125" style="1" bestFit="1" customWidth="1"/>
    <col min="12840" max="12840" width="10.00390625" style="1" bestFit="1" customWidth="1"/>
    <col min="12841" max="12843" width="9.28125" style="1" bestFit="1" customWidth="1"/>
    <col min="12844" max="12844" width="10.57421875" style="1" customWidth="1"/>
    <col min="12845" max="12850" width="9.28125" style="1" bestFit="1" customWidth="1"/>
    <col min="12851" max="12853" width="9.28125" style="1" customWidth="1"/>
    <col min="12854" max="12859" width="9.28125" style="1" bestFit="1" customWidth="1"/>
    <col min="12860" max="13064" width="9.28125" style="1" customWidth="1"/>
    <col min="13065" max="13065" width="13.421875" style="1" customWidth="1"/>
    <col min="13066" max="13069" width="9.421875" style="1" bestFit="1" customWidth="1"/>
    <col min="13070" max="13071" width="11.00390625" style="1" bestFit="1" customWidth="1"/>
    <col min="13072" max="13073" width="9.421875" style="1" bestFit="1" customWidth="1"/>
    <col min="13074" max="13074" width="10.28125" style="1" bestFit="1" customWidth="1"/>
    <col min="13075" max="13075" width="10.00390625" style="1" bestFit="1" customWidth="1"/>
    <col min="13076" max="13077" width="9.421875" style="1" bestFit="1" customWidth="1"/>
    <col min="13078" max="13078" width="10.28125" style="1" bestFit="1" customWidth="1"/>
    <col min="13079" max="13079" width="10.00390625" style="1" bestFit="1" customWidth="1"/>
    <col min="13080" max="13082" width="9.421875" style="1" bestFit="1" customWidth="1"/>
    <col min="13083" max="13083" width="9.28125" style="1" bestFit="1" customWidth="1"/>
    <col min="13084" max="13084" width="9.7109375" style="1" bestFit="1" customWidth="1"/>
    <col min="13085" max="13095" width="9.28125" style="1" bestFit="1" customWidth="1"/>
    <col min="13096" max="13096" width="10.00390625" style="1" bestFit="1" customWidth="1"/>
    <col min="13097" max="13099" width="9.28125" style="1" bestFit="1" customWidth="1"/>
    <col min="13100" max="13100" width="10.57421875" style="1" customWidth="1"/>
    <col min="13101" max="13106" width="9.28125" style="1" bestFit="1" customWidth="1"/>
    <col min="13107" max="13109" width="9.28125" style="1" customWidth="1"/>
    <col min="13110" max="13115" width="9.28125" style="1" bestFit="1" customWidth="1"/>
    <col min="13116" max="13320" width="9.28125" style="1" customWidth="1"/>
    <col min="13321" max="13321" width="13.421875" style="1" customWidth="1"/>
    <col min="13322" max="13325" width="9.421875" style="1" bestFit="1" customWidth="1"/>
    <col min="13326" max="13327" width="11.00390625" style="1" bestFit="1" customWidth="1"/>
    <col min="13328" max="13329" width="9.421875" style="1" bestFit="1" customWidth="1"/>
    <col min="13330" max="13330" width="10.28125" style="1" bestFit="1" customWidth="1"/>
    <col min="13331" max="13331" width="10.00390625" style="1" bestFit="1" customWidth="1"/>
    <col min="13332" max="13333" width="9.421875" style="1" bestFit="1" customWidth="1"/>
    <col min="13334" max="13334" width="10.28125" style="1" bestFit="1" customWidth="1"/>
    <col min="13335" max="13335" width="10.00390625" style="1" bestFit="1" customWidth="1"/>
    <col min="13336" max="13338" width="9.421875" style="1" bestFit="1" customWidth="1"/>
    <col min="13339" max="13339" width="9.28125" style="1" bestFit="1" customWidth="1"/>
    <col min="13340" max="13340" width="9.7109375" style="1" bestFit="1" customWidth="1"/>
    <col min="13341" max="13351" width="9.28125" style="1" bestFit="1" customWidth="1"/>
    <col min="13352" max="13352" width="10.00390625" style="1" bestFit="1" customWidth="1"/>
    <col min="13353" max="13355" width="9.28125" style="1" bestFit="1" customWidth="1"/>
    <col min="13356" max="13356" width="10.57421875" style="1" customWidth="1"/>
    <col min="13357" max="13362" width="9.28125" style="1" bestFit="1" customWidth="1"/>
    <col min="13363" max="13365" width="9.28125" style="1" customWidth="1"/>
    <col min="13366" max="13371" width="9.28125" style="1" bestFit="1" customWidth="1"/>
    <col min="13372" max="13576" width="9.28125" style="1" customWidth="1"/>
    <col min="13577" max="13577" width="13.421875" style="1" customWidth="1"/>
    <col min="13578" max="13581" width="9.421875" style="1" bestFit="1" customWidth="1"/>
    <col min="13582" max="13583" width="11.00390625" style="1" bestFit="1" customWidth="1"/>
    <col min="13584" max="13585" width="9.421875" style="1" bestFit="1" customWidth="1"/>
    <col min="13586" max="13586" width="10.28125" style="1" bestFit="1" customWidth="1"/>
    <col min="13587" max="13587" width="10.00390625" style="1" bestFit="1" customWidth="1"/>
    <col min="13588" max="13589" width="9.421875" style="1" bestFit="1" customWidth="1"/>
    <col min="13590" max="13590" width="10.28125" style="1" bestFit="1" customWidth="1"/>
    <col min="13591" max="13591" width="10.00390625" style="1" bestFit="1" customWidth="1"/>
    <col min="13592" max="13594" width="9.421875" style="1" bestFit="1" customWidth="1"/>
    <col min="13595" max="13595" width="9.28125" style="1" bestFit="1" customWidth="1"/>
    <col min="13596" max="13596" width="9.7109375" style="1" bestFit="1" customWidth="1"/>
    <col min="13597" max="13607" width="9.28125" style="1" bestFit="1" customWidth="1"/>
    <col min="13608" max="13608" width="10.00390625" style="1" bestFit="1" customWidth="1"/>
    <col min="13609" max="13611" width="9.28125" style="1" bestFit="1" customWidth="1"/>
    <col min="13612" max="13612" width="10.57421875" style="1" customWidth="1"/>
    <col min="13613" max="13618" width="9.28125" style="1" bestFit="1" customWidth="1"/>
    <col min="13619" max="13621" width="9.28125" style="1" customWidth="1"/>
    <col min="13622" max="13627" width="9.28125" style="1" bestFit="1" customWidth="1"/>
    <col min="13628" max="13832" width="9.28125" style="1" customWidth="1"/>
    <col min="13833" max="13833" width="13.421875" style="1" customWidth="1"/>
    <col min="13834" max="13837" width="9.421875" style="1" bestFit="1" customWidth="1"/>
    <col min="13838" max="13839" width="11.00390625" style="1" bestFit="1" customWidth="1"/>
    <col min="13840" max="13841" width="9.421875" style="1" bestFit="1" customWidth="1"/>
    <col min="13842" max="13842" width="10.28125" style="1" bestFit="1" customWidth="1"/>
    <col min="13843" max="13843" width="10.00390625" style="1" bestFit="1" customWidth="1"/>
    <col min="13844" max="13845" width="9.421875" style="1" bestFit="1" customWidth="1"/>
    <col min="13846" max="13846" width="10.28125" style="1" bestFit="1" customWidth="1"/>
    <col min="13847" max="13847" width="10.00390625" style="1" bestFit="1" customWidth="1"/>
    <col min="13848" max="13850" width="9.421875" style="1" bestFit="1" customWidth="1"/>
    <col min="13851" max="13851" width="9.28125" style="1" bestFit="1" customWidth="1"/>
    <col min="13852" max="13852" width="9.7109375" style="1" bestFit="1" customWidth="1"/>
    <col min="13853" max="13863" width="9.28125" style="1" bestFit="1" customWidth="1"/>
    <col min="13864" max="13864" width="10.00390625" style="1" bestFit="1" customWidth="1"/>
    <col min="13865" max="13867" width="9.28125" style="1" bestFit="1" customWidth="1"/>
    <col min="13868" max="13868" width="10.57421875" style="1" customWidth="1"/>
    <col min="13869" max="13874" width="9.28125" style="1" bestFit="1" customWidth="1"/>
    <col min="13875" max="13877" width="9.28125" style="1" customWidth="1"/>
    <col min="13878" max="13883" width="9.28125" style="1" bestFit="1" customWidth="1"/>
    <col min="13884" max="14088" width="9.28125" style="1" customWidth="1"/>
    <col min="14089" max="14089" width="13.421875" style="1" customWidth="1"/>
    <col min="14090" max="14093" width="9.421875" style="1" bestFit="1" customWidth="1"/>
    <col min="14094" max="14095" width="11.00390625" style="1" bestFit="1" customWidth="1"/>
    <col min="14096" max="14097" width="9.421875" style="1" bestFit="1" customWidth="1"/>
    <col min="14098" max="14098" width="10.28125" style="1" bestFit="1" customWidth="1"/>
    <col min="14099" max="14099" width="10.00390625" style="1" bestFit="1" customWidth="1"/>
    <col min="14100" max="14101" width="9.421875" style="1" bestFit="1" customWidth="1"/>
    <col min="14102" max="14102" width="10.28125" style="1" bestFit="1" customWidth="1"/>
    <col min="14103" max="14103" width="10.00390625" style="1" bestFit="1" customWidth="1"/>
    <col min="14104" max="14106" width="9.421875" style="1" bestFit="1" customWidth="1"/>
    <col min="14107" max="14107" width="9.28125" style="1" bestFit="1" customWidth="1"/>
    <col min="14108" max="14108" width="9.7109375" style="1" bestFit="1" customWidth="1"/>
    <col min="14109" max="14119" width="9.28125" style="1" bestFit="1" customWidth="1"/>
    <col min="14120" max="14120" width="10.00390625" style="1" bestFit="1" customWidth="1"/>
    <col min="14121" max="14123" width="9.28125" style="1" bestFit="1" customWidth="1"/>
    <col min="14124" max="14124" width="10.57421875" style="1" customWidth="1"/>
    <col min="14125" max="14130" width="9.28125" style="1" bestFit="1" customWidth="1"/>
    <col min="14131" max="14133" width="9.28125" style="1" customWidth="1"/>
    <col min="14134" max="14139" width="9.28125" style="1" bestFit="1" customWidth="1"/>
    <col min="14140" max="14344" width="9.28125" style="1" customWidth="1"/>
    <col min="14345" max="14345" width="13.421875" style="1" customWidth="1"/>
    <col min="14346" max="14349" width="9.421875" style="1" bestFit="1" customWidth="1"/>
    <col min="14350" max="14351" width="11.00390625" style="1" bestFit="1" customWidth="1"/>
    <col min="14352" max="14353" width="9.421875" style="1" bestFit="1" customWidth="1"/>
    <col min="14354" max="14354" width="10.28125" style="1" bestFit="1" customWidth="1"/>
    <col min="14355" max="14355" width="10.00390625" style="1" bestFit="1" customWidth="1"/>
    <col min="14356" max="14357" width="9.421875" style="1" bestFit="1" customWidth="1"/>
    <col min="14358" max="14358" width="10.28125" style="1" bestFit="1" customWidth="1"/>
    <col min="14359" max="14359" width="10.00390625" style="1" bestFit="1" customWidth="1"/>
    <col min="14360" max="14362" width="9.421875" style="1" bestFit="1" customWidth="1"/>
    <col min="14363" max="14363" width="9.28125" style="1" bestFit="1" customWidth="1"/>
    <col min="14364" max="14364" width="9.7109375" style="1" bestFit="1" customWidth="1"/>
    <col min="14365" max="14375" width="9.28125" style="1" bestFit="1" customWidth="1"/>
    <col min="14376" max="14376" width="10.00390625" style="1" bestFit="1" customWidth="1"/>
    <col min="14377" max="14379" width="9.28125" style="1" bestFit="1" customWidth="1"/>
    <col min="14380" max="14380" width="10.57421875" style="1" customWidth="1"/>
    <col min="14381" max="14386" width="9.28125" style="1" bestFit="1" customWidth="1"/>
    <col min="14387" max="14389" width="9.28125" style="1" customWidth="1"/>
    <col min="14390" max="14395" width="9.28125" style="1" bestFit="1" customWidth="1"/>
    <col min="14396" max="14600" width="9.28125" style="1" customWidth="1"/>
    <col min="14601" max="14601" width="13.421875" style="1" customWidth="1"/>
    <col min="14602" max="14605" width="9.421875" style="1" bestFit="1" customWidth="1"/>
    <col min="14606" max="14607" width="11.00390625" style="1" bestFit="1" customWidth="1"/>
    <col min="14608" max="14609" width="9.421875" style="1" bestFit="1" customWidth="1"/>
    <col min="14610" max="14610" width="10.28125" style="1" bestFit="1" customWidth="1"/>
    <col min="14611" max="14611" width="10.00390625" style="1" bestFit="1" customWidth="1"/>
    <col min="14612" max="14613" width="9.421875" style="1" bestFit="1" customWidth="1"/>
    <col min="14614" max="14614" width="10.28125" style="1" bestFit="1" customWidth="1"/>
    <col min="14615" max="14615" width="10.00390625" style="1" bestFit="1" customWidth="1"/>
    <col min="14616" max="14618" width="9.421875" style="1" bestFit="1" customWidth="1"/>
    <col min="14619" max="14619" width="9.28125" style="1" bestFit="1" customWidth="1"/>
    <col min="14620" max="14620" width="9.7109375" style="1" bestFit="1" customWidth="1"/>
    <col min="14621" max="14631" width="9.28125" style="1" bestFit="1" customWidth="1"/>
    <col min="14632" max="14632" width="10.00390625" style="1" bestFit="1" customWidth="1"/>
    <col min="14633" max="14635" width="9.28125" style="1" bestFit="1" customWidth="1"/>
    <col min="14636" max="14636" width="10.57421875" style="1" customWidth="1"/>
    <col min="14637" max="14642" width="9.28125" style="1" bestFit="1" customWidth="1"/>
    <col min="14643" max="14645" width="9.28125" style="1" customWidth="1"/>
    <col min="14646" max="14651" width="9.28125" style="1" bestFit="1" customWidth="1"/>
    <col min="14652" max="14856" width="9.28125" style="1" customWidth="1"/>
    <col min="14857" max="14857" width="13.421875" style="1" customWidth="1"/>
    <col min="14858" max="14861" width="9.421875" style="1" bestFit="1" customWidth="1"/>
    <col min="14862" max="14863" width="11.00390625" style="1" bestFit="1" customWidth="1"/>
    <col min="14864" max="14865" width="9.421875" style="1" bestFit="1" customWidth="1"/>
    <col min="14866" max="14866" width="10.28125" style="1" bestFit="1" customWidth="1"/>
    <col min="14867" max="14867" width="10.00390625" style="1" bestFit="1" customWidth="1"/>
    <col min="14868" max="14869" width="9.421875" style="1" bestFit="1" customWidth="1"/>
    <col min="14870" max="14870" width="10.28125" style="1" bestFit="1" customWidth="1"/>
    <col min="14871" max="14871" width="10.00390625" style="1" bestFit="1" customWidth="1"/>
    <col min="14872" max="14874" width="9.421875" style="1" bestFit="1" customWidth="1"/>
    <col min="14875" max="14875" width="9.28125" style="1" bestFit="1" customWidth="1"/>
    <col min="14876" max="14876" width="9.7109375" style="1" bestFit="1" customWidth="1"/>
    <col min="14877" max="14887" width="9.28125" style="1" bestFit="1" customWidth="1"/>
    <col min="14888" max="14888" width="10.00390625" style="1" bestFit="1" customWidth="1"/>
    <col min="14889" max="14891" width="9.28125" style="1" bestFit="1" customWidth="1"/>
    <col min="14892" max="14892" width="10.57421875" style="1" customWidth="1"/>
    <col min="14893" max="14898" width="9.28125" style="1" bestFit="1" customWidth="1"/>
    <col min="14899" max="14901" width="9.28125" style="1" customWidth="1"/>
    <col min="14902" max="14907" width="9.28125" style="1" bestFit="1" customWidth="1"/>
    <col min="14908" max="15112" width="9.28125" style="1" customWidth="1"/>
    <col min="15113" max="15113" width="13.421875" style="1" customWidth="1"/>
    <col min="15114" max="15117" width="9.421875" style="1" bestFit="1" customWidth="1"/>
    <col min="15118" max="15119" width="11.00390625" style="1" bestFit="1" customWidth="1"/>
    <col min="15120" max="15121" width="9.421875" style="1" bestFit="1" customWidth="1"/>
    <col min="15122" max="15122" width="10.28125" style="1" bestFit="1" customWidth="1"/>
    <col min="15123" max="15123" width="10.00390625" style="1" bestFit="1" customWidth="1"/>
    <col min="15124" max="15125" width="9.421875" style="1" bestFit="1" customWidth="1"/>
    <col min="15126" max="15126" width="10.28125" style="1" bestFit="1" customWidth="1"/>
    <col min="15127" max="15127" width="10.00390625" style="1" bestFit="1" customWidth="1"/>
    <col min="15128" max="15130" width="9.421875" style="1" bestFit="1" customWidth="1"/>
    <col min="15131" max="15131" width="9.28125" style="1" bestFit="1" customWidth="1"/>
    <col min="15132" max="15132" width="9.7109375" style="1" bestFit="1" customWidth="1"/>
    <col min="15133" max="15143" width="9.28125" style="1" bestFit="1" customWidth="1"/>
    <col min="15144" max="15144" width="10.00390625" style="1" bestFit="1" customWidth="1"/>
    <col min="15145" max="15147" width="9.28125" style="1" bestFit="1" customWidth="1"/>
    <col min="15148" max="15148" width="10.57421875" style="1" customWidth="1"/>
    <col min="15149" max="15154" width="9.28125" style="1" bestFit="1" customWidth="1"/>
    <col min="15155" max="15157" width="9.28125" style="1" customWidth="1"/>
    <col min="15158" max="15163" width="9.28125" style="1" bestFit="1" customWidth="1"/>
    <col min="15164" max="15368" width="9.28125" style="1" customWidth="1"/>
    <col min="15369" max="15369" width="13.421875" style="1" customWidth="1"/>
    <col min="15370" max="15373" width="9.421875" style="1" bestFit="1" customWidth="1"/>
    <col min="15374" max="15375" width="11.00390625" style="1" bestFit="1" customWidth="1"/>
    <col min="15376" max="15377" width="9.421875" style="1" bestFit="1" customWidth="1"/>
    <col min="15378" max="15378" width="10.28125" style="1" bestFit="1" customWidth="1"/>
    <col min="15379" max="15379" width="10.00390625" style="1" bestFit="1" customWidth="1"/>
    <col min="15380" max="15381" width="9.421875" style="1" bestFit="1" customWidth="1"/>
    <col min="15382" max="15382" width="10.28125" style="1" bestFit="1" customWidth="1"/>
    <col min="15383" max="15383" width="10.00390625" style="1" bestFit="1" customWidth="1"/>
    <col min="15384" max="15386" width="9.421875" style="1" bestFit="1" customWidth="1"/>
    <col min="15387" max="15387" width="9.28125" style="1" bestFit="1" customWidth="1"/>
    <col min="15388" max="15388" width="9.7109375" style="1" bestFit="1" customWidth="1"/>
    <col min="15389" max="15399" width="9.28125" style="1" bestFit="1" customWidth="1"/>
    <col min="15400" max="15400" width="10.00390625" style="1" bestFit="1" customWidth="1"/>
    <col min="15401" max="15403" width="9.28125" style="1" bestFit="1" customWidth="1"/>
    <col min="15404" max="15404" width="10.57421875" style="1" customWidth="1"/>
    <col min="15405" max="15410" width="9.28125" style="1" bestFit="1" customWidth="1"/>
    <col min="15411" max="15413" width="9.28125" style="1" customWidth="1"/>
    <col min="15414" max="15419" width="9.28125" style="1" bestFit="1" customWidth="1"/>
    <col min="15420" max="15624" width="9.28125" style="1" customWidth="1"/>
    <col min="15625" max="15625" width="13.421875" style="1" customWidth="1"/>
    <col min="15626" max="15629" width="9.421875" style="1" bestFit="1" customWidth="1"/>
    <col min="15630" max="15631" width="11.00390625" style="1" bestFit="1" customWidth="1"/>
    <col min="15632" max="15633" width="9.421875" style="1" bestFit="1" customWidth="1"/>
    <col min="15634" max="15634" width="10.28125" style="1" bestFit="1" customWidth="1"/>
    <col min="15635" max="15635" width="10.00390625" style="1" bestFit="1" customWidth="1"/>
    <col min="15636" max="15637" width="9.421875" style="1" bestFit="1" customWidth="1"/>
    <col min="15638" max="15638" width="10.28125" style="1" bestFit="1" customWidth="1"/>
    <col min="15639" max="15639" width="10.00390625" style="1" bestFit="1" customWidth="1"/>
    <col min="15640" max="15642" width="9.421875" style="1" bestFit="1" customWidth="1"/>
    <col min="15643" max="15643" width="9.28125" style="1" bestFit="1" customWidth="1"/>
    <col min="15644" max="15644" width="9.7109375" style="1" bestFit="1" customWidth="1"/>
    <col min="15645" max="15655" width="9.28125" style="1" bestFit="1" customWidth="1"/>
    <col min="15656" max="15656" width="10.00390625" style="1" bestFit="1" customWidth="1"/>
    <col min="15657" max="15659" width="9.28125" style="1" bestFit="1" customWidth="1"/>
    <col min="15660" max="15660" width="10.57421875" style="1" customWidth="1"/>
    <col min="15661" max="15666" width="9.28125" style="1" bestFit="1" customWidth="1"/>
    <col min="15667" max="15669" width="9.28125" style="1" customWidth="1"/>
    <col min="15670" max="15675" width="9.28125" style="1" bestFit="1" customWidth="1"/>
    <col min="15676" max="15880" width="9.28125" style="1" customWidth="1"/>
    <col min="15881" max="15881" width="13.421875" style="1" customWidth="1"/>
    <col min="15882" max="15885" width="9.421875" style="1" bestFit="1" customWidth="1"/>
    <col min="15886" max="15887" width="11.00390625" style="1" bestFit="1" customWidth="1"/>
    <col min="15888" max="15889" width="9.421875" style="1" bestFit="1" customWidth="1"/>
    <col min="15890" max="15890" width="10.28125" style="1" bestFit="1" customWidth="1"/>
    <col min="15891" max="15891" width="10.00390625" style="1" bestFit="1" customWidth="1"/>
    <col min="15892" max="15893" width="9.421875" style="1" bestFit="1" customWidth="1"/>
    <col min="15894" max="15894" width="10.28125" style="1" bestFit="1" customWidth="1"/>
    <col min="15895" max="15895" width="10.00390625" style="1" bestFit="1" customWidth="1"/>
    <col min="15896" max="15898" width="9.421875" style="1" bestFit="1" customWidth="1"/>
    <col min="15899" max="15899" width="9.28125" style="1" bestFit="1" customWidth="1"/>
    <col min="15900" max="15900" width="9.7109375" style="1" bestFit="1" customWidth="1"/>
    <col min="15901" max="15911" width="9.28125" style="1" bestFit="1" customWidth="1"/>
    <col min="15912" max="15912" width="10.00390625" style="1" bestFit="1" customWidth="1"/>
    <col min="15913" max="15915" width="9.28125" style="1" bestFit="1" customWidth="1"/>
    <col min="15916" max="15916" width="10.57421875" style="1" customWidth="1"/>
    <col min="15917" max="15922" width="9.28125" style="1" bestFit="1" customWidth="1"/>
    <col min="15923" max="15925" width="9.28125" style="1" customWidth="1"/>
    <col min="15926" max="15931" width="9.28125" style="1" bestFit="1" customWidth="1"/>
    <col min="15932" max="16136" width="9.28125" style="1" customWidth="1"/>
    <col min="16137" max="16137" width="13.421875" style="1" customWidth="1"/>
    <col min="16138" max="16141" width="9.421875" style="1" bestFit="1" customWidth="1"/>
    <col min="16142" max="16143" width="11.00390625" style="1" bestFit="1" customWidth="1"/>
    <col min="16144" max="16145" width="9.421875" style="1" bestFit="1" customWidth="1"/>
    <col min="16146" max="16146" width="10.28125" style="1" bestFit="1" customWidth="1"/>
    <col min="16147" max="16147" width="10.00390625" style="1" bestFit="1" customWidth="1"/>
    <col min="16148" max="16149" width="9.421875" style="1" bestFit="1" customWidth="1"/>
    <col min="16150" max="16150" width="10.28125" style="1" bestFit="1" customWidth="1"/>
    <col min="16151" max="16151" width="10.00390625" style="1" bestFit="1" customWidth="1"/>
    <col min="16152" max="16154" width="9.421875" style="1" bestFit="1" customWidth="1"/>
    <col min="16155" max="16155" width="9.28125" style="1" bestFit="1" customWidth="1"/>
    <col min="16156" max="16156" width="9.7109375" style="1" bestFit="1" customWidth="1"/>
    <col min="16157" max="16167" width="9.28125" style="1" bestFit="1" customWidth="1"/>
    <col min="16168" max="16168" width="10.00390625" style="1" bestFit="1" customWidth="1"/>
    <col min="16169" max="16171" width="9.28125" style="1" bestFit="1" customWidth="1"/>
    <col min="16172" max="16172" width="10.57421875" style="1" customWidth="1"/>
    <col min="16173" max="16178" width="9.28125" style="1" bestFit="1" customWidth="1"/>
    <col min="16179" max="16181" width="9.28125" style="1" customWidth="1"/>
    <col min="16182" max="16187" width="9.28125" style="1" bestFit="1" customWidth="1"/>
    <col min="16188" max="16384" width="9.28125" style="1" customWidth="1"/>
  </cols>
  <sheetData>
    <row r="1" ht="12">
      <c r="O1" s="1" t="s">
        <v>50</v>
      </c>
    </row>
    <row r="2" ht="12">
      <c r="O2" s="1" t="s">
        <v>47</v>
      </c>
    </row>
    <row r="3" ht="12">
      <c r="O3" s="15" t="s">
        <v>51</v>
      </c>
    </row>
    <row r="4" ht="12">
      <c r="O4" s="17" t="s">
        <v>48</v>
      </c>
    </row>
    <row r="5" spans="1:23" ht="47.4" customHeight="1">
      <c r="A5" s="41"/>
      <c r="B5" s="43"/>
      <c r="C5" s="82"/>
      <c r="D5" s="82" t="s">
        <v>75</v>
      </c>
      <c r="E5" s="82"/>
      <c r="F5" s="82" t="s">
        <v>76</v>
      </c>
      <c r="G5" s="82"/>
      <c r="H5" s="82" t="s">
        <v>65</v>
      </c>
      <c r="I5" s="82"/>
      <c r="J5" s="82" t="s">
        <v>43</v>
      </c>
      <c r="K5" s="43"/>
      <c r="L5" s="43"/>
      <c r="M5" s="43"/>
      <c r="N5" s="43"/>
      <c r="O5" s="43"/>
      <c r="P5" s="43"/>
      <c r="Q5" s="43"/>
      <c r="R5" s="43"/>
      <c r="S5" s="43"/>
      <c r="U5" s="91">
        <f>MAX(U11:U89)</f>
        <v>42.62877181187503</v>
      </c>
      <c r="V5" s="91">
        <f aca="true" t="shared" si="0" ref="V5:W5">MAX(V11:V89)</f>
        <v>27.78875165096879</v>
      </c>
      <c r="W5" s="91">
        <f t="shared" si="0"/>
        <v>43.741957814153174</v>
      </c>
    </row>
    <row r="6" spans="1:19" ht="60">
      <c r="A6" s="42" t="s">
        <v>72</v>
      </c>
      <c r="B6" s="67" t="s">
        <v>67</v>
      </c>
      <c r="C6" s="67" t="s">
        <v>0</v>
      </c>
      <c r="D6" s="67" t="s">
        <v>7</v>
      </c>
      <c r="E6" s="67" t="s">
        <v>43</v>
      </c>
      <c r="F6" s="67" t="s">
        <v>7</v>
      </c>
      <c r="G6" s="67" t="s">
        <v>43</v>
      </c>
      <c r="H6" s="67" t="s">
        <v>7</v>
      </c>
      <c r="I6" s="67" t="s">
        <v>43</v>
      </c>
      <c r="J6" s="67" t="s">
        <v>7</v>
      </c>
      <c r="K6" s="67" t="s">
        <v>43</v>
      </c>
      <c r="L6" s="83" t="s">
        <v>77</v>
      </c>
      <c r="M6" s="83" t="s">
        <v>78</v>
      </c>
      <c r="N6" s="83" t="s">
        <v>65</v>
      </c>
      <c r="O6" s="67" t="s">
        <v>10</v>
      </c>
      <c r="P6" s="83" t="s">
        <v>77</v>
      </c>
      <c r="Q6" s="83" t="s">
        <v>78</v>
      </c>
      <c r="R6" s="83" t="s">
        <v>65</v>
      </c>
      <c r="S6" s="67" t="s">
        <v>10</v>
      </c>
    </row>
    <row r="7" spans="1:20" ht="12">
      <c r="A7" s="77">
        <v>0</v>
      </c>
      <c r="B7" s="77" t="s">
        <v>44</v>
      </c>
      <c r="C7" s="77" t="s">
        <v>5</v>
      </c>
      <c r="D7" s="78">
        <v>6395.25549</v>
      </c>
      <c r="E7" s="78">
        <v>8404.167465</v>
      </c>
      <c r="F7" s="78">
        <v>13461.56282</v>
      </c>
      <c r="G7" s="78">
        <v>21172.308693</v>
      </c>
      <c r="H7" s="78">
        <v>133234.68631</v>
      </c>
      <c r="I7" s="78">
        <v>171430.20245</v>
      </c>
      <c r="J7" s="78">
        <v>153224.73423</v>
      </c>
      <c r="K7" s="78">
        <v>201201.86281</v>
      </c>
      <c r="L7" s="1">
        <f>IF(D7="","x",100*D7/E7)</f>
        <v>76.09624054534473</v>
      </c>
      <c r="M7" s="1">
        <f>IF(F7="","x",100*F7/G7)</f>
        <v>63.58098691641818</v>
      </c>
      <c r="N7" s="1">
        <f>IF(H7="","x",100*H7/I7)</f>
        <v>77.71949423489698</v>
      </c>
      <c r="O7" s="1">
        <f>IF(J7="","x",100*J7/K7)</f>
        <v>76.15472942946558</v>
      </c>
      <c r="P7" s="35">
        <v>76.09624054534473</v>
      </c>
      <c r="Q7" s="35">
        <v>63.58098691641818</v>
      </c>
      <c r="R7" s="35">
        <v>77.71949423489698</v>
      </c>
      <c r="S7" s="35">
        <v>76.15472942946558</v>
      </c>
      <c r="T7" s="1" t="b">
        <f>R7&gt;P7</f>
        <v>1</v>
      </c>
    </row>
    <row r="8" spans="1:23" ht="12">
      <c r="A8" s="75"/>
      <c r="B8" s="75"/>
      <c r="C8" s="75" t="s">
        <v>6</v>
      </c>
      <c r="D8" s="72">
        <v>1303.592985</v>
      </c>
      <c r="E8" s="72">
        <v>2079.910645</v>
      </c>
      <c r="F8" s="72">
        <v>2388.3898475</v>
      </c>
      <c r="G8" s="72">
        <v>4389.37866</v>
      </c>
      <c r="H8" s="72">
        <v>32141.352007</v>
      </c>
      <c r="I8" s="72">
        <v>53630.264782</v>
      </c>
      <c r="J8" s="72">
        <v>35851.561332</v>
      </c>
      <c r="K8" s="72">
        <v>60128.922852</v>
      </c>
      <c r="L8" s="1">
        <f aca="true" t="shared" si="1" ref="L8:L71">IF(D8="","x",100*D8/E8)</f>
        <v>62.67543214578817</v>
      </c>
      <c r="M8" s="1">
        <f aca="true" t="shared" si="2" ref="M8:M71">IF(F8="","x",100*F8/G8)</f>
        <v>54.41293705792974</v>
      </c>
      <c r="N8" s="1">
        <f aca="true" t="shared" si="3" ref="N8:N71">IF(H8="","x",100*H8/I8)</f>
        <v>59.93136923274645</v>
      </c>
      <c r="O8" s="1">
        <f aca="true" t="shared" si="4" ref="O8:O71">IF(J8="","x",100*J8/K8)</f>
        <v>59.62448623974894</v>
      </c>
      <c r="P8" s="35">
        <v>62.67543214578817</v>
      </c>
      <c r="Q8" s="35">
        <v>54.41293705792974</v>
      </c>
      <c r="R8" s="35">
        <v>59.93136923274645</v>
      </c>
      <c r="S8" s="35">
        <v>59.62448623974894</v>
      </c>
      <c r="T8" s="1" t="b">
        <f aca="true" t="shared" si="5" ref="T8:T71">R8&gt;P8</f>
        <v>0</v>
      </c>
      <c r="U8" s="91">
        <f>P7-P8</f>
        <v>13.420808399556556</v>
      </c>
      <c r="V8" s="91">
        <f aca="true" t="shared" si="6" ref="V8:W8">Q7-Q8</f>
        <v>9.168049858488445</v>
      </c>
      <c r="W8" s="91">
        <f t="shared" si="6"/>
        <v>17.788125002150537</v>
      </c>
    </row>
    <row r="9" spans="1:19" ht="12">
      <c r="A9" s="75"/>
      <c r="B9" s="75"/>
      <c r="C9" s="75"/>
      <c r="D9" s="72"/>
      <c r="E9" s="72"/>
      <c r="F9" s="72"/>
      <c r="G9" s="72"/>
      <c r="H9" s="72"/>
      <c r="I9" s="72"/>
      <c r="J9" s="72"/>
      <c r="K9" s="72"/>
      <c r="L9" s="1" t="str">
        <f t="shared" si="1"/>
        <v>x</v>
      </c>
      <c r="M9" s="1" t="str">
        <f t="shared" si="2"/>
        <v>x</v>
      </c>
      <c r="N9" s="1" t="str">
        <f t="shared" si="3"/>
        <v>x</v>
      </c>
      <c r="O9" s="1" t="str">
        <f t="shared" si="4"/>
        <v>x</v>
      </c>
      <c r="P9" s="35"/>
      <c r="Q9" s="35"/>
      <c r="R9" s="35"/>
      <c r="S9" s="35"/>
    </row>
    <row r="10" spans="1:20" ht="12">
      <c r="A10" s="77">
        <v>1</v>
      </c>
      <c r="B10" s="77" t="s">
        <v>116</v>
      </c>
      <c r="C10" s="77" t="s">
        <v>5</v>
      </c>
      <c r="D10" s="78">
        <v>216.44602</v>
      </c>
      <c r="E10" s="78">
        <v>254.99289</v>
      </c>
      <c r="F10" s="78">
        <v>636.8210575</v>
      </c>
      <c r="G10" s="78">
        <v>991.52637</v>
      </c>
      <c r="H10" s="78">
        <v>2948.0945925</v>
      </c>
      <c r="I10" s="78">
        <v>3409.6641275</v>
      </c>
      <c r="J10" s="78">
        <v>3807.10285</v>
      </c>
      <c r="K10" s="78">
        <v>4664.1337875</v>
      </c>
      <c r="L10" s="1">
        <f t="shared" si="1"/>
        <v>84.88315889905793</v>
      </c>
      <c r="M10" s="1">
        <f t="shared" si="2"/>
        <v>64.22633595715664</v>
      </c>
      <c r="N10" s="1">
        <f t="shared" si="3"/>
        <v>86.46290315584757</v>
      </c>
      <c r="O10" s="1">
        <f t="shared" si="4"/>
        <v>81.62507816999451</v>
      </c>
      <c r="P10" s="35">
        <v>84.88315889905793</v>
      </c>
      <c r="Q10" s="35">
        <v>64.22633595715664</v>
      </c>
      <c r="R10" s="35">
        <v>86.46290315584757</v>
      </c>
      <c r="S10" s="35">
        <v>81.62507816999451</v>
      </c>
      <c r="T10" s="1" t="b">
        <f t="shared" si="5"/>
        <v>1</v>
      </c>
    </row>
    <row r="11" spans="1:23" ht="12">
      <c r="A11" s="75"/>
      <c r="B11" s="75"/>
      <c r="C11" s="75" t="s">
        <v>6</v>
      </c>
      <c r="D11" s="72">
        <v>50.0317675</v>
      </c>
      <c r="E11" s="72">
        <v>68.2313025</v>
      </c>
      <c r="F11" s="72">
        <v>92.6053575</v>
      </c>
      <c r="G11" s="72">
        <v>158.4651875</v>
      </c>
      <c r="H11" s="72">
        <v>788.507495</v>
      </c>
      <c r="I11" s="72">
        <v>972.75977</v>
      </c>
      <c r="J11" s="72">
        <v>932.610785</v>
      </c>
      <c r="K11" s="72">
        <v>1201.82315</v>
      </c>
      <c r="L11" s="1">
        <f t="shared" si="1"/>
        <v>73.32670734227887</v>
      </c>
      <c r="M11" s="1">
        <f t="shared" si="2"/>
        <v>58.43892842394799</v>
      </c>
      <c r="N11" s="1">
        <f t="shared" si="3"/>
        <v>81.05881013150862</v>
      </c>
      <c r="O11" s="1">
        <f t="shared" si="4"/>
        <v>77.59966888639148</v>
      </c>
      <c r="P11" s="35">
        <v>73.32670734227887</v>
      </c>
      <c r="Q11" s="35">
        <v>58.43892842394799</v>
      </c>
      <c r="R11" s="35">
        <v>81.05881013150862</v>
      </c>
      <c r="S11" s="35">
        <v>77.59966888639148</v>
      </c>
      <c r="T11" s="1" t="b">
        <f t="shared" si="5"/>
        <v>1</v>
      </c>
      <c r="U11" s="91">
        <f>P10-P11</f>
        <v>11.556451556779066</v>
      </c>
      <c r="V11" s="91">
        <f aca="true" t="shared" si="7" ref="V11:W11">Q10-Q11</f>
        <v>5.787407533208643</v>
      </c>
      <c r="W11" s="91">
        <f t="shared" si="7"/>
        <v>5.404093024338948</v>
      </c>
    </row>
    <row r="12" spans="1:19" ht="12">
      <c r="A12" s="75"/>
      <c r="B12" s="75"/>
      <c r="C12" s="75"/>
      <c r="D12" s="72"/>
      <c r="E12" s="72"/>
      <c r="F12" s="72"/>
      <c r="G12" s="72"/>
      <c r="H12" s="72"/>
      <c r="I12" s="72"/>
      <c r="J12" s="72"/>
      <c r="K12" s="72"/>
      <c r="L12" s="1" t="str">
        <f t="shared" si="1"/>
        <v>x</v>
      </c>
      <c r="M12" s="1" t="str">
        <f t="shared" si="2"/>
        <v>x</v>
      </c>
      <c r="N12" s="1" t="str">
        <f t="shared" si="3"/>
        <v>x</v>
      </c>
      <c r="O12" s="1" t="str">
        <f t="shared" si="4"/>
        <v>x</v>
      </c>
      <c r="P12" s="35"/>
      <c r="Q12" s="35"/>
      <c r="R12" s="35"/>
      <c r="S12" s="35"/>
    </row>
    <row r="13" spans="1:23" ht="12">
      <c r="A13" s="77">
        <v>2</v>
      </c>
      <c r="B13" s="77" t="s">
        <v>117</v>
      </c>
      <c r="C13" s="77" t="s">
        <v>5</v>
      </c>
      <c r="D13" s="78">
        <v>5.5789325</v>
      </c>
      <c r="E13" s="78">
        <v>7.3153425</v>
      </c>
      <c r="F13" s="78">
        <v>36.25348</v>
      </c>
      <c r="G13" s="78">
        <v>44.853335</v>
      </c>
      <c r="H13" s="78">
        <v>447.605575</v>
      </c>
      <c r="I13" s="78">
        <v>554.027255</v>
      </c>
      <c r="J13" s="78">
        <v>489.539795</v>
      </c>
      <c r="K13" s="78">
        <v>606.34115</v>
      </c>
      <c r="L13" s="1">
        <f t="shared" si="1"/>
        <v>76.26344904561884</v>
      </c>
      <c r="M13" s="1">
        <f t="shared" si="2"/>
        <v>80.82672113456002</v>
      </c>
      <c r="N13" s="1">
        <f t="shared" si="3"/>
        <v>80.79125547713352</v>
      </c>
      <c r="O13" s="1">
        <f t="shared" si="4"/>
        <v>80.73669336148471</v>
      </c>
      <c r="P13" s="35">
        <v>76.26344904561884</v>
      </c>
      <c r="Q13" s="35">
        <v>80.82672113456002</v>
      </c>
      <c r="R13" s="35">
        <v>80.79125547713352</v>
      </c>
      <c r="S13" s="35">
        <v>80.73669336148471</v>
      </c>
      <c r="T13" s="1" t="b">
        <f t="shared" si="5"/>
        <v>1</v>
      </c>
      <c r="U13" s="91"/>
      <c r="V13" s="91"/>
      <c r="W13" s="91"/>
    </row>
    <row r="14" spans="1:23" ht="12">
      <c r="A14" s="75"/>
      <c r="B14" s="75"/>
      <c r="C14" s="75" t="s">
        <v>6</v>
      </c>
      <c r="D14" s="72">
        <v>1.3342525</v>
      </c>
      <c r="E14" s="72">
        <v>1.91444</v>
      </c>
      <c r="F14" s="72">
        <v>27.2685075</v>
      </c>
      <c r="G14" s="72">
        <v>39.397305</v>
      </c>
      <c r="H14" s="72">
        <v>95.7311825</v>
      </c>
      <c r="I14" s="72">
        <v>131.46095</v>
      </c>
      <c r="J14" s="72">
        <v>124.4127225</v>
      </c>
      <c r="K14" s="72">
        <v>172.851475</v>
      </c>
      <c r="L14" s="1">
        <f t="shared" si="1"/>
        <v>69.69414032301874</v>
      </c>
      <c r="M14" s="1">
        <f t="shared" si="2"/>
        <v>69.2141442162097</v>
      </c>
      <c r="N14" s="1">
        <f t="shared" si="3"/>
        <v>72.82100311917722</v>
      </c>
      <c r="O14" s="1">
        <f t="shared" si="4"/>
        <v>71.97666233394885</v>
      </c>
      <c r="P14" s="35">
        <v>69.69414032301874</v>
      </c>
      <c r="Q14" s="35">
        <v>69.2141442162097</v>
      </c>
      <c r="R14" s="35">
        <v>72.82100311917722</v>
      </c>
      <c r="S14" s="35">
        <v>71.97666233394885</v>
      </c>
      <c r="T14" s="1" t="b">
        <f t="shared" si="5"/>
        <v>1</v>
      </c>
      <c r="U14" s="91">
        <f>P13-P14</f>
        <v>6.569308722600098</v>
      </c>
      <c r="V14" s="91">
        <f aca="true" t="shared" si="8" ref="V14:W14">Q13-Q14</f>
        <v>11.612576918350314</v>
      </c>
      <c r="W14" s="91">
        <f t="shared" si="8"/>
        <v>7.970252357956298</v>
      </c>
    </row>
    <row r="15" spans="1:19" ht="12">
      <c r="A15" s="75"/>
      <c r="B15" s="75"/>
      <c r="C15" s="75"/>
      <c r="D15" s="72"/>
      <c r="E15" s="72"/>
      <c r="F15" s="72"/>
      <c r="G15" s="72"/>
      <c r="H15" s="72"/>
      <c r="I15" s="72"/>
      <c r="J15" s="72"/>
      <c r="K15" s="72"/>
      <c r="L15" s="1" t="str">
        <f t="shared" si="1"/>
        <v>x</v>
      </c>
      <c r="M15" s="1" t="str">
        <f t="shared" si="2"/>
        <v>x</v>
      </c>
      <c r="N15" s="1" t="str">
        <f t="shared" si="3"/>
        <v>x</v>
      </c>
      <c r="O15" s="1" t="str">
        <f t="shared" si="4"/>
        <v>x</v>
      </c>
      <c r="P15" s="35"/>
      <c r="Q15" s="35"/>
      <c r="R15" s="35"/>
      <c r="S15" s="35"/>
    </row>
    <row r="16" spans="1:20" ht="12">
      <c r="A16" s="77">
        <v>3</v>
      </c>
      <c r="B16" s="77" t="s">
        <v>118</v>
      </c>
      <c r="C16" s="77" t="s">
        <v>5</v>
      </c>
      <c r="D16" s="78">
        <v>2180.136565</v>
      </c>
      <c r="E16" s="78">
        <v>2644.8050425</v>
      </c>
      <c r="F16" s="78">
        <v>3701.9757725</v>
      </c>
      <c r="G16" s="78">
        <v>5564.4449225</v>
      </c>
      <c r="H16" s="78">
        <v>24707.832295</v>
      </c>
      <c r="I16" s="78">
        <v>28752.898223</v>
      </c>
      <c r="J16" s="78">
        <v>30590.024005</v>
      </c>
      <c r="K16" s="78">
        <v>36962.22756</v>
      </c>
      <c r="L16" s="1">
        <f t="shared" si="1"/>
        <v>82.43089868503984</v>
      </c>
      <c r="M16" s="1">
        <f t="shared" si="2"/>
        <v>66.52911160160737</v>
      </c>
      <c r="N16" s="1">
        <f t="shared" si="3"/>
        <v>85.93162366928189</v>
      </c>
      <c r="O16" s="1">
        <f t="shared" si="4"/>
        <v>82.76022854776234</v>
      </c>
      <c r="P16" s="35">
        <v>82.43089868503984</v>
      </c>
      <c r="Q16" s="35">
        <v>66.52911160160737</v>
      </c>
      <c r="R16" s="35">
        <v>85.93162366928189</v>
      </c>
      <c r="S16" s="35">
        <v>82.76022854776234</v>
      </c>
      <c r="T16" s="1" t="b">
        <f t="shared" si="5"/>
        <v>1</v>
      </c>
    </row>
    <row r="17" spans="1:23" ht="12">
      <c r="A17" s="75"/>
      <c r="B17" s="75"/>
      <c r="C17" s="75" t="s">
        <v>6</v>
      </c>
      <c r="D17" s="72">
        <v>586.602565</v>
      </c>
      <c r="E17" s="72">
        <v>830.528115</v>
      </c>
      <c r="F17" s="72">
        <v>662.9293425</v>
      </c>
      <c r="G17" s="72">
        <v>1116.2433675</v>
      </c>
      <c r="H17" s="72">
        <v>7683.34832</v>
      </c>
      <c r="I17" s="72">
        <v>10498.803692</v>
      </c>
      <c r="J17" s="72">
        <v>8933.0806475</v>
      </c>
      <c r="K17" s="72">
        <v>12445.99418</v>
      </c>
      <c r="L17" s="1">
        <f t="shared" si="1"/>
        <v>70.63006711097313</v>
      </c>
      <c r="M17" s="1">
        <f t="shared" si="2"/>
        <v>59.389319730941196</v>
      </c>
      <c r="N17" s="1">
        <f t="shared" si="3"/>
        <v>73.18308395321885</v>
      </c>
      <c r="O17" s="1">
        <f t="shared" si="4"/>
        <v>71.77474549887667</v>
      </c>
      <c r="P17" s="35">
        <v>70.63006711097313</v>
      </c>
      <c r="Q17" s="35">
        <v>59.389319730941196</v>
      </c>
      <c r="R17" s="35">
        <v>73.18308395321885</v>
      </c>
      <c r="S17" s="35">
        <v>71.77474549887667</v>
      </c>
      <c r="T17" s="1" t="b">
        <f t="shared" si="5"/>
        <v>1</v>
      </c>
      <c r="U17" s="91">
        <f>P16-P17</f>
        <v>11.800831574066706</v>
      </c>
      <c r="V17" s="91">
        <f aca="true" t="shared" si="9" ref="V17:W17">Q16-Q17</f>
        <v>7.139791870666173</v>
      </c>
      <c r="W17" s="91">
        <f t="shared" si="9"/>
        <v>12.748539716063036</v>
      </c>
    </row>
    <row r="18" spans="1:19" ht="12">
      <c r="A18" s="75"/>
      <c r="B18" s="75"/>
      <c r="C18" s="75"/>
      <c r="D18" s="72"/>
      <c r="E18" s="72"/>
      <c r="F18" s="72"/>
      <c r="G18" s="72"/>
      <c r="H18" s="72"/>
      <c r="I18" s="72"/>
      <c r="J18" s="72"/>
      <c r="K18" s="72"/>
      <c r="L18" s="1" t="str">
        <f t="shared" si="1"/>
        <v>x</v>
      </c>
      <c r="M18" s="1" t="str">
        <f t="shared" si="2"/>
        <v>x</v>
      </c>
      <c r="N18" s="1" t="str">
        <f t="shared" si="3"/>
        <v>x</v>
      </c>
      <c r="O18" s="1" t="str">
        <f t="shared" si="4"/>
        <v>x</v>
      </c>
      <c r="P18" s="35"/>
      <c r="Q18" s="35"/>
      <c r="R18" s="35"/>
      <c r="S18" s="35"/>
    </row>
    <row r="19" spans="1:20" ht="12">
      <c r="A19" s="77">
        <v>4</v>
      </c>
      <c r="B19" s="77" t="s">
        <v>119</v>
      </c>
      <c r="C19" s="77" t="s">
        <v>5</v>
      </c>
      <c r="D19" s="78">
        <v>79.408475</v>
      </c>
      <c r="E19" s="78">
        <v>98.32447</v>
      </c>
      <c r="F19" s="78">
        <v>176.8310675</v>
      </c>
      <c r="G19" s="78">
        <v>267.2318475</v>
      </c>
      <c r="H19" s="78">
        <v>1831.0895625</v>
      </c>
      <c r="I19" s="78">
        <v>2255.5572625</v>
      </c>
      <c r="J19" s="78">
        <v>2088.2005575</v>
      </c>
      <c r="K19" s="78">
        <v>2622.55774</v>
      </c>
      <c r="L19" s="1">
        <f t="shared" si="1"/>
        <v>80.76166085614292</v>
      </c>
      <c r="M19" s="1">
        <f t="shared" si="2"/>
        <v>66.17140477614667</v>
      </c>
      <c r="N19" s="1">
        <f t="shared" si="3"/>
        <v>81.18124921689946</v>
      </c>
      <c r="O19" s="1">
        <f t="shared" si="4"/>
        <v>79.6245789234749</v>
      </c>
      <c r="P19" s="35">
        <v>80.76166085614292</v>
      </c>
      <c r="Q19" s="35">
        <v>66.17140477614667</v>
      </c>
      <c r="R19" s="35">
        <v>81.18124921689946</v>
      </c>
      <c r="S19" s="35">
        <v>79.6245789234749</v>
      </c>
      <c r="T19" s="1" t="b">
        <f t="shared" si="5"/>
        <v>1</v>
      </c>
    </row>
    <row r="20" spans="1:23" ht="12">
      <c r="A20" s="75"/>
      <c r="B20" s="75"/>
      <c r="C20" s="75" t="s">
        <v>6</v>
      </c>
      <c r="D20" s="72">
        <v>10.7878</v>
      </c>
      <c r="E20" s="72">
        <v>13.904575</v>
      </c>
      <c r="F20" s="72">
        <v>25.220085</v>
      </c>
      <c r="G20" s="72">
        <v>49.4955175</v>
      </c>
      <c r="H20" s="72">
        <v>493.1358</v>
      </c>
      <c r="I20" s="72">
        <v>677.4964175</v>
      </c>
      <c r="J20" s="72">
        <v>529.36917</v>
      </c>
      <c r="K20" s="72">
        <v>741.17387</v>
      </c>
      <c r="L20" s="1">
        <f t="shared" si="1"/>
        <v>77.58453602501335</v>
      </c>
      <c r="M20" s="1">
        <f t="shared" si="2"/>
        <v>50.95428085987787</v>
      </c>
      <c r="N20" s="1">
        <f t="shared" si="3"/>
        <v>72.78795684554302</v>
      </c>
      <c r="O20" s="1">
        <f t="shared" si="4"/>
        <v>71.42307512810727</v>
      </c>
      <c r="P20" s="35">
        <v>77.58453602501335</v>
      </c>
      <c r="Q20" s="35">
        <v>50.95428085987787</v>
      </c>
      <c r="R20" s="35">
        <v>72.78795684554302</v>
      </c>
      <c r="S20" s="35">
        <v>71.42307512810727</v>
      </c>
      <c r="T20" s="1" t="b">
        <f t="shared" si="5"/>
        <v>0</v>
      </c>
      <c r="U20" s="91">
        <f>P19-P20</f>
        <v>3.177124831129575</v>
      </c>
      <c r="V20" s="91">
        <f aca="true" t="shared" si="10" ref="V20:W20">Q19-Q20</f>
        <v>15.217123916268804</v>
      </c>
      <c r="W20" s="91">
        <f t="shared" si="10"/>
        <v>8.393292371356438</v>
      </c>
    </row>
    <row r="21" spans="1:19" ht="12">
      <c r="A21" s="75"/>
      <c r="B21" s="75"/>
      <c r="C21" s="75"/>
      <c r="D21" s="72"/>
      <c r="E21" s="72"/>
      <c r="F21" s="72"/>
      <c r="G21" s="72"/>
      <c r="H21" s="72"/>
      <c r="I21" s="72"/>
      <c r="J21" s="72"/>
      <c r="K21" s="72"/>
      <c r="L21" s="1" t="str">
        <f t="shared" si="1"/>
        <v>x</v>
      </c>
      <c r="M21" s="1" t="str">
        <f t="shared" si="2"/>
        <v>x</v>
      </c>
      <c r="N21" s="1" t="str">
        <f t="shared" si="3"/>
        <v>x</v>
      </c>
      <c r="O21" s="1" t="str">
        <f t="shared" si="4"/>
        <v>x</v>
      </c>
      <c r="P21" s="35"/>
      <c r="Q21" s="35"/>
      <c r="R21" s="35"/>
      <c r="S21" s="35"/>
    </row>
    <row r="22" spans="1:20" ht="12">
      <c r="A22" s="77">
        <v>5</v>
      </c>
      <c r="B22" s="77" t="s">
        <v>120</v>
      </c>
      <c r="C22" s="77" t="s">
        <v>5</v>
      </c>
      <c r="D22" s="78">
        <v>228.2749625</v>
      </c>
      <c r="E22" s="78">
        <v>288.5213325</v>
      </c>
      <c r="F22" s="78">
        <v>583.2893525</v>
      </c>
      <c r="G22" s="78">
        <v>878.48158</v>
      </c>
      <c r="H22" s="78">
        <v>5506.87657</v>
      </c>
      <c r="I22" s="78">
        <v>6454.4301975</v>
      </c>
      <c r="J22" s="78">
        <v>6426.0610925</v>
      </c>
      <c r="K22" s="78">
        <v>7769.7733775</v>
      </c>
      <c r="L22" s="1">
        <f t="shared" si="1"/>
        <v>79.11892008886379</v>
      </c>
      <c r="M22" s="1">
        <f t="shared" si="2"/>
        <v>66.39744825383816</v>
      </c>
      <c r="N22" s="1">
        <f t="shared" si="3"/>
        <v>85.3193295379193</v>
      </c>
      <c r="O22" s="1">
        <f t="shared" si="4"/>
        <v>82.70590119280477</v>
      </c>
      <c r="P22" s="35">
        <v>79.11892008886379</v>
      </c>
      <c r="Q22" s="35">
        <v>66.39744825383816</v>
      </c>
      <c r="R22" s="35">
        <v>85.3193295379193</v>
      </c>
      <c r="S22" s="35">
        <v>82.70590119280477</v>
      </c>
      <c r="T22" s="1" t="b">
        <f t="shared" si="5"/>
        <v>1</v>
      </c>
    </row>
    <row r="23" spans="1:23" ht="12">
      <c r="A23" s="75"/>
      <c r="B23" s="75"/>
      <c r="C23" s="75" t="s">
        <v>6</v>
      </c>
      <c r="D23" s="72">
        <v>42.7770025</v>
      </c>
      <c r="E23" s="72">
        <v>62.058395</v>
      </c>
      <c r="F23" s="72">
        <v>135.60568</v>
      </c>
      <c r="G23" s="72">
        <v>241.8927675</v>
      </c>
      <c r="H23" s="72">
        <v>1482.77001</v>
      </c>
      <c r="I23" s="72">
        <v>2033.5909475</v>
      </c>
      <c r="J23" s="72">
        <v>1675.372955</v>
      </c>
      <c r="K23" s="72">
        <v>2360.6782875</v>
      </c>
      <c r="L23" s="1">
        <f t="shared" si="1"/>
        <v>68.93024303964033</v>
      </c>
      <c r="M23" s="1">
        <f t="shared" si="2"/>
        <v>56.06024578638963</v>
      </c>
      <c r="N23" s="1">
        <f t="shared" si="3"/>
        <v>72.91387738634688</v>
      </c>
      <c r="O23" s="1">
        <f t="shared" si="4"/>
        <v>70.96998196964185</v>
      </c>
      <c r="P23" s="35">
        <v>68.93024303964033</v>
      </c>
      <c r="Q23" s="35">
        <v>56.06024578638963</v>
      </c>
      <c r="R23" s="35">
        <v>72.91387738634688</v>
      </c>
      <c r="S23" s="35">
        <v>70.96998196964185</v>
      </c>
      <c r="T23" s="1" t="b">
        <f t="shared" si="5"/>
        <v>1</v>
      </c>
      <c r="U23" s="91">
        <f>P22-P23</f>
        <v>10.188677049223458</v>
      </c>
      <c r="V23" s="91">
        <f aca="true" t="shared" si="11" ref="V23:W23">Q22-Q23</f>
        <v>10.337202467448535</v>
      </c>
      <c r="W23" s="91">
        <f t="shared" si="11"/>
        <v>12.405452151572419</v>
      </c>
    </row>
    <row r="24" spans="1:19" ht="12">
      <c r="A24" s="75"/>
      <c r="B24" s="75"/>
      <c r="C24" s="75"/>
      <c r="D24" s="72"/>
      <c r="E24" s="72"/>
      <c r="F24" s="72"/>
      <c r="G24" s="72"/>
      <c r="H24" s="72"/>
      <c r="I24" s="72"/>
      <c r="J24" s="72"/>
      <c r="K24" s="72"/>
      <c r="L24" s="1" t="str">
        <f t="shared" si="1"/>
        <v>x</v>
      </c>
      <c r="M24" s="1" t="str">
        <f t="shared" si="2"/>
        <v>x</v>
      </c>
      <c r="N24" s="1" t="str">
        <f t="shared" si="3"/>
        <v>x</v>
      </c>
      <c r="O24" s="1" t="str">
        <f t="shared" si="4"/>
        <v>x</v>
      </c>
      <c r="P24" s="35"/>
      <c r="Q24" s="35"/>
      <c r="R24" s="35"/>
      <c r="S24" s="35"/>
    </row>
    <row r="25" spans="1:20" ht="12">
      <c r="A25" s="77">
        <v>6</v>
      </c>
      <c r="B25" s="77" t="s">
        <v>121</v>
      </c>
      <c r="C25" s="77" t="s">
        <v>5</v>
      </c>
      <c r="D25" s="78">
        <v>5.6736075</v>
      </c>
      <c r="E25" s="78">
        <v>7.284895</v>
      </c>
      <c r="F25" s="78">
        <v>28.65738</v>
      </c>
      <c r="G25" s="78">
        <v>38.100175</v>
      </c>
      <c r="H25" s="78">
        <v>630.9758075</v>
      </c>
      <c r="I25" s="78">
        <v>789.3340175</v>
      </c>
      <c r="J25" s="78">
        <v>665.306795</v>
      </c>
      <c r="K25" s="78">
        <v>834.7190875</v>
      </c>
      <c r="L25" s="1">
        <f t="shared" si="1"/>
        <v>77.88180200263697</v>
      </c>
      <c r="M25" s="1">
        <f t="shared" si="2"/>
        <v>75.21587499270017</v>
      </c>
      <c r="N25" s="1">
        <f t="shared" si="3"/>
        <v>79.93774416291389</v>
      </c>
      <c r="O25" s="1">
        <f t="shared" si="4"/>
        <v>79.70427476297527</v>
      </c>
      <c r="P25" s="35">
        <v>77.88180200263697</v>
      </c>
      <c r="Q25" s="35">
        <v>75.21587499270017</v>
      </c>
      <c r="R25" s="35">
        <v>79.93774416291389</v>
      </c>
      <c r="S25" s="35">
        <v>79.70427476297527</v>
      </c>
      <c r="T25" s="1" t="b">
        <f t="shared" si="5"/>
        <v>1</v>
      </c>
    </row>
    <row r="26" spans="1:23" ht="12">
      <c r="A26" s="75"/>
      <c r="B26" s="75"/>
      <c r="C26" s="75" t="s">
        <v>6</v>
      </c>
      <c r="D26" s="72">
        <v>2.5875625</v>
      </c>
      <c r="E26" s="72">
        <v>4.0881825</v>
      </c>
      <c r="F26" s="72">
        <v>36.441315</v>
      </c>
      <c r="G26" s="72">
        <v>53.303285</v>
      </c>
      <c r="H26" s="72">
        <v>143.445715</v>
      </c>
      <c r="I26" s="72">
        <v>208.63458</v>
      </c>
      <c r="J26" s="72">
        <v>182.4745925</v>
      </c>
      <c r="K26" s="72">
        <v>266.0260475</v>
      </c>
      <c r="L26" s="1">
        <f t="shared" si="1"/>
        <v>63.293713037517286</v>
      </c>
      <c r="M26" s="1">
        <f t="shared" si="2"/>
        <v>68.36598344736164</v>
      </c>
      <c r="N26" s="1">
        <f t="shared" si="3"/>
        <v>68.75452525655143</v>
      </c>
      <c r="O26" s="1">
        <f t="shared" si="4"/>
        <v>68.59275406104734</v>
      </c>
      <c r="P26" s="35">
        <v>63.293713037517286</v>
      </c>
      <c r="Q26" s="35">
        <v>68.36598344736164</v>
      </c>
      <c r="R26" s="35">
        <v>68.75452525655143</v>
      </c>
      <c r="S26" s="35">
        <v>68.59275406104734</v>
      </c>
      <c r="T26" s="1" t="b">
        <f t="shared" si="5"/>
        <v>1</v>
      </c>
      <c r="U26" s="91">
        <f>P25-P26</f>
        <v>14.588088965119688</v>
      </c>
      <c r="V26" s="91">
        <f aca="true" t="shared" si="12" ref="V26:W26">Q25-Q26</f>
        <v>6.849891545338522</v>
      </c>
      <c r="W26" s="91">
        <f t="shared" si="12"/>
        <v>11.183218906362455</v>
      </c>
    </row>
    <row r="27" spans="1:19" ht="12">
      <c r="A27" s="75"/>
      <c r="B27" s="75"/>
      <c r="C27" s="75"/>
      <c r="D27" s="72"/>
      <c r="E27" s="72"/>
      <c r="F27" s="72"/>
      <c r="G27" s="72"/>
      <c r="H27" s="72"/>
      <c r="I27" s="72"/>
      <c r="J27" s="72"/>
      <c r="K27" s="72"/>
      <c r="L27" s="1" t="str">
        <f t="shared" si="1"/>
        <v>x</v>
      </c>
      <c r="M27" s="1" t="str">
        <f t="shared" si="2"/>
        <v>x</v>
      </c>
      <c r="N27" s="1" t="str">
        <f t="shared" si="3"/>
        <v>x</v>
      </c>
      <c r="O27" s="1" t="str">
        <f t="shared" si="4"/>
        <v>x</v>
      </c>
      <c r="P27" s="35"/>
      <c r="Q27" s="35"/>
      <c r="R27" s="35"/>
      <c r="S27" s="35"/>
    </row>
    <row r="28" spans="1:20" ht="12">
      <c r="A28" s="77">
        <v>7</v>
      </c>
      <c r="B28" s="77" t="s">
        <v>122</v>
      </c>
      <c r="C28" s="77" t="s">
        <v>5</v>
      </c>
      <c r="D28" s="78">
        <v>101.08314</v>
      </c>
      <c r="E28" s="78">
        <v>118.32203</v>
      </c>
      <c r="F28" s="78">
        <v>97.2205325</v>
      </c>
      <c r="G28" s="78">
        <v>116.40494</v>
      </c>
      <c r="H28" s="78">
        <v>3980.2933775</v>
      </c>
      <c r="I28" s="78">
        <v>4818.5429</v>
      </c>
      <c r="J28" s="78">
        <v>4178.59705</v>
      </c>
      <c r="K28" s="78">
        <v>5053.26987</v>
      </c>
      <c r="L28" s="1">
        <f t="shared" si="1"/>
        <v>85.43053225168636</v>
      </c>
      <c r="M28" s="1">
        <f t="shared" si="2"/>
        <v>83.51924969850937</v>
      </c>
      <c r="N28" s="1">
        <f t="shared" si="3"/>
        <v>82.60367210801422</v>
      </c>
      <c r="O28" s="1">
        <f t="shared" si="4"/>
        <v>82.6909537289367</v>
      </c>
      <c r="P28" s="35">
        <v>85.43053225168636</v>
      </c>
      <c r="Q28" s="35">
        <v>83.51924969850937</v>
      </c>
      <c r="R28" s="35">
        <v>82.60367210801422</v>
      </c>
      <c r="S28" s="35">
        <v>82.6909537289367</v>
      </c>
      <c r="T28" s="1" t="b">
        <f t="shared" si="5"/>
        <v>0</v>
      </c>
    </row>
    <row r="29" spans="1:23" ht="12">
      <c r="A29" s="75"/>
      <c r="B29" s="75"/>
      <c r="C29" s="75" t="s">
        <v>6</v>
      </c>
      <c r="D29" s="72">
        <v>17.09648</v>
      </c>
      <c r="E29" s="72">
        <v>27.557775</v>
      </c>
      <c r="F29" s="72">
        <v>11.236835</v>
      </c>
      <c r="G29" s="72">
        <v>15.058885</v>
      </c>
      <c r="H29" s="72">
        <v>859.47669</v>
      </c>
      <c r="I29" s="72">
        <v>1259.35042</v>
      </c>
      <c r="J29" s="72">
        <v>887.810005</v>
      </c>
      <c r="K29" s="72">
        <v>1301.96708</v>
      </c>
      <c r="L29" s="1">
        <f t="shared" si="1"/>
        <v>62.03868055385458</v>
      </c>
      <c r="M29" s="1">
        <f t="shared" si="2"/>
        <v>74.619302823549</v>
      </c>
      <c r="N29" s="1">
        <f t="shared" si="3"/>
        <v>68.24762007067103</v>
      </c>
      <c r="O29" s="1">
        <f t="shared" si="4"/>
        <v>68.18989655253036</v>
      </c>
      <c r="P29" s="35">
        <v>62.03868055385458</v>
      </c>
      <c r="Q29" s="35">
        <v>74.619302823549</v>
      </c>
      <c r="R29" s="35">
        <v>68.24762007067103</v>
      </c>
      <c r="S29" s="35">
        <v>68.18989655253036</v>
      </c>
      <c r="T29" s="1" t="b">
        <f t="shared" si="5"/>
        <v>1</v>
      </c>
      <c r="U29" s="91">
        <f>P28-P29</f>
        <v>23.391851697831775</v>
      </c>
      <c r="V29" s="91">
        <f aca="true" t="shared" si="13" ref="V29:W29">Q28-Q29</f>
        <v>8.899946874960364</v>
      </c>
      <c r="W29" s="91">
        <f t="shared" si="13"/>
        <v>14.35605203734319</v>
      </c>
    </row>
    <row r="30" spans="1:19" ht="12">
      <c r="A30" s="75"/>
      <c r="B30" s="75"/>
      <c r="C30" s="75"/>
      <c r="D30" s="72"/>
      <c r="E30" s="72"/>
      <c r="F30" s="72"/>
      <c r="G30" s="72"/>
      <c r="H30" s="72"/>
      <c r="I30" s="72"/>
      <c r="J30" s="72"/>
      <c r="K30" s="72"/>
      <c r="L30" s="1" t="str">
        <f t="shared" si="1"/>
        <v>x</v>
      </c>
      <c r="M30" s="1" t="str">
        <f t="shared" si="2"/>
        <v>x</v>
      </c>
      <c r="N30" s="1" t="str">
        <f t="shared" si="3"/>
        <v>x</v>
      </c>
      <c r="O30" s="1" t="str">
        <f t="shared" si="4"/>
        <v>x</v>
      </c>
      <c r="P30" s="35"/>
      <c r="Q30" s="35"/>
      <c r="R30" s="35"/>
      <c r="S30" s="35"/>
    </row>
    <row r="31" spans="1:23" ht="12">
      <c r="A31" s="77">
        <v>8</v>
      </c>
      <c r="B31" s="77" t="s">
        <v>123</v>
      </c>
      <c r="C31" s="77" t="s">
        <v>5</v>
      </c>
      <c r="D31" s="78">
        <v>3.6516125</v>
      </c>
      <c r="E31" s="78">
        <v>4.9624925</v>
      </c>
      <c r="F31" s="78">
        <v>26.523975</v>
      </c>
      <c r="G31" s="78">
        <v>31.848935</v>
      </c>
      <c r="H31" s="78">
        <v>979.666195</v>
      </c>
      <c r="I31" s="78">
        <v>1231.582095</v>
      </c>
      <c r="J31" s="78">
        <v>1009.8417825</v>
      </c>
      <c r="K31" s="78">
        <v>1268.3935225</v>
      </c>
      <c r="L31" s="1">
        <f t="shared" si="1"/>
        <v>73.58424219280936</v>
      </c>
      <c r="M31" s="1">
        <f t="shared" si="2"/>
        <v>83.28057123417156</v>
      </c>
      <c r="N31" s="1">
        <f t="shared" si="3"/>
        <v>79.54534244832458</v>
      </c>
      <c r="O31" s="1">
        <f t="shared" si="4"/>
        <v>79.61581043946083</v>
      </c>
      <c r="P31" s="35">
        <v>73.58424219280936</v>
      </c>
      <c r="Q31" s="35">
        <v>83.28057123417156</v>
      </c>
      <c r="R31" s="35">
        <v>79.54534244832458</v>
      </c>
      <c r="S31" s="35">
        <v>79.61581043946083</v>
      </c>
      <c r="T31" s="1" t="b">
        <f t="shared" si="5"/>
        <v>1</v>
      </c>
      <c r="U31" s="91"/>
      <c r="V31" s="91"/>
      <c r="W31" s="91"/>
    </row>
    <row r="32" spans="1:23" ht="12">
      <c r="A32" s="75"/>
      <c r="B32" s="75"/>
      <c r="C32" s="75" t="s">
        <v>6</v>
      </c>
      <c r="D32" s="72">
        <v>2.26461</v>
      </c>
      <c r="E32" s="72">
        <v>3.036035</v>
      </c>
      <c r="F32" s="72">
        <v>25.1911075</v>
      </c>
      <c r="G32" s="72">
        <v>40.6076075</v>
      </c>
      <c r="H32" s="72">
        <v>252.82017</v>
      </c>
      <c r="I32" s="72">
        <v>371.021105</v>
      </c>
      <c r="J32" s="72">
        <v>280.2758875</v>
      </c>
      <c r="K32" s="72">
        <v>414.6647475</v>
      </c>
      <c r="L32" s="1">
        <f t="shared" si="1"/>
        <v>74.591037323351</v>
      </c>
      <c r="M32" s="1">
        <f t="shared" si="2"/>
        <v>62.03543880293859</v>
      </c>
      <c r="N32" s="1">
        <f t="shared" si="3"/>
        <v>68.14172201875147</v>
      </c>
      <c r="O32" s="1">
        <f t="shared" si="4"/>
        <v>67.5909609364611</v>
      </c>
      <c r="P32" s="35">
        <v>74.591037323351</v>
      </c>
      <c r="Q32" s="35">
        <v>62.03543880293859</v>
      </c>
      <c r="R32" s="35">
        <v>68.14172201875147</v>
      </c>
      <c r="S32" s="35">
        <v>67.5909609364611</v>
      </c>
      <c r="T32" s="1" t="b">
        <f t="shared" si="5"/>
        <v>0</v>
      </c>
      <c r="U32" s="91">
        <f>P31-P32</f>
        <v>-1.0067951305416472</v>
      </c>
      <c r="V32" s="92">
        <f aca="true" t="shared" si="14" ref="V32:W32">Q31-Q32</f>
        <v>21.245132431232967</v>
      </c>
      <c r="W32" s="91">
        <f t="shared" si="14"/>
        <v>11.40362042957311</v>
      </c>
    </row>
    <row r="33" spans="1:19" ht="12">
      <c r="A33" s="75"/>
      <c r="B33" s="75"/>
      <c r="C33" s="75"/>
      <c r="D33" s="72"/>
      <c r="E33" s="72"/>
      <c r="F33" s="72"/>
      <c r="G33" s="72"/>
      <c r="H33" s="72"/>
      <c r="I33" s="72"/>
      <c r="J33" s="72"/>
      <c r="K33" s="72"/>
      <c r="L33" s="1" t="str">
        <f t="shared" si="1"/>
        <v>x</v>
      </c>
      <c r="M33" s="1" t="str">
        <f t="shared" si="2"/>
        <v>x</v>
      </c>
      <c r="N33" s="1" t="str">
        <f t="shared" si="3"/>
        <v>x</v>
      </c>
      <c r="O33" s="1" t="str">
        <f t="shared" si="4"/>
        <v>x</v>
      </c>
      <c r="P33" s="35"/>
      <c r="Q33" s="35"/>
      <c r="R33" s="35"/>
      <c r="S33" s="35"/>
    </row>
    <row r="34" spans="1:20" ht="12">
      <c r="A34" s="77">
        <v>9</v>
      </c>
      <c r="B34" s="77" t="s">
        <v>124</v>
      </c>
      <c r="C34" s="77" t="s">
        <v>5</v>
      </c>
      <c r="D34" s="78">
        <v>52.7286025</v>
      </c>
      <c r="E34" s="78">
        <v>66.669735</v>
      </c>
      <c r="F34" s="78">
        <v>100.6786075</v>
      </c>
      <c r="G34" s="78">
        <v>155.769595</v>
      </c>
      <c r="H34" s="78">
        <v>1733.0343225</v>
      </c>
      <c r="I34" s="78">
        <v>2159.15163</v>
      </c>
      <c r="J34" s="78">
        <v>1889.8944525</v>
      </c>
      <c r="K34" s="78">
        <v>2386.1607475</v>
      </c>
      <c r="L34" s="1">
        <f t="shared" si="1"/>
        <v>79.08926366663974</v>
      </c>
      <c r="M34" s="1">
        <f t="shared" si="2"/>
        <v>64.63302899388034</v>
      </c>
      <c r="N34" s="1">
        <f t="shared" si="3"/>
        <v>80.26459552078795</v>
      </c>
      <c r="O34" s="1">
        <f t="shared" si="4"/>
        <v>79.20231084515399</v>
      </c>
      <c r="P34" s="35">
        <v>79.08926366663974</v>
      </c>
      <c r="Q34" s="35">
        <v>64.63302899388034</v>
      </c>
      <c r="R34" s="35">
        <v>80.26459552078795</v>
      </c>
      <c r="S34" s="35">
        <v>79.20231084515399</v>
      </c>
      <c r="T34" s="1" t="b">
        <f t="shared" si="5"/>
        <v>1</v>
      </c>
    </row>
    <row r="35" spans="1:23" ht="12">
      <c r="A35" s="75"/>
      <c r="B35" s="75"/>
      <c r="C35" s="75" t="s">
        <v>6</v>
      </c>
      <c r="D35" s="72">
        <v>7.27187</v>
      </c>
      <c r="E35" s="72">
        <v>10.1493675</v>
      </c>
      <c r="F35" s="72">
        <v>7.9300925</v>
      </c>
      <c r="G35" s="72">
        <v>17.44496</v>
      </c>
      <c r="H35" s="72">
        <v>475.2474925</v>
      </c>
      <c r="I35" s="72">
        <v>699.219555</v>
      </c>
      <c r="J35" s="72">
        <v>490.7988175</v>
      </c>
      <c r="K35" s="72">
        <v>727.2301</v>
      </c>
      <c r="L35" s="1">
        <f t="shared" si="1"/>
        <v>71.64850420481868</v>
      </c>
      <c r="M35" s="1">
        <f t="shared" si="2"/>
        <v>45.45778551512873</v>
      </c>
      <c r="N35" s="1">
        <f t="shared" si="3"/>
        <v>67.96827821842025</v>
      </c>
      <c r="O35" s="1">
        <f t="shared" si="4"/>
        <v>67.48879309313517</v>
      </c>
      <c r="P35" s="35">
        <v>71.64850420481868</v>
      </c>
      <c r="Q35" s="35">
        <v>45.45778551512873</v>
      </c>
      <c r="R35" s="35">
        <v>67.96827821842025</v>
      </c>
      <c r="S35" s="35">
        <v>67.48879309313517</v>
      </c>
      <c r="T35" s="1" t="b">
        <f t="shared" si="5"/>
        <v>0</v>
      </c>
      <c r="U35" s="91">
        <f>P34-P35</f>
        <v>7.4407594618210595</v>
      </c>
      <c r="V35" s="91">
        <f aca="true" t="shared" si="15" ref="V35:W35">Q34-Q35</f>
        <v>19.175243478751618</v>
      </c>
      <c r="W35" s="91">
        <f t="shared" si="15"/>
        <v>12.296317302367697</v>
      </c>
    </row>
    <row r="36" spans="1:19" ht="12">
      <c r="A36" s="75"/>
      <c r="B36" s="75"/>
      <c r="C36" s="75"/>
      <c r="D36" s="72"/>
      <c r="E36" s="72"/>
      <c r="F36" s="72"/>
      <c r="G36" s="72"/>
      <c r="H36" s="72"/>
      <c r="I36" s="72"/>
      <c r="J36" s="72"/>
      <c r="K36" s="72"/>
      <c r="L36" s="1" t="str">
        <f t="shared" si="1"/>
        <v>x</v>
      </c>
      <c r="M36" s="1" t="str">
        <f t="shared" si="2"/>
        <v>x</v>
      </c>
      <c r="N36" s="1" t="str">
        <f t="shared" si="3"/>
        <v>x</v>
      </c>
      <c r="O36" s="1" t="str">
        <f t="shared" si="4"/>
        <v>x</v>
      </c>
      <c r="P36" s="35"/>
      <c r="Q36" s="35"/>
      <c r="R36" s="35"/>
      <c r="S36" s="35"/>
    </row>
    <row r="37" spans="1:20" ht="12">
      <c r="A37" s="77">
        <v>10</v>
      </c>
      <c r="B37" s="77" t="s">
        <v>125</v>
      </c>
      <c r="C37" s="77" t="s">
        <v>5</v>
      </c>
      <c r="D37" s="78"/>
      <c r="E37" s="78"/>
      <c r="F37" s="78">
        <v>4.36851</v>
      </c>
      <c r="G37" s="78">
        <v>6.875875</v>
      </c>
      <c r="H37" s="78">
        <v>2403.845285</v>
      </c>
      <c r="I37" s="78">
        <v>3155.9727375</v>
      </c>
      <c r="J37" s="78">
        <v>2409.6701175</v>
      </c>
      <c r="K37" s="78">
        <v>3164.730115</v>
      </c>
      <c r="L37" s="1" t="str">
        <f t="shared" si="1"/>
        <v>x</v>
      </c>
      <c r="M37" s="1">
        <f t="shared" si="2"/>
        <v>63.53387750649917</v>
      </c>
      <c r="N37" s="1">
        <f t="shared" si="3"/>
        <v>76.16812580276606</v>
      </c>
      <c r="O37" s="1">
        <f t="shared" si="4"/>
        <v>76.14140953374786</v>
      </c>
      <c r="P37" s="35"/>
      <c r="Q37" s="35">
        <v>63.53387750649917</v>
      </c>
      <c r="R37" s="35">
        <v>76.16812580276606</v>
      </c>
      <c r="S37" s="35">
        <v>76.14140953374786</v>
      </c>
      <c r="T37" s="1" t="b">
        <f t="shared" si="5"/>
        <v>1</v>
      </c>
    </row>
    <row r="38" spans="1:23" ht="12">
      <c r="A38" s="75"/>
      <c r="B38" s="75"/>
      <c r="C38" s="75" t="s">
        <v>6</v>
      </c>
      <c r="D38" s="72"/>
      <c r="E38" s="72"/>
      <c r="F38" s="72"/>
      <c r="G38" s="72"/>
      <c r="H38" s="72">
        <v>603.3789175</v>
      </c>
      <c r="I38" s="72">
        <v>938.99058</v>
      </c>
      <c r="J38" s="72">
        <v>605.056735</v>
      </c>
      <c r="K38" s="72">
        <v>942.050545</v>
      </c>
      <c r="L38" s="1" t="str">
        <f t="shared" si="1"/>
        <v>x</v>
      </c>
      <c r="M38" s="1" t="str">
        <f t="shared" si="2"/>
        <v>x</v>
      </c>
      <c r="N38" s="1">
        <f t="shared" si="3"/>
        <v>64.25825033303315</v>
      </c>
      <c r="O38" s="1">
        <f t="shared" si="4"/>
        <v>64.2276296331849</v>
      </c>
      <c r="P38" s="35"/>
      <c r="Q38" s="35"/>
      <c r="R38" s="35">
        <v>64.25825033303315</v>
      </c>
      <c r="S38" s="35">
        <v>64.2276296331849</v>
      </c>
      <c r="T38" s="1" t="b">
        <f t="shared" si="5"/>
        <v>1</v>
      </c>
      <c r="U38" s="91"/>
      <c r="V38" s="91"/>
      <c r="W38" s="91">
        <f aca="true" t="shared" si="16" ref="W38">R37-R38</f>
        <v>11.90987546973291</v>
      </c>
    </row>
    <row r="39" spans="1:19" ht="12">
      <c r="A39" s="75"/>
      <c r="B39" s="75"/>
      <c r="C39" s="75"/>
      <c r="D39" s="72"/>
      <c r="E39" s="72"/>
      <c r="F39" s="72"/>
      <c r="G39" s="72"/>
      <c r="H39" s="72"/>
      <c r="I39" s="72"/>
      <c r="J39" s="72"/>
      <c r="K39" s="72"/>
      <c r="L39" s="1" t="str">
        <f t="shared" si="1"/>
        <v>x</v>
      </c>
      <c r="M39" s="1" t="str">
        <f t="shared" si="2"/>
        <v>x</v>
      </c>
      <c r="N39" s="1" t="str">
        <f t="shared" si="3"/>
        <v>x</v>
      </c>
      <c r="O39" s="1" t="str">
        <f t="shared" si="4"/>
        <v>x</v>
      </c>
      <c r="P39" s="35"/>
      <c r="Q39" s="35"/>
      <c r="R39" s="35"/>
      <c r="S39" s="35"/>
    </row>
    <row r="40" spans="1:20" ht="12">
      <c r="A40" s="77">
        <v>11</v>
      </c>
      <c r="B40" s="77" t="s">
        <v>126</v>
      </c>
      <c r="C40" s="77" t="s">
        <v>5</v>
      </c>
      <c r="D40" s="78">
        <v>221.0760875</v>
      </c>
      <c r="E40" s="78">
        <v>283.08323</v>
      </c>
      <c r="F40" s="78">
        <v>274.52454</v>
      </c>
      <c r="G40" s="78">
        <v>392.8052325</v>
      </c>
      <c r="H40" s="78">
        <v>1310.742005</v>
      </c>
      <c r="I40" s="78">
        <v>1699.52105</v>
      </c>
      <c r="J40" s="78">
        <v>1807.6650375</v>
      </c>
      <c r="K40" s="78">
        <v>2377.453965</v>
      </c>
      <c r="L40" s="1">
        <f t="shared" si="1"/>
        <v>78.09579094459251</v>
      </c>
      <c r="M40" s="1">
        <f t="shared" si="2"/>
        <v>69.88820852838309</v>
      </c>
      <c r="N40" s="1">
        <f t="shared" si="3"/>
        <v>77.12419949138024</v>
      </c>
      <c r="O40" s="1">
        <f t="shared" si="4"/>
        <v>76.03365045598264</v>
      </c>
      <c r="P40" s="35">
        <v>78.09579094459251</v>
      </c>
      <c r="Q40" s="35">
        <v>69.88820852838309</v>
      </c>
      <c r="R40" s="35">
        <v>77.12419949138024</v>
      </c>
      <c r="S40" s="35">
        <v>76.03365045598264</v>
      </c>
      <c r="T40" s="1" t="b">
        <f t="shared" si="5"/>
        <v>0</v>
      </c>
    </row>
    <row r="41" spans="1:23" ht="12">
      <c r="A41" s="75"/>
      <c r="B41" s="75"/>
      <c r="C41" s="75" t="s">
        <v>6</v>
      </c>
      <c r="D41" s="72">
        <v>11.53236</v>
      </c>
      <c r="E41" s="72">
        <v>18.472955</v>
      </c>
      <c r="F41" s="72">
        <v>45.362815</v>
      </c>
      <c r="G41" s="72">
        <v>74.0402625</v>
      </c>
      <c r="H41" s="72">
        <v>284.8353</v>
      </c>
      <c r="I41" s="72">
        <v>460.18411</v>
      </c>
      <c r="J41" s="72">
        <v>341.905055</v>
      </c>
      <c r="K41" s="72">
        <v>552.9480575</v>
      </c>
      <c r="L41" s="1">
        <f t="shared" si="1"/>
        <v>62.42834457183489</v>
      </c>
      <c r="M41" s="1">
        <f t="shared" si="2"/>
        <v>61.267766304853396</v>
      </c>
      <c r="N41" s="1">
        <f t="shared" si="3"/>
        <v>61.89594421241534</v>
      </c>
      <c r="O41" s="1">
        <f t="shared" si="4"/>
        <v>61.83312344848955</v>
      </c>
      <c r="P41" s="35">
        <v>62.42834457183489</v>
      </c>
      <c r="Q41" s="35">
        <v>61.267766304853396</v>
      </c>
      <c r="R41" s="35">
        <v>61.89594421241534</v>
      </c>
      <c r="S41" s="35">
        <v>61.83312344848955</v>
      </c>
      <c r="T41" s="1" t="b">
        <f t="shared" si="5"/>
        <v>0</v>
      </c>
      <c r="U41" s="91">
        <f>P40-P41</f>
        <v>15.667446372757617</v>
      </c>
      <c r="V41" s="91">
        <f aca="true" t="shared" si="17" ref="V41:W41">Q40-Q41</f>
        <v>8.620442223529693</v>
      </c>
      <c r="W41" s="91">
        <f t="shared" si="17"/>
        <v>15.228255278964902</v>
      </c>
    </row>
    <row r="42" spans="1:19" ht="12">
      <c r="A42" s="75"/>
      <c r="B42" s="75"/>
      <c r="C42" s="75"/>
      <c r="D42" s="72"/>
      <c r="E42" s="72"/>
      <c r="F42" s="72"/>
      <c r="G42" s="72"/>
      <c r="H42" s="72"/>
      <c r="I42" s="72"/>
      <c r="J42" s="72"/>
      <c r="K42" s="72"/>
      <c r="L42" s="1" t="str">
        <f t="shared" si="1"/>
        <v>x</v>
      </c>
      <c r="M42" s="1" t="str">
        <f t="shared" si="2"/>
        <v>x</v>
      </c>
      <c r="N42" s="1" t="str">
        <f t="shared" si="3"/>
        <v>x</v>
      </c>
      <c r="O42" s="1" t="str">
        <f t="shared" si="4"/>
        <v>x</v>
      </c>
      <c r="P42" s="35"/>
      <c r="Q42" s="35"/>
      <c r="R42" s="35"/>
      <c r="S42" s="35"/>
    </row>
    <row r="43" spans="1:20" ht="12">
      <c r="A43" s="77">
        <v>12</v>
      </c>
      <c r="B43" s="77" t="s">
        <v>127</v>
      </c>
      <c r="C43" s="77" t="s">
        <v>5</v>
      </c>
      <c r="D43" s="78">
        <v>40.5611975</v>
      </c>
      <c r="E43" s="78">
        <v>51.4630675</v>
      </c>
      <c r="F43" s="78">
        <v>65.20414</v>
      </c>
      <c r="G43" s="78">
        <v>89.6381125</v>
      </c>
      <c r="H43" s="78">
        <v>231.8984325</v>
      </c>
      <c r="I43" s="78">
        <v>289.8827625</v>
      </c>
      <c r="J43" s="78">
        <v>337.66377</v>
      </c>
      <c r="K43" s="78">
        <v>430.9839425</v>
      </c>
      <c r="L43" s="1">
        <f t="shared" si="1"/>
        <v>78.81612867324708</v>
      </c>
      <c r="M43" s="1">
        <f t="shared" si="2"/>
        <v>72.74153614066783</v>
      </c>
      <c r="N43" s="1">
        <f t="shared" si="3"/>
        <v>79.99731701880687</v>
      </c>
      <c r="O43" s="1">
        <f t="shared" si="4"/>
        <v>78.34718111336596</v>
      </c>
      <c r="P43" s="35">
        <v>78.81612867324708</v>
      </c>
      <c r="Q43" s="35">
        <v>72.74153614066783</v>
      </c>
      <c r="R43" s="35">
        <v>79.99731701880687</v>
      </c>
      <c r="S43" s="35">
        <v>78.34718111336596</v>
      </c>
      <c r="T43" s="1" t="b">
        <f t="shared" si="5"/>
        <v>1</v>
      </c>
    </row>
    <row r="44" spans="1:23" ht="12">
      <c r="A44" s="75"/>
      <c r="B44" s="75"/>
      <c r="C44" s="75" t="s">
        <v>6</v>
      </c>
      <c r="D44" s="72">
        <v>3.7052175</v>
      </c>
      <c r="E44" s="72">
        <v>5.8418175</v>
      </c>
      <c r="F44" s="72">
        <v>5.7273075</v>
      </c>
      <c r="G44" s="72">
        <v>11.1223225</v>
      </c>
      <c r="H44" s="72">
        <v>54.989405</v>
      </c>
      <c r="I44" s="72">
        <v>88.6761875</v>
      </c>
      <c r="J44" s="72">
        <v>64.42193</v>
      </c>
      <c r="K44" s="72">
        <v>105.6403275</v>
      </c>
      <c r="L44" s="1">
        <f t="shared" si="1"/>
        <v>63.4257660394218</v>
      </c>
      <c r="M44" s="1">
        <f t="shared" si="2"/>
        <v>51.493808959414736</v>
      </c>
      <c r="N44" s="1">
        <f t="shared" si="3"/>
        <v>62.01146728370567</v>
      </c>
      <c r="O44" s="1">
        <f t="shared" si="4"/>
        <v>60.982327037939186</v>
      </c>
      <c r="P44" s="35">
        <v>63.4257660394218</v>
      </c>
      <c r="Q44" s="35">
        <v>51.493808959414736</v>
      </c>
      <c r="R44" s="35">
        <v>62.01146728370567</v>
      </c>
      <c r="S44" s="35">
        <v>60.982327037939186</v>
      </c>
      <c r="T44" s="1" t="b">
        <f t="shared" si="5"/>
        <v>0</v>
      </c>
      <c r="U44" s="91">
        <f>P43-P44</f>
        <v>15.390362633825276</v>
      </c>
      <c r="V44" s="92">
        <f aca="true" t="shared" si="18" ref="V44:W44">Q43-Q44</f>
        <v>21.247727181253097</v>
      </c>
      <c r="W44" s="91">
        <f t="shared" si="18"/>
        <v>17.985849735101198</v>
      </c>
    </row>
    <row r="45" spans="1:19" ht="12">
      <c r="A45" s="75"/>
      <c r="B45" s="75"/>
      <c r="C45" s="75"/>
      <c r="D45" s="72"/>
      <c r="E45" s="72"/>
      <c r="F45" s="72"/>
      <c r="G45" s="72"/>
      <c r="H45" s="72"/>
      <c r="I45" s="72"/>
      <c r="J45" s="72"/>
      <c r="K45" s="72"/>
      <c r="L45" s="1" t="str">
        <f t="shared" si="1"/>
        <v>x</v>
      </c>
      <c r="M45" s="1" t="str">
        <f t="shared" si="2"/>
        <v>x</v>
      </c>
      <c r="N45" s="1" t="str">
        <f t="shared" si="3"/>
        <v>x</v>
      </c>
      <c r="O45" s="1" t="str">
        <f t="shared" si="4"/>
        <v>x</v>
      </c>
      <c r="P45" s="35"/>
      <c r="Q45" s="35"/>
      <c r="R45" s="35"/>
      <c r="S45" s="35"/>
    </row>
    <row r="46" spans="1:23" ht="12">
      <c r="A46" s="77">
        <v>13</v>
      </c>
      <c r="B46" s="77" t="s">
        <v>128</v>
      </c>
      <c r="C46" s="77" t="s">
        <v>5</v>
      </c>
      <c r="D46" s="78">
        <v>115.647905</v>
      </c>
      <c r="E46" s="78">
        <v>141.6690525</v>
      </c>
      <c r="F46" s="78">
        <v>312.7376525</v>
      </c>
      <c r="G46" s="78">
        <v>399.5124875</v>
      </c>
      <c r="H46" s="78">
        <v>3236.0922625</v>
      </c>
      <c r="I46" s="78">
        <v>4099.294075</v>
      </c>
      <c r="J46" s="78">
        <v>3664.47782</v>
      </c>
      <c r="K46" s="78">
        <v>4640.475615</v>
      </c>
      <c r="L46" s="1">
        <f t="shared" si="1"/>
        <v>81.63244050778133</v>
      </c>
      <c r="M46" s="1">
        <f t="shared" si="2"/>
        <v>78.27981910077342</v>
      </c>
      <c r="N46" s="1">
        <f t="shared" si="3"/>
        <v>78.9426716720732</v>
      </c>
      <c r="O46" s="1">
        <f t="shared" si="4"/>
        <v>78.96772063955775</v>
      </c>
      <c r="P46" s="35">
        <v>81.63244050778133</v>
      </c>
      <c r="Q46" s="35">
        <v>78.27981910077342</v>
      </c>
      <c r="R46" s="35">
        <v>78.9426716720732</v>
      </c>
      <c r="S46" s="35">
        <v>78.96772063955775</v>
      </c>
      <c r="T46" s="1" t="b">
        <f t="shared" si="5"/>
        <v>0</v>
      </c>
      <c r="U46" s="91"/>
      <c r="V46" s="91"/>
      <c r="W46" s="91"/>
    </row>
    <row r="47" spans="1:23" ht="12">
      <c r="A47" s="75"/>
      <c r="B47" s="75"/>
      <c r="C47" s="75" t="s">
        <v>6</v>
      </c>
      <c r="D47" s="72"/>
      <c r="E47" s="72">
        <v>6.82064</v>
      </c>
      <c r="F47" s="72">
        <v>60.262825</v>
      </c>
      <c r="G47" s="72">
        <v>93.0695425</v>
      </c>
      <c r="H47" s="72">
        <v>800.4124875</v>
      </c>
      <c r="I47" s="72">
        <v>1323.2546475</v>
      </c>
      <c r="J47" s="72">
        <v>864.35163</v>
      </c>
      <c r="K47" s="72">
        <v>1423.14483</v>
      </c>
      <c r="L47" s="1" t="str">
        <f t="shared" si="1"/>
        <v>x</v>
      </c>
      <c r="M47" s="1">
        <f t="shared" si="2"/>
        <v>64.75031829021832</v>
      </c>
      <c r="N47" s="1">
        <f t="shared" si="3"/>
        <v>60.488167490074886</v>
      </c>
      <c r="O47" s="1">
        <f t="shared" si="4"/>
        <v>60.735324457455256</v>
      </c>
      <c r="P47" s="35"/>
      <c r="Q47" s="35">
        <v>64.75031829021832</v>
      </c>
      <c r="R47" s="35">
        <v>60.488167490074886</v>
      </c>
      <c r="S47" s="35">
        <v>60.735324457455256</v>
      </c>
      <c r="T47" s="1" t="b">
        <f t="shared" si="5"/>
        <v>1</v>
      </c>
      <c r="U47" s="91"/>
      <c r="V47" s="91">
        <f aca="true" t="shared" si="19" ref="V47:W47">Q46-Q47</f>
        <v>13.529500810555106</v>
      </c>
      <c r="W47" s="91">
        <f t="shared" si="19"/>
        <v>18.454504181998317</v>
      </c>
    </row>
    <row r="48" spans="1:19" ht="12">
      <c r="A48" s="75"/>
      <c r="B48" s="75"/>
      <c r="C48" s="75"/>
      <c r="D48" s="72"/>
      <c r="E48" s="72"/>
      <c r="F48" s="72"/>
      <c r="G48" s="72"/>
      <c r="H48" s="72"/>
      <c r="I48" s="72"/>
      <c r="J48" s="72"/>
      <c r="K48" s="72"/>
      <c r="L48" s="1" t="str">
        <f t="shared" si="1"/>
        <v>x</v>
      </c>
      <c r="M48" s="1" t="str">
        <f t="shared" si="2"/>
        <v>x</v>
      </c>
      <c r="N48" s="1" t="str">
        <f t="shared" si="3"/>
        <v>x</v>
      </c>
      <c r="O48" s="1" t="str">
        <f t="shared" si="4"/>
        <v>x</v>
      </c>
      <c r="P48" s="35"/>
      <c r="Q48" s="35"/>
      <c r="R48" s="35"/>
      <c r="S48" s="35"/>
    </row>
    <row r="49" spans="1:20" ht="12">
      <c r="A49" s="77">
        <v>14</v>
      </c>
      <c r="B49" s="77" t="s">
        <v>129</v>
      </c>
      <c r="C49" s="77" t="s">
        <v>5</v>
      </c>
      <c r="D49" s="78">
        <v>69.7389025</v>
      </c>
      <c r="E49" s="78">
        <v>86.6962175</v>
      </c>
      <c r="F49" s="78">
        <v>38.609955</v>
      </c>
      <c r="G49" s="78">
        <v>51.8208975</v>
      </c>
      <c r="H49" s="78">
        <v>3536.981775</v>
      </c>
      <c r="I49" s="78">
        <v>4475.98476</v>
      </c>
      <c r="J49" s="78">
        <v>3645.3306325</v>
      </c>
      <c r="K49" s="78">
        <v>4614.501875</v>
      </c>
      <c r="L49" s="1">
        <f t="shared" si="1"/>
        <v>80.44053652052351</v>
      </c>
      <c r="M49" s="1">
        <f t="shared" si="2"/>
        <v>74.50653474305419</v>
      </c>
      <c r="N49" s="1">
        <f t="shared" si="3"/>
        <v>79.02130960338658</v>
      </c>
      <c r="O49" s="1">
        <f t="shared" si="4"/>
        <v>78.99727275546941</v>
      </c>
      <c r="P49" s="35">
        <v>80.44053652052351</v>
      </c>
      <c r="Q49" s="35">
        <v>74.50653474305419</v>
      </c>
      <c r="R49" s="35">
        <v>79.02130960338658</v>
      </c>
      <c r="S49" s="35">
        <v>78.99727275546941</v>
      </c>
      <c r="T49" s="1" t="b">
        <f t="shared" si="5"/>
        <v>0</v>
      </c>
    </row>
    <row r="50" spans="1:23" ht="12">
      <c r="A50" s="75"/>
      <c r="B50" s="75"/>
      <c r="C50" s="75" t="s">
        <v>6</v>
      </c>
      <c r="D50" s="72">
        <v>9.45857</v>
      </c>
      <c r="E50" s="72">
        <v>14.63438</v>
      </c>
      <c r="F50" s="72">
        <v>7.869235</v>
      </c>
      <c r="G50" s="72">
        <v>12.3129675</v>
      </c>
      <c r="H50" s="72">
        <v>689.749145</v>
      </c>
      <c r="I50" s="72">
        <v>1159.45875</v>
      </c>
      <c r="J50" s="72">
        <v>707.07695</v>
      </c>
      <c r="K50" s="72">
        <v>1186.4060975</v>
      </c>
      <c r="L50" s="1">
        <f t="shared" si="1"/>
        <v>64.63252970060911</v>
      </c>
      <c r="M50" s="1">
        <f t="shared" si="2"/>
        <v>63.910141889028786</v>
      </c>
      <c r="N50" s="1">
        <f t="shared" si="3"/>
        <v>59.48889039821382</v>
      </c>
      <c r="O50" s="1">
        <f t="shared" si="4"/>
        <v>59.59822285893133</v>
      </c>
      <c r="P50" s="35">
        <v>64.63252970060911</v>
      </c>
      <c r="Q50" s="35">
        <v>63.910141889028786</v>
      </c>
      <c r="R50" s="35">
        <v>59.48889039821382</v>
      </c>
      <c r="S50" s="35">
        <v>59.59822285893133</v>
      </c>
      <c r="T50" s="1" t="b">
        <f t="shared" si="5"/>
        <v>0</v>
      </c>
      <c r="U50" s="91">
        <f>P49-P50</f>
        <v>15.808006819914397</v>
      </c>
      <c r="V50" s="91">
        <f aca="true" t="shared" si="20" ref="V50:W50">Q49-Q50</f>
        <v>10.596392854025403</v>
      </c>
      <c r="W50" s="91">
        <f t="shared" si="20"/>
        <v>19.532419205172765</v>
      </c>
    </row>
    <row r="51" spans="1:19" ht="12">
      <c r="A51" s="75"/>
      <c r="B51" s="75"/>
      <c r="C51" s="75"/>
      <c r="D51" s="72"/>
      <c r="E51" s="72"/>
      <c r="F51" s="72"/>
      <c r="G51" s="72"/>
      <c r="H51" s="72"/>
      <c r="I51" s="72"/>
      <c r="J51" s="72"/>
      <c r="K51" s="72"/>
      <c r="L51" s="1" t="str">
        <f t="shared" si="1"/>
        <v>x</v>
      </c>
      <c r="M51" s="1" t="str">
        <f t="shared" si="2"/>
        <v>x</v>
      </c>
      <c r="N51" s="1" t="str">
        <f t="shared" si="3"/>
        <v>x</v>
      </c>
      <c r="O51" s="1" t="str">
        <f t="shared" si="4"/>
        <v>x</v>
      </c>
      <c r="P51" s="35"/>
      <c r="Q51" s="35"/>
      <c r="R51" s="35"/>
      <c r="S51" s="35"/>
    </row>
    <row r="52" spans="1:20" ht="12">
      <c r="A52" s="77">
        <v>15</v>
      </c>
      <c r="B52" s="77" t="s">
        <v>130</v>
      </c>
      <c r="C52" s="77" t="s">
        <v>5</v>
      </c>
      <c r="D52" s="78">
        <v>10.2100425</v>
      </c>
      <c r="E52" s="78">
        <v>13.3548725</v>
      </c>
      <c r="F52" s="78">
        <v>9.4143525</v>
      </c>
      <c r="G52" s="78">
        <v>12.363605</v>
      </c>
      <c r="H52" s="78">
        <v>2044.7144375</v>
      </c>
      <c r="I52" s="78">
        <v>2682.675015</v>
      </c>
      <c r="J52" s="78">
        <v>2064.3388325</v>
      </c>
      <c r="K52" s="78">
        <v>2708.3934925</v>
      </c>
      <c r="L52" s="1">
        <f t="shared" si="1"/>
        <v>76.45181562010418</v>
      </c>
      <c r="M52" s="1">
        <f t="shared" si="2"/>
        <v>76.14569132546697</v>
      </c>
      <c r="N52" s="1">
        <f t="shared" si="3"/>
        <v>76.21923736819087</v>
      </c>
      <c r="O52" s="1">
        <f t="shared" si="4"/>
        <v>76.22004846107126</v>
      </c>
      <c r="P52" s="35">
        <v>76.45181562010418</v>
      </c>
      <c r="Q52" s="35">
        <v>76.14569132546697</v>
      </c>
      <c r="R52" s="35">
        <v>76.21923736819087</v>
      </c>
      <c r="S52" s="35">
        <v>76.22004846107126</v>
      </c>
      <c r="T52" s="1" t="b">
        <f t="shared" si="5"/>
        <v>0</v>
      </c>
    </row>
    <row r="53" spans="1:23" ht="12">
      <c r="A53" s="75"/>
      <c r="B53" s="75"/>
      <c r="C53" s="75" t="s">
        <v>6</v>
      </c>
      <c r="D53" s="72">
        <v>4.094055</v>
      </c>
      <c r="E53" s="72">
        <v>5.79697</v>
      </c>
      <c r="F53" s="72"/>
      <c r="G53" s="72">
        <v>2.60039</v>
      </c>
      <c r="H53" s="72">
        <v>413.0665875</v>
      </c>
      <c r="I53" s="72">
        <v>709.4375625</v>
      </c>
      <c r="J53" s="72">
        <v>418.5454725</v>
      </c>
      <c r="K53" s="72">
        <v>717.8349225</v>
      </c>
      <c r="L53" s="1">
        <f t="shared" si="1"/>
        <v>70.62405015033717</v>
      </c>
      <c r="M53" s="1" t="str">
        <f t="shared" si="2"/>
        <v>x</v>
      </c>
      <c r="N53" s="1">
        <f t="shared" si="3"/>
        <v>58.2245160580992</v>
      </c>
      <c r="O53" s="1">
        <f t="shared" si="4"/>
        <v>58.3066467485775</v>
      </c>
      <c r="P53" s="35">
        <v>70.62405015033717</v>
      </c>
      <c r="Q53" s="35"/>
      <c r="R53" s="35">
        <v>58.2245160580992</v>
      </c>
      <c r="S53" s="35">
        <v>58.3066467485775</v>
      </c>
      <c r="T53" s="1" t="b">
        <f t="shared" si="5"/>
        <v>0</v>
      </c>
      <c r="U53" s="91">
        <f>P52-P53</f>
        <v>5.827765469767016</v>
      </c>
      <c r="V53" s="91"/>
      <c r="W53" s="91">
        <f aca="true" t="shared" si="21" ref="W53">R52-R53</f>
        <v>17.994721310091677</v>
      </c>
    </row>
    <row r="54" spans="1:19" ht="12">
      <c r="A54" s="75"/>
      <c r="B54" s="75"/>
      <c r="C54" s="75"/>
      <c r="D54" s="72"/>
      <c r="E54" s="72"/>
      <c r="F54" s="72"/>
      <c r="G54" s="72"/>
      <c r="H54" s="72"/>
      <c r="I54" s="72"/>
      <c r="J54" s="72"/>
      <c r="K54" s="72"/>
      <c r="L54" s="1" t="str">
        <f t="shared" si="1"/>
        <v>x</v>
      </c>
      <c r="M54" s="1" t="str">
        <f t="shared" si="2"/>
        <v>x</v>
      </c>
      <c r="N54" s="1" t="str">
        <f t="shared" si="3"/>
        <v>x</v>
      </c>
      <c r="O54" s="1" t="str">
        <f t="shared" si="4"/>
        <v>x</v>
      </c>
      <c r="P54" s="35"/>
      <c r="Q54" s="35"/>
      <c r="R54" s="35"/>
      <c r="S54" s="35"/>
    </row>
    <row r="55" spans="1:20" ht="12">
      <c r="A55" s="77">
        <v>16</v>
      </c>
      <c r="B55" s="77" t="s">
        <v>131</v>
      </c>
      <c r="C55" s="77" t="s">
        <v>5</v>
      </c>
      <c r="D55" s="78">
        <v>385.68039</v>
      </c>
      <c r="E55" s="78">
        <v>491.0864875</v>
      </c>
      <c r="F55" s="78">
        <v>409.85826</v>
      </c>
      <c r="G55" s="78">
        <v>615.46154</v>
      </c>
      <c r="H55" s="78">
        <v>2606.7824725</v>
      </c>
      <c r="I55" s="78">
        <v>3054.33879</v>
      </c>
      <c r="J55" s="78">
        <v>3402.3211225</v>
      </c>
      <c r="K55" s="78">
        <v>4160.8868175</v>
      </c>
      <c r="L55" s="1">
        <f t="shared" si="1"/>
        <v>78.5361437989067</v>
      </c>
      <c r="M55" s="1">
        <f t="shared" si="2"/>
        <v>66.59364287815612</v>
      </c>
      <c r="N55" s="1">
        <f t="shared" si="3"/>
        <v>85.34686725109496</v>
      </c>
      <c r="O55" s="1">
        <f t="shared" si="4"/>
        <v>81.76913412281252</v>
      </c>
      <c r="P55" s="35">
        <v>78.5361437989067</v>
      </c>
      <c r="Q55" s="35">
        <v>66.59364287815612</v>
      </c>
      <c r="R55" s="35">
        <v>85.34686725109496</v>
      </c>
      <c r="S55" s="35">
        <v>81.76913412281252</v>
      </c>
      <c r="T55" s="1" t="b">
        <f t="shared" si="5"/>
        <v>1</v>
      </c>
    </row>
    <row r="56" spans="1:23" ht="12">
      <c r="A56" s="75"/>
      <c r="B56" s="75"/>
      <c r="C56" s="75" t="s">
        <v>6</v>
      </c>
      <c r="D56" s="72">
        <v>46.548625</v>
      </c>
      <c r="E56" s="72">
        <v>81.30126</v>
      </c>
      <c r="F56" s="72">
        <v>55.2842325</v>
      </c>
      <c r="G56" s="72">
        <v>129.0932575</v>
      </c>
      <c r="H56" s="72">
        <v>585.93801</v>
      </c>
      <c r="I56" s="72">
        <v>1046.3089525</v>
      </c>
      <c r="J56" s="72">
        <v>687.7708675</v>
      </c>
      <c r="K56" s="72">
        <v>1256.70347</v>
      </c>
      <c r="L56" s="1">
        <f t="shared" si="1"/>
        <v>57.25449396479218</v>
      </c>
      <c r="M56" s="1">
        <f t="shared" si="2"/>
        <v>42.82503483963909</v>
      </c>
      <c r="N56" s="1">
        <f t="shared" si="3"/>
        <v>56.00047754537396</v>
      </c>
      <c r="O56" s="1">
        <f t="shared" si="4"/>
        <v>54.72817445948487</v>
      </c>
      <c r="P56" s="35">
        <v>57.25449396479218</v>
      </c>
      <c r="Q56" s="35">
        <v>42.82503483963909</v>
      </c>
      <c r="R56" s="35">
        <v>56.00047754537396</v>
      </c>
      <c r="S56" s="35">
        <v>54.72817445948487</v>
      </c>
      <c r="T56" s="1" t="b">
        <f t="shared" si="5"/>
        <v>0</v>
      </c>
      <c r="U56" s="91">
        <f>P55-P56</f>
        <v>21.281649834114525</v>
      </c>
      <c r="V56" s="92">
        <f aca="true" t="shared" si="22" ref="V56:W56">Q55-Q56</f>
        <v>23.76860803851703</v>
      </c>
      <c r="W56" s="91">
        <f t="shared" si="22"/>
        <v>29.346389705721002</v>
      </c>
    </row>
    <row r="57" spans="1:19" ht="12">
      <c r="A57" s="75"/>
      <c r="B57" s="75"/>
      <c r="C57" s="75"/>
      <c r="D57" s="72"/>
      <c r="E57" s="72"/>
      <c r="F57" s="72"/>
      <c r="G57" s="72"/>
      <c r="H57" s="72"/>
      <c r="I57" s="72"/>
      <c r="J57" s="72"/>
      <c r="K57" s="72"/>
      <c r="L57" s="1" t="str">
        <f t="shared" si="1"/>
        <v>x</v>
      </c>
      <c r="M57" s="1" t="str">
        <f t="shared" si="2"/>
        <v>x</v>
      </c>
      <c r="N57" s="1" t="str">
        <f t="shared" si="3"/>
        <v>x</v>
      </c>
      <c r="O57" s="1" t="str">
        <f t="shared" si="4"/>
        <v>x</v>
      </c>
      <c r="P57" s="35"/>
      <c r="Q57" s="35"/>
      <c r="R57" s="35"/>
      <c r="S57" s="35"/>
    </row>
    <row r="58" spans="1:20" ht="12">
      <c r="A58" s="77">
        <v>17</v>
      </c>
      <c r="B58" s="77" t="s">
        <v>132</v>
      </c>
      <c r="C58" s="77" t="s">
        <v>5</v>
      </c>
      <c r="D58" s="78">
        <v>796.402675</v>
      </c>
      <c r="E58" s="78">
        <v>1289.159425</v>
      </c>
      <c r="F58" s="78">
        <v>1855.31105</v>
      </c>
      <c r="G58" s="78">
        <v>3059.0499</v>
      </c>
      <c r="H58" s="78">
        <v>14881.449525</v>
      </c>
      <c r="I58" s="78">
        <v>22545.0481</v>
      </c>
      <c r="J58" s="78">
        <v>17533.16325</v>
      </c>
      <c r="K58" s="78">
        <v>26893.257425</v>
      </c>
      <c r="L58" s="1">
        <f t="shared" si="1"/>
        <v>61.7768958249675</v>
      </c>
      <c r="M58" s="1">
        <f t="shared" si="2"/>
        <v>60.649911268201286</v>
      </c>
      <c r="N58" s="1">
        <f t="shared" si="3"/>
        <v>66.0076193184081</v>
      </c>
      <c r="O58" s="1">
        <f t="shared" si="4"/>
        <v>65.19538698090606</v>
      </c>
      <c r="P58" s="35">
        <v>61.7768958249675</v>
      </c>
      <c r="Q58" s="35">
        <v>60.649911268201286</v>
      </c>
      <c r="R58" s="35">
        <v>66.0076193184081</v>
      </c>
      <c r="S58" s="35">
        <v>65.19538698090606</v>
      </c>
      <c r="T58" s="1" t="b">
        <f t="shared" si="5"/>
        <v>1</v>
      </c>
    </row>
    <row r="59" spans="1:23" ht="12">
      <c r="A59" s="75"/>
      <c r="B59" s="75"/>
      <c r="C59" s="75" t="s">
        <v>6</v>
      </c>
      <c r="D59" s="72">
        <v>113.9116</v>
      </c>
      <c r="E59" s="72">
        <v>208.28025</v>
      </c>
      <c r="F59" s="72">
        <v>309.7429</v>
      </c>
      <c r="G59" s="72">
        <v>529.960575</v>
      </c>
      <c r="H59" s="72">
        <v>4172.568225</v>
      </c>
      <c r="I59" s="72">
        <v>7738.9671</v>
      </c>
      <c r="J59" s="72">
        <v>4596.222725</v>
      </c>
      <c r="K59" s="72">
        <v>8477.207925</v>
      </c>
      <c r="L59" s="1">
        <f t="shared" si="1"/>
        <v>54.69150339506506</v>
      </c>
      <c r="M59" s="1">
        <f t="shared" si="2"/>
        <v>58.44640424431573</v>
      </c>
      <c r="N59" s="1">
        <f t="shared" si="3"/>
        <v>53.916345309182155</v>
      </c>
      <c r="O59" s="1">
        <f t="shared" si="4"/>
        <v>54.21859137659407</v>
      </c>
      <c r="P59" s="35">
        <v>54.69150339506506</v>
      </c>
      <c r="Q59" s="35">
        <v>58.44640424431573</v>
      </c>
      <c r="R59" s="35">
        <v>53.916345309182155</v>
      </c>
      <c r="S59" s="35">
        <v>54.21859137659407</v>
      </c>
      <c r="T59" s="1" t="b">
        <f t="shared" si="5"/>
        <v>0</v>
      </c>
      <c r="U59" s="91">
        <f>P58-P59</f>
        <v>7.085392429902434</v>
      </c>
      <c r="V59" s="91">
        <f aca="true" t="shared" si="23" ref="V59:W59">Q58-Q59</f>
        <v>2.2035070238855567</v>
      </c>
      <c r="W59" s="91">
        <f t="shared" si="23"/>
        <v>12.091274009225948</v>
      </c>
    </row>
    <row r="60" spans="1:19" ht="12">
      <c r="A60" s="75"/>
      <c r="B60" s="75"/>
      <c r="C60" s="75"/>
      <c r="D60" s="72"/>
      <c r="E60" s="72"/>
      <c r="F60" s="72"/>
      <c r="G60" s="72"/>
      <c r="H60" s="72"/>
      <c r="I60" s="72"/>
      <c r="J60" s="72"/>
      <c r="K60" s="72"/>
      <c r="L60" s="1" t="str">
        <f t="shared" si="1"/>
        <v>x</v>
      </c>
      <c r="M60" s="1" t="str">
        <f t="shared" si="2"/>
        <v>x</v>
      </c>
      <c r="N60" s="1" t="str">
        <f t="shared" si="3"/>
        <v>x</v>
      </c>
      <c r="O60" s="1" t="str">
        <f t="shared" si="4"/>
        <v>x</v>
      </c>
      <c r="P60" s="35"/>
      <c r="Q60" s="35"/>
      <c r="R60" s="35"/>
      <c r="S60" s="35"/>
    </row>
    <row r="61" spans="1:20" ht="12">
      <c r="A61" s="77">
        <v>18</v>
      </c>
      <c r="B61" s="77" t="s">
        <v>133</v>
      </c>
      <c r="C61" s="77" t="s">
        <v>5</v>
      </c>
      <c r="D61" s="78">
        <v>553.352515</v>
      </c>
      <c r="E61" s="78">
        <v>682.32239</v>
      </c>
      <c r="F61" s="78">
        <v>1991.810165</v>
      </c>
      <c r="G61" s="78">
        <v>3288.6272325</v>
      </c>
      <c r="H61" s="78">
        <v>19085.891483</v>
      </c>
      <c r="I61" s="78">
        <v>24249.371412</v>
      </c>
      <c r="J61" s="78">
        <v>21640.31543</v>
      </c>
      <c r="K61" s="78">
        <v>28243.464432</v>
      </c>
      <c r="L61" s="1">
        <f t="shared" si="1"/>
        <v>81.09839617017404</v>
      </c>
      <c r="M61" s="1">
        <f t="shared" si="2"/>
        <v>60.566614097087395</v>
      </c>
      <c r="N61" s="1">
        <f t="shared" si="3"/>
        <v>78.70674731616008</v>
      </c>
      <c r="O61" s="1">
        <f t="shared" si="4"/>
        <v>76.62061246807032</v>
      </c>
      <c r="P61" s="35">
        <v>81.09839617017404</v>
      </c>
      <c r="Q61" s="35">
        <v>60.566614097087395</v>
      </c>
      <c r="R61" s="35">
        <v>78.70674731616008</v>
      </c>
      <c r="S61" s="35">
        <v>76.62061246807032</v>
      </c>
      <c r="T61" s="1" t="b">
        <f t="shared" si="5"/>
        <v>0</v>
      </c>
    </row>
    <row r="62" spans="1:23" ht="12">
      <c r="A62" s="75"/>
      <c r="B62" s="75"/>
      <c r="C62" s="75" t="s">
        <v>6</v>
      </c>
      <c r="D62" s="72">
        <v>202.6164925</v>
      </c>
      <c r="E62" s="72">
        <v>356.4788025</v>
      </c>
      <c r="F62" s="72">
        <v>454.405625</v>
      </c>
      <c r="G62" s="72">
        <v>913.599915</v>
      </c>
      <c r="H62" s="72">
        <v>3853.009495</v>
      </c>
      <c r="I62" s="72">
        <v>7112.81466</v>
      </c>
      <c r="J62" s="72">
        <v>4511.1043325</v>
      </c>
      <c r="K62" s="72">
        <v>8384.31147</v>
      </c>
      <c r="L62" s="1">
        <f t="shared" si="1"/>
        <v>56.83830036429726</v>
      </c>
      <c r="M62" s="1">
        <f t="shared" si="2"/>
        <v>49.73792330092325</v>
      </c>
      <c r="N62" s="1">
        <f t="shared" si="3"/>
        <v>54.16996898102783</v>
      </c>
      <c r="O62" s="1">
        <f t="shared" si="4"/>
        <v>53.80411198511927</v>
      </c>
      <c r="P62" s="35">
        <v>56.83830036429726</v>
      </c>
      <c r="Q62" s="35">
        <v>49.73792330092325</v>
      </c>
      <c r="R62" s="35">
        <v>54.16996898102783</v>
      </c>
      <c r="S62" s="35">
        <v>53.80411198511927</v>
      </c>
      <c r="T62" s="1" t="b">
        <f t="shared" si="5"/>
        <v>0</v>
      </c>
      <c r="U62" s="91">
        <f>P61-P62</f>
        <v>24.26009580587678</v>
      </c>
      <c r="V62" s="91">
        <f aca="true" t="shared" si="24" ref="V62:W62">Q61-Q62</f>
        <v>10.828690796164146</v>
      </c>
      <c r="W62" s="91">
        <f t="shared" si="24"/>
        <v>24.536778335132247</v>
      </c>
    </row>
    <row r="63" spans="1:19" ht="12">
      <c r="A63" s="75"/>
      <c r="B63" s="75"/>
      <c r="C63" s="75"/>
      <c r="D63" s="72"/>
      <c r="E63" s="72"/>
      <c r="F63" s="72"/>
      <c r="G63" s="72"/>
      <c r="H63" s="72"/>
      <c r="I63" s="72"/>
      <c r="J63" s="72"/>
      <c r="K63" s="72"/>
      <c r="L63" s="1" t="str">
        <f t="shared" si="1"/>
        <v>x</v>
      </c>
      <c r="M63" s="1" t="str">
        <f t="shared" si="2"/>
        <v>x</v>
      </c>
      <c r="N63" s="1" t="str">
        <f t="shared" si="3"/>
        <v>x</v>
      </c>
      <c r="O63" s="1" t="str">
        <f t="shared" si="4"/>
        <v>x</v>
      </c>
      <c r="P63" s="35"/>
      <c r="Q63" s="35"/>
      <c r="R63" s="35"/>
      <c r="S63" s="35"/>
    </row>
    <row r="64" spans="1:23" ht="12">
      <c r="A64" s="77">
        <v>19</v>
      </c>
      <c r="B64" s="77" t="s">
        <v>134</v>
      </c>
      <c r="C64" s="77" t="s">
        <v>5</v>
      </c>
      <c r="D64" s="78">
        <v>755.248705</v>
      </c>
      <c r="E64" s="78">
        <v>1131.1534225</v>
      </c>
      <c r="F64" s="78">
        <v>2210.5203</v>
      </c>
      <c r="G64" s="78">
        <v>3690.8607775</v>
      </c>
      <c r="H64" s="78">
        <v>12420.432753</v>
      </c>
      <c r="I64" s="78">
        <v>17521.523638</v>
      </c>
      <c r="J64" s="78">
        <v>15386.201757</v>
      </c>
      <c r="K64" s="78">
        <v>22343.537837</v>
      </c>
      <c r="L64" s="1">
        <f t="shared" si="1"/>
        <v>66.76801660828639</v>
      </c>
      <c r="M64" s="1">
        <f t="shared" si="2"/>
        <v>59.89172806180171</v>
      </c>
      <c r="N64" s="1">
        <f t="shared" si="3"/>
        <v>70.88671630167508</v>
      </c>
      <c r="O64" s="1">
        <f t="shared" si="4"/>
        <v>68.86197642130365</v>
      </c>
      <c r="P64" s="35">
        <v>66.76801660828639</v>
      </c>
      <c r="Q64" s="35">
        <v>59.89172806180171</v>
      </c>
      <c r="R64" s="35">
        <v>70.88671630167508</v>
      </c>
      <c r="S64" s="35">
        <v>68.86197642130365</v>
      </c>
      <c r="T64" s="1" t="b">
        <f t="shared" si="5"/>
        <v>1</v>
      </c>
      <c r="U64" s="91"/>
      <c r="V64" s="91"/>
      <c r="W64" s="91"/>
    </row>
    <row r="65" spans="1:23" ht="12">
      <c r="A65" s="75"/>
      <c r="B65" s="75"/>
      <c r="C65" s="75" t="s">
        <v>6</v>
      </c>
      <c r="D65" s="72">
        <v>97.629695</v>
      </c>
      <c r="E65" s="72">
        <v>181.4079625</v>
      </c>
      <c r="F65" s="72">
        <v>273.7286175</v>
      </c>
      <c r="G65" s="72">
        <v>549.578195</v>
      </c>
      <c r="H65" s="72">
        <v>3093.6252025</v>
      </c>
      <c r="I65" s="72">
        <v>5606.78663</v>
      </c>
      <c r="J65" s="72">
        <v>3464.983515</v>
      </c>
      <c r="K65" s="72">
        <v>6337.7727875</v>
      </c>
      <c r="L65" s="1">
        <f t="shared" si="1"/>
        <v>53.81775620791728</v>
      </c>
      <c r="M65" s="1">
        <f t="shared" si="2"/>
        <v>49.80703746807131</v>
      </c>
      <c r="N65" s="1">
        <f t="shared" si="3"/>
        <v>55.176438959654156</v>
      </c>
      <c r="O65" s="1">
        <f t="shared" si="4"/>
        <v>54.67194282878037</v>
      </c>
      <c r="P65" s="35">
        <v>53.81775620791728</v>
      </c>
      <c r="Q65" s="35">
        <v>49.80703746807131</v>
      </c>
      <c r="R65" s="35">
        <v>55.176438959654156</v>
      </c>
      <c r="S65" s="35">
        <v>54.67194282878037</v>
      </c>
      <c r="T65" s="1" t="b">
        <f t="shared" si="5"/>
        <v>1</v>
      </c>
      <c r="U65" s="91">
        <f>P64-P65</f>
        <v>12.95026040036911</v>
      </c>
      <c r="V65" s="91">
        <f aca="true" t="shared" si="25" ref="V65:W65">Q64-Q65</f>
        <v>10.0846905937304</v>
      </c>
      <c r="W65" s="91">
        <f t="shared" si="25"/>
        <v>15.710277342020923</v>
      </c>
    </row>
    <row r="66" spans="1:19" ht="12">
      <c r="A66" s="75"/>
      <c r="B66" s="75"/>
      <c r="C66" s="75"/>
      <c r="D66" s="72"/>
      <c r="E66" s="72"/>
      <c r="F66" s="72"/>
      <c r="G66" s="72"/>
      <c r="H66" s="72"/>
      <c r="I66" s="72"/>
      <c r="J66" s="72"/>
      <c r="K66" s="72"/>
      <c r="L66" s="1" t="str">
        <f t="shared" si="1"/>
        <v>x</v>
      </c>
      <c r="M66" s="1" t="str">
        <f t="shared" si="2"/>
        <v>x</v>
      </c>
      <c r="N66" s="1" t="str">
        <f t="shared" si="3"/>
        <v>x</v>
      </c>
      <c r="O66" s="1" t="str">
        <f t="shared" si="4"/>
        <v>x</v>
      </c>
      <c r="P66" s="35"/>
      <c r="Q66" s="35"/>
      <c r="R66" s="35"/>
      <c r="S66" s="35"/>
    </row>
    <row r="67" spans="1:20" ht="12">
      <c r="A67" s="77">
        <v>20</v>
      </c>
      <c r="B67" s="77" t="s">
        <v>135</v>
      </c>
      <c r="C67" s="77" t="s">
        <v>5</v>
      </c>
      <c r="D67" s="78">
        <v>340.3176875</v>
      </c>
      <c r="E67" s="78">
        <v>442.7054525</v>
      </c>
      <c r="F67" s="78">
        <v>377.249675</v>
      </c>
      <c r="G67" s="78">
        <v>687.36912</v>
      </c>
      <c r="H67" s="78">
        <v>3155.180175</v>
      </c>
      <c r="I67" s="78">
        <v>4035.3401425</v>
      </c>
      <c r="J67" s="78">
        <v>3874.270075</v>
      </c>
      <c r="K67" s="78">
        <v>5168.859245</v>
      </c>
      <c r="L67" s="1">
        <f t="shared" si="1"/>
        <v>76.8722602304068</v>
      </c>
      <c r="M67" s="1">
        <f t="shared" si="2"/>
        <v>54.88312815099986</v>
      </c>
      <c r="N67" s="1">
        <f t="shared" si="3"/>
        <v>78.18870438627467</v>
      </c>
      <c r="O67" s="1">
        <f t="shared" si="4"/>
        <v>74.95406416314593</v>
      </c>
      <c r="P67" s="35">
        <v>76.8722602304068</v>
      </c>
      <c r="Q67" s="35">
        <v>54.88312815099986</v>
      </c>
      <c r="R67" s="35">
        <v>78.18870438627467</v>
      </c>
      <c r="S67" s="35">
        <v>74.95406416314593</v>
      </c>
      <c r="T67" s="1" t="b">
        <f t="shared" si="5"/>
        <v>1</v>
      </c>
    </row>
    <row r="68" spans="1:23" ht="12">
      <c r="A68" s="75"/>
      <c r="B68" s="75"/>
      <c r="C68" s="75" t="s">
        <v>6</v>
      </c>
      <c r="D68" s="72">
        <v>56.561285</v>
      </c>
      <c r="E68" s="72">
        <v>110.315375</v>
      </c>
      <c r="F68" s="72">
        <v>50.7861975</v>
      </c>
      <c r="G68" s="72">
        <v>130.928155</v>
      </c>
      <c r="H68" s="72">
        <v>704.8195875</v>
      </c>
      <c r="I68" s="72">
        <v>1282.0307575</v>
      </c>
      <c r="J68" s="72">
        <v>812.2992725</v>
      </c>
      <c r="K68" s="72">
        <v>1523.7000775</v>
      </c>
      <c r="L68" s="1">
        <f t="shared" si="1"/>
        <v>51.27234984244036</v>
      </c>
      <c r="M68" s="1">
        <f t="shared" si="2"/>
        <v>38.78936314347361</v>
      </c>
      <c r="N68" s="1">
        <f t="shared" si="3"/>
        <v>54.97680795696511</v>
      </c>
      <c r="O68" s="1">
        <f t="shared" si="4"/>
        <v>53.31096877233047</v>
      </c>
      <c r="P68" s="35">
        <v>51.27234984244036</v>
      </c>
      <c r="Q68" s="35">
        <v>38.78936314347361</v>
      </c>
      <c r="R68" s="35">
        <v>54.97680795696511</v>
      </c>
      <c r="S68" s="35">
        <v>53.31096877233047</v>
      </c>
      <c r="T68" s="1" t="b">
        <f t="shared" si="5"/>
        <v>1</v>
      </c>
      <c r="U68" s="91">
        <f>P67-P68</f>
        <v>25.599910387966432</v>
      </c>
      <c r="V68" s="91">
        <f aca="true" t="shared" si="26" ref="V68:W68">Q67-Q68</f>
        <v>16.09376500752625</v>
      </c>
      <c r="W68" s="91">
        <f t="shared" si="26"/>
        <v>23.211896429309554</v>
      </c>
    </row>
    <row r="69" spans="1:19" ht="12">
      <c r="A69" s="75"/>
      <c r="B69" s="75"/>
      <c r="C69" s="75"/>
      <c r="D69" s="72"/>
      <c r="E69" s="72"/>
      <c r="F69" s="72"/>
      <c r="G69" s="72"/>
      <c r="H69" s="72"/>
      <c r="I69" s="72"/>
      <c r="J69" s="72"/>
      <c r="K69" s="72"/>
      <c r="L69" s="1" t="str">
        <f t="shared" si="1"/>
        <v>x</v>
      </c>
      <c r="M69" s="1" t="str">
        <f t="shared" si="2"/>
        <v>x</v>
      </c>
      <c r="N69" s="1" t="str">
        <f t="shared" si="3"/>
        <v>x</v>
      </c>
      <c r="O69" s="1" t="str">
        <f t="shared" si="4"/>
        <v>x</v>
      </c>
      <c r="P69" s="35"/>
      <c r="Q69" s="35"/>
      <c r="R69" s="35"/>
      <c r="S69" s="35"/>
    </row>
    <row r="70" spans="1:20" ht="12">
      <c r="A70" s="77">
        <v>21</v>
      </c>
      <c r="B70" s="77" t="s">
        <v>136</v>
      </c>
      <c r="C70" s="77" t="s">
        <v>5</v>
      </c>
      <c r="D70" s="78">
        <v>20.83675</v>
      </c>
      <c r="E70" s="78">
        <v>23.10975</v>
      </c>
      <c r="F70" s="78">
        <v>43.32125</v>
      </c>
      <c r="G70" s="78">
        <v>54.39875</v>
      </c>
      <c r="H70" s="78">
        <v>155.4815</v>
      </c>
      <c r="I70" s="78">
        <v>186.785</v>
      </c>
      <c r="J70" s="78">
        <v>219.6395</v>
      </c>
      <c r="K70" s="78">
        <v>264.2935</v>
      </c>
      <c r="L70" s="1">
        <f t="shared" si="1"/>
        <v>90.16432458161599</v>
      </c>
      <c r="M70" s="1">
        <f t="shared" si="2"/>
        <v>79.63648061766125</v>
      </c>
      <c r="N70" s="1">
        <f t="shared" si="3"/>
        <v>83.24089193457719</v>
      </c>
      <c r="O70" s="1">
        <f t="shared" si="4"/>
        <v>83.10438962744071</v>
      </c>
      <c r="P70" s="35">
        <v>90.16432458161599</v>
      </c>
      <c r="Q70" s="35">
        <v>79.63648061766125</v>
      </c>
      <c r="R70" s="35">
        <v>83.24089193457719</v>
      </c>
      <c r="S70" s="35">
        <v>83.10438962744071</v>
      </c>
      <c r="T70" s="1" t="b">
        <f t="shared" si="5"/>
        <v>0</v>
      </c>
    </row>
    <row r="71" spans="1:23" ht="12">
      <c r="A71" s="75"/>
      <c r="B71" s="75"/>
      <c r="C71" s="75" t="s">
        <v>6</v>
      </c>
      <c r="D71" s="72">
        <v>2.584</v>
      </c>
      <c r="E71" s="72">
        <v>2.9845</v>
      </c>
      <c r="F71" s="72">
        <v>5.32725</v>
      </c>
      <c r="G71" s="72">
        <v>8.99875</v>
      </c>
      <c r="H71" s="72">
        <v>24.49875</v>
      </c>
      <c r="I71" s="72">
        <v>49.28975</v>
      </c>
      <c r="J71" s="72">
        <v>32.41</v>
      </c>
      <c r="K71" s="72">
        <v>61.273</v>
      </c>
      <c r="L71" s="1">
        <f t="shared" si="1"/>
        <v>86.58066677835484</v>
      </c>
      <c r="M71" s="1">
        <f t="shared" si="2"/>
        <v>59.199888873454654</v>
      </c>
      <c r="N71" s="1">
        <f t="shared" si="3"/>
        <v>49.703538768202314</v>
      </c>
      <c r="O71" s="1">
        <f t="shared" si="4"/>
        <v>52.89442331859056</v>
      </c>
      <c r="P71" s="35">
        <v>86.58066677835484</v>
      </c>
      <c r="Q71" s="35">
        <v>59.199888873454654</v>
      </c>
      <c r="R71" s="35">
        <v>49.703538768202314</v>
      </c>
      <c r="S71" s="35">
        <v>52.89442331859056</v>
      </c>
      <c r="T71" s="1" t="b">
        <f t="shared" si="5"/>
        <v>0</v>
      </c>
      <c r="U71" s="91">
        <f>P70-P71</f>
        <v>3.583657803261147</v>
      </c>
      <c r="V71" s="92">
        <f aca="true" t="shared" si="27" ref="V71:W71">Q70-Q71</f>
        <v>20.436591744206595</v>
      </c>
      <c r="W71" s="91">
        <f t="shared" si="27"/>
        <v>33.53735316637488</v>
      </c>
    </row>
    <row r="72" spans="1:19" ht="12">
      <c r="A72" s="75"/>
      <c r="B72" s="75"/>
      <c r="C72" s="75"/>
      <c r="D72" s="72"/>
      <c r="E72" s="72"/>
      <c r="F72" s="72"/>
      <c r="G72" s="72"/>
      <c r="H72" s="72"/>
      <c r="I72" s="72"/>
      <c r="J72" s="72"/>
      <c r="K72" s="72"/>
      <c r="L72" s="1" t="str">
        <f aca="true" t="shared" si="28" ref="L72:L111">IF(D72="","x",100*D72/E72)</f>
        <v>x</v>
      </c>
      <c r="M72" s="1" t="str">
        <f aca="true" t="shared" si="29" ref="M72:M111">IF(F72="","x",100*F72/G72)</f>
        <v>x</v>
      </c>
      <c r="N72" s="1" t="str">
        <f aca="true" t="shared" si="30" ref="N72:N111">IF(H72="","x",100*H72/I72)</f>
        <v>x</v>
      </c>
      <c r="O72" s="1" t="str">
        <f aca="true" t="shared" si="31" ref="O72:O111">IF(J72="","x",100*J72/K72)</f>
        <v>x</v>
      </c>
      <c r="P72" s="35"/>
      <c r="Q72" s="35"/>
      <c r="R72" s="35"/>
      <c r="S72" s="35"/>
    </row>
    <row r="73" spans="1:20" ht="12">
      <c r="A73" s="77">
        <v>22</v>
      </c>
      <c r="B73" s="77" t="s">
        <v>137</v>
      </c>
      <c r="C73" s="77" t="s">
        <v>5</v>
      </c>
      <c r="D73" s="78">
        <v>19.4098825</v>
      </c>
      <c r="E73" s="78">
        <v>23.2616425</v>
      </c>
      <c r="F73" s="78">
        <v>85.855035</v>
      </c>
      <c r="G73" s="78">
        <v>108.64617</v>
      </c>
      <c r="H73" s="78">
        <v>13378.70123</v>
      </c>
      <c r="I73" s="78">
        <v>16776.350312</v>
      </c>
      <c r="J73" s="78">
        <v>13483.966147</v>
      </c>
      <c r="K73" s="78">
        <v>16908.258125</v>
      </c>
      <c r="L73" s="1">
        <f t="shared" si="28"/>
        <v>83.44158199490856</v>
      </c>
      <c r="M73" s="1">
        <f t="shared" si="29"/>
        <v>79.02260613512654</v>
      </c>
      <c r="N73" s="1">
        <f t="shared" si="30"/>
        <v>79.74738832456494</v>
      </c>
      <c r="O73" s="1">
        <f t="shared" si="31"/>
        <v>79.7478134489977</v>
      </c>
      <c r="P73" s="35">
        <v>83.44158199490856</v>
      </c>
      <c r="Q73" s="35">
        <v>79.02260613512654</v>
      </c>
      <c r="R73" s="35">
        <v>79.74738832456494</v>
      </c>
      <c r="S73" s="35">
        <v>79.7478134489977</v>
      </c>
      <c r="T73" s="1" t="b">
        <f aca="true" t="shared" si="32" ref="T73:T89">R73&gt;P73</f>
        <v>0</v>
      </c>
    </row>
    <row r="74" spans="1:23" ht="12">
      <c r="A74" s="75"/>
      <c r="B74" s="75"/>
      <c r="C74" s="75" t="s">
        <v>6</v>
      </c>
      <c r="D74" s="72"/>
      <c r="E74" s="72"/>
      <c r="F74" s="72"/>
      <c r="G74" s="72">
        <v>5.8905925</v>
      </c>
      <c r="H74" s="72">
        <v>2488.1025975</v>
      </c>
      <c r="I74" s="72">
        <v>4806.5300075</v>
      </c>
      <c r="J74" s="72">
        <v>2494.01947</v>
      </c>
      <c r="K74" s="72">
        <v>4815.2336525</v>
      </c>
      <c r="L74" s="1" t="str">
        <f t="shared" si="28"/>
        <v>x</v>
      </c>
      <c r="M74" s="1" t="str">
        <f t="shared" si="29"/>
        <v>x</v>
      </c>
      <c r="N74" s="1">
        <f t="shared" si="30"/>
        <v>51.765048665411875</v>
      </c>
      <c r="O74" s="1">
        <f t="shared" si="31"/>
        <v>51.794360356846674</v>
      </c>
      <c r="P74" s="35"/>
      <c r="Q74" s="35"/>
      <c r="R74" s="35">
        <v>51.765048665411875</v>
      </c>
      <c r="S74" s="35">
        <v>51.794360356846674</v>
      </c>
      <c r="T74" s="1" t="b">
        <f t="shared" si="32"/>
        <v>1</v>
      </c>
      <c r="U74" s="91"/>
      <c r="V74" s="91"/>
      <c r="W74" s="91"/>
    </row>
    <row r="75" spans="1:19" ht="12">
      <c r="A75" s="75"/>
      <c r="B75" s="75"/>
      <c r="C75" s="75"/>
      <c r="D75" s="72"/>
      <c r="E75" s="72"/>
      <c r="F75" s="72"/>
      <c r="G75" s="72"/>
      <c r="H75" s="72"/>
      <c r="I75" s="72"/>
      <c r="J75" s="72"/>
      <c r="K75" s="72"/>
      <c r="L75" s="1" t="str">
        <f t="shared" si="28"/>
        <v>x</v>
      </c>
      <c r="M75" s="1" t="str">
        <f t="shared" si="29"/>
        <v>x</v>
      </c>
      <c r="N75" s="1" t="str">
        <f t="shared" si="30"/>
        <v>x</v>
      </c>
      <c r="O75" s="1" t="str">
        <f t="shared" si="31"/>
        <v>x</v>
      </c>
      <c r="P75" s="35"/>
      <c r="Q75" s="35"/>
      <c r="R75" s="35"/>
      <c r="S75" s="35"/>
    </row>
    <row r="76" spans="1:20" ht="12">
      <c r="A76" s="77">
        <v>23</v>
      </c>
      <c r="B76" s="77" t="s">
        <v>138</v>
      </c>
      <c r="C76" s="77" t="s">
        <v>5</v>
      </c>
      <c r="D76" s="78">
        <v>17.0117975</v>
      </c>
      <c r="E76" s="78">
        <v>19.742585</v>
      </c>
      <c r="F76" s="78">
        <v>71.831</v>
      </c>
      <c r="G76" s="78">
        <v>92.3300525</v>
      </c>
      <c r="H76" s="78">
        <v>716.218745</v>
      </c>
      <c r="I76" s="78">
        <v>851.4750125</v>
      </c>
      <c r="J76" s="78">
        <v>805.0615425</v>
      </c>
      <c r="K76" s="78">
        <v>963.54765</v>
      </c>
      <c r="L76" s="1">
        <f t="shared" si="28"/>
        <v>86.16803473304029</v>
      </c>
      <c r="M76" s="1">
        <f t="shared" si="29"/>
        <v>77.7980712184692</v>
      </c>
      <c r="N76" s="1">
        <f t="shared" si="30"/>
        <v>84.11506321214564</v>
      </c>
      <c r="O76" s="1">
        <f t="shared" si="31"/>
        <v>83.55181422527468</v>
      </c>
      <c r="P76" s="35">
        <v>86.16803473304029</v>
      </c>
      <c r="Q76" s="35">
        <v>77.7980712184692</v>
      </c>
      <c r="R76" s="35">
        <v>84.11506321214564</v>
      </c>
      <c r="S76" s="35">
        <v>83.55181422527468</v>
      </c>
      <c r="T76" s="1" t="b">
        <f t="shared" si="32"/>
        <v>0</v>
      </c>
    </row>
    <row r="77" spans="1:25" ht="12">
      <c r="A77" s="75"/>
      <c r="B77" s="75"/>
      <c r="C77" s="75" t="s">
        <v>6</v>
      </c>
      <c r="D77" s="72">
        <v>4.060315</v>
      </c>
      <c r="E77" s="72">
        <v>8.5962275</v>
      </c>
      <c r="F77" s="72">
        <v>14.65604</v>
      </c>
      <c r="G77" s="72">
        <v>29.3066175</v>
      </c>
      <c r="H77" s="72">
        <v>134.845655</v>
      </c>
      <c r="I77" s="72">
        <v>266.3157125</v>
      </c>
      <c r="J77" s="72">
        <v>153.56201</v>
      </c>
      <c r="K77" s="72">
        <v>304.2185575</v>
      </c>
      <c r="L77" s="1">
        <f t="shared" si="28"/>
        <v>47.23368477625796</v>
      </c>
      <c r="M77" s="1">
        <f t="shared" si="29"/>
        <v>50.00931956750041</v>
      </c>
      <c r="N77" s="1">
        <f t="shared" si="30"/>
        <v>50.63375860708931</v>
      </c>
      <c r="O77" s="1">
        <f t="shared" si="31"/>
        <v>50.47752880755804</v>
      </c>
      <c r="P77" s="35">
        <v>47.23368477625796</v>
      </c>
      <c r="Q77" s="35">
        <v>50.00931956750041</v>
      </c>
      <c r="R77" s="35">
        <v>50.63375860708931</v>
      </c>
      <c r="S77" s="35">
        <v>50.47752880755804</v>
      </c>
      <c r="T77" s="1" t="b">
        <f t="shared" si="32"/>
        <v>1</v>
      </c>
      <c r="U77" s="91">
        <f>P76-P77</f>
        <v>38.93434995678233</v>
      </c>
      <c r="V77" s="91">
        <f aca="true" t="shared" si="33" ref="V77:W77">Q76-Q77</f>
        <v>27.78875165096879</v>
      </c>
      <c r="W77" s="91">
        <f t="shared" si="33"/>
        <v>33.48130460505633</v>
      </c>
      <c r="Y77" s="77" t="s">
        <v>29</v>
      </c>
    </row>
    <row r="78" spans="1:25" ht="12">
      <c r="A78" s="75"/>
      <c r="B78" s="75"/>
      <c r="C78" s="75"/>
      <c r="D78" s="72"/>
      <c r="E78" s="72"/>
      <c r="F78" s="72"/>
      <c r="G78" s="72"/>
      <c r="H78" s="72"/>
      <c r="I78" s="72"/>
      <c r="J78" s="72"/>
      <c r="K78" s="72"/>
      <c r="L78" s="1" t="str">
        <f t="shared" si="28"/>
        <v>x</v>
      </c>
      <c r="M78" s="1" t="str">
        <f t="shared" si="29"/>
        <v>x</v>
      </c>
      <c r="N78" s="1" t="str">
        <f t="shared" si="30"/>
        <v>x</v>
      </c>
      <c r="O78" s="1" t="str">
        <f t="shared" si="31"/>
        <v>x</v>
      </c>
      <c r="P78" s="35"/>
      <c r="Q78" s="35"/>
      <c r="R78" s="35"/>
      <c r="S78" s="35"/>
      <c r="Y78" s="77" t="s">
        <v>27</v>
      </c>
    </row>
    <row r="79" spans="1:25" ht="12">
      <c r="A79" s="77">
        <v>24</v>
      </c>
      <c r="B79" s="77" t="s">
        <v>139</v>
      </c>
      <c r="C79" s="77" t="s">
        <v>5</v>
      </c>
      <c r="D79" s="78"/>
      <c r="E79" s="78"/>
      <c r="F79" s="78"/>
      <c r="G79" s="78">
        <v>10.2475725</v>
      </c>
      <c r="H79" s="78">
        <v>7057.9209725</v>
      </c>
      <c r="I79" s="78">
        <v>9234.9466075</v>
      </c>
      <c r="J79" s="78">
        <v>7064.36227</v>
      </c>
      <c r="K79" s="78">
        <v>9247.0678175</v>
      </c>
      <c r="L79" s="1" t="str">
        <f t="shared" si="28"/>
        <v>x</v>
      </c>
      <c r="M79" s="1" t="str">
        <f t="shared" si="29"/>
        <v>x</v>
      </c>
      <c r="N79" s="1">
        <f t="shared" si="30"/>
        <v>76.42622391306554</v>
      </c>
      <c r="O79" s="1">
        <f t="shared" si="31"/>
        <v>76.39570087969672</v>
      </c>
      <c r="P79" s="35"/>
      <c r="Q79" s="35"/>
      <c r="R79" s="35">
        <v>76.42622391306554</v>
      </c>
      <c r="S79" s="35">
        <v>76.39570087969672</v>
      </c>
      <c r="T79" s="1" t="b">
        <f t="shared" si="32"/>
        <v>1</v>
      </c>
      <c r="U79" s="91"/>
      <c r="V79" s="91"/>
      <c r="W79" s="91"/>
      <c r="Y79" s="77" t="s">
        <v>32</v>
      </c>
    </row>
    <row r="80" spans="1:25" ht="12">
      <c r="A80" s="75"/>
      <c r="B80" s="75"/>
      <c r="C80" s="75" t="s">
        <v>6</v>
      </c>
      <c r="D80" s="72"/>
      <c r="E80" s="72"/>
      <c r="F80" s="72"/>
      <c r="G80" s="72"/>
      <c r="H80" s="72">
        <v>1130.980205</v>
      </c>
      <c r="I80" s="72">
        <v>2332.6083175</v>
      </c>
      <c r="J80" s="72">
        <v>1131.677195</v>
      </c>
      <c r="K80" s="72">
        <v>2334.014015</v>
      </c>
      <c r="L80" s="1" t="str">
        <f t="shared" si="28"/>
        <v>x</v>
      </c>
      <c r="M80" s="1" t="str">
        <f t="shared" si="29"/>
        <v>x</v>
      </c>
      <c r="N80" s="1">
        <f t="shared" si="30"/>
        <v>48.48564572607464</v>
      </c>
      <c r="O80" s="1">
        <f t="shared" si="31"/>
        <v>48.48630675424628</v>
      </c>
      <c r="P80" s="35"/>
      <c r="Q80" s="35"/>
      <c r="R80" s="35">
        <v>48.48564572607464</v>
      </c>
      <c r="S80" s="35">
        <v>48.48630675424628</v>
      </c>
      <c r="T80" s="1" t="b">
        <f t="shared" si="32"/>
        <v>1</v>
      </c>
      <c r="U80" s="91"/>
      <c r="V80" s="91"/>
      <c r="W80" s="91"/>
      <c r="Y80" s="77" t="s">
        <v>31</v>
      </c>
    </row>
    <row r="81" spans="1:19" ht="12">
      <c r="A81" s="75"/>
      <c r="B81" s="75"/>
      <c r="C81" s="75"/>
      <c r="D81" s="72"/>
      <c r="E81" s="72"/>
      <c r="F81" s="72"/>
      <c r="G81" s="72"/>
      <c r="H81" s="72"/>
      <c r="I81" s="72"/>
      <c r="J81" s="72"/>
      <c r="K81" s="72"/>
      <c r="L81" s="1" t="str">
        <f t="shared" si="28"/>
        <v>x</v>
      </c>
      <c r="M81" s="1" t="str">
        <f t="shared" si="29"/>
        <v>x</v>
      </c>
      <c r="N81" s="1" t="str">
        <f t="shared" si="30"/>
        <v>x</v>
      </c>
      <c r="O81" s="1" t="str">
        <f t="shared" si="31"/>
        <v>x</v>
      </c>
      <c r="P81" s="35"/>
      <c r="Q81" s="35"/>
      <c r="R81" s="35"/>
      <c r="S81" s="35"/>
    </row>
    <row r="82" spans="1:20" ht="12">
      <c r="A82" s="77">
        <v>25</v>
      </c>
      <c r="B82" s="77" t="s">
        <v>140</v>
      </c>
      <c r="C82" s="77" t="s">
        <v>5</v>
      </c>
      <c r="D82" s="78">
        <v>21.37049</v>
      </c>
      <c r="E82" s="78">
        <v>28.08168</v>
      </c>
      <c r="F82" s="78">
        <v>93.6257</v>
      </c>
      <c r="G82" s="78">
        <v>133.2294725</v>
      </c>
      <c r="H82" s="78">
        <v>1230.74257</v>
      </c>
      <c r="I82" s="78">
        <v>1660.0084625</v>
      </c>
      <c r="J82" s="78">
        <v>1345.73876</v>
      </c>
      <c r="K82" s="78">
        <v>1821.319615</v>
      </c>
      <c r="L82" s="1">
        <f t="shared" si="28"/>
        <v>76.10118055614906</v>
      </c>
      <c r="M82" s="1">
        <f t="shared" si="29"/>
        <v>70.27401538349557</v>
      </c>
      <c r="N82" s="1">
        <f t="shared" si="30"/>
        <v>74.14074071324198</v>
      </c>
      <c r="O82" s="1">
        <f t="shared" si="31"/>
        <v>73.88811655663193</v>
      </c>
      <c r="P82" s="35">
        <v>76.10118055614906</v>
      </c>
      <c r="Q82" s="35">
        <v>70.27401538349557</v>
      </c>
      <c r="R82" s="35">
        <v>74.14074071324198</v>
      </c>
      <c r="S82" s="35">
        <v>73.88811655663193</v>
      </c>
      <c r="T82" s="1" t="b">
        <f t="shared" si="32"/>
        <v>0</v>
      </c>
    </row>
    <row r="83" spans="1:23" ht="12">
      <c r="A83" s="75"/>
      <c r="B83" s="75"/>
      <c r="C83" s="75" t="s">
        <v>6</v>
      </c>
      <c r="D83" s="72">
        <v>1.5465575</v>
      </c>
      <c r="E83" s="72">
        <v>4.620395</v>
      </c>
      <c r="F83" s="72">
        <v>42.1400575</v>
      </c>
      <c r="G83" s="72">
        <v>88.8063275</v>
      </c>
      <c r="H83" s="72">
        <v>228.6950025</v>
      </c>
      <c r="I83" s="72">
        <v>505.1135625</v>
      </c>
      <c r="J83" s="72">
        <v>272.3816175</v>
      </c>
      <c r="K83" s="72">
        <v>598.540285</v>
      </c>
      <c r="L83" s="1">
        <f t="shared" si="28"/>
        <v>33.47240874427403</v>
      </c>
      <c r="M83" s="1">
        <f t="shared" si="29"/>
        <v>47.45163851078066</v>
      </c>
      <c r="N83" s="1">
        <f t="shared" si="30"/>
        <v>45.27595762190606</v>
      </c>
      <c r="O83" s="1">
        <f t="shared" si="31"/>
        <v>45.507649915326915</v>
      </c>
      <c r="P83" s="35">
        <v>33.47240874427403</v>
      </c>
      <c r="Q83" s="35">
        <v>47.45163851078066</v>
      </c>
      <c r="R83" s="35">
        <v>45.27595762190606</v>
      </c>
      <c r="S83" s="35">
        <v>45.507649915326915</v>
      </c>
      <c r="T83" s="1" t="b">
        <f t="shared" si="32"/>
        <v>1</v>
      </c>
      <c r="U83" s="91">
        <f>P82-P83</f>
        <v>42.62877181187503</v>
      </c>
      <c r="V83" s="91">
        <f aca="true" t="shared" si="34" ref="V83:W83">Q82-Q83</f>
        <v>22.822376872714905</v>
      </c>
      <c r="W83" s="91">
        <f t="shared" si="34"/>
        <v>28.864783091335923</v>
      </c>
    </row>
    <row r="84" spans="1:19" ht="12">
      <c r="A84" s="75"/>
      <c r="B84" s="75"/>
      <c r="C84" s="75"/>
      <c r="D84" s="72"/>
      <c r="E84" s="72"/>
      <c r="F84" s="72"/>
      <c r="G84" s="72"/>
      <c r="H84" s="72"/>
      <c r="I84" s="72"/>
      <c r="J84" s="72"/>
      <c r="K84" s="72"/>
      <c r="L84" s="1" t="str">
        <f t="shared" si="28"/>
        <v>x</v>
      </c>
      <c r="M84" s="1" t="str">
        <f t="shared" si="29"/>
        <v>x</v>
      </c>
      <c r="N84" s="1" t="str">
        <f t="shared" si="30"/>
        <v>x</v>
      </c>
      <c r="O84" s="1" t="str">
        <f t="shared" si="31"/>
        <v>x</v>
      </c>
      <c r="P84" s="35"/>
      <c r="Q84" s="35"/>
      <c r="R84" s="35"/>
      <c r="S84" s="35"/>
    </row>
    <row r="85" spans="1:20" ht="12">
      <c r="A85" s="77">
        <v>26</v>
      </c>
      <c r="B85" s="77" t="s">
        <v>141</v>
      </c>
      <c r="C85" s="77" t="s">
        <v>5</v>
      </c>
      <c r="D85" s="78">
        <v>41.77138</v>
      </c>
      <c r="E85" s="78">
        <v>67.0049725</v>
      </c>
      <c r="F85" s="78">
        <v>189.543105</v>
      </c>
      <c r="G85" s="78">
        <v>339.8728925</v>
      </c>
      <c r="H85" s="78">
        <v>2911.0296225</v>
      </c>
      <c r="I85" s="78">
        <v>4354.50437</v>
      </c>
      <c r="J85" s="78">
        <v>3142.3441075</v>
      </c>
      <c r="K85" s="78">
        <v>4761.382235</v>
      </c>
      <c r="L85" s="1">
        <f t="shared" si="28"/>
        <v>62.34071657890764</v>
      </c>
      <c r="M85" s="1">
        <f t="shared" si="29"/>
        <v>55.76882098651042</v>
      </c>
      <c r="N85" s="1">
        <f t="shared" si="30"/>
        <v>66.85099784387174</v>
      </c>
      <c r="O85" s="1">
        <f t="shared" si="31"/>
        <v>65.99646809284152</v>
      </c>
      <c r="P85" s="35">
        <v>62.34071657890764</v>
      </c>
      <c r="Q85" s="35">
        <v>55.76882098651042</v>
      </c>
      <c r="R85" s="35">
        <v>66.85099784387174</v>
      </c>
      <c r="S85" s="35">
        <v>65.99646809284152</v>
      </c>
      <c r="T85" s="1" t="b">
        <f t="shared" si="32"/>
        <v>1</v>
      </c>
    </row>
    <row r="86" spans="1:23" ht="12">
      <c r="A86" s="75"/>
      <c r="B86" s="75"/>
      <c r="C86" s="75" t="s">
        <v>6</v>
      </c>
      <c r="D86" s="72">
        <v>6.3083275</v>
      </c>
      <c r="E86" s="72">
        <v>17.7519875</v>
      </c>
      <c r="F86" s="72">
        <v>27.937905</v>
      </c>
      <c r="G86" s="72">
        <v>68.2697175</v>
      </c>
      <c r="H86" s="72">
        <v>589.651605</v>
      </c>
      <c r="I86" s="72">
        <v>1312.9833025</v>
      </c>
      <c r="J86" s="72">
        <v>623.8978375</v>
      </c>
      <c r="K86" s="72">
        <v>1399.0050075</v>
      </c>
      <c r="L86" s="1">
        <f t="shared" si="28"/>
        <v>35.535894220295056</v>
      </c>
      <c r="M86" s="1">
        <f t="shared" si="29"/>
        <v>40.92283668816998</v>
      </c>
      <c r="N86" s="1">
        <f t="shared" si="30"/>
        <v>44.90929959865198</v>
      </c>
      <c r="O86" s="1">
        <f t="shared" si="31"/>
        <v>44.59582590164532</v>
      </c>
      <c r="P86" s="35">
        <v>35.535894220295056</v>
      </c>
      <c r="Q86" s="35">
        <v>40.92283668816998</v>
      </c>
      <c r="R86" s="35">
        <v>44.90929959865198</v>
      </c>
      <c r="S86" s="35">
        <v>44.59582590164532</v>
      </c>
      <c r="T86" s="1" t="b">
        <f t="shared" si="32"/>
        <v>1</v>
      </c>
      <c r="U86" s="91">
        <f>P85-P86</f>
        <v>26.804822358612583</v>
      </c>
      <c r="V86" s="91">
        <f aca="true" t="shared" si="35" ref="V86:W86">Q85-Q86</f>
        <v>14.84598429834044</v>
      </c>
      <c r="W86" s="91">
        <f t="shared" si="35"/>
        <v>21.94169824521976</v>
      </c>
    </row>
    <row r="87" spans="1:19" ht="12">
      <c r="A87" s="75"/>
      <c r="B87" s="75"/>
      <c r="C87" s="75"/>
      <c r="D87" s="72"/>
      <c r="E87" s="72"/>
      <c r="F87" s="72"/>
      <c r="G87" s="72"/>
      <c r="H87" s="72"/>
      <c r="I87" s="72"/>
      <c r="J87" s="72"/>
      <c r="K87" s="72"/>
      <c r="L87" s="1" t="str">
        <f t="shared" si="28"/>
        <v>x</v>
      </c>
      <c r="M87" s="1" t="str">
        <f t="shared" si="29"/>
        <v>x</v>
      </c>
      <c r="N87" s="1" t="str">
        <f t="shared" si="30"/>
        <v>x</v>
      </c>
      <c r="O87" s="1" t="str">
        <f t="shared" si="31"/>
        <v>x</v>
      </c>
      <c r="P87" s="35"/>
      <c r="Q87" s="35"/>
      <c r="R87" s="35"/>
      <c r="S87" s="35"/>
    </row>
    <row r="88" spans="1:20" ht="12">
      <c r="A88" s="77">
        <v>27</v>
      </c>
      <c r="B88" s="77" t="s">
        <v>142</v>
      </c>
      <c r="C88" s="77" t="s">
        <v>5</v>
      </c>
      <c r="D88" s="78">
        <v>112.091365</v>
      </c>
      <c r="E88" s="78">
        <v>135.3198475</v>
      </c>
      <c r="F88" s="78">
        <v>33.175085</v>
      </c>
      <c r="G88" s="78">
        <v>50.5373025</v>
      </c>
      <c r="H88" s="78">
        <v>105.1127675</v>
      </c>
      <c r="I88" s="78">
        <v>131.9925</v>
      </c>
      <c r="J88" s="78">
        <v>253.6356725</v>
      </c>
      <c r="K88" s="78">
        <v>321.87226</v>
      </c>
      <c r="L88" s="1">
        <f t="shared" si="28"/>
        <v>82.83438613836746</v>
      </c>
      <c r="M88" s="1">
        <f t="shared" si="29"/>
        <v>65.64474825303547</v>
      </c>
      <c r="N88" s="1">
        <f t="shared" si="30"/>
        <v>79.63540920885657</v>
      </c>
      <c r="O88" s="1">
        <f t="shared" si="31"/>
        <v>78.80010302844987</v>
      </c>
      <c r="P88" s="35">
        <v>82.83438613836746</v>
      </c>
      <c r="Q88" s="35">
        <v>65.64474825303547</v>
      </c>
      <c r="R88" s="35">
        <v>79.63540920885657</v>
      </c>
      <c r="S88" s="35">
        <v>78.80010302844987</v>
      </c>
      <c r="T88" s="1" t="b">
        <f t="shared" si="32"/>
        <v>0</v>
      </c>
    </row>
    <row r="89" spans="1:23" ht="12">
      <c r="A89" s="75"/>
      <c r="B89" s="75"/>
      <c r="C89" s="75" t="s">
        <v>6</v>
      </c>
      <c r="D89" s="72">
        <v>16.15233</v>
      </c>
      <c r="E89" s="72">
        <v>31.4884725</v>
      </c>
      <c r="F89" s="72">
        <v>3.507335</v>
      </c>
      <c r="G89" s="72">
        <v>6.2639375</v>
      </c>
      <c r="H89" s="72">
        <v>13.702955</v>
      </c>
      <c r="I89" s="72">
        <v>38.176755</v>
      </c>
      <c r="J89" s="72">
        <v>33.669135</v>
      </c>
      <c r="K89" s="72">
        <v>76.5088875</v>
      </c>
      <c r="L89" s="1">
        <f t="shared" si="28"/>
        <v>51.29600999222811</v>
      </c>
      <c r="M89" s="1">
        <f t="shared" si="29"/>
        <v>55.992496732287</v>
      </c>
      <c r="N89" s="1">
        <f t="shared" si="30"/>
        <v>35.8934513947034</v>
      </c>
      <c r="O89" s="1">
        <f t="shared" si="31"/>
        <v>44.00682861843991</v>
      </c>
      <c r="P89" s="35">
        <v>51.29600999222811</v>
      </c>
      <c r="Q89" s="35">
        <v>55.992496732287</v>
      </c>
      <c r="R89" s="35">
        <v>35.8934513947034</v>
      </c>
      <c r="S89" s="35">
        <v>44.00682861843991</v>
      </c>
      <c r="T89" s="1" t="b">
        <f t="shared" si="32"/>
        <v>0</v>
      </c>
      <c r="U89" s="91">
        <f>P88-P89</f>
        <v>31.538376146139356</v>
      </c>
      <c r="V89" s="91">
        <f aca="true" t="shared" si="36" ref="V89:W89">Q88-Q89</f>
        <v>9.652251520748472</v>
      </c>
      <c r="W89" s="91">
        <f t="shared" si="36"/>
        <v>43.741957814153174</v>
      </c>
    </row>
    <row r="90" spans="1:19" ht="12">
      <c r="A90" s="75"/>
      <c r="B90" s="75"/>
      <c r="C90" s="75"/>
      <c r="D90" s="72"/>
      <c r="E90" s="72"/>
      <c r="F90" s="72"/>
      <c r="G90" s="72"/>
      <c r="H90" s="72"/>
      <c r="I90" s="72"/>
      <c r="J90" s="72"/>
      <c r="K90" s="72"/>
      <c r="P90" s="35"/>
      <c r="Q90" s="35"/>
      <c r="R90" s="35"/>
      <c r="S90" s="35"/>
    </row>
    <row r="91" spans="1:19" ht="12">
      <c r="A91" s="75"/>
      <c r="B91" s="75"/>
      <c r="C91" s="75"/>
      <c r="D91" s="72"/>
      <c r="E91" s="72"/>
      <c r="F91" s="72"/>
      <c r="G91" s="72"/>
      <c r="H91" s="72"/>
      <c r="I91" s="72"/>
      <c r="J91" s="72"/>
      <c r="K91" s="72"/>
      <c r="L91" s="1" t="str">
        <f t="shared" si="28"/>
        <v>x</v>
      </c>
      <c r="M91" s="1" t="str">
        <f t="shared" si="29"/>
        <v>x</v>
      </c>
      <c r="N91" s="1" t="str">
        <f t="shared" si="30"/>
        <v>x</v>
      </c>
      <c r="O91" s="1" t="str">
        <f t="shared" si="31"/>
        <v>x</v>
      </c>
      <c r="P91" s="35"/>
      <c r="Q91" s="35"/>
      <c r="R91" s="35"/>
      <c r="S91" s="35"/>
    </row>
    <row r="92" spans="1:23" ht="12">
      <c r="A92" s="77">
        <v>28</v>
      </c>
      <c r="B92" s="77" t="s">
        <v>143</v>
      </c>
      <c r="C92" s="77" t="s">
        <v>5</v>
      </c>
      <c r="D92" s="78">
        <v>10.9436</v>
      </c>
      <c r="E92" s="78">
        <v>13.9349425</v>
      </c>
      <c r="F92" s="78">
        <v>8.1307175</v>
      </c>
      <c r="G92" s="78">
        <v>10.6967825</v>
      </c>
      <c r="H92" s="78">
        <v>122.1534325</v>
      </c>
      <c r="I92" s="78">
        <v>145.4549</v>
      </c>
      <c r="J92" s="78">
        <v>141.9433375</v>
      </c>
      <c r="K92" s="78">
        <v>170.9928425</v>
      </c>
      <c r="L92" s="1">
        <f t="shared" si="28"/>
        <v>78.53351386272314</v>
      </c>
      <c r="M92" s="1">
        <f t="shared" si="29"/>
        <v>76.01087055850672</v>
      </c>
      <c r="N92" s="1">
        <f t="shared" si="30"/>
        <v>83.98028014181715</v>
      </c>
      <c r="O92" s="1">
        <f t="shared" si="31"/>
        <v>83.01127428769425</v>
      </c>
      <c r="P92" s="35">
        <v>78.53351386272314</v>
      </c>
      <c r="Q92" s="35">
        <v>76.01087055850672</v>
      </c>
      <c r="R92" s="35">
        <v>83.98028014181715</v>
      </c>
      <c r="S92" s="35">
        <v>83.01127428769425</v>
      </c>
      <c r="U92" s="91"/>
      <c r="V92" s="91"/>
      <c r="W92" s="91"/>
    </row>
    <row r="93" spans="1:19" ht="12">
      <c r="A93" s="77"/>
      <c r="B93" s="77"/>
      <c r="C93" s="77" t="s">
        <v>6</v>
      </c>
      <c r="D93" s="78">
        <v>0.9467475</v>
      </c>
      <c r="E93" s="78">
        <v>1.31083</v>
      </c>
      <c r="F93" s="78">
        <v>0.705555</v>
      </c>
      <c r="G93" s="78">
        <v>1.0805875</v>
      </c>
      <c r="H93" s="78">
        <v>31.540335</v>
      </c>
      <c r="I93" s="78">
        <v>39.4801</v>
      </c>
      <c r="J93" s="78">
        <v>33.1926375</v>
      </c>
      <c r="K93" s="78">
        <v>41.8715175</v>
      </c>
      <c r="L93" s="1">
        <f t="shared" si="28"/>
        <v>72.22504062311666</v>
      </c>
      <c r="M93" s="1">
        <f t="shared" si="29"/>
        <v>65.29364813122491</v>
      </c>
      <c r="N93" s="1">
        <f t="shared" si="30"/>
        <v>79.8891973424586</v>
      </c>
      <c r="O93" s="1">
        <f t="shared" si="31"/>
        <v>79.27259264009238</v>
      </c>
      <c r="P93" s="35">
        <v>72.22504062311666</v>
      </c>
      <c r="Q93" s="35">
        <v>65.29364813122491</v>
      </c>
      <c r="R93" s="35">
        <v>79.8891973424586</v>
      </c>
      <c r="S93" s="35">
        <v>79.27259264009238</v>
      </c>
    </row>
    <row r="94" spans="1:19" ht="12">
      <c r="A94" s="77"/>
      <c r="B94" s="77"/>
      <c r="C94" s="77"/>
      <c r="D94" s="78"/>
      <c r="E94" s="78"/>
      <c r="F94" s="78"/>
      <c r="G94" s="78"/>
      <c r="H94" s="78"/>
      <c r="I94" s="78"/>
      <c r="J94" s="78"/>
      <c r="K94" s="78"/>
      <c r="P94" s="35"/>
      <c r="Q94" s="35"/>
      <c r="R94" s="35"/>
      <c r="S94" s="35"/>
    </row>
    <row r="95" spans="1:23" ht="12">
      <c r="A95" s="75">
        <v>30</v>
      </c>
      <c r="B95" s="75" t="s">
        <v>144</v>
      </c>
      <c r="C95" s="75" t="s">
        <v>5</v>
      </c>
      <c r="D95" s="72">
        <v>715.48959</v>
      </c>
      <c r="E95" s="72">
        <v>820.3187475</v>
      </c>
      <c r="F95" s="72">
        <v>493.232445</v>
      </c>
      <c r="G95" s="72">
        <v>671.1540725</v>
      </c>
      <c r="H95" s="72">
        <v>2253.1041925</v>
      </c>
      <c r="I95" s="72">
        <v>2580.145035</v>
      </c>
      <c r="J95" s="72">
        <v>3471.2461875</v>
      </c>
      <c r="K95" s="72">
        <v>4083.4035875</v>
      </c>
      <c r="L95" s="1">
        <f aca="true" t="shared" si="37" ref="L95:L96">IF(D95="","x",100*D95/E95)</f>
        <v>87.22092383972976</v>
      </c>
      <c r="M95" s="1">
        <f aca="true" t="shared" si="38" ref="M95:M96">IF(F95="","x",100*F95/G95)</f>
        <v>73.49019624700259</v>
      </c>
      <c r="N95" s="1">
        <f aca="true" t="shared" si="39" ref="N95:N96">IF(H95="","x",100*H95/I95)</f>
        <v>87.32471089556405</v>
      </c>
      <c r="O95" s="1">
        <f aca="true" t="shared" si="40" ref="O95:O96">IF(J95="","x",100*J95/K95)</f>
        <v>85.00864813182025</v>
      </c>
      <c r="P95" s="35">
        <v>87.22092383972976</v>
      </c>
      <c r="Q95" s="35">
        <v>73.49019624700259</v>
      </c>
      <c r="R95" s="35">
        <v>87.32471089556405</v>
      </c>
      <c r="S95" s="35">
        <v>85.00864813182025</v>
      </c>
      <c r="U95" s="91"/>
      <c r="V95" s="91"/>
      <c r="W95" s="91"/>
    </row>
    <row r="96" spans="1:19" ht="12">
      <c r="A96" s="77"/>
      <c r="B96" s="77"/>
      <c r="C96" s="77" t="s">
        <v>6</v>
      </c>
      <c r="D96" s="78">
        <v>160.1692425</v>
      </c>
      <c r="E96" s="78">
        <v>215.3930375</v>
      </c>
      <c r="F96" s="78">
        <v>74.6731425</v>
      </c>
      <c r="G96" s="78">
        <v>132.56891</v>
      </c>
      <c r="H96" s="78">
        <v>611.29715</v>
      </c>
      <c r="I96" s="78">
        <v>802.8924975</v>
      </c>
      <c r="J96" s="78">
        <v>848.45537</v>
      </c>
      <c r="K96" s="78">
        <v>1154.6661475</v>
      </c>
      <c r="L96" s="1">
        <f t="shared" si="37"/>
        <v>74.36138343143985</v>
      </c>
      <c r="M96" s="1">
        <f t="shared" si="38"/>
        <v>56.327793975223905</v>
      </c>
      <c r="N96" s="1">
        <f t="shared" si="39"/>
        <v>76.13686164753332</v>
      </c>
      <c r="O96" s="1">
        <f t="shared" si="40"/>
        <v>73.48057893937693</v>
      </c>
      <c r="P96" s="35">
        <v>74.36138343143985</v>
      </c>
      <c r="Q96" s="35">
        <v>56.327793975223905</v>
      </c>
      <c r="R96" s="35">
        <v>76.13686164753332</v>
      </c>
      <c r="S96" s="35">
        <v>73.48057893937693</v>
      </c>
    </row>
    <row r="97" spans="1:19" ht="12">
      <c r="A97" s="77"/>
      <c r="B97" s="77"/>
      <c r="C97" s="77"/>
      <c r="D97" s="78"/>
      <c r="E97" s="78"/>
      <c r="F97" s="78"/>
      <c r="G97" s="78"/>
      <c r="H97" s="78"/>
      <c r="I97" s="78"/>
      <c r="J97" s="78"/>
      <c r="K97" s="78"/>
      <c r="P97" s="35"/>
      <c r="Q97" s="35"/>
      <c r="R97" s="35"/>
      <c r="S97" s="35"/>
    </row>
    <row r="98" spans="1:23" ht="12">
      <c r="A98" s="75">
        <v>29</v>
      </c>
      <c r="B98" s="75" t="s">
        <v>145</v>
      </c>
      <c r="C98" s="75" t="s">
        <v>5</v>
      </c>
      <c r="D98" s="72">
        <v>192.5727775</v>
      </c>
      <c r="E98" s="72">
        <v>235.6045125</v>
      </c>
      <c r="F98" s="72">
        <v>246.2218225</v>
      </c>
      <c r="G98" s="72">
        <v>370.1520975</v>
      </c>
      <c r="H98" s="72">
        <v>1595.9222975</v>
      </c>
      <c r="I98" s="72">
        <v>1926.5520475</v>
      </c>
      <c r="J98" s="72">
        <v>2035.2768925</v>
      </c>
      <c r="K98" s="72">
        <v>2533.2919</v>
      </c>
      <c r="L98" s="1">
        <f t="shared" si="28"/>
        <v>81.73560661322223</v>
      </c>
      <c r="M98" s="1">
        <f t="shared" si="29"/>
        <v>66.51909422180162</v>
      </c>
      <c r="N98" s="1">
        <f t="shared" si="30"/>
        <v>82.83826536484995</v>
      </c>
      <c r="O98" s="1">
        <f t="shared" si="31"/>
        <v>80.34119133685304</v>
      </c>
      <c r="P98" s="35">
        <v>81.73560661322223</v>
      </c>
      <c r="Q98" s="35">
        <v>66.51909422180162</v>
      </c>
      <c r="R98" s="35">
        <v>82.83826536484995</v>
      </c>
      <c r="S98" s="35">
        <v>80.34119133685304</v>
      </c>
      <c r="U98" s="91"/>
      <c r="V98" s="91"/>
      <c r="W98" s="91"/>
    </row>
    <row r="99" spans="1:19" ht="12">
      <c r="A99" s="77"/>
      <c r="B99" s="77"/>
      <c r="C99" s="77" t="s">
        <v>6</v>
      </c>
      <c r="D99" s="78">
        <v>25.8431</v>
      </c>
      <c r="E99" s="78">
        <v>34.427295</v>
      </c>
      <c r="F99" s="78">
        <v>27.606445</v>
      </c>
      <c r="G99" s="78">
        <v>53.3669025</v>
      </c>
      <c r="H99" s="78">
        <v>415.3699925</v>
      </c>
      <c r="I99" s="78">
        <v>556.0205675</v>
      </c>
      <c r="J99" s="78">
        <v>468.8195375</v>
      </c>
      <c r="K99" s="78">
        <v>643.9059375</v>
      </c>
      <c r="L99" s="1">
        <f t="shared" si="28"/>
        <v>75.06572909663684</v>
      </c>
      <c r="M99" s="1">
        <f t="shared" si="29"/>
        <v>51.729524680582685</v>
      </c>
      <c r="N99" s="1">
        <f t="shared" si="30"/>
        <v>74.70406973749222</v>
      </c>
      <c r="O99" s="1">
        <f t="shared" si="31"/>
        <v>72.8086992519773</v>
      </c>
      <c r="P99" s="35">
        <v>75.06572909663684</v>
      </c>
      <c r="Q99" s="35">
        <v>51.729524680582685</v>
      </c>
      <c r="R99" s="35">
        <v>74.70406973749222</v>
      </c>
      <c r="S99" s="35">
        <v>72.8086992519773</v>
      </c>
    </row>
    <row r="100" spans="1:19" ht="12">
      <c r="A100" s="77"/>
      <c r="B100" s="77"/>
      <c r="C100" s="77"/>
      <c r="D100" s="78"/>
      <c r="E100" s="78"/>
      <c r="F100" s="78"/>
      <c r="G100" s="78"/>
      <c r="H100" s="78"/>
      <c r="I100" s="78"/>
      <c r="J100" s="78"/>
      <c r="K100" s="78"/>
      <c r="P100" s="35"/>
      <c r="Q100" s="35"/>
      <c r="R100" s="35"/>
      <c r="S100" s="35"/>
    </row>
    <row r="101" spans="1:19" ht="12">
      <c r="A101" s="77"/>
      <c r="B101" s="77"/>
      <c r="C101" s="77"/>
      <c r="D101" s="78"/>
      <c r="E101" s="78"/>
      <c r="F101" s="78"/>
      <c r="G101" s="78"/>
      <c r="H101" s="78"/>
      <c r="I101" s="78"/>
      <c r="J101" s="78"/>
      <c r="K101" s="78"/>
      <c r="P101" s="35"/>
      <c r="Q101" s="35"/>
      <c r="R101" s="35"/>
      <c r="S101" s="35"/>
    </row>
    <row r="102" spans="1:19" ht="12">
      <c r="A102" s="75">
        <v>31</v>
      </c>
      <c r="B102" s="75" t="s">
        <v>146</v>
      </c>
      <c r="C102" s="75" t="s">
        <v>5</v>
      </c>
      <c r="D102" s="72">
        <v>86.7816525</v>
      </c>
      <c r="E102" s="72">
        <v>120.794615</v>
      </c>
      <c r="F102" s="72">
        <v>92.1402</v>
      </c>
      <c r="G102" s="72">
        <v>128.7601125</v>
      </c>
      <c r="H102" s="72">
        <v>2020.4991675</v>
      </c>
      <c r="I102" s="72">
        <v>2886.68757</v>
      </c>
      <c r="J102" s="72">
        <v>2199.42102</v>
      </c>
      <c r="K102" s="72">
        <v>3136.2422975</v>
      </c>
      <c r="L102" s="1">
        <f t="shared" si="28"/>
        <v>71.84231888151636</v>
      </c>
      <c r="M102" s="1">
        <f t="shared" si="29"/>
        <v>71.55958332981419</v>
      </c>
      <c r="N102" s="1">
        <f t="shared" si="30"/>
        <v>69.99369064037644</v>
      </c>
      <c r="O102" s="1">
        <f t="shared" si="31"/>
        <v>70.12918044480267</v>
      </c>
      <c r="P102" s="35">
        <v>71.84231888151636</v>
      </c>
      <c r="Q102" s="35">
        <v>71.55958332981419</v>
      </c>
      <c r="R102" s="35">
        <v>69.99369064037644</v>
      </c>
      <c r="S102" s="35">
        <v>70.12918044480267</v>
      </c>
    </row>
    <row r="103" spans="1:19" ht="12">
      <c r="A103" s="77"/>
      <c r="B103" s="77"/>
      <c r="C103" s="77" t="s">
        <v>6</v>
      </c>
      <c r="D103" s="78">
        <v>22.03149</v>
      </c>
      <c r="E103" s="78">
        <v>45.11678</v>
      </c>
      <c r="F103" s="78">
        <v>36.6253325</v>
      </c>
      <c r="G103" s="78">
        <v>80.9153825</v>
      </c>
      <c r="H103" s="78">
        <v>446.7369675</v>
      </c>
      <c r="I103" s="78">
        <v>842.83142</v>
      </c>
      <c r="J103" s="78">
        <v>505.39379</v>
      </c>
      <c r="K103" s="78">
        <v>968.8635825</v>
      </c>
      <c r="L103" s="1">
        <f t="shared" si="28"/>
        <v>48.83214183281698</v>
      </c>
      <c r="M103" s="1">
        <f t="shared" si="29"/>
        <v>45.26374512287573</v>
      </c>
      <c r="N103" s="1">
        <f t="shared" si="30"/>
        <v>53.00430867895267</v>
      </c>
      <c r="O103" s="1">
        <f t="shared" si="31"/>
        <v>52.163565555422245</v>
      </c>
      <c r="P103" s="35">
        <v>48.83214183281698</v>
      </c>
      <c r="Q103" s="35">
        <v>45.26374512287573</v>
      </c>
      <c r="R103" s="35">
        <v>53.00430867895267</v>
      </c>
      <c r="S103" s="35">
        <v>52.163565555422245</v>
      </c>
    </row>
    <row r="104" spans="1:19" ht="12">
      <c r="A104" s="77"/>
      <c r="B104" s="77"/>
      <c r="C104" s="77"/>
      <c r="D104" s="78"/>
      <c r="E104" s="78"/>
      <c r="F104" s="78"/>
      <c r="G104" s="78"/>
      <c r="H104" s="78"/>
      <c r="I104" s="78"/>
      <c r="J104" s="78"/>
      <c r="K104" s="78"/>
      <c r="P104" s="35"/>
      <c r="Q104" s="35"/>
      <c r="R104" s="35"/>
      <c r="S104" s="35"/>
    </row>
    <row r="105" spans="1:19" ht="12">
      <c r="A105" s="75">
        <v>32</v>
      </c>
      <c r="B105" s="75" t="s">
        <v>147</v>
      </c>
      <c r="C105" s="75" t="s">
        <v>5</v>
      </c>
      <c r="D105" s="72">
        <v>2.95296</v>
      </c>
      <c r="E105" s="72">
        <v>6.60799</v>
      </c>
      <c r="F105" s="72">
        <v>9.75339</v>
      </c>
      <c r="G105" s="72">
        <v>17.898635</v>
      </c>
      <c r="H105" s="72">
        <v>643.503075</v>
      </c>
      <c r="I105" s="72">
        <v>1025.799655</v>
      </c>
      <c r="J105" s="72">
        <v>656.209425</v>
      </c>
      <c r="K105" s="72">
        <v>1050.30628</v>
      </c>
      <c r="L105" s="1">
        <f t="shared" si="28"/>
        <v>44.68771895841247</v>
      </c>
      <c r="M105" s="1">
        <f t="shared" si="29"/>
        <v>54.492367714074284</v>
      </c>
      <c r="N105" s="1">
        <f t="shared" si="30"/>
        <v>62.73184747756616</v>
      </c>
      <c r="O105" s="1">
        <f t="shared" si="31"/>
        <v>62.47791120510105</v>
      </c>
      <c r="P105" s="35">
        <v>44.68771895841247</v>
      </c>
      <c r="Q105" s="35">
        <v>54.492367714074284</v>
      </c>
      <c r="R105" s="35">
        <v>62.73184747756616</v>
      </c>
      <c r="S105" s="35">
        <v>62.47791120510105</v>
      </c>
    </row>
    <row r="106" spans="1:19" ht="12">
      <c r="A106" s="75"/>
      <c r="B106" s="75"/>
      <c r="C106" s="75" t="s">
        <v>6</v>
      </c>
      <c r="D106" s="72">
        <v>0.5974425</v>
      </c>
      <c r="E106" s="72">
        <v>0.99414</v>
      </c>
      <c r="F106" s="72">
        <v>3.61846</v>
      </c>
      <c r="G106" s="72">
        <v>8.50956</v>
      </c>
      <c r="H106" s="72">
        <v>118.0174575</v>
      </c>
      <c r="I106" s="72">
        <v>258.136695</v>
      </c>
      <c r="J106" s="72">
        <v>122.23336</v>
      </c>
      <c r="K106" s="72">
        <v>267.640395</v>
      </c>
      <c r="L106" s="1">
        <f t="shared" si="28"/>
        <v>60.09641499185226</v>
      </c>
      <c r="M106" s="1">
        <f t="shared" si="29"/>
        <v>42.52229257446918</v>
      </c>
      <c r="N106" s="1">
        <f t="shared" si="30"/>
        <v>45.71897749756191</v>
      </c>
      <c r="O106" s="1">
        <f t="shared" si="31"/>
        <v>45.67074413412071</v>
      </c>
      <c r="P106" s="35">
        <v>60.09641499185226</v>
      </c>
      <c r="Q106" s="35">
        <v>42.52229257446918</v>
      </c>
      <c r="R106" s="35">
        <v>45.71897749756191</v>
      </c>
      <c r="S106" s="35">
        <v>45.67074413412071</v>
      </c>
    </row>
    <row r="107" spans="1:19" ht="12">
      <c r="A107" s="75"/>
      <c r="B107" s="75"/>
      <c r="C107" s="75"/>
      <c r="D107" s="72"/>
      <c r="E107" s="72"/>
      <c r="F107" s="72"/>
      <c r="G107" s="72"/>
      <c r="H107" s="72"/>
      <c r="I107" s="72"/>
      <c r="J107" s="72"/>
      <c r="K107" s="72"/>
      <c r="P107" s="35"/>
      <c r="Q107" s="35"/>
      <c r="R107" s="35"/>
      <c r="S107" s="35"/>
    </row>
    <row r="108" spans="1:19" ht="12">
      <c r="A108" s="75">
        <v>33</v>
      </c>
      <c r="B108" s="75" t="s">
        <v>148</v>
      </c>
      <c r="C108" s="75" t="s">
        <v>5</v>
      </c>
      <c r="D108" s="72">
        <v>2.56571</v>
      </c>
      <c r="E108" s="72">
        <v>4.1808</v>
      </c>
      <c r="F108" s="72">
        <v>10.6864325</v>
      </c>
      <c r="G108" s="72">
        <v>17.7071275</v>
      </c>
      <c r="H108" s="72">
        <v>164.2579475</v>
      </c>
      <c r="I108" s="72">
        <v>284.4486</v>
      </c>
      <c r="J108" s="72">
        <v>177.51009</v>
      </c>
      <c r="K108" s="72">
        <v>306.3365275</v>
      </c>
      <c r="L108" s="1">
        <f t="shared" si="28"/>
        <v>61.368876769996184</v>
      </c>
      <c r="M108" s="1">
        <f t="shared" si="29"/>
        <v>60.35102249080209</v>
      </c>
      <c r="N108" s="1">
        <f t="shared" si="30"/>
        <v>57.746091033670055</v>
      </c>
      <c r="O108" s="1">
        <f t="shared" si="31"/>
        <v>57.94610634541452</v>
      </c>
      <c r="P108" s="35">
        <v>61.368876769996184</v>
      </c>
      <c r="Q108" s="35">
        <v>60.35102249080209</v>
      </c>
      <c r="R108" s="35">
        <v>57.746091033670055</v>
      </c>
      <c r="S108" s="35">
        <v>57.94610634541452</v>
      </c>
    </row>
    <row r="109" spans="1:19" ht="12">
      <c r="A109" s="77"/>
      <c r="B109" s="77"/>
      <c r="C109" s="77" t="s">
        <v>6</v>
      </c>
      <c r="D109" s="78"/>
      <c r="E109" s="78"/>
      <c r="F109" s="78">
        <v>3.1319525</v>
      </c>
      <c r="G109" s="78">
        <v>6.3412</v>
      </c>
      <c r="H109" s="78">
        <v>29.7285775</v>
      </c>
      <c r="I109" s="78">
        <v>68.0397425</v>
      </c>
      <c r="J109" s="78">
        <v>33.2182825</v>
      </c>
      <c r="K109" s="78">
        <v>75.099405</v>
      </c>
      <c r="L109" s="1" t="str">
        <f t="shared" si="28"/>
        <v>x</v>
      </c>
      <c r="M109" s="1">
        <f t="shared" si="29"/>
        <v>49.390533337538635</v>
      </c>
      <c r="N109" s="1">
        <f t="shared" si="30"/>
        <v>43.69296003728997</v>
      </c>
      <c r="O109" s="1">
        <f t="shared" si="31"/>
        <v>44.23241768693107</v>
      </c>
      <c r="P109" s="35"/>
      <c r="Q109" s="35">
        <v>49.390533337538635</v>
      </c>
      <c r="R109" s="35">
        <v>43.69296003728997</v>
      </c>
      <c r="S109" s="35">
        <v>44.23241768693107</v>
      </c>
    </row>
    <row r="110" spans="1:19" ht="12">
      <c r="A110" s="77"/>
      <c r="B110" s="77"/>
      <c r="C110" s="77"/>
      <c r="D110" s="78"/>
      <c r="E110" s="78"/>
      <c r="F110" s="78"/>
      <c r="G110" s="78"/>
      <c r="H110" s="78"/>
      <c r="I110" s="78"/>
      <c r="J110" s="78"/>
      <c r="K110" s="78"/>
      <c r="P110" s="35"/>
      <c r="Q110" s="35"/>
      <c r="R110" s="35"/>
      <c r="S110" s="35"/>
    </row>
    <row r="111" spans="1:19" ht="12">
      <c r="A111" s="75">
        <v>34</v>
      </c>
      <c r="B111" s="75" t="s">
        <v>149</v>
      </c>
      <c r="C111" s="75" t="s">
        <v>5</v>
      </c>
      <c r="D111" s="72">
        <v>239.526165</v>
      </c>
      <c r="E111" s="72">
        <v>410.836365</v>
      </c>
      <c r="F111" s="72">
        <v>279.5581475</v>
      </c>
      <c r="G111" s="72">
        <v>757.0719275</v>
      </c>
      <c r="H111" s="72">
        <v>21923.2155</v>
      </c>
      <c r="I111" s="72">
        <v>39660.354808</v>
      </c>
      <c r="J111" s="72">
        <v>22443.47244</v>
      </c>
      <c r="K111" s="72">
        <v>40831.302273</v>
      </c>
      <c r="L111" s="134">
        <f t="shared" si="28"/>
        <v>58.302084578126376</v>
      </c>
      <c r="M111" s="134">
        <f t="shared" si="29"/>
        <v>36.92623347205012</v>
      </c>
      <c r="N111" s="134">
        <f t="shared" si="30"/>
        <v>55.277406382602024</v>
      </c>
      <c r="O111" s="134">
        <f t="shared" si="31"/>
        <v>54.966340015172406</v>
      </c>
      <c r="P111" s="78">
        <v>58.302084578126376</v>
      </c>
      <c r="Q111" s="78">
        <v>36.92623347205012</v>
      </c>
      <c r="R111" s="78">
        <v>55.277406382602024</v>
      </c>
      <c r="S111" s="78">
        <v>54.966340015172406</v>
      </c>
    </row>
    <row r="112" spans="1:19" ht="12">
      <c r="A112" s="75"/>
      <c r="B112" s="75"/>
      <c r="C112" s="75" t="s">
        <v>6</v>
      </c>
      <c r="D112" s="72">
        <v>17.84162</v>
      </c>
      <c r="E112" s="72">
        <v>78.926185</v>
      </c>
      <c r="F112" s="72">
        <v>22.65548</v>
      </c>
      <c r="G112" s="72">
        <v>93.594325</v>
      </c>
      <c r="H112" s="72">
        <v>2457.24634</v>
      </c>
      <c r="I112" s="72">
        <v>7859.1779275</v>
      </c>
      <c r="J112" s="72">
        <v>2497.74344</v>
      </c>
      <c r="K112" s="72">
        <v>8031.85238</v>
      </c>
      <c r="L112" s="134">
        <f aca="true" t="shared" si="41" ref="L112">IF(D112="","x",100*D112/E112)</f>
        <v>22.605450903271198</v>
      </c>
      <c r="M112" s="134">
        <f aca="true" t="shared" si="42" ref="M112">IF(F112="","x",100*F112/G112)</f>
        <v>24.206040270069796</v>
      </c>
      <c r="N112" s="134">
        <f aca="true" t="shared" si="43" ref="N112">IF(H112="","x",100*H112/I112)</f>
        <v>31.26594616724308</v>
      </c>
      <c r="O112" s="134">
        <f aca="true" t="shared" si="44" ref="O112">IF(J112="","x",100*J112/K112)</f>
        <v>31.09797493563994</v>
      </c>
      <c r="P112" s="78">
        <v>22.605450903271198</v>
      </c>
      <c r="Q112" s="78">
        <v>24.206040270069796</v>
      </c>
      <c r="R112" s="78">
        <v>31.26594616724308</v>
      </c>
      <c r="S112" s="78">
        <v>31.09797493563994</v>
      </c>
    </row>
    <row r="113" spans="1:19" ht="1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1:19" ht="1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D23" sqref="D23"/>
    </sheetView>
  </sheetViews>
  <sheetFormatPr defaultColWidth="8.8515625" defaultRowHeight="15"/>
  <cols>
    <col min="1" max="3" width="8.8515625" style="19" customWidth="1"/>
    <col min="4" max="7" width="11.00390625" style="19" customWidth="1"/>
    <col min="8" max="16384" width="8.8515625" style="19" customWidth="1"/>
  </cols>
  <sheetData>
    <row r="1" spans="1:7" ht="12">
      <c r="A1" s="84"/>
      <c r="B1" s="86"/>
      <c r="C1" s="86"/>
      <c r="D1" s="140" t="s">
        <v>13</v>
      </c>
      <c r="E1" s="140"/>
      <c r="F1" s="140" t="s">
        <v>43</v>
      </c>
      <c r="G1" s="140"/>
    </row>
    <row r="2" spans="1:7" s="95" customFormat="1" ht="72">
      <c r="A2" s="85"/>
      <c r="B2" s="87"/>
      <c r="C2" s="87" t="s">
        <v>0</v>
      </c>
      <c r="D2" s="87" t="s">
        <v>75</v>
      </c>
      <c r="E2" s="87" t="s">
        <v>76</v>
      </c>
      <c r="F2" s="87" t="s">
        <v>75</v>
      </c>
      <c r="G2" s="87" t="s">
        <v>76</v>
      </c>
    </row>
    <row r="3" spans="1:7" ht="15">
      <c r="A3" s="141" t="s">
        <v>80</v>
      </c>
      <c r="B3" s="96" t="s">
        <v>17</v>
      </c>
      <c r="C3" s="97" t="s">
        <v>5</v>
      </c>
      <c r="D3" s="97"/>
      <c r="E3" s="97" t="s">
        <v>66</v>
      </c>
      <c r="F3" s="97"/>
      <c r="G3" s="97"/>
    </row>
    <row r="4" spans="1:7" ht="15">
      <c r="A4" s="142"/>
      <c r="B4" s="98" t="s">
        <v>25</v>
      </c>
      <c r="C4" s="99" t="s">
        <v>6</v>
      </c>
      <c r="D4" s="99" t="s">
        <v>66</v>
      </c>
      <c r="E4" s="99"/>
      <c r="F4" s="99" t="s">
        <v>66</v>
      </c>
      <c r="G4" s="99"/>
    </row>
    <row r="5" spans="1:7" ht="15">
      <c r="A5" s="142"/>
      <c r="B5" s="98" t="s">
        <v>20</v>
      </c>
      <c r="C5" s="99" t="s">
        <v>6</v>
      </c>
      <c r="D5" s="99" t="s">
        <v>66</v>
      </c>
      <c r="E5" s="99"/>
      <c r="F5" s="99" t="s">
        <v>66</v>
      </c>
      <c r="G5" s="99"/>
    </row>
    <row r="6" spans="1:7" ht="15">
      <c r="A6" s="142"/>
      <c r="B6" s="98" t="s">
        <v>28</v>
      </c>
      <c r="C6" s="99" t="s">
        <v>6</v>
      </c>
      <c r="D6" s="99" t="s">
        <v>66</v>
      </c>
      <c r="E6" s="99"/>
      <c r="F6" s="99"/>
      <c r="G6" s="99"/>
    </row>
    <row r="7" spans="1:7" ht="15">
      <c r="A7" s="142"/>
      <c r="B7" s="144" t="s">
        <v>29</v>
      </c>
      <c r="C7" s="99" t="s">
        <v>5</v>
      </c>
      <c r="D7" s="99" t="s">
        <v>66</v>
      </c>
      <c r="E7" s="99"/>
      <c r="F7" s="99"/>
      <c r="G7" s="99"/>
    </row>
    <row r="8" spans="1:7" ht="15">
      <c r="A8" s="142"/>
      <c r="B8" s="145"/>
      <c r="C8" s="99" t="s">
        <v>6</v>
      </c>
      <c r="D8" s="99" t="s">
        <v>66</v>
      </c>
      <c r="E8" s="99"/>
      <c r="F8" s="99" t="s">
        <v>66</v>
      </c>
      <c r="G8" s="99"/>
    </row>
    <row r="9" spans="1:7" ht="15">
      <c r="A9" s="142"/>
      <c r="B9" s="98" t="s">
        <v>69</v>
      </c>
      <c r="C9" s="99" t="s">
        <v>6</v>
      </c>
      <c r="D9" s="99" t="s">
        <v>66</v>
      </c>
      <c r="E9" s="99"/>
      <c r="F9" s="99" t="s">
        <v>66</v>
      </c>
      <c r="G9" s="99"/>
    </row>
    <row r="10" spans="1:7" ht="15">
      <c r="A10" s="142"/>
      <c r="B10" s="98" t="s">
        <v>33</v>
      </c>
      <c r="C10" s="99" t="s">
        <v>6</v>
      </c>
      <c r="D10" s="99"/>
      <c r="E10" s="99"/>
      <c r="F10" s="99"/>
      <c r="G10" s="99" t="s">
        <v>66</v>
      </c>
    </row>
    <row r="11" spans="1:7" ht="15">
      <c r="A11" s="142"/>
      <c r="B11" s="98" t="s">
        <v>35</v>
      </c>
      <c r="C11" s="99" t="s">
        <v>5</v>
      </c>
      <c r="D11" s="99"/>
      <c r="E11" s="99"/>
      <c r="F11" s="99"/>
      <c r="G11" s="99" t="s">
        <v>66</v>
      </c>
    </row>
    <row r="12" spans="1:7" ht="15">
      <c r="A12" s="143"/>
      <c r="B12" s="100" t="s">
        <v>37</v>
      </c>
      <c r="C12" s="101" t="s">
        <v>6</v>
      </c>
      <c r="D12" s="101"/>
      <c r="E12" s="101"/>
      <c r="F12" s="101"/>
      <c r="G12" s="101" t="s">
        <v>66</v>
      </c>
    </row>
    <row r="13" spans="1:7" ht="15">
      <c r="A13" s="141" t="s">
        <v>81</v>
      </c>
      <c r="B13" s="144" t="s">
        <v>17</v>
      </c>
      <c r="C13" s="97" t="s">
        <v>5</v>
      </c>
      <c r="D13" s="97" t="s">
        <v>66</v>
      </c>
      <c r="E13" s="97"/>
      <c r="F13" s="97" t="s">
        <v>66</v>
      </c>
      <c r="G13" s="97"/>
    </row>
    <row r="14" spans="1:7" ht="15">
      <c r="A14" s="142"/>
      <c r="B14" s="145"/>
      <c r="C14" s="99" t="s">
        <v>6</v>
      </c>
      <c r="D14" s="99" t="s">
        <v>66</v>
      </c>
      <c r="E14" s="99" t="s">
        <v>66</v>
      </c>
      <c r="F14" s="99" t="s">
        <v>66</v>
      </c>
      <c r="G14" s="99" t="s">
        <v>66</v>
      </c>
    </row>
    <row r="15" spans="1:7" ht="15">
      <c r="A15" s="142"/>
      <c r="B15" s="98" t="s">
        <v>70</v>
      </c>
      <c r="C15" s="99" t="s">
        <v>6</v>
      </c>
      <c r="D15" s="99" t="s">
        <v>66</v>
      </c>
      <c r="E15" s="99"/>
      <c r="F15" s="99" t="s">
        <v>66</v>
      </c>
      <c r="G15" s="99"/>
    </row>
    <row r="16" spans="1:7" ht="15">
      <c r="A16" s="142"/>
      <c r="B16" s="98" t="s">
        <v>33</v>
      </c>
      <c r="C16" s="99" t="s">
        <v>6</v>
      </c>
      <c r="D16" s="99" t="s">
        <v>66</v>
      </c>
      <c r="E16" s="99" t="s">
        <v>66</v>
      </c>
      <c r="F16" s="99" t="s">
        <v>66</v>
      </c>
      <c r="G16" s="99"/>
    </row>
    <row r="17" spans="1:7" ht="15">
      <c r="A17" s="142"/>
      <c r="B17" s="98" t="s">
        <v>34</v>
      </c>
      <c r="C17" s="99" t="s">
        <v>6</v>
      </c>
      <c r="D17" s="99" t="s">
        <v>66</v>
      </c>
      <c r="E17" s="99"/>
      <c r="F17" s="99"/>
      <c r="G17" s="99"/>
    </row>
    <row r="18" spans="1:7" ht="15">
      <c r="A18" s="142"/>
      <c r="B18" s="144" t="s">
        <v>35</v>
      </c>
      <c r="C18" s="99" t="s">
        <v>5</v>
      </c>
      <c r="D18" s="99" t="s">
        <v>66</v>
      </c>
      <c r="E18" s="99" t="s">
        <v>66</v>
      </c>
      <c r="F18" s="99" t="s">
        <v>66</v>
      </c>
      <c r="G18" s="99"/>
    </row>
    <row r="19" spans="1:7" ht="15">
      <c r="A19" s="142"/>
      <c r="B19" s="145"/>
      <c r="C19" s="98" t="s">
        <v>6</v>
      </c>
      <c r="D19" s="98" t="s">
        <v>66</v>
      </c>
      <c r="E19" s="98" t="s">
        <v>66</v>
      </c>
      <c r="F19" s="98" t="s">
        <v>66</v>
      </c>
      <c r="G19" s="98" t="s">
        <v>66</v>
      </c>
    </row>
    <row r="20" spans="1:7" ht="15">
      <c r="A20" s="143"/>
      <c r="B20" s="100" t="s">
        <v>37</v>
      </c>
      <c r="C20" s="100" t="s">
        <v>6</v>
      </c>
      <c r="D20" s="100"/>
      <c r="E20" s="100" t="s">
        <v>66</v>
      </c>
      <c r="F20" s="100"/>
      <c r="G20" s="100"/>
    </row>
  </sheetData>
  <mergeCells count="7">
    <mergeCell ref="D1:E1"/>
    <mergeCell ref="F1:G1"/>
    <mergeCell ref="A3:A12"/>
    <mergeCell ref="A13:A20"/>
    <mergeCell ref="B7:B8"/>
    <mergeCell ref="B13:B14"/>
    <mergeCell ref="B18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2021-06-28T11:41:07Z</dcterms:created>
  <dcterms:modified xsi:type="dcterms:W3CDTF">2021-07-05T18:10:48Z</dcterms:modified>
  <cp:category/>
  <cp:version/>
  <cp:contentType/>
  <cp:contentStatus/>
</cp:coreProperties>
</file>