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ergy\Dissemination\Statistics Explained articles\Energy production and imports\reference year 2020\"/>
    </mc:Choice>
  </mc:AlternateContent>
  <bookViews>
    <workbookView xWindow="-110" yWindow="-110" windowWidth="23250" windowHeight="10610" tabRatio="679"/>
  </bookViews>
  <sheets>
    <sheet name="List of Figures &amp; Tables" sheetId="90" r:id="rId1"/>
    <sheet name="Table 1" sheetId="83" r:id="rId2"/>
    <sheet name="Figure 1" sheetId="84" r:id="rId3"/>
    <sheet name="Figure 2" sheetId="85" r:id="rId4"/>
    <sheet name="Table 2" sheetId="86" r:id="rId5"/>
    <sheet name="Table 3" sheetId="87" r:id="rId6"/>
    <sheet name="Figure 3" sheetId="88" r:id="rId7"/>
    <sheet name="Figure 4" sheetId="89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7" i="87" l="1"/>
  <c r="J328" i="87"/>
  <c r="D313" i="87"/>
  <c r="D324" i="87" s="1"/>
  <c r="E313" i="87"/>
  <c r="E324" i="87" s="1"/>
  <c r="F313" i="87"/>
  <c r="F324" i="87" s="1"/>
  <c r="G313" i="87"/>
  <c r="H313" i="87"/>
  <c r="I313" i="87"/>
  <c r="I324" i="87" s="1"/>
  <c r="J313" i="87"/>
  <c r="K313" i="87"/>
  <c r="K324" i="87" s="1"/>
  <c r="L313" i="87"/>
  <c r="L324" i="87" s="1"/>
  <c r="M313" i="87"/>
  <c r="M324" i="87" s="1"/>
  <c r="D314" i="87"/>
  <c r="D325" i="87" s="1"/>
  <c r="E314" i="87"/>
  <c r="E325" i="87" s="1"/>
  <c r="F314" i="87"/>
  <c r="F325" i="87" s="1"/>
  <c r="G314" i="87"/>
  <c r="G325" i="87" s="1"/>
  <c r="H314" i="87"/>
  <c r="H325" i="87" s="1"/>
  <c r="I314" i="87"/>
  <c r="I325" i="87" s="1"/>
  <c r="J314" i="87"/>
  <c r="J325" i="87" s="1"/>
  <c r="K314" i="87"/>
  <c r="K325" i="87" s="1"/>
  <c r="L314" i="87"/>
  <c r="L325" i="87" s="1"/>
  <c r="M314" i="87"/>
  <c r="M325" i="87" s="1"/>
  <c r="D315" i="87"/>
  <c r="D326" i="87" s="1"/>
  <c r="E315" i="87"/>
  <c r="E326" i="87" s="1"/>
  <c r="F315" i="87"/>
  <c r="F326" i="87" s="1"/>
  <c r="G315" i="87"/>
  <c r="G326" i="87" s="1"/>
  <c r="H315" i="87"/>
  <c r="H326" i="87" s="1"/>
  <c r="I315" i="87"/>
  <c r="J315" i="87"/>
  <c r="J326" i="87" s="1"/>
  <c r="K315" i="87"/>
  <c r="K326" i="87" s="1"/>
  <c r="L315" i="87"/>
  <c r="L326" i="87" s="1"/>
  <c r="M315" i="87"/>
  <c r="M326" i="87" s="1"/>
  <c r="D316" i="87"/>
  <c r="D327" i="87" s="1"/>
  <c r="E316" i="87"/>
  <c r="F316" i="87"/>
  <c r="F327" i="87" s="1"/>
  <c r="G316" i="87"/>
  <c r="G327" i="87" s="1"/>
  <c r="H316" i="87"/>
  <c r="H327" i="87" s="1"/>
  <c r="I316" i="87"/>
  <c r="I327" i="87" s="1"/>
  <c r="J316" i="87"/>
  <c r="J327" i="87" s="1"/>
  <c r="K316" i="87"/>
  <c r="K327" i="87" s="1"/>
  <c r="L316" i="87"/>
  <c r="L327" i="87" s="1"/>
  <c r="M316" i="87"/>
  <c r="M327" i="87" s="1"/>
  <c r="D317" i="87"/>
  <c r="D328" i="87" s="1"/>
  <c r="E317" i="87"/>
  <c r="E328" i="87" s="1"/>
  <c r="F317" i="87"/>
  <c r="F328" i="87" s="1"/>
  <c r="G317" i="87"/>
  <c r="G328" i="87" s="1"/>
  <c r="H317" i="87"/>
  <c r="H328" i="87" s="1"/>
  <c r="I317" i="87"/>
  <c r="I328" i="87" s="1"/>
  <c r="J317" i="87"/>
  <c r="K317" i="87"/>
  <c r="K328" i="87" s="1"/>
  <c r="L317" i="87"/>
  <c r="L328" i="87" s="1"/>
  <c r="M317" i="87"/>
  <c r="M328" i="87" s="1"/>
  <c r="D318" i="87"/>
  <c r="D329" i="87" s="1"/>
  <c r="E318" i="87"/>
  <c r="E329" i="87" s="1"/>
  <c r="F318" i="87"/>
  <c r="F329" i="87" s="1"/>
  <c r="G318" i="87"/>
  <c r="G329" i="87" s="1"/>
  <c r="H318" i="87"/>
  <c r="H329" i="87" s="1"/>
  <c r="I318" i="87"/>
  <c r="I329" i="87" s="1"/>
  <c r="J318" i="87"/>
  <c r="J329" i="87" s="1"/>
  <c r="K318" i="87"/>
  <c r="K329" i="87" s="1"/>
  <c r="L318" i="87"/>
  <c r="L329" i="87" s="1"/>
  <c r="M318" i="87"/>
  <c r="M329" i="87" s="1"/>
  <c r="D319" i="87"/>
  <c r="D330" i="87" s="1"/>
  <c r="E319" i="87"/>
  <c r="E330" i="87" s="1"/>
  <c r="F319" i="87"/>
  <c r="F330" i="87" s="1"/>
  <c r="G319" i="87"/>
  <c r="G330" i="87" s="1"/>
  <c r="H319" i="87"/>
  <c r="H330" i="87" s="1"/>
  <c r="I319" i="87"/>
  <c r="I330" i="87" s="1"/>
  <c r="J319" i="87"/>
  <c r="J330" i="87" s="1"/>
  <c r="K319" i="87"/>
  <c r="K330" i="87" s="1"/>
  <c r="L319" i="87"/>
  <c r="L330" i="87" s="1"/>
  <c r="M319" i="87"/>
  <c r="M330" i="87" s="1"/>
  <c r="D320" i="87"/>
  <c r="D331" i="87" s="1"/>
  <c r="E320" i="87"/>
  <c r="E331" i="87" s="1"/>
  <c r="F320" i="87"/>
  <c r="F331" i="87" s="1"/>
  <c r="G320" i="87"/>
  <c r="G331" i="87" s="1"/>
  <c r="H320" i="87"/>
  <c r="H331" i="87" s="1"/>
  <c r="I320" i="87"/>
  <c r="I331" i="87" s="1"/>
  <c r="J320" i="87"/>
  <c r="J331" i="87" s="1"/>
  <c r="K320" i="87"/>
  <c r="K331" i="87" s="1"/>
  <c r="L320" i="87"/>
  <c r="L331" i="87" s="1"/>
  <c r="M320" i="87"/>
  <c r="M331" i="87" s="1"/>
  <c r="C320" i="87"/>
  <c r="C331" i="87" s="1"/>
  <c r="C319" i="87"/>
  <c r="C330" i="87" s="1"/>
  <c r="C318" i="87"/>
  <c r="C329" i="87" s="1"/>
  <c r="C317" i="87"/>
  <c r="C328" i="87" s="1"/>
  <c r="C316" i="87"/>
  <c r="C327" i="87" s="1"/>
  <c r="C315" i="87"/>
  <c r="C326" i="87" s="1"/>
  <c r="C314" i="87"/>
  <c r="C325" i="87" s="1"/>
  <c r="C313" i="87"/>
  <c r="C324" i="87" s="1"/>
  <c r="H321" i="87" l="1"/>
  <c r="H332" i="87" s="1"/>
  <c r="J321" i="87"/>
  <c r="J332" i="87" s="1"/>
  <c r="J324" i="87"/>
  <c r="H324" i="87"/>
  <c r="I321" i="87"/>
  <c r="I332" i="87" s="1"/>
  <c r="K321" i="87"/>
  <c r="K332" i="87" s="1"/>
  <c r="G321" i="87"/>
  <c r="G332" i="87" s="1"/>
  <c r="C321" i="87"/>
  <c r="C332" i="87" s="1"/>
  <c r="L321" i="87"/>
  <c r="L332" i="87" s="1"/>
  <c r="D321" i="87"/>
  <c r="D332" i="87" s="1"/>
  <c r="G324" i="87"/>
  <c r="F321" i="87"/>
  <c r="F332" i="87" s="1"/>
  <c r="M321" i="87"/>
  <c r="M332" i="87" s="1"/>
  <c r="E321" i="87"/>
  <c r="E332" i="87" s="1"/>
  <c r="I326" i="87"/>
  <c r="L50" i="86"/>
  <c r="M50" i="86"/>
  <c r="N50" i="86"/>
  <c r="L49" i="86"/>
  <c r="M49" i="86"/>
  <c r="N49" i="86"/>
  <c r="I49" i="86"/>
  <c r="J49" i="86"/>
  <c r="K49" i="86"/>
  <c r="K48" i="86"/>
  <c r="J48" i="86"/>
  <c r="L47" i="86"/>
  <c r="M47" i="86"/>
  <c r="N47" i="86"/>
  <c r="I47" i="86"/>
  <c r="I42" i="86"/>
  <c r="J42" i="86"/>
  <c r="K42" i="86"/>
  <c r="L42" i="86"/>
  <c r="M42" i="86"/>
  <c r="N42" i="86"/>
  <c r="I43" i="86"/>
  <c r="J43" i="86"/>
  <c r="K43" i="86"/>
  <c r="L43" i="86"/>
  <c r="M43" i="86"/>
  <c r="N43" i="86"/>
  <c r="I44" i="86"/>
  <c r="J44" i="86"/>
  <c r="K44" i="86"/>
  <c r="L44" i="86"/>
  <c r="M44" i="86"/>
  <c r="N44" i="86"/>
  <c r="I45" i="86"/>
  <c r="J45" i="86"/>
  <c r="K45" i="86"/>
  <c r="L45" i="86"/>
  <c r="M45" i="86"/>
  <c r="N45" i="86"/>
  <c r="J41" i="86"/>
  <c r="K41" i="86"/>
  <c r="L41" i="86"/>
  <c r="M41" i="86"/>
  <c r="N41" i="86"/>
  <c r="I41" i="86"/>
  <c r="J40" i="86"/>
  <c r="K40" i="86"/>
  <c r="L40" i="86"/>
  <c r="M40" i="86"/>
  <c r="I40" i="86"/>
  <c r="J39" i="86"/>
  <c r="K39" i="86"/>
  <c r="L39" i="86"/>
  <c r="M39" i="86"/>
  <c r="N39" i="86"/>
  <c r="I39" i="86"/>
  <c r="N38" i="86"/>
  <c r="M38" i="86"/>
  <c r="L38" i="86"/>
  <c r="K38" i="86"/>
  <c r="J38" i="86"/>
  <c r="I38" i="86"/>
  <c r="I12" i="86"/>
  <c r="J12" i="86"/>
  <c r="K12" i="86"/>
  <c r="L12" i="86"/>
  <c r="M12" i="86"/>
  <c r="N12" i="86"/>
  <c r="I13" i="86"/>
  <c r="J13" i="86"/>
  <c r="K13" i="86"/>
  <c r="L13" i="86"/>
  <c r="M13" i="86"/>
  <c r="N13" i="86"/>
  <c r="I14" i="86"/>
  <c r="J14" i="86"/>
  <c r="K14" i="86"/>
  <c r="L14" i="86"/>
  <c r="M14" i="86"/>
  <c r="N14" i="86"/>
  <c r="I15" i="86"/>
  <c r="J15" i="86"/>
  <c r="K15" i="86"/>
  <c r="L15" i="86"/>
  <c r="M15" i="86"/>
  <c r="N15" i="86"/>
  <c r="I16" i="86"/>
  <c r="J16" i="86"/>
  <c r="K16" i="86"/>
  <c r="L16" i="86"/>
  <c r="M16" i="86"/>
  <c r="N16" i="86"/>
  <c r="I17" i="86"/>
  <c r="J17" i="86"/>
  <c r="K17" i="86"/>
  <c r="L17" i="86"/>
  <c r="M17" i="86"/>
  <c r="N17" i="86"/>
  <c r="I18" i="86"/>
  <c r="J18" i="86"/>
  <c r="K18" i="86"/>
  <c r="L18" i="86"/>
  <c r="M18" i="86"/>
  <c r="N18" i="86"/>
  <c r="I19" i="86"/>
  <c r="J19" i="86"/>
  <c r="K19" i="86"/>
  <c r="L19" i="86"/>
  <c r="M19" i="86"/>
  <c r="N19" i="86"/>
  <c r="I20" i="86"/>
  <c r="J20" i="86"/>
  <c r="K20" i="86"/>
  <c r="L20" i="86"/>
  <c r="M20" i="86"/>
  <c r="N20" i="86"/>
  <c r="I21" i="86"/>
  <c r="J21" i="86"/>
  <c r="K21" i="86"/>
  <c r="L21" i="86"/>
  <c r="M21" i="86"/>
  <c r="N21" i="86"/>
  <c r="I22" i="86"/>
  <c r="J22" i="86"/>
  <c r="K22" i="86"/>
  <c r="L22" i="86"/>
  <c r="M22" i="86"/>
  <c r="N22" i="86"/>
  <c r="I23" i="86"/>
  <c r="J23" i="86"/>
  <c r="K23" i="86"/>
  <c r="L23" i="86"/>
  <c r="M23" i="86"/>
  <c r="N23" i="86"/>
  <c r="I24" i="86"/>
  <c r="J24" i="86"/>
  <c r="K24" i="86"/>
  <c r="L24" i="86"/>
  <c r="M24" i="86"/>
  <c r="N24" i="86"/>
  <c r="I25" i="86"/>
  <c r="J25" i="86"/>
  <c r="K25" i="86"/>
  <c r="L25" i="86"/>
  <c r="M25" i="86"/>
  <c r="N25" i="86"/>
  <c r="I26" i="86"/>
  <c r="J26" i="86"/>
  <c r="K26" i="86"/>
  <c r="L26" i="86"/>
  <c r="M26" i="86"/>
  <c r="N26" i="86"/>
  <c r="I27" i="86"/>
  <c r="J27" i="86"/>
  <c r="K27" i="86"/>
  <c r="L27" i="86"/>
  <c r="M27" i="86"/>
  <c r="N27" i="86"/>
  <c r="I28" i="86"/>
  <c r="J28" i="86"/>
  <c r="K28" i="86"/>
  <c r="L28" i="86"/>
  <c r="M28" i="86"/>
  <c r="N28" i="86"/>
  <c r="I29" i="86"/>
  <c r="J29" i="86"/>
  <c r="K29" i="86"/>
  <c r="L29" i="86"/>
  <c r="M29" i="86"/>
  <c r="N29" i="86"/>
  <c r="I30" i="86"/>
  <c r="J30" i="86"/>
  <c r="K30" i="86"/>
  <c r="L30" i="86"/>
  <c r="M30" i="86"/>
  <c r="N30" i="86"/>
  <c r="I31" i="86"/>
  <c r="J31" i="86"/>
  <c r="K31" i="86"/>
  <c r="L31" i="86"/>
  <c r="M31" i="86"/>
  <c r="N31" i="86"/>
  <c r="I32" i="86"/>
  <c r="J32" i="86"/>
  <c r="K32" i="86"/>
  <c r="L32" i="86"/>
  <c r="M32" i="86"/>
  <c r="N32" i="86"/>
  <c r="I33" i="86"/>
  <c r="J33" i="86"/>
  <c r="K33" i="86"/>
  <c r="L33" i="86"/>
  <c r="M33" i="86"/>
  <c r="N33" i="86"/>
  <c r="I34" i="86"/>
  <c r="J34" i="86"/>
  <c r="K34" i="86"/>
  <c r="L34" i="86"/>
  <c r="M34" i="86"/>
  <c r="N34" i="86"/>
  <c r="I35" i="86"/>
  <c r="J35" i="86"/>
  <c r="K35" i="86"/>
  <c r="L35" i="86"/>
  <c r="M35" i="86"/>
  <c r="N35" i="86"/>
  <c r="I36" i="86"/>
  <c r="J36" i="86"/>
  <c r="K36" i="86"/>
  <c r="L36" i="86"/>
  <c r="M36" i="86"/>
  <c r="N36" i="86"/>
  <c r="I37" i="86"/>
  <c r="J37" i="86"/>
  <c r="K37" i="86"/>
  <c r="L37" i="86"/>
  <c r="M37" i="86"/>
  <c r="N37" i="86"/>
  <c r="J11" i="86"/>
  <c r="K11" i="86"/>
  <c r="L11" i="86"/>
  <c r="M11" i="86"/>
  <c r="N11" i="86"/>
  <c r="I11" i="86"/>
  <c r="J10" i="86"/>
  <c r="K10" i="86"/>
  <c r="L10" i="86"/>
  <c r="M10" i="86"/>
  <c r="N10" i="86"/>
  <c r="I10" i="86"/>
  <c r="C9" i="88" l="1"/>
  <c r="D9" i="88"/>
  <c r="E9" i="88"/>
  <c r="F9" i="88"/>
  <c r="G9" i="88"/>
  <c r="H9" i="88"/>
  <c r="I9" i="88"/>
  <c r="J9" i="88"/>
  <c r="K9" i="88"/>
  <c r="L9" i="88"/>
  <c r="M9" i="88"/>
  <c r="C12" i="86" l="1"/>
  <c r="D12" i="86"/>
  <c r="E12" i="86"/>
  <c r="F12" i="86"/>
  <c r="G12" i="86"/>
  <c r="H12" i="86"/>
  <c r="C13" i="86"/>
  <c r="D13" i="86"/>
  <c r="E13" i="86"/>
  <c r="F13" i="86"/>
  <c r="G13" i="86"/>
  <c r="H13" i="86"/>
  <c r="C14" i="86"/>
  <c r="D14" i="86"/>
  <c r="E14" i="86"/>
  <c r="F14" i="86"/>
  <c r="G14" i="86"/>
  <c r="H14" i="86"/>
  <c r="C15" i="86"/>
  <c r="D15" i="86"/>
  <c r="E15" i="86"/>
  <c r="F15" i="86"/>
  <c r="G15" i="86"/>
  <c r="H15" i="86"/>
  <c r="C16" i="86"/>
  <c r="D16" i="86"/>
  <c r="E16" i="86"/>
  <c r="F16" i="86"/>
  <c r="G16" i="86"/>
  <c r="H16" i="86"/>
  <c r="C17" i="86"/>
  <c r="D17" i="86"/>
  <c r="E17" i="86"/>
  <c r="F17" i="86"/>
  <c r="G17" i="86"/>
  <c r="H17" i="86"/>
  <c r="C18" i="86"/>
  <c r="D18" i="86"/>
  <c r="E18" i="86"/>
  <c r="F18" i="86"/>
  <c r="G18" i="86"/>
  <c r="H18" i="86"/>
  <c r="C19" i="86"/>
  <c r="D19" i="86"/>
  <c r="E19" i="86"/>
  <c r="F19" i="86"/>
  <c r="G19" i="86"/>
  <c r="H19" i="86"/>
  <c r="C20" i="86"/>
  <c r="D20" i="86"/>
  <c r="E20" i="86"/>
  <c r="F20" i="86"/>
  <c r="G20" i="86"/>
  <c r="H20" i="86"/>
  <c r="C21" i="86"/>
  <c r="D21" i="86"/>
  <c r="E21" i="86"/>
  <c r="F21" i="86"/>
  <c r="G21" i="86"/>
  <c r="H21" i="86"/>
  <c r="C22" i="86"/>
  <c r="D22" i="86"/>
  <c r="E22" i="86"/>
  <c r="F22" i="86"/>
  <c r="G22" i="86"/>
  <c r="H22" i="86"/>
  <c r="C23" i="86"/>
  <c r="D23" i="86"/>
  <c r="E23" i="86"/>
  <c r="F23" i="86"/>
  <c r="G23" i="86"/>
  <c r="H23" i="86"/>
  <c r="C24" i="86"/>
  <c r="D24" i="86"/>
  <c r="E24" i="86"/>
  <c r="F24" i="86"/>
  <c r="G24" i="86"/>
  <c r="H24" i="86"/>
  <c r="C25" i="86"/>
  <c r="D25" i="86"/>
  <c r="E25" i="86"/>
  <c r="F25" i="86"/>
  <c r="G25" i="86"/>
  <c r="H25" i="86"/>
  <c r="C26" i="86"/>
  <c r="D26" i="86"/>
  <c r="E26" i="86"/>
  <c r="F26" i="86"/>
  <c r="G26" i="86"/>
  <c r="H26" i="86"/>
  <c r="C27" i="86"/>
  <c r="D27" i="86"/>
  <c r="E27" i="86"/>
  <c r="F27" i="86"/>
  <c r="G27" i="86"/>
  <c r="H27" i="86"/>
  <c r="C28" i="86"/>
  <c r="D28" i="86"/>
  <c r="E28" i="86"/>
  <c r="F28" i="86"/>
  <c r="G28" i="86"/>
  <c r="H28" i="86"/>
  <c r="C29" i="86"/>
  <c r="D29" i="86"/>
  <c r="E29" i="86"/>
  <c r="F29" i="86"/>
  <c r="G29" i="86"/>
  <c r="H29" i="86"/>
  <c r="C30" i="86"/>
  <c r="D30" i="86"/>
  <c r="E30" i="86"/>
  <c r="F30" i="86"/>
  <c r="G30" i="86"/>
  <c r="H30" i="86"/>
  <c r="C31" i="86"/>
  <c r="D31" i="86"/>
  <c r="E31" i="86"/>
  <c r="F31" i="86"/>
  <c r="G31" i="86"/>
  <c r="H31" i="86"/>
  <c r="C32" i="86"/>
  <c r="D32" i="86"/>
  <c r="E32" i="86"/>
  <c r="F32" i="86"/>
  <c r="G32" i="86"/>
  <c r="H32" i="86"/>
  <c r="C33" i="86"/>
  <c r="D33" i="86"/>
  <c r="E33" i="86"/>
  <c r="F33" i="86"/>
  <c r="G33" i="86"/>
  <c r="H33" i="86"/>
  <c r="C34" i="86"/>
  <c r="D34" i="86"/>
  <c r="E34" i="86"/>
  <c r="F34" i="86"/>
  <c r="G34" i="86"/>
  <c r="H34" i="86"/>
  <c r="C35" i="86"/>
  <c r="D35" i="86"/>
  <c r="E35" i="86"/>
  <c r="F35" i="86"/>
  <c r="G35" i="86"/>
  <c r="H35" i="86"/>
  <c r="C36" i="86"/>
  <c r="D36" i="86"/>
  <c r="E36" i="86"/>
  <c r="F36" i="86"/>
  <c r="G36" i="86"/>
  <c r="H36" i="86"/>
  <c r="C37" i="86"/>
  <c r="D37" i="86"/>
  <c r="E37" i="86"/>
  <c r="F37" i="86"/>
  <c r="G37" i="86"/>
  <c r="H37" i="86"/>
  <c r="C38" i="86"/>
  <c r="D38" i="86"/>
  <c r="E38" i="86"/>
  <c r="F38" i="86"/>
  <c r="G38" i="86"/>
  <c r="H38" i="86"/>
  <c r="C39" i="86"/>
  <c r="D39" i="86"/>
  <c r="E39" i="86"/>
  <c r="F39" i="86"/>
  <c r="G39" i="86"/>
  <c r="H39" i="86"/>
  <c r="C40" i="86"/>
  <c r="D40" i="86"/>
  <c r="E40" i="86"/>
  <c r="F40" i="86"/>
  <c r="G40" i="86"/>
  <c r="C41" i="86"/>
  <c r="D41" i="86"/>
  <c r="E41" i="86"/>
  <c r="F41" i="86"/>
  <c r="G41" i="86"/>
  <c r="H41" i="86"/>
  <c r="C42" i="86"/>
  <c r="D42" i="86"/>
  <c r="E42" i="86"/>
  <c r="F42" i="86"/>
  <c r="G42" i="86"/>
  <c r="H42" i="86"/>
  <c r="C43" i="86"/>
  <c r="D43" i="86"/>
  <c r="E43" i="86"/>
  <c r="F43" i="86"/>
  <c r="G43" i="86"/>
  <c r="H43" i="86"/>
  <c r="C44" i="86"/>
  <c r="D44" i="86"/>
  <c r="E44" i="86"/>
  <c r="F44" i="86"/>
  <c r="G44" i="86"/>
  <c r="H44" i="86"/>
  <c r="C45" i="86"/>
  <c r="D45" i="86"/>
  <c r="E45" i="86"/>
  <c r="F45" i="86"/>
  <c r="G45" i="86"/>
  <c r="H45" i="86"/>
  <c r="F46" i="86"/>
  <c r="G46" i="86"/>
  <c r="C47" i="86"/>
  <c r="D47" i="86"/>
  <c r="E47" i="86"/>
  <c r="F47" i="86"/>
  <c r="G47" i="86"/>
  <c r="H47" i="86"/>
  <c r="D48" i="86"/>
  <c r="E48" i="86"/>
  <c r="F48" i="86"/>
  <c r="G48" i="86"/>
  <c r="H48" i="86"/>
  <c r="C49" i="86"/>
  <c r="D49" i="86"/>
  <c r="E49" i="86"/>
  <c r="F49" i="86"/>
  <c r="G49" i="86"/>
  <c r="H49" i="86"/>
  <c r="E50" i="86"/>
  <c r="F50" i="86"/>
  <c r="G50" i="86"/>
  <c r="H50" i="86"/>
  <c r="D11" i="86"/>
  <c r="E11" i="86"/>
  <c r="F11" i="86"/>
  <c r="G11" i="86"/>
  <c r="H11" i="86"/>
  <c r="C11" i="86"/>
  <c r="D10" i="86"/>
  <c r="E10" i="86"/>
  <c r="F10" i="86"/>
  <c r="G10" i="86"/>
  <c r="H10" i="86"/>
  <c r="C10" i="86"/>
  <c r="M142" i="87" l="1"/>
  <c r="L142" i="87"/>
  <c r="K142" i="87"/>
  <c r="J142" i="87"/>
  <c r="I142" i="87"/>
  <c r="H142" i="87"/>
  <c r="G142" i="87"/>
  <c r="F142" i="87"/>
  <c r="E142" i="87"/>
  <c r="D142" i="87"/>
  <c r="C142" i="87"/>
  <c r="M141" i="87"/>
  <c r="L141" i="87"/>
  <c r="K141" i="87"/>
  <c r="J141" i="87"/>
  <c r="I141" i="87"/>
  <c r="H141" i="87"/>
  <c r="G141" i="87"/>
  <c r="F141" i="87"/>
  <c r="E141" i="87"/>
  <c r="D141" i="87"/>
  <c r="C141" i="87"/>
  <c r="M140" i="87"/>
  <c r="L140" i="87"/>
  <c r="K140" i="87"/>
  <c r="J140" i="87"/>
  <c r="I140" i="87"/>
  <c r="H140" i="87"/>
  <c r="G140" i="87"/>
  <c r="F140" i="87"/>
  <c r="E140" i="87"/>
  <c r="D140" i="87"/>
  <c r="C140" i="87"/>
  <c r="M139" i="87"/>
  <c r="L139" i="87"/>
  <c r="K139" i="87"/>
  <c r="J139" i="87"/>
  <c r="I139" i="87"/>
  <c r="H139" i="87"/>
  <c r="G139" i="87"/>
  <c r="F139" i="87"/>
  <c r="E139" i="87"/>
  <c r="D139" i="87"/>
  <c r="C139" i="87"/>
  <c r="M138" i="87"/>
  <c r="L138" i="87"/>
  <c r="K138" i="87"/>
  <c r="J138" i="87"/>
  <c r="I138" i="87"/>
  <c r="H138" i="87"/>
  <c r="G138" i="87"/>
  <c r="F138" i="87"/>
  <c r="E138" i="87"/>
  <c r="D138" i="87"/>
  <c r="C138" i="87"/>
  <c r="M137" i="87"/>
  <c r="L137" i="87"/>
  <c r="K137" i="87"/>
  <c r="J137" i="87"/>
  <c r="I137" i="87"/>
  <c r="H137" i="87"/>
  <c r="G137" i="87"/>
  <c r="F137" i="87"/>
  <c r="E137" i="87"/>
  <c r="D137" i="87"/>
  <c r="C137" i="87"/>
  <c r="M136" i="87"/>
  <c r="L136" i="87"/>
  <c r="K136" i="87"/>
  <c r="J136" i="87"/>
  <c r="I136" i="87"/>
  <c r="H136" i="87"/>
  <c r="G136" i="87"/>
  <c r="F136" i="87"/>
  <c r="E136" i="87"/>
  <c r="D136" i="87"/>
  <c r="C136" i="87"/>
  <c r="M135" i="87"/>
  <c r="L135" i="87"/>
  <c r="K135" i="87"/>
  <c r="J135" i="87"/>
  <c r="I135" i="87"/>
  <c r="H135" i="87"/>
  <c r="G135" i="87"/>
  <c r="F135" i="87"/>
  <c r="E135" i="87"/>
  <c r="D135" i="87"/>
  <c r="C135" i="87"/>
  <c r="M134" i="87"/>
  <c r="L134" i="87"/>
  <c r="K134" i="87"/>
  <c r="J134" i="87"/>
  <c r="I134" i="87"/>
  <c r="H134" i="87"/>
  <c r="G134" i="87"/>
  <c r="F134" i="87"/>
  <c r="E134" i="87"/>
  <c r="D134" i="87"/>
  <c r="C134" i="87"/>
  <c r="M106" i="87"/>
  <c r="L106" i="87"/>
  <c r="K106" i="87"/>
  <c r="J106" i="87"/>
  <c r="I106" i="87"/>
  <c r="H106" i="87"/>
  <c r="G106" i="87"/>
  <c r="F106" i="87"/>
  <c r="E106" i="87"/>
  <c r="D106" i="87"/>
  <c r="C106" i="87"/>
  <c r="M105" i="87"/>
  <c r="L105" i="87"/>
  <c r="K105" i="87"/>
  <c r="J105" i="87"/>
  <c r="I105" i="87"/>
  <c r="H105" i="87"/>
  <c r="G105" i="87"/>
  <c r="F105" i="87"/>
  <c r="E105" i="87"/>
  <c r="D105" i="87"/>
  <c r="C105" i="87"/>
  <c r="M104" i="87"/>
  <c r="L104" i="87"/>
  <c r="K104" i="87"/>
  <c r="J104" i="87"/>
  <c r="I104" i="87"/>
  <c r="H104" i="87"/>
  <c r="G104" i="87"/>
  <c r="F104" i="87"/>
  <c r="E104" i="87"/>
  <c r="D104" i="87"/>
  <c r="C104" i="87"/>
  <c r="M103" i="87"/>
  <c r="L103" i="87"/>
  <c r="K103" i="87"/>
  <c r="J103" i="87"/>
  <c r="I103" i="87"/>
  <c r="H103" i="87"/>
  <c r="G103" i="87"/>
  <c r="F103" i="87"/>
  <c r="E103" i="87"/>
  <c r="D103" i="87"/>
  <c r="C103" i="87"/>
  <c r="M102" i="87"/>
  <c r="L102" i="87"/>
  <c r="K102" i="87"/>
  <c r="J102" i="87"/>
  <c r="I102" i="87"/>
  <c r="H102" i="87"/>
  <c r="G102" i="87"/>
  <c r="F102" i="87"/>
  <c r="E102" i="87"/>
  <c r="D102" i="87"/>
  <c r="C102" i="87"/>
  <c r="M101" i="87"/>
  <c r="L101" i="87"/>
  <c r="K101" i="87"/>
  <c r="J101" i="87"/>
  <c r="I101" i="87"/>
  <c r="H101" i="87"/>
  <c r="G101" i="87"/>
  <c r="F101" i="87"/>
  <c r="E101" i="87"/>
  <c r="D101" i="87"/>
  <c r="C101" i="87"/>
  <c r="M100" i="87"/>
  <c r="L100" i="87"/>
  <c r="K100" i="87"/>
  <c r="J100" i="87"/>
  <c r="I100" i="87"/>
  <c r="H100" i="87"/>
  <c r="G100" i="87"/>
  <c r="F100" i="87"/>
  <c r="E100" i="87"/>
  <c r="D100" i="87"/>
  <c r="C100" i="87"/>
  <c r="M99" i="87"/>
  <c r="L99" i="87"/>
  <c r="K99" i="87"/>
  <c r="J99" i="87"/>
  <c r="I99" i="87"/>
  <c r="H99" i="87"/>
  <c r="G99" i="87"/>
  <c r="F99" i="87"/>
  <c r="E99" i="87"/>
  <c r="D99" i="87"/>
  <c r="C99" i="87"/>
  <c r="M98" i="87"/>
  <c r="L98" i="87"/>
  <c r="K98" i="87"/>
  <c r="J98" i="87"/>
  <c r="I98" i="87"/>
  <c r="H98" i="87"/>
  <c r="G98" i="87"/>
  <c r="F98" i="87"/>
  <c r="E98" i="87"/>
  <c r="D98" i="87"/>
  <c r="C98" i="87"/>
  <c r="C143" i="87" l="1"/>
  <c r="J143" i="87"/>
  <c r="F107" i="87"/>
  <c r="K143" i="87"/>
  <c r="J107" i="87"/>
  <c r="G107" i="87"/>
  <c r="I107" i="87"/>
  <c r="C107" i="87"/>
  <c r="K107" i="87"/>
  <c r="G143" i="87"/>
  <c r="D107" i="87"/>
  <c r="H143" i="87"/>
  <c r="E143" i="87"/>
  <c r="M143" i="87"/>
  <c r="L107" i="87"/>
  <c r="E107" i="87"/>
  <c r="M107" i="87"/>
  <c r="H107" i="87"/>
  <c r="D143" i="87"/>
  <c r="L143" i="87"/>
  <c r="I143" i="87"/>
  <c r="F143" i="87"/>
  <c r="F15" i="85"/>
  <c r="D51" i="84" l="1"/>
  <c r="J103" i="83"/>
  <c r="J102" i="83"/>
  <c r="J101" i="83"/>
  <c r="J100" i="83"/>
  <c r="J99" i="83"/>
  <c r="J98" i="83"/>
  <c r="J97" i="83"/>
  <c r="J96" i="83"/>
  <c r="J95" i="83"/>
  <c r="J94" i="83"/>
  <c r="J93" i="83"/>
  <c r="J92" i="83"/>
  <c r="J91" i="83"/>
  <c r="J90" i="83"/>
  <c r="J89" i="83"/>
  <c r="J88" i="83"/>
  <c r="J87" i="83"/>
  <c r="J86" i="83"/>
  <c r="J85" i="83"/>
  <c r="J84" i="83"/>
  <c r="J83" i="83"/>
  <c r="J82" i="83"/>
  <c r="J81" i="83"/>
  <c r="J80" i="83"/>
  <c r="J79" i="83"/>
  <c r="J78" i="83"/>
  <c r="J77" i="83"/>
  <c r="J76" i="83"/>
  <c r="J75" i="83"/>
  <c r="J74" i="83"/>
  <c r="J73" i="83"/>
  <c r="J72" i="83"/>
  <c r="J71" i="83"/>
  <c r="J70" i="83"/>
  <c r="J69" i="83"/>
  <c r="J68" i="83"/>
  <c r="J67" i="83"/>
  <c r="J66" i="83"/>
  <c r="J65" i="83"/>
  <c r="J64" i="83"/>
  <c r="J63" i="83"/>
  <c r="I51" i="84" l="1"/>
  <c r="M13" i="88" l="1"/>
  <c r="L13" i="88"/>
  <c r="K13" i="88"/>
  <c r="J13" i="88"/>
  <c r="I13" i="88"/>
  <c r="H13" i="88"/>
  <c r="G13" i="88"/>
  <c r="F13" i="88"/>
  <c r="E13" i="88"/>
  <c r="D13" i="88"/>
  <c r="M12" i="88"/>
  <c r="L12" i="88"/>
  <c r="K12" i="88"/>
  <c r="J12" i="88"/>
  <c r="I12" i="88"/>
  <c r="H12" i="88"/>
  <c r="G12" i="88"/>
  <c r="F12" i="88"/>
  <c r="E12" i="88"/>
  <c r="D12" i="88"/>
  <c r="C13" i="88"/>
  <c r="C12" i="88"/>
  <c r="D84" i="85"/>
  <c r="E84" i="85"/>
  <c r="F84" i="85"/>
  <c r="G84" i="85"/>
  <c r="H84" i="85"/>
  <c r="I84" i="85"/>
  <c r="J84" i="85"/>
  <c r="K84" i="85"/>
  <c r="L84" i="85"/>
  <c r="M84" i="85"/>
  <c r="C84" i="85"/>
  <c r="D58" i="84"/>
  <c r="C25" i="84" s="1"/>
  <c r="D25" i="84" s="1"/>
  <c r="D55" i="84"/>
  <c r="C24" i="84" s="1"/>
  <c r="D24" i="84" s="1"/>
  <c r="D56" i="84"/>
  <c r="C23" i="84" s="1"/>
  <c r="D23" i="84" s="1"/>
  <c r="C19" i="84"/>
  <c r="D19" i="84" s="1"/>
  <c r="D52" i="84"/>
  <c r="C22" i="84" s="1"/>
  <c r="D22" i="84" s="1"/>
  <c r="C21" i="84"/>
  <c r="D21" i="84" s="1"/>
  <c r="D50" i="84"/>
  <c r="C20" i="84" l="1"/>
  <c r="D20" i="84" s="1"/>
  <c r="F16" i="85"/>
  <c r="I49" i="84"/>
  <c r="I48" i="84"/>
  <c r="I47" i="84"/>
  <c r="I46" i="84"/>
  <c r="I50" i="84"/>
  <c r="C48" i="83" l="1"/>
  <c r="C46" i="83"/>
  <c r="J145" i="83" l="1"/>
  <c r="I147" i="83"/>
  <c r="H147" i="83"/>
  <c r="G147" i="83"/>
  <c r="F147" i="83"/>
  <c r="E147" i="83"/>
  <c r="D147" i="83"/>
  <c r="D48" i="83" s="1"/>
  <c r="I146" i="83"/>
  <c r="H146" i="83"/>
  <c r="G146" i="83"/>
  <c r="F146" i="83"/>
  <c r="E146" i="83"/>
  <c r="D146" i="83"/>
  <c r="D47" i="83" s="1"/>
  <c r="C146" i="83"/>
  <c r="C47" i="83" s="1"/>
  <c r="I145" i="83"/>
  <c r="H145" i="83"/>
  <c r="G145" i="83"/>
  <c r="F145" i="83"/>
  <c r="E145" i="83"/>
  <c r="D145" i="83"/>
  <c r="D46" i="83" s="1"/>
  <c r="I144" i="83"/>
  <c r="H144" i="83"/>
  <c r="G144" i="83"/>
  <c r="F144" i="83"/>
  <c r="E144" i="83"/>
  <c r="D144" i="83"/>
  <c r="D45" i="83" s="1"/>
  <c r="C144" i="83"/>
  <c r="C45" i="83" s="1"/>
  <c r="I143" i="83"/>
  <c r="H143" i="83"/>
  <c r="G143" i="83"/>
  <c r="F143" i="83"/>
  <c r="E143" i="83"/>
  <c r="D143" i="83"/>
  <c r="I142" i="83"/>
  <c r="H142" i="83"/>
  <c r="G142" i="83"/>
  <c r="F142" i="83"/>
  <c r="E142" i="83"/>
  <c r="D142" i="83"/>
  <c r="C142" i="83"/>
  <c r="I141" i="83"/>
  <c r="H141" i="83"/>
  <c r="G141" i="83"/>
  <c r="F141" i="83"/>
  <c r="E141" i="83"/>
  <c r="D141" i="83"/>
  <c r="C141" i="83"/>
  <c r="I140" i="83"/>
  <c r="H140" i="83"/>
  <c r="G140" i="83"/>
  <c r="F140" i="83"/>
  <c r="E140" i="83"/>
  <c r="D140" i="83"/>
  <c r="C140" i="83"/>
  <c r="I139" i="83"/>
  <c r="H139" i="83"/>
  <c r="G139" i="83"/>
  <c r="F139" i="83"/>
  <c r="E139" i="83"/>
  <c r="D139" i="83"/>
  <c r="C139" i="83"/>
  <c r="I138" i="83"/>
  <c r="H138" i="83"/>
  <c r="G138" i="83"/>
  <c r="F138" i="83"/>
  <c r="E138" i="83"/>
  <c r="D138" i="83"/>
  <c r="C138" i="83"/>
  <c r="I137" i="83"/>
  <c r="H137" i="83"/>
  <c r="G137" i="83"/>
  <c r="F137" i="83"/>
  <c r="E137" i="83"/>
  <c r="D137" i="83"/>
  <c r="C137" i="83"/>
  <c r="I136" i="83"/>
  <c r="H136" i="83"/>
  <c r="G136" i="83"/>
  <c r="F136" i="83"/>
  <c r="E136" i="83"/>
  <c r="D136" i="83"/>
  <c r="D39" i="83" s="1"/>
  <c r="C136" i="83"/>
  <c r="C39" i="83" s="1"/>
  <c r="I135" i="83"/>
  <c r="H135" i="83"/>
  <c r="G135" i="83"/>
  <c r="F135" i="83"/>
  <c r="E135" i="83"/>
  <c r="D135" i="83"/>
  <c r="D38" i="83" s="1"/>
  <c r="C135" i="83"/>
  <c r="C38" i="83" s="1"/>
  <c r="I134" i="83"/>
  <c r="H134" i="83"/>
  <c r="G134" i="83"/>
  <c r="F134" i="83"/>
  <c r="E134" i="83"/>
  <c r="D134" i="83"/>
  <c r="C134" i="83"/>
  <c r="I133" i="83"/>
  <c r="H133" i="83"/>
  <c r="G133" i="83"/>
  <c r="F133" i="83"/>
  <c r="E133" i="83"/>
  <c r="D133" i="83"/>
  <c r="C133" i="83"/>
  <c r="I132" i="83"/>
  <c r="H132" i="83"/>
  <c r="G132" i="83"/>
  <c r="F132" i="83"/>
  <c r="E132" i="83"/>
  <c r="D132" i="83"/>
  <c r="C132" i="83"/>
  <c r="I131" i="83"/>
  <c r="H131" i="83"/>
  <c r="G131" i="83"/>
  <c r="F131" i="83"/>
  <c r="E131" i="83"/>
  <c r="D131" i="83"/>
  <c r="C131" i="83"/>
  <c r="I130" i="83"/>
  <c r="H130" i="83"/>
  <c r="G130" i="83"/>
  <c r="F130" i="83"/>
  <c r="E130" i="83"/>
  <c r="D130" i="83"/>
  <c r="C130" i="83"/>
  <c r="I129" i="83"/>
  <c r="H129" i="83"/>
  <c r="G129" i="83"/>
  <c r="F129" i="83"/>
  <c r="E129" i="83"/>
  <c r="D129" i="83"/>
  <c r="C129" i="83"/>
  <c r="I128" i="83"/>
  <c r="H128" i="83"/>
  <c r="G128" i="83"/>
  <c r="F128" i="83"/>
  <c r="E128" i="83"/>
  <c r="D128" i="83"/>
  <c r="C128" i="83"/>
  <c r="I127" i="83"/>
  <c r="H127" i="83"/>
  <c r="G127" i="83"/>
  <c r="F127" i="83"/>
  <c r="E127" i="83"/>
  <c r="D127" i="83"/>
  <c r="C127" i="83"/>
  <c r="I126" i="83"/>
  <c r="H126" i="83"/>
  <c r="G126" i="83"/>
  <c r="F126" i="83"/>
  <c r="E126" i="83"/>
  <c r="D126" i="83"/>
  <c r="C126" i="83"/>
  <c r="I125" i="83"/>
  <c r="H125" i="83"/>
  <c r="G125" i="83"/>
  <c r="F125" i="83"/>
  <c r="E125" i="83"/>
  <c r="D125" i="83"/>
  <c r="C125" i="83"/>
  <c r="I124" i="83"/>
  <c r="H124" i="83"/>
  <c r="G124" i="83"/>
  <c r="F124" i="83"/>
  <c r="E124" i="83"/>
  <c r="D124" i="83"/>
  <c r="C124" i="83"/>
  <c r="I123" i="83"/>
  <c r="H123" i="83"/>
  <c r="G123" i="83"/>
  <c r="F123" i="83"/>
  <c r="E123" i="83"/>
  <c r="D123" i="83"/>
  <c r="C123" i="83"/>
  <c r="I122" i="83"/>
  <c r="H122" i="83"/>
  <c r="G122" i="83"/>
  <c r="F122" i="83"/>
  <c r="E122" i="83"/>
  <c r="D122" i="83"/>
  <c r="C122" i="83"/>
  <c r="I121" i="83"/>
  <c r="H121" i="83"/>
  <c r="G121" i="83"/>
  <c r="F121" i="83"/>
  <c r="E121" i="83"/>
  <c r="D121" i="83"/>
  <c r="C121" i="83"/>
  <c r="I120" i="83"/>
  <c r="H120" i="83"/>
  <c r="G120" i="83"/>
  <c r="F120" i="83"/>
  <c r="E120" i="83"/>
  <c r="D120" i="83"/>
  <c r="C120" i="83"/>
  <c r="I119" i="83"/>
  <c r="H119" i="83"/>
  <c r="G119" i="83"/>
  <c r="F119" i="83"/>
  <c r="E119" i="83"/>
  <c r="D119" i="83"/>
  <c r="C119" i="83"/>
  <c r="I118" i="83"/>
  <c r="H118" i="83"/>
  <c r="G118" i="83"/>
  <c r="F118" i="83"/>
  <c r="E118" i="83"/>
  <c r="D118" i="83"/>
  <c r="C118" i="83"/>
  <c r="I117" i="83"/>
  <c r="H117" i="83"/>
  <c r="G117" i="83"/>
  <c r="F117" i="83"/>
  <c r="E117" i="83"/>
  <c r="D117" i="83"/>
  <c r="C117" i="83"/>
  <c r="I116" i="83"/>
  <c r="H116" i="83"/>
  <c r="G116" i="83"/>
  <c r="F116" i="83"/>
  <c r="E116" i="83"/>
  <c r="D116" i="83"/>
  <c r="C116" i="83"/>
  <c r="I115" i="83"/>
  <c r="H115" i="83"/>
  <c r="G115" i="83"/>
  <c r="F115" i="83"/>
  <c r="E115" i="83"/>
  <c r="D115" i="83"/>
  <c r="C115" i="83"/>
  <c r="I114" i="83"/>
  <c r="H114" i="83"/>
  <c r="G114" i="83"/>
  <c r="F114" i="83"/>
  <c r="E114" i="83"/>
  <c r="D114" i="83"/>
  <c r="C114" i="83"/>
  <c r="I113" i="83"/>
  <c r="H113" i="83"/>
  <c r="G113" i="83"/>
  <c r="F113" i="83"/>
  <c r="E113" i="83"/>
  <c r="D113" i="83"/>
  <c r="C113" i="83"/>
  <c r="I112" i="83"/>
  <c r="H112" i="83"/>
  <c r="G112" i="83"/>
  <c r="F112" i="83"/>
  <c r="E112" i="83"/>
  <c r="D112" i="83"/>
  <c r="C112" i="83"/>
  <c r="I111" i="83"/>
  <c r="H111" i="83"/>
  <c r="G111" i="83"/>
  <c r="F111" i="83"/>
  <c r="E111" i="83"/>
  <c r="D111" i="83"/>
  <c r="C111" i="83"/>
  <c r="I110" i="83"/>
  <c r="H110" i="83"/>
  <c r="G110" i="83"/>
  <c r="F110" i="83"/>
  <c r="E110" i="83"/>
  <c r="D110" i="83"/>
  <c r="C110" i="83"/>
  <c r="I109" i="83"/>
  <c r="H109" i="83"/>
  <c r="G109" i="83"/>
  <c r="F109" i="83"/>
  <c r="E109" i="83"/>
  <c r="D109" i="83"/>
  <c r="C109" i="83"/>
  <c r="I108" i="83"/>
  <c r="H108" i="83"/>
  <c r="G108" i="83"/>
  <c r="F108" i="83"/>
  <c r="E108" i="83"/>
  <c r="D108" i="83"/>
  <c r="C108" i="83"/>
  <c r="I107" i="83"/>
  <c r="H107" i="83"/>
  <c r="G107" i="83"/>
  <c r="F107" i="83"/>
  <c r="E107" i="83"/>
  <c r="D107" i="83"/>
  <c r="C107" i="83"/>
  <c r="K101" i="83" l="1"/>
  <c r="M16" i="85"/>
  <c r="E16" i="85"/>
  <c r="G16" i="85"/>
  <c r="H16" i="85"/>
  <c r="I16" i="85"/>
  <c r="J16" i="85"/>
  <c r="K16" i="85"/>
  <c r="L16" i="85"/>
  <c r="D16" i="85"/>
  <c r="D14" i="85"/>
  <c r="D11" i="85"/>
  <c r="J147" i="83"/>
  <c r="J146" i="83"/>
  <c r="J144" i="83"/>
  <c r="K97" i="83"/>
  <c r="K94" i="83"/>
  <c r="K92" i="83"/>
  <c r="K86" i="83"/>
  <c r="K81" i="83"/>
  <c r="K78" i="83"/>
  <c r="K76" i="83"/>
  <c r="K70" i="83"/>
  <c r="K74" i="83"/>
  <c r="K90" i="83"/>
  <c r="K103" i="83"/>
  <c r="G39" i="83" l="1"/>
  <c r="J39" i="83"/>
  <c r="E39" i="83"/>
  <c r="F39" i="83"/>
  <c r="H39" i="83"/>
  <c r="I39" i="83"/>
  <c r="L81" i="83"/>
  <c r="G28" i="83"/>
  <c r="H28" i="83"/>
  <c r="F28" i="83"/>
  <c r="E28" i="83"/>
  <c r="I28" i="83"/>
  <c r="J28" i="83"/>
  <c r="L86" i="83"/>
  <c r="I33" i="83"/>
  <c r="E33" i="83"/>
  <c r="H33" i="83"/>
  <c r="G33" i="83"/>
  <c r="F33" i="83"/>
  <c r="J33" i="83"/>
  <c r="L74" i="83"/>
  <c r="I21" i="83"/>
  <c r="H21" i="83"/>
  <c r="G21" i="83"/>
  <c r="F21" i="83"/>
  <c r="E21" i="83"/>
  <c r="J21" i="83"/>
  <c r="L92" i="83"/>
  <c r="L97" i="83"/>
  <c r="G43" i="83"/>
  <c r="F43" i="83"/>
  <c r="E43" i="83"/>
  <c r="I43" i="83"/>
  <c r="H43" i="83"/>
  <c r="J43" i="83"/>
  <c r="L70" i="83"/>
  <c r="I17" i="83"/>
  <c r="E17" i="83"/>
  <c r="H17" i="83"/>
  <c r="G17" i="83"/>
  <c r="F17" i="83"/>
  <c r="J17" i="83"/>
  <c r="L76" i="83"/>
  <c r="G23" i="83"/>
  <c r="F23" i="83"/>
  <c r="I23" i="83"/>
  <c r="H23" i="83"/>
  <c r="E23" i="83"/>
  <c r="J23" i="83"/>
  <c r="L78" i="83"/>
  <c r="I25" i="83"/>
  <c r="H25" i="83"/>
  <c r="E25" i="83"/>
  <c r="G25" i="83"/>
  <c r="F25" i="83"/>
  <c r="J25" i="83"/>
  <c r="L103" i="83"/>
  <c r="E48" i="83"/>
  <c r="F48" i="83"/>
  <c r="I48" i="83"/>
  <c r="H48" i="83"/>
  <c r="G48" i="83"/>
  <c r="J48" i="83"/>
  <c r="L90" i="83"/>
  <c r="I37" i="83"/>
  <c r="H37" i="83"/>
  <c r="G37" i="83"/>
  <c r="F37" i="83"/>
  <c r="E37" i="83"/>
  <c r="J37" i="83"/>
  <c r="L94" i="83"/>
  <c r="I40" i="83"/>
  <c r="E40" i="83"/>
  <c r="H40" i="83"/>
  <c r="G40" i="83"/>
  <c r="F40" i="83"/>
  <c r="J40" i="83"/>
  <c r="L101" i="83"/>
  <c r="G46" i="83"/>
  <c r="E46" i="83"/>
  <c r="H46" i="83"/>
  <c r="F46" i="83"/>
  <c r="I46" i="83"/>
  <c r="J46" i="83"/>
  <c r="J112" i="83"/>
  <c r="J124" i="83"/>
  <c r="J132" i="83"/>
  <c r="K68" i="83"/>
  <c r="J109" i="83"/>
  <c r="J113" i="83"/>
  <c r="J117" i="83"/>
  <c r="K77" i="83"/>
  <c r="J121" i="83"/>
  <c r="J125" i="83"/>
  <c r="J129" i="83"/>
  <c r="J133" i="83"/>
  <c r="K93" i="83"/>
  <c r="J137" i="83"/>
  <c r="J141" i="83"/>
  <c r="J116" i="83"/>
  <c r="J128" i="83"/>
  <c r="J136" i="83"/>
  <c r="J140" i="83"/>
  <c r="K65" i="83"/>
  <c r="J110" i="83"/>
  <c r="J114" i="83"/>
  <c r="J118" i="83"/>
  <c r="J122" i="83"/>
  <c r="J126" i="83"/>
  <c r="J130" i="83"/>
  <c r="J134" i="83"/>
  <c r="J138" i="83"/>
  <c r="J142" i="83"/>
  <c r="J108" i="83"/>
  <c r="J120" i="83"/>
  <c r="K100" i="83"/>
  <c r="K84" i="83"/>
  <c r="K63" i="83"/>
  <c r="J107" i="83"/>
  <c r="K67" i="83"/>
  <c r="J111" i="83"/>
  <c r="K71" i="83"/>
  <c r="J115" i="83"/>
  <c r="K75" i="83"/>
  <c r="J119" i="83"/>
  <c r="K79" i="83"/>
  <c r="J123" i="83"/>
  <c r="K83" i="83"/>
  <c r="J127" i="83"/>
  <c r="K87" i="83"/>
  <c r="J131" i="83"/>
  <c r="K91" i="83"/>
  <c r="J135" i="83"/>
  <c r="K95" i="83"/>
  <c r="J139" i="83"/>
  <c r="K99" i="83"/>
  <c r="J143" i="83"/>
  <c r="K96" i="83"/>
  <c r="K88" i="83"/>
  <c r="K80" i="83"/>
  <c r="K72" i="83"/>
  <c r="K64" i="83"/>
  <c r="K102" i="83"/>
  <c r="K85" i="83"/>
  <c r="K69" i="83"/>
  <c r="K89" i="83"/>
  <c r="K73" i="83"/>
  <c r="K98" i="83"/>
  <c r="K82" i="83"/>
  <c r="K66" i="83"/>
  <c r="J38" i="83" l="1"/>
  <c r="H38" i="83"/>
  <c r="G38" i="83"/>
  <c r="E38" i="83"/>
  <c r="I38" i="83"/>
  <c r="F38" i="83"/>
  <c r="L85" i="83"/>
  <c r="G32" i="83"/>
  <c r="I32" i="83"/>
  <c r="F32" i="83"/>
  <c r="E32" i="83"/>
  <c r="H32" i="83"/>
  <c r="J32" i="83"/>
  <c r="L102" i="83"/>
  <c r="I47" i="83"/>
  <c r="H47" i="83"/>
  <c r="G47" i="83"/>
  <c r="E47" i="83"/>
  <c r="F47" i="83"/>
  <c r="J47" i="83"/>
  <c r="L95" i="83"/>
  <c r="F41" i="83"/>
  <c r="E41" i="83"/>
  <c r="I41" i="83"/>
  <c r="H41" i="83"/>
  <c r="G41" i="83"/>
  <c r="J41" i="83"/>
  <c r="L82" i="83"/>
  <c r="I29" i="83"/>
  <c r="H29" i="83"/>
  <c r="G29" i="83"/>
  <c r="E29" i="83"/>
  <c r="F29" i="83"/>
  <c r="J29" i="83"/>
  <c r="L84" i="83"/>
  <c r="H31" i="83"/>
  <c r="G31" i="83"/>
  <c r="F31" i="83"/>
  <c r="I31" i="83"/>
  <c r="E31" i="83"/>
  <c r="J31" i="83"/>
  <c r="L98" i="83"/>
  <c r="I44" i="83"/>
  <c r="H44" i="83"/>
  <c r="G44" i="83"/>
  <c r="F44" i="83"/>
  <c r="E44" i="83"/>
  <c r="J44" i="83"/>
  <c r="L80" i="83"/>
  <c r="I27" i="83"/>
  <c r="G27" i="83"/>
  <c r="E27" i="83"/>
  <c r="H27" i="83"/>
  <c r="F27" i="83"/>
  <c r="J27" i="83"/>
  <c r="L91" i="83"/>
  <c r="L75" i="83"/>
  <c r="G22" i="83"/>
  <c r="E22" i="83"/>
  <c r="I22" i="83"/>
  <c r="H22" i="83"/>
  <c r="F22" i="83"/>
  <c r="J22" i="83"/>
  <c r="L100" i="83"/>
  <c r="I45" i="83"/>
  <c r="F45" i="83"/>
  <c r="H45" i="83"/>
  <c r="E45" i="83"/>
  <c r="G45" i="83"/>
  <c r="J45" i="83"/>
  <c r="L77" i="83"/>
  <c r="G24" i="83"/>
  <c r="F24" i="83"/>
  <c r="E24" i="83"/>
  <c r="H24" i="83"/>
  <c r="I24" i="83"/>
  <c r="J24" i="83"/>
  <c r="L99" i="83"/>
  <c r="L65" i="83"/>
  <c r="G12" i="83"/>
  <c r="E12" i="83"/>
  <c r="I12" i="83"/>
  <c r="F12" i="83"/>
  <c r="H12" i="83"/>
  <c r="J12" i="83"/>
  <c r="L63" i="83"/>
  <c r="E10" i="83"/>
  <c r="I10" i="83"/>
  <c r="H10" i="83"/>
  <c r="G10" i="83"/>
  <c r="F10" i="83"/>
  <c r="J10" i="83"/>
  <c r="L72" i="83"/>
  <c r="H19" i="83"/>
  <c r="F19" i="83"/>
  <c r="E19" i="83"/>
  <c r="I19" i="83"/>
  <c r="G19" i="83"/>
  <c r="J19" i="83"/>
  <c r="L73" i="83"/>
  <c r="G20" i="83"/>
  <c r="F20" i="83"/>
  <c r="E20" i="83"/>
  <c r="I20" i="83"/>
  <c r="H20" i="83"/>
  <c r="J20" i="83"/>
  <c r="L88" i="83"/>
  <c r="H35" i="83"/>
  <c r="F35" i="83"/>
  <c r="E35" i="83"/>
  <c r="I35" i="83"/>
  <c r="G35" i="83"/>
  <c r="J35" i="83"/>
  <c r="L83" i="83"/>
  <c r="E30" i="83"/>
  <c r="I30" i="83"/>
  <c r="F30" i="83"/>
  <c r="H30" i="83"/>
  <c r="G30" i="83"/>
  <c r="J30" i="83"/>
  <c r="L68" i="83"/>
  <c r="I15" i="83"/>
  <c r="H15" i="83"/>
  <c r="G15" i="83"/>
  <c r="F15" i="83"/>
  <c r="E15" i="83"/>
  <c r="J15" i="83"/>
  <c r="L64" i="83"/>
  <c r="I11" i="83"/>
  <c r="F11" i="83"/>
  <c r="G11" i="83"/>
  <c r="E11" i="83"/>
  <c r="H11" i="83"/>
  <c r="J11" i="83"/>
  <c r="L71" i="83"/>
  <c r="G18" i="83"/>
  <c r="E18" i="83"/>
  <c r="I18" i="83"/>
  <c r="F18" i="83"/>
  <c r="H18" i="83"/>
  <c r="J18" i="83"/>
  <c r="L67" i="83"/>
  <c r="E14" i="83"/>
  <c r="I14" i="83"/>
  <c r="F14" i="83"/>
  <c r="H14" i="83"/>
  <c r="G14" i="83"/>
  <c r="J14" i="83"/>
  <c r="L66" i="83"/>
  <c r="I13" i="83"/>
  <c r="E13" i="83"/>
  <c r="H13" i="83"/>
  <c r="G13" i="83"/>
  <c r="F13" i="83"/>
  <c r="J13" i="83"/>
  <c r="L79" i="83"/>
  <c r="F26" i="83"/>
  <c r="E26" i="83"/>
  <c r="I26" i="83"/>
  <c r="G26" i="83"/>
  <c r="H26" i="83"/>
  <c r="J26" i="83"/>
  <c r="L89" i="83"/>
  <c r="G36" i="83"/>
  <c r="I36" i="83"/>
  <c r="F36" i="83"/>
  <c r="E36" i="83"/>
  <c r="H36" i="83"/>
  <c r="J36" i="83"/>
  <c r="L96" i="83"/>
  <c r="G42" i="83"/>
  <c r="I42" i="83"/>
  <c r="H42" i="83"/>
  <c r="E42" i="83"/>
  <c r="F42" i="83"/>
  <c r="J42" i="83"/>
  <c r="L87" i="83"/>
  <c r="E34" i="83"/>
  <c r="G34" i="83"/>
  <c r="I34" i="83"/>
  <c r="H34" i="83"/>
  <c r="F34" i="83"/>
  <c r="J34" i="83"/>
  <c r="L69" i="83"/>
  <c r="G16" i="83"/>
  <c r="F16" i="83"/>
  <c r="I16" i="83"/>
  <c r="E16" i="83"/>
  <c r="H16" i="83"/>
  <c r="J16" i="83"/>
  <c r="L93" i="83"/>
  <c r="D10" i="88" l="1"/>
  <c r="E10" i="88"/>
  <c r="F10" i="88"/>
  <c r="G10" i="88"/>
  <c r="H10" i="88"/>
  <c r="I10" i="88"/>
  <c r="J10" i="88"/>
  <c r="K10" i="88"/>
  <c r="L10" i="88"/>
  <c r="M10" i="88"/>
  <c r="D11" i="88"/>
  <c r="E11" i="88"/>
  <c r="F11" i="88"/>
  <c r="G11" i="88"/>
  <c r="H11" i="88"/>
  <c r="I11" i="88"/>
  <c r="J11" i="88"/>
  <c r="K11" i="88"/>
  <c r="L11" i="88"/>
  <c r="M11" i="88"/>
  <c r="C11" i="88"/>
  <c r="C10" i="88"/>
  <c r="E10" i="85" l="1"/>
  <c r="F10" i="85"/>
  <c r="G10" i="85"/>
  <c r="H10" i="85"/>
  <c r="I10" i="85"/>
  <c r="J10" i="85"/>
  <c r="K10" i="85"/>
  <c r="L10" i="85"/>
  <c r="M10" i="85"/>
  <c r="E11" i="85"/>
  <c r="F11" i="85"/>
  <c r="G11" i="85"/>
  <c r="H11" i="85"/>
  <c r="I11" i="85"/>
  <c r="J11" i="85"/>
  <c r="K11" i="85"/>
  <c r="L11" i="85"/>
  <c r="M11" i="85"/>
  <c r="E12" i="85"/>
  <c r="F12" i="85"/>
  <c r="G12" i="85"/>
  <c r="H12" i="85"/>
  <c r="I12" i="85"/>
  <c r="J12" i="85"/>
  <c r="K12" i="85"/>
  <c r="L12" i="85"/>
  <c r="M12" i="85"/>
  <c r="E13" i="85"/>
  <c r="F13" i="85"/>
  <c r="G13" i="85"/>
  <c r="H13" i="85"/>
  <c r="I13" i="85"/>
  <c r="J13" i="85"/>
  <c r="K13" i="85"/>
  <c r="L13" i="85"/>
  <c r="M13" i="85"/>
  <c r="E14" i="85"/>
  <c r="F14" i="85"/>
  <c r="G14" i="85"/>
  <c r="H14" i="85"/>
  <c r="I14" i="85"/>
  <c r="J14" i="85"/>
  <c r="K14" i="85"/>
  <c r="L14" i="85"/>
  <c r="M14" i="85"/>
  <c r="E15" i="85"/>
  <c r="G15" i="85"/>
  <c r="H15" i="85"/>
  <c r="I15" i="85"/>
  <c r="J15" i="85"/>
  <c r="K15" i="85"/>
  <c r="L15" i="85"/>
  <c r="M15" i="85"/>
  <c r="D15" i="85"/>
  <c r="D13" i="85"/>
  <c r="D12" i="85"/>
  <c r="D10" i="85"/>
  <c r="C12" i="83"/>
  <c r="D12" i="83"/>
  <c r="C13" i="83"/>
  <c r="D13" i="83"/>
  <c r="C14" i="83"/>
  <c r="D14" i="83"/>
  <c r="C15" i="83"/>
  <c r="D15" i="83"/>
  <c r="C16" i="83"/>
  <c r="D16" i="83"/>
  <c r="C17" i="83"/>
  <c r="D17" i="83"/>
  <c r="C18" i="83"/>
  <c r="D18" i="83"/>
  <c r="C19" i="83"/>
  <c r="D19" i="83"/>
  <c r="C20" i="83"/>
  <c r="D20" i="83"/>
  <c r="C21" i="83"/>
  <c r="D21" i="83"/>
  <c r="C22" i="83"/>
  <c r="D22" i="83"/>
  <c r="C23" i="83"/>
  <c r="D23" i="83"/>
  <c r="C24" i="83"/>
  <c r="D24" i="83"/>
  <c r="C25" i="83"/>
  <c r="D25" i="83"/>
  <c r="C26" i="83"/>
  <c r="D26" i="83"/>
  <c r="C27" i="83"/>
  <c r="D27" i="83"/>
  <c r="C28" i="83"/>
  <c r="D28" i="83"/>
  <c r="C29" i="83"/>
  <c r="D29" i="83"/>
  <c r="C30" i="83"/>
  <c r="D30" i="83"/>
  <c r="C31" i="83"/>
  <c r="D31" i="83"/>
  <c r="C32" i="83"/>
  <c r="D32" i="83"/>
  <c r="C33" i="83"/>
  <c r="D33" i="83"/>
  <c r="C34" i="83"/>
  <c r="D34" i="83"/>
  <c r="C35" i="83"/>
  <c r="D35" i="83"/>
  <c r="C36" i="83"/>
  <c r="D36" i="83"/>
  <c r="C37" i="83"/>
  <c r="D37" i="83"/>
  <c r="C40" i="83"/>
  <c r="D40" i="83"/>
  <c r="C41" i="83"/>
  <c r="D41" i="83"/>
  <c r="C42" i="83"/>
  <c r="D42" i="83"/>
  <c r="C43" i="83"/>
  <c r="D43" i="83"/>
  <c r="C44" i="83"/>
  <c r="D44" i="83"/>
  <c r="D11" i="83"/>
  <c r="C11" i="83"/>
  <c r="D10" i="83"/>
  <c r="C10" i="83"/>
  <c r="F11" i="89" l="1"/>
  <c r="E11" i="89"/>
  <c r="D16" i="84" l="1"/>
  <c r="D12" i="84"/>
  <c r="D15" i="84"/>
  <c r="D14" i="84"/>
  <c r="D13" i="84"/>
  <c r="D11" i="84"/>
</calcChain>
</file>

<file path=xl/comments1.xml><?xml version="1.0" encoding="utf-8"?>
<comments xmlns="http://schemas.openxmlformats.org/spreadsheetml/2006/main">
  <authors>
    <author>LAZAROU Stavros (ESTAT)</author>
  </authors>
  <commentList>
    <comment ref="O2" authorId="0" shapeId="0">
      <text>
        <r>
          <rPr>
            <b/>
            <sz val="9"/>
            <color indexed="81"/>
            <rFont val="Tahoma"/>
            <family val="2"/>
          </rPr>
          <t>LAZAROU Stavros (ESTAT):</t>
        </r>
        <r>
          <rPr>
            <sz val="9"/>
            <color indexed="81"/>
            <rFont val="Tahoma"/>
            <family val="2"/>
          </rPr>
          <t xml:space="preserve">
Percentages for renewables. This can be possible increasing column's size. </t>
        </r>
      </text>
    </comment>
  </commentList>
</comments>
</file>

<file path=xl/sharedStrings.xml><?xml version="1.0" encoding="utf-8"?>
<sst xmlns="http://schemas.openxmlformats.org/spreadsheetml/2006/main" count="1065" uniqueCount="316">
  <si>
    <t>Energy production and imports</t>
  </si>
  <si>
    <t>Nuclear energy</t>
  </si>
  <si>
    <t>Natural gas</t>
  </si>
  <si>
    <t>Crude oil</t>
  </si>
  <si>
    <t>Renewable energy</t>
  </si>
  <si>
    <t>of which:</t>
  </si>
  <si>
    <t>Energy</t>
  </si>
  <si>
    <t>Total production</t>
  </si>
  <si>
    <t>Russia</t>
  </si>
  <si>
    <t>Libya</t>
  </si>
  <si>
    <t>Saudi Arabia</t>
  </si>
  <si>
    <t>Kazakhstan</t>
  </si>
  <si>
    <t>Nigeria</t>
  </si>
  <si>
    <t>Iraq</t>
  </si>
  <si>
    <t>Algeria</t>
  </si>
  <si>
    <t>Others</t>
  </si>
  <si>
    <t>Qatar</t>
  </si>
  <si>
    <t>Trinidad and Tobago</t>
  </si>
  <si>
    <t>All products</t>
  </si>
  <si>
    <t>(%)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</si>
  <si>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</si>
  <si>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</si>
  <si>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</si>
  <si>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</si>
  <si>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</si>
  <si>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</si>
  <si>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</si>
  <si>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</si>
  <si>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</si>
  <si>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</si>
  <si>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</si>
  <si>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</si>
  <si>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</si>
  <si>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</si>
  <si>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</si>
  <si>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</si>
  <si>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</si>
  <si>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</si>
  <si>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</si>
  <si>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</si>
  <si>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</si>
  <si>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</si>
  <si>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</si>
  <si>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</si>
  <si>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</si>
  <si>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Croatia</t>
  </si>
  <si>
    <t>Cyprus</t>
  </si>
  <si>
    <t>Malta</t>
  </si>
  <si>
    <t>Turkey</t>
  </si>
  <si>
    <t>United States</t>
  </si>
  <si>
    <t>South Africa</t>
  </si>
  <si>
    <t>Australia</t>
  </si>
  <si>
    <t>Colombia</t>
  </si>
  <si>
    <t>Indonesia</t>
  </si>
  <si>
    <t>Canada</t>
  </si>
  <si>
    <t>Other</t>
  </si>
  <si>
    <t>Bookmarks:</t>
  </si>
  <si>
    <t>Montenegro</t>
  </si>
  <si>
    <t>Serbia</t>
  </si>
  <si>
    <t>Albania</t>
  </si>
  <si>
    <t>:</t>
  </si>
  <si>
    <t>Bookmark:</t>
  </si>
  <si>
    <t>Iceland</t>
  </si>
  <si>
    <t>Mozambique</t>
  </si>
  <si>
    <t>Bosnia and Herzegovina</t>
  </si>
  <si>
    <t>Iran</t>
  </si>
  <si>
    <t>Ukraine</t>
  </si>
  <si>
    <t>Georgia</t>
  </si>
  <si>
    <t>North Macedonia</t>
  </si>
  <si>
    <t>Czechia</t>
  </si>
  <si>
    <t>GEO/SIEC</t>
  </si>
  <si>
    <t>Total</t>
  </si>
  <si>
    <t>Kosovo (under United Nations Security Council Resolution 1244/99)</t>
  </si>
  <si>
    <t>Nuclear heat</t>
  </si>
  <si>
    <t>Solid fossil fuels</t>
  </si>
  <si>
    <t>Oil and petroleum products (excluding biofuel portion)</t>
  </si>
  <si>
    <t>Renewables and biofuels</t>
  </si>
  <si>
    <t>Last update</t>
  </si>
  <si>
    <t>Extracted on</t>
  </si>
  <si>
    <t>Source of data</t>
  </si>
  <si>
    <t>Eurostat</t>
  </si>
  <si>
    <t>NRG_BAL</t>
  </si>
  <si>
    <t>Primary production</t>
  </si>
  <si>
    <t>UNIT</t>
  </si>
  <si>
    <t>Complete energy balances [nrg_bal_c]</t>
  </si>
  <si>
    <t>GEO</t>
  </si>
  <si>
    <t>SIEC/TIME</t>
  </si>
  <si>
    <t>Hydro</t>
  </si>
  <si>
    <t>Solar thermal</t>
  </si>
  <si>
    <t>Solar photovoltaic</t>
  </si>
  <si>
    <r>
      <t>Source:</t>
    </r>
    <r>
      <rPr>
        <sz val="9"/>
        <rFont val="Arial"/>
        <family val="2"/>
      </rPr>
      <t xml:space="preserve"> Eurostat (online data codes: nrg_bal_c)</t>
    </r>
  </si>
  <si>
    <r>
      <t>Source:</t>
    </r>
    <r>
      <rPr>
        <sz val="9"/>
        <rFont val="Arial"/>
        <family val="2"/>
      </rPr>
      <t xml:space="preserve"> Eurostat (online data code: nrg_bal_c)</t>
    </r>
  </si>
  <si>
    <r>
      <t>Source:</t>
    </r>
    <r>
      <rPr>
        <sz val="9"/>
        <rFont val="Arial"/>
        <family val="2"/>
      </rPr>
      <t xml:space="preserve"> Eurostat (online data codes: nrg_bal_s and demo_pjan)</t>
    </r>
  </si>
  <si>
    <t>SIEC</t>
  </si>
  <si>
    <t>Special value:</t>
  </si>
  <si>
    <t>not available</t>
  </si>
  <si>
    <r>
      <t>Source:</t>
    </r>
    <r>
      <rPr>
        <sz val="9"/>
        <rFont val="Arial"/>
        <family val="2"/>
      </rPr>
      <t xml:space="preserve"> Eurostat (online data code: nrg_ind_id)</t>
    </r>
  </si>
  <si>
    <t>Import dependency [nrg_ind_id]</t>
  </si>
  <si>
    <t>Percentage</t>
  </si>
  <si>
    <t>GEO/TIME</t>
  </si>
  <si>
    <t>Ambient heat (heat pumps)</t>
  </si>
  <si>
    <t>Geothermal</t>
  </si>
  <si>
    <t>Wind</t>
  </si>
  <si>
    <t>Primary solid biofuels</t>
  </si>
  <si>
    <t>Charcoal</t>
  </si>
  <si>
    <t>Pure biogasoline</t>
  </si>
  <si>
    <t>Blended biogasoline</t>
  </si>
  <si>
    <t>Pure biodiesels</t>
  </si>
  <si>
    <t>Blended biodiesels</t>
  </si>
  <si>
    <t>Pure bio jet kerosene</t>
  </si>
  <si>
    <t>Blended bio jet kerosene</t>
  </si>
  <si>
    <t>Other liquid biofuels</t>
  </si>
  <si>
    <t>Biogases</t>
  </si>
  <si>
    <t>Renewable municipal waste</t>
  </si>
  <si>
    <t>Solar</t>
  </si>
  <si>
    <t>Bioenergy &amp; waste</t>
  </si>
  <si>
    <t>Ambient heat</t>
  </si>
  <si>
    <t>Crude oil
(based on tonnes)</t>
  </si>
  <si>
    <t>Oil and petroleum products</t>
  </si>
  <si>
    <t>O4100_TOT - Crude oil</t>
  </si>
  <si>
    <t>RA000 - Renewables and biofuels</t>
  </si>
  <si>
    <t>G3000 - Natural gas</t>
  </si>
  <si>
    <t>C0000X0350-0370 - Solid fossil fuels</t>
  </si>
  <si>
    <t>N900H - Nuclear heat</t>
  </si>
  <si>
    <t>O4200 - Natural gas liquids</t>
  </si>
  <si>
    <t>O4400X4410 - Additives and oxygenates (excluding biofuel portion)</t>
  </si>
  <si>
    <t>O4500 - Other hydrocarbons</t>
  </si>
  <si>
    <t>P1100 - Peat</t>
  </si>
  <si>
    <t>S2000 - Oil shale and oil sands</t>
  </si>
  <si>
    <t>W6100 - Industrial waste (non-renewable)</t>
  </si>
  <si>
    <t>W6220 - Non-renewable municipal waste</t>
  </si>
  <si>
    <t>Hard coal
(based on tonnes)</t>
  </si>
  <si>
    <t>Azerbaijan</t>
  </si>
  <si>
    <t>European Union - 27 countries (from 2020)</t>
  </si>
  <si>
    <t>Moldova</t>
  </si>
  <si>
    <t>H8000 - Heat</t>
  </si>
  <si>
    <t>2018</t>
  </si>
  <si>
    <t>Link Table1</t>
  </si>
  <si>
    <t>Tide, wave, ocean</t>
  </si>
  <si>
    <t>2010</t>
  </si>
  <si>
    <t>2011</t>
  </si>
  <si>
    <t>2012</t>
  </si>
  <si>
    <t>2013</t>
  </si>
  <si>
    <t>2014</t>
  </si>
  <si>
    <t>2015</t>
  </si>
  <si>
    <t>2016</t>
  </si>
  <si>
    <t>2017</t>
  </si>
  <si>
    <t>Note: Category 'other' includes natural gas liquids, additives and oxygenates (excluding biofuel portion), other hydrocarbons, peat, oil shale and oil sands, industrial waste (non-renewable), non-renewable municipal waste and heat.</t>
  </si>
  <si>
    <t>Peru</t>
  </si>
  <si>
    <t>Kosovo*</t>
  </si>
  <si>
    <r>
      <t xml:space="preserve">* </t>
    </r>
    <r>
      <rPr>
        <i/>
        <sz val="9"/>
        <rFont val="Arial"/>
        <family val="2"/>
      </rPr>
      <t>This designation is without prejudice to positions on status, and is in line with UNSCR 1244/1999 and the ICJ Opinion on the Kosovo declaration of independence.</t>
    </r>
  </si>
  <si>
    <r>
      <t>*</t>
    </r>
    <r>
      <rPr>
        <i/>
        <sz val="9"/>
        <rFont val="Arial"/>
        <family val="2"/>
      </rPr>
      <t xml:space="preserve"> This designation is without prejudice to positions on status, and is in line with UNSCR 1244/1999 and the ICJ Opinion on the Kosovo declaration of independence.</t>
    </r>
  </si>
  <si>
    <t>EU27</t>
  </si>
  <si>
    <t>Terajoule (TJ)</t>
  </si>
  <si>
    <t>Petajoules (PJ)</t>
  </si>
  <si>
    <t>Total production of primary energy
(petajoules (PJ))</t>
  </si>
  <si>
    <t>(% of total, based on terajoules)</t>
  </si>
  <si>
    <t>(terajoules)</t>
  </si>
  <si>
    <t>terajoules (TJ)</t>
  </si>
  <si>
    <t>Hydro and Tidal, wave and ocean</t>
  </si>
  <si>
    <t>(population)</t>
  </si>
  <si>
    <t>2019</t>
  </si>
  <si>
    <t>Imports of solid fossil fuels by partner country [nrg_ti_sff]</t>
  </si>
  <si>
    <t>Hard coal</t>
  </si>
  <si>
    <t>Thousand tonnes</t>
  </si>
  <si>
    <t>PARTNER/TIME</t>
  </si>
  <si>
    <t>Imports of oil and petroleum products by partner country [nrg_ti_oil]</t>
  </si>
  <si>
    <t>Natural and liquified natural gas
(based on terajoule (gross calorific value - GCV))</t>
  </si>
  <si>
    <t>Not specified</t>
  </si>
  <si>
    <t>Imports of natural gas by partner country [nrg_ti_gas]</t>
  </si>
  <si>
    <t>Terajoule (gross calorific value - GCV)</t>
  </si>
  <si>
    <t>Liechtenstein</t>
  </si>
  <si>
    <t>Switzerland</t>
  </si>
  <si>
    <t>Andorra</t>
  </si>
  <si>
    <t>Belarus</t>
  </si>
  <si>
    <t>Gibraltar (UK)</t>
  </si>
  <si>
    <t>Other countries of former Soviet Union (before 1991)</t>
  </si>
  <si>
    <t>Other European countries (aggregate changing according to the context)</t>
  </si>
  <si>
    <t>Angola</t>
  </si>
  <si>
    <t>Cameroon</t>
  </si>
  <si>
    <t>Congo</t>
  </si>
  <si>
    <t>Democratic Republic of the Congo</t>
  </si>
  <si>
    <t>Equatorial Guinea</t>
  </si>
  <si>
    <t>Gabon</t>
  </si>
  <si>
    <t>São Tomé and Príncipe</t>
  </si>
  <si>
    <t>Djibouti</t>
  </si>
  <si>
    <t>Eritrea</t>
  </si>
  <si>
    <t>Ethiopia</t>
  </si>
  <si>
    <t>Kenya</t>
  </si>
  <si>
    <t>Madagascar</t>
  </si>
  <si>
    <t>Mauritius</t>
  </si>
  <si>
    <t>Uganda</t>
  </si>
  <si>
    <t>Tanzania</t>
  </si>
  <si>
    <t>Egypt</t>
  </si>
  <si>
    <t>Morocco</t>
  </si>
  <si>
    <t>South Sudan</t>
  </si>
  <si>
    <t>Sudan</t>
  </si>
  <si>
    <t>Tunisia</t>
  </si>
  <si>
    <t>Namibia</t>
  </si>
  <si>
    <t>Benin</t>
  </si>
  <si>
    <t>Cabo Verde</t>
  </si>
  <si>
    <t>Côte d'Ivoire</t>
  </si>
  <si>
    <t>Ghana</t>
  </si>
  <si>
    <t>Guinea-Bissau</t>
  </si>
  <si>
    <t>Liberia</t>
  </si>
  <si>
    <t>Mauritania</t>
  </si>
  <si>
    <t>Niger</t>
  </si>
  <si>
    <t>Senegal</t>
  </si>
  <si>
    <t>Sierra Leone</t>
  </si>
  <si>
    <t>Togo</t>
  </si>
  <si>
    <t>Other African countries (aggregate changing according to the context)</t>
  </si>
  <si>
    <t>Aruba (NL)</t>
  </si>
  <si>
    <t>Bahamas</t>
  </si>
  <si>
    <t>Barbados</t>
  </si>
  <si>
    <t>British Virgin Islands (UK)</t>
  </si>
  <si>
    <t>Cuba</t>
  </si>
  <si>
    <t>Curaçao</t>
  </si>
  <si>
    <t>Dominican Republic</t>
  </si>
  <si>
    <t>Jamaica</t>
  </si>
  <si>
    <t>Belize</t>
  </si>
  <si>
    <t>Costa Rica</t>
  </si>
  <si>
    <t>Guatemala</t>
  </si>
  <si>
    <t>Honduras</t>
  </si>
  <si>
    <t>Mexico</t>
  </si>
  <si>
    <t>Panama</t>
  </si>
  <si>
    <t>Argentina</t>
  </si>
  <si>
    <t>Bolivia</t>
  </si>
  <si>
    <t>Brazil</t>
  </si>
  <si>
    <t>Chile</t>
  </si>
  <si>
    <t>Ecuador</t>
  </si>
  <si>
    <t>Uruguay</t>
  </si>
  <si>
    <t>Venezuela</t>
  </si>
  <si>
    <t>Other American countries (aggregate changing according to the context)</t>
  </si>
  <si>
    <t>Kyrgyzstan</t>
  </si>
  <si>
    <t>Tajikistan</t>
  </si>
  <si>
    <t>Turkmenistan</t>
  </si>
  <si>
    <t>Uzbekistan</t>
  </si>
  <si>
    <t>China including Hong Kong</t>
  </si>
  <si>
    <t>Hong Kong</t>
  </si>
  <si>
    <t>Japan</t>
  </si>
  <si>
    <t>Mongolia</t>
  </si>
  <si>
    <t>North Korea</t>
  </si>
  <si>
    <t>South Korea</t>
  </si>
  <si>
    <t>Taiwan</t>
  </si>
  <si>
    <t>Bangladesh</t>
  </si>
  <si>
    <t>India</t>
  </si>
  <si>
    <t>Nepal</t>
  </si>
  <si>
    <t>Pakistan</t>
  </si>
  <si>
    <t>Sri Lanka</t>
  </si>
  <si>
    <t>Brunei Darussalam</t>
  </si>
  <si>
    <t>Cambodia</t>
  </si>
  <si>
    <t>Laos</t>
  </si>
  <si>
    <t>Malaysia</t>
  </si>
  <si>
    <t>Myanmar/Burma</t>
  </si>
  <si>
    <t>Philippines</t>
  </si>
  <si>
    <t>Singapore</t>
  </si>
  <si>
    <t>Thailand</t>
  </si>
  <si>
    <t>Timor-Leste</t>
  </si>
  <si>
    <t>Vietnam</t>
  </si>
  <si>
    <t>Armenia</t>
  </si>
  <si>
    <t>Bahrain</t>
  </si>
  <si>
    <t>Israel</t>
  </si>
  <si>
    <t>Jordan</t>
  </si>
  <si>
    <t>Kuwait</t>
  </si>
  <si>
    <t>Lebanon</t>
  </si>
  <si>
    <t>Oman</t>
  </si>
  <si>
    <t>Syria</t>
  </si>
  <si>
    <t>United Arab Emirates</t>
  </si>
  <si>
    <t>Yemen</t>
  </si>
  <si>
    <t>Other Near and Middle East Asian countries</t>
  </si>
  <si>
    <t>Other Asian countries (aggregate changing according to the context)</t>
  </si>
  <si>
    <t>New Zealand</t>
  </si>
  <si>
    <t>New Caledonia (FR)</t>
  </si>
  <si>
    <t>Papua New Guinea</t>
  </si>
  <si>
    <t>Marshall Islands</t>
  </si>
  <si>
    <t>imports (terajoules)</t>
  </si>
  <si>
    <t>exports (terajoules)</t>
  </si>
  <si>
    <t>Germany (until 1990 former territory of the FRG)</t>
  </si>
  <si>
    <t>EU</t>
  </si>
  <si>
    <t>(:) data not available</t>
  </si>
  <si>
    <r>
      <t>Source:</t>
    </r>
    <r>
      <rPr>
        <sz val="9"/>
        <rFont val="Arial"/>
        <family val="2"/>
      </rPr>
      <t xml:space="preserve"> Eurostat (online data code: nrg_bal_c)</t>
    </r>
  </si>
  <si>
    <t>(% of EU imports)</t>
  </si>
  <si>
    <r>
      <t>Source:</t>
    </r>
    <r>
      <rPr>
        <sz val="9"/>
        <rFont val="Arial"/>
        <family val="2"/>
      </rPr>
      <t xml:space="preserve"> Eurostat (online data codes: nrg_ti_sff, nrg_ti_oil and nrg_ti_gas)</t>
    </r>
  </si>
  <si>
    <t>Norway(¹)</t>
  </si>
  <si>
    <t>Table 1: Energy production, 2010 and 2020</t>
  </si>
  <si>
    <t>Table 2: Net imports of primary energy, 2010-2020</t>
  </si>
  <si>
    <t>Figure 4: Energy dependency rate — all products, 2010 and 2020</t>
  </si>
  <si>
    <t>https://appsso.eurostat.ec.europa.eu/nui/show.do?query=BOOKMARK_DS-1015839_QID_472951DB_UID_-3F171EB0&amp;layout=SIEC,B,X,0;GEO,L,Y,0;NRG_BAL,L,Z,0;TIME,C,Z,1;UNIT,L,Z,2;INDICATORS,C,Z,3;&amp;zSelection=DS-1015839INDICATORS,OBS_FLAG;DS-1015839UNIT,TJ;DS-1015839TIME,2010;DS-1015839NRG_BAL,PPRD;&amp;rankName1=UNIT_1_2_-1_2&amp;rankName2=NRG-BAL_1_2_-1_2&amp;rankName3=INDICATORS_1_2_-1_2&amp;rankName4=TIME_1_0_0_1&amp;rankName5=SIEC_1_2_0_0&amp;rankName6=GEO_1_2_0_1&amp;rStp=&amp;cStp=&amp;rDCh=&amp;cDCh=&amp;rDM=true&amp;cDM=true&amp;footnes=false&amp;empty=false&amp;wai=false&amp;time_mode=NONE&amp;time_most_recent=false&amp;lang=EN&amp;cfo=%23%23%23%2C%23%23%23.%23%23%23</t>
  </si>
  <si>
    <t>Share of total production, 2020
(%)</t>
  </si>
  <si>
    <t>Figure 1: Production of primary energy, EU, 2020</t>
  </si>
  <si>
    <t>https://appsso.eurostat.ec.europa.eu/nui/show.do?query=BOOKMARK_DS-1015839_QID_5AFFFC5A_UID_-3F171EB0&amp;layout=TIME,C,X,0;SIEC,L,Y,0;NRG_BAL,L,Z,0;GEO,L,Z,1;UNIT,L,Z,2;INDICATORS,C,Z,3;&amp;zSelection=DS-1015839INDICATORS,OBS_FLAG;DS-1015839UNIT,TJ;DS-1015839NRG_BAL,PPRD;DS-1015839GEO,EU27_2020;&amp;rankName1=UNIT_1_2_-1_2&amp;rankName2=NRG-BAL_1_2_-1_2&amp;rankName3=INDICATORS_1_2_-1_2&amp;rankName4=GEO_1_2_0_1&amp;rankName5=TIME_1_0_0_0&amp;rankName6=SIEC_1_2_0_1&amp;sortC=ASC_-1_FIRST&amp;rStp=&amp;cStp=&amp;rDCh=&amp;cDCh=&amp;rDM=true&amp;cDM=true&amp;footnes=false&amp;empty=false&amp;wai=false&amp;time_mode=NONE&amp;time_most_recent=false&amp;lang=EN&amp;cfo=%23%23%23%2C%23%23%23.%23%23%23</t>
  </si>
  <si>
    <t>Figure 2: Production of primary energy by fuel type, EU, 2010-2020</t>
  </si>
  <si>
    <t>https://appsso.eurostat.ec.europa.eu/nui/show.do?query=BOOKMARK_DS-1015839_QID_970614A_UID_-3F171EB0&amp;layout=TIME,C,X,0;SIEC,L,Y,0;NRG_BAL,L,Z,0;GEO,L,Z,1;UNIT,L,Z,2;INDICATORS,C,Z,3;&amp;zSelection=DS-1015839INDICATORS,OBS_FLAG;DS-1015839UNIT,TJ;DS-1015839NRG_BAL,PPRD;DS-1015839GEO,EU27_2020;&amp;rankName1=UNIT_1_2_-1_2&amp;rankName2=NRG-BAL_1_2_-1_2&amp;rankName3=INDICATORS_1_2_-1_2&amp;rankName4=GEO_1_2_0_1&amp;rankName5=TIME_1_0_0_0&amp;rankName6=SIEC_1_2_0_1&amp;sortC=ASC_-1_FIRST&amp;rStp=&amp;cStp=&amp;rDCh=&amp;cDCh=&amp;rDM=true&amp;cDM=true&amp;footnes=false&amp;empty=false&amp;wai=false&amp;time_mode=NONE&amp;time_most_recent=false&amp;lang=EN&amp;cfo=%23%23%23%2C%23%23%23.%23%23%23</t>
  </si>
  <si>
    <t>2020</t>
  </si>
  <si>
    <t>https://appsso.eurostat.ec.europa.eu/nui/show.do?query=BOOKMARK_DS-1028916_QID_62CFF821_UID_-3F171EB0&amp;layout=TIME,C,X,0;GEO,L,Y,0;NRG_BAL,L,Z,0;SIEC,L,Z,1;UNIT,L,Z,2;INDICATORS,C,Z,3;&amp;zSelection=DS-1028916NRG_BAL,IMP;DS-1028916UNIT,TJ;DS-1028916SIEC,TOTAL;DS-1028916INDICATORS,OBS_FLAG;&amp;rankName1=UNIT_1_2_-1_2&amp;rankName2=SIEC_1_2_-1_2&amp;rankName3=NRG-BAL_1_2_-1_2&amp;rankName4=INDICATORS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</si>
  <si>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-054198_QID_434569FA_UID_-3F171EB0&amp;layout=TIME,C,X,0;GEO,L,Y,0;AGE,L,Z,0;SEX,L,Z,1;UNIT,L,Z,2;INDICATORS,C,Z,3;&amp;zSelection=DS-054198AGE,TOTAL;DS-054198SEX,T;DS-054198UNIT,NR;DS-054198INDICATORS,OBS_FLAG;&amp;rankName1=UNIT_1_2_-1_2&amp;rankName2=AGE_1_2_-1_2&amp;rankName3=INDICATORS_1_2_-1_2&amp;rankName4=SEX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</si>
  <si>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-1039458_QID_-48C71030_UID_-3F171EB0&amp;layout=TIME,C,X,0;SIEC,L,Y,0;GEO,L,Z,0;UNIT,L,Z,1;INDICATORS,C,Z,2;&amp;zSelection=DS-1039458GEO,EU27_2020;DS-1039458UNIT,PC;DS-1039458INDICATORS,OBS_FLAG;&amp;rankName1=UNIT_1_2_-1_2&amp;rankName2=INDICATORS_1_2_-1_2&amp;rankName3=GEO_1_2_0_1&amp;rankName4=TIME_1_0_0_0&amp;rankName5=SIEC_1_2_0_1&amp;sortC=ASC_-1_FIRST&amp;rStp=&amp;cStp=&amp;rDCh=&amp;cDCh=&amp;rDM=true&amp;cDM=true&amp;footnes=false&amp;empty=false&amp;wai=false&amp;time_mode=NONE&amp;time_most_recent=false&amp;lang=EN&amp;cfo=%23%23%23%2C%23%23%23.%23%23%23</t>
  </si>
  <si>
    <t>Figure 3: Energy imports dependency, EU, 2010-2020</t>
  </si>
  <si>
    <t>https://appsso.eurostat.ec.europa.eu/nui/show.do?query=BOOKMARK_DS-1039458_QID_-57D99962_UID_-3F171EB0&amp;layout=TIME,C,X,0;GEO,L,Y,0;SIEC,L,Z,0;UNIT,L,Z,1;INDICATORS,C,Z,2;&amp;zSelection=DS-1039458SIEC,TOTAL;DS-1039458UNIT,PC;DS-1039458INDICATORS,OBS_FLAG;&amp;rankName1=UNIT_1_2_-1_2&amp;rankName2=SIEC_1_2_-1_2&amp;rankName3=INDICATORS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</si>
  <si>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Figure 4: Energy imports dependency, 2010 and 2020</t>
  </si>
  <si>
    <t>(²)  2020 data are not available.</t>
  </si>
  <si>
    <t>United Kingdom(²)</t>
  </si>
  <si>
    <t xml:space="preserve">Georgia (³) </t>
  </si>
  <si>
    <t>(¹) The bars are cut. The value in 2010 was -512.8% and in 2020 it was -623.1%</t>
  </si>
  <si>
    <t>https://appsso.eurostat.ec.europa.eu/nui/show.do?query=BOOKMARK_DS-1028946_QID_-6D065D7B_UID_-3F171EB0&amp;layout=TIME,C,X,0;PARTNER,L,Y,0;SIEC,L,Z,0;GEO,L,Z,1;UNIT,L,Z,2;INDICATORS,C,Z,3;&amp;zSelection=DS-1028946INDICATORS,OBS_FLAG;DS-1028946SIEC,C0100;DS-1028946UNIT,THS_T;DS-1028946GEO,EU27_2020;&amp;rankName1=UNIT_1_2_-1_2&amp;rankName2=SIEC_1_2_-1_2&amp;rankName3=INDICATORS_1_2_-1_2&amp;rankName4=GEO_1_2_0_1&amp;rankName5=TIME_1_0_0_0&amp;rankName6=PARTNER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</si>
  <si>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-1029276_QID_-654809E4_UID_-3F171EB0&amp;layout=TIME,C,X,0;PARTNER,L,Y,0;SIEC,L,Z,0;GEO,L,Z,1;UNIT,L,Z,2;INDICATORS,C,Z,3;&amp;zSelection=DS-1029276GEO,EU27_2020;DS-1029276INDICATORS,OBS_FLAG;DS-1029276UNIT,THS_T;DS-1029276SIEC,O4100_TOT;&amp;rankName1=UNIT_1_2_-1_2&amp;rankName2=SIEC_1_2_-1_2&amp;rankName3=INDICATORS_1_2_-1_2&amp;rankName4=GEO_1_2_0_1&amp;rankName5=TIME_1_0_0_0&amp;rankName6=PARTNER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</si>
  <si>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-1028944_QID_-37C1ECF_UID_-3F171EB0&amp;layout=TIME,C,X,0;PARTNER,L,Y,0;SIEC,L,Z,0;GEO,L,Z,1;UNIT,L,Z,2;INDICATORS,C,Z,3;&amp;zSelection=DS-1028944GEO,EU27_2020;DS-1028944SIEC,G3000;DS-1028944UNIT,TJ_GCV;DS-1028944INDICATORS,OBS_FLAG;&amp;rankName1=UNIT_1_2_-1_2&amp;rankName2=SIEC_1_2_-1_2&amp;rankName3=INDICATORS_1_2_-1_2&amp;rankName4=GEO_1_2_0_1&amp;rankName5=TIME_1_0_0_0&amp;rankName6=PARTNER_1_2_0_1&amp;sortC=ASC_-1_FIRST&amp;rStp=&amp;cStp=&amp;rDCh=&amp;cDCh=&amp;rDM=true&amp;cDM=true&amp;footnes=false&amp;empty=false&amp;wai=false&amp;time_mode=NONE&amp;time_most_recent=false&amp;lang=EN&amp;cfo=%23%23%23%2C%23%23%23.%23%23%23</t>
  </si>
  <si>
    <t>Production of primary energy, EU, 2020</t>
  </si>
  <si>
    <t>Table 2: Net imports of energy, in selected years, 2010-2020</t>
  </si>
  <si>
    <t>Table 3: Main origin of primary energy imports, EU, 2010-2020</t>
  </si>
  <si>
    <t>(³)  2010 data are not available.</t>
  </si>
  <si>
    <t xml:space="preserve">ind </t>
  </si>
  <si>
    <t>(2010 = 100, based on terajoules)</t>
  </si>
  <si>
    <t>(gigajoules per capita)</t>
  </si>
  <si>
    <t>Figure 2: Development of the production of primary energy (by fuel type), EU, 2010-2020</t>
  </si>
  <si>
    <t>Figure 3: Energy dependency rate, EU,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</si>
</sst>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0.0"/>
    <numFmt numFmtId="166" formatCode="#,##0.0"/>
    <numFmt numFmtId="167" formatCode="#,##0.0_i"/>
    <numFmt numFmtId="168" formatCode="#,##0_i"/>
    <numFmt numFmtId="169" formatCode="#,##0.000000"/>
    <numFmt numFmtId="170" formatCode="dd\.mm\.yy"/>
    <numFmt numFmtId="171" formatCode="#,##0.000"/>
    <numFmt numFmtId="172" formatCode="0.000"/>
    <numFmt numFmtId="173" formatCode="0.00000"/>
    <numFmt numFmtId="174" formatCode="#,##0.0000000000000"/>
    <numFmt numFmtId="175" formatCode="0.0000"/>
    <numFmt numFmtId="176" formatCode="_-* #,##0.0_-;\-* #,##0.0_-;_-* &quot;-&quot;??_-;_-@_-"/>
    <numFmt numFmtId="177" formatCode="#\ ##0.0_i"/>
    <numFmt numFmtId="178" formatCode="#\ ###\ ##0.0_i"/>
    <numFmt numFmtId="179" formatCode="0.0%"/>
  </numFmts>
  <fonts count="28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b/>
      <sz val="9"/>
      <color indexed="62"/>
      <name val="Arial"/>
      <family val="2"/>
    </font>
    <font>
      <sz val="9"/>
      <color indexed="12"/>
      <name val="Arial"/>
      <family val="2"/>
    </font>
    <font>
      <i/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8"/>
      <name val="Arial"/>
      <family val="2"/>
    </font>
    <font>
      <sz val="9"/>
      <color indexed="14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9"/>
      <color rgb="FF92D050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 style="hair">
        <color rgb="FFC0C0C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C0C0C0"/>
      </left>
      <right/>
      <top style="thin">
        <color indexed="64"/>
      </top>
      <bottom/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C0C0C0"/>
      </left>
      <right/>
      <top style="thin">
        <color indexed="64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indexed="64"/>
      </bottom>
      <diagonal/>
    </border>
    <border>
      <left/>
      <right style="hair">
        <color rgb="FFC0C0C0"/>
      </right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</borders>
  <cellStyleXfs count="7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6" fillId="0" borderId="0"/>
    <xf numFmtId="167" fontId="15" fillId="0" borderId="0" applyFill="0" applyBorder="0" applyProtection="0">
      <alignment horizontal="right" vertical="center"/>
    </xf>
    <xf numFmtId="0" fontId="15" fillId="0" borderId="0" applyNumberFormat="0" applyFill="0" applyBorder="0" applyProtection="0">
      <alignment vertical="center"/>
    </xf>
    <xf numFmtId="164" fontId="15" fillId="0" borderId="0" applyFont="0" applyFill="0" applyBorder="0" applyAlignment="0" applyProtection="0"/>
  </cellStyleXfs>
  <cellXfs count="319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66" fontId="10" fillId="0" borderId="0" xfId="0" applyNumberFormat="1" applyFont="1" applyFill="1" applyBorder="1">
      <alignment vertical="center"/>
    </xf>
    <xf numFmtId="1" fontId="10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165" fontId="3" fillId="0" borderId="0" xfId="0" applyNumberFormat="1" applyFont="1" applyFill="1" applyBorder="1">
      <alignment vertical="center"/>
    </xf>
    <xf numFmtId="1" fontId="11" fillId="0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horizontal="left"/>
    </xf>
    <xf numFmtId="1" fontId="13" fillId="0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/>
    <xf numFmtId="166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/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right" wrapText="1"/>
    </xf>
    <xf numFmtId="3" fontId="0" fillId="0" borderId="0" xfId="0" applyNumberFormat="1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165" fontId="4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0" fillId="0" borderId="0" xfId="0" applyFont="1" applyAlignment="1"/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7" fillId="0" borderId="0" xfId="1" applyFont="1" applyFill="1" applyBorder="1" applyAlignment="1" applyProtection="1"/>
    <xf numFmtId="0" fontId="12" fillId="0" borderId="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3" borderId="22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14" fillId="0" borderId="0" xfId="2"/>
    <xf numFmtId="0" fontId="14" fillId="0" borderId="0" xfId="2"/>
    <xf numFmtId="0" fontId="15" fillId="0" borderId="0" xfId="3" applyFont="1"/>
    <xf numFmtId="0" fontId="16" fillId="0" borderId="0" xfId="3"/>
    <xf numFmtId="0" fontId="15" fillId="0" borderId="0" xfId="0" applyFont="1" applyFill="1" applyBorder="1">
      <alignment vertical="center"/>
    </xf>
    <xf numFmtId="0" fontId="0" fillId="0" borderId="0" xfId="3" applyFont="1"/>
    <xf numFmtId="165" fontId="15" fillId="0" borderId="0" xfId="3" applyNumberFormat="1" applyFont="1"/>
    <xf numFmtId="0" fontId="16" fillId="0" borderId="0" xfId="3"/>
    <xf numFmtId="165" fontId="5" fillId="0" borderId="0" xfId="0" applyNumberFormat="1" applyFont="1" applyFill="1" applyBorder="1">
      <alignment vertical="center"/>
    </xf>
    <xf numFmtId="169" fontId="0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0" fontId="17" fillId="0" borderId="0" xfId="3" applyFont="1"/>
    <xf numFmtId="166" fontId="0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167" fontId="0" fillId="0" borderId="9" xfId="0" applyNumberFormat="1" applyFont="1" applyFill="1" applyBorder="1" applyAlignment="1">
      <alignment horizontal="right" vertical="center"/>
    </xf>
    <xf numFmtId="167" fontId="0" fillId="0" borderId="8" xfId="0" applyNumberFormat="1" applyFont="1" applyFill="1" applyBorder="1" applyAlignment="1">
      <alignment horizontal="right" vertical="center"/>
    </xf>
    <xf numFmtId="167" fontId="0" fillId="0" borderId="12" xfId="0" applyNumberFormat="1" applyFont="1" applyFill="1" applyBorder="1" applyAlignment="1">
      <alignment horizontal="right" vertical="center"/>
    </xf>
    <xf numFmtId="167" fontId="0" fillId="0" borderId="11" xfId="0" applyNumberFormat="1" applyFont="1" applyFill="1" applyBorder="1" applyAlignment="1">
      <alignment horizontal="right" vertical="center"/>
    </xf>
    <xf numFmtId="167" fontId="0" fillId="0" borderId="15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7" fontId="0" fillId="0" borderId="7" xfId="0" applyNumberFormat="1" applyFont="1" applyFill="1" applyBorder="1" applyAlignment="1">
      <alignment horizontal="right" vertical="center"/>
    </xf>
    <xf numFmtId="167" fontId="15" fillId="0" borderId="4" xfId="4" applyFill="1" applyBorder="1">
      <alignment horizontal="right" vertical="center"/>
    </xf>
    <xf numFmtId="167" fontId="15" fillId="0" borderId="11" xfId="4" applyFill="1" applyBorder="1">
      <alignment horizontal="right" vertical="center"/>
    </xf>
    <xf numFmtId="167" fontId="15" fillId="0" borderId="3" xfId="4" applyFill="1" applyBorder="1">
      <alignment horizontal="right" vertical="center"/>
    </xf>
    <xf numFmtId="167" fontId="15" fillId="0" borderId="6" xfId="4" applyFill="1" applyBorder="1">
      <alignment horizontal="right" vertical="center"/>
    </xf>
    <xf numFmtId="167" fontId="15" fillId="0" borderId="0" xfId="4" applyFill="1" applyBorder="1">
      <alignment horizontal="right" vertical="center"/>
    </xf>
    <xf numFmtId="167" fontId="15" fillId="0" borderId="4" xfId="4" applyFont="1" applyFill="1" applyBorder="1">
      <alignment horizontal="right" vertical="center"/>
    </xf>
    <xf numFmtId="167" fontId="15" fillId="0" borderId="8" xfId="4" applyFont="1" applyFill="1" applyBorder="1">
      <alignment horizontal="right" vertical="center"/>
    </xf>
    <xf numFmtId="167" fontId="15" fillId="0" borderId="11" xfId="4" applyFont="1" applyFill="1" applyBorder="1">
      <alignment horizontal="right" vertical="center"/>
    </xf>
    <xf numFmtId="167" fontId="15" fillId="0" borderId="3" xfId="4" applyFont="1" applyFill="1" applyBorder="1">
      <alignment horizontal="right" vertical="center"/>
    </xf>
    <xf numFmtId="167" fontId="15" fillId="0" borderId="18" xfId="4" applyFont="1" applyFill="1" applyBorder="1">
      <alignment horizontal="right" vertical="center"/>
    </xf>
    <xf numFmtId="167" fontId="15" fillId="0" borderId="6" xfId="4" applyFont="1" applyFill="1" applyBorder="1">
      <alignment horizontal="right" vertical="center"/>
    </xf>
    <xf numFmtId="167" fontId="15" fillId="0" borderId="0" xfId="4" applyFont="1" applyFill="1" applyBorder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67" fontId="0" fillId="0" borderId="23" xfId="0" applyNumberFormat="1" applyFont="1" applyFill="1" applyBorder="1" applyAlignment="1">
      <alignment horizontal="right" vertical="center"/>
    </xf>
    <xf numFmtId="167" fontId="0" fillId="0" borderId="24" xfId="0" applyNumberFormat="1" applyFont="1" applyFill="1" applyBorder="1" applyAlignment="1">
      <alignment horizontal="right" vertical="center"/>
    </xf>
    <xf numFmtId="167" fontId="0" fillId="0" borderId="25" xfId="0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left" wrapText="1"/>
    </xf>
    <xf numFmtId="165" fontId="15" fillId="0" borderId="0" xfId="3" applyNumberFormat="1" applyFont="1" applyFill="1"/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67" fontId="0" fillId="0" borderId="16" xfId="0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170" fontId="0" fillId="0" borderId="0" xfId="0" applyNumberFormat="1" applyFont="1" applyAlignment="1"/>
    <xf numFmtId="0" fontId="4" fillId="3" borderId="13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0" fillId="0" borderId="4" xfId="0" applyNumberFormat="1" applyFont="1" applyFill="1" applyBorder="1">
      <alignment vertical="center"/>
    </xf>
    <xf numFmtId="165" fontId="0" fillId="0" borderId="11" xfId="0" applyNumberFormat="1" applyFont="1" applyFill="1" applyBorder="1">
      <alignment vertical="center"/>
    </xf>
    <xf numFmtId="165" fontId="0" fillId="0" borderId="6" xfId="0" applyNumberFormat="1" applyFont="1" applyFill="1" applyBorder="1">
      <alignment vertical="center"/>
    </xf>
    <xf numFmtId="0" fontId="19" fillId="0" borderId="0" xfId="0" applyFont="1" applyFill="1" applyBorder="1" applyAlignment="1">
      <alignment horizontal="left"/>
    </xf>
    <xf numFmtId="0" fontId="4" fillId="3" borderId="10" xfId="0" applyNumberFormat="1" applyFont="1" applyFill="1" applyBorder="1" applyAlignment="1">
      <alignment horizontal="center" vertical="center"/>
    </xf>
    <xf numFmtId="168" fontId="15" fillId="0" borderId="4" xfId="4" applyNumberFormat="1" applyFill="1" applyBorder="1">
      <alignment horizontal="right" vertical="center"/>
    </xf>
    <xf numFmtId="168" fontId="15" fillId="0" borderId="11" xfId="4" applyNumberFormat="1" applyFill="1" applyBorder="1">
      <alignment horizontal="right" vertical="center"/>
    </xf>
    <xf numFmtId="0" fontId="20" fillId="0" borderId="0" xfId="1" applyFont="1" applyFill="1" applyBorder="1" applyAlignment="1" applyProtection="1">
      <alignment vertical="center"/>
    </xf>
    <xf numFmtId="0" fontId="0" fillId="2" borderId="13" xfId="0" applyFont="1" applyFill="1" applyBorder="1">
      <alignment vertical="center"/>
    </xf>
    <xf numFmtId="167" fontId="15" fillId="0" borderId="21" xfId="4" applyFill="1" applyBorder="1">
      <alignment horizontal="right" vertical="center"/>
    </xf>
    <xf numFmtId="167" fontId="15" fillId="0" borderId="24" xfId="4" applyFill="1" applyBorder="1">
      <alignment horizontal="right" vertical="center"/>
    </xf>
    <xf numFmtId="167" fontId="15" fillId="0" borderId="22" xfId="4" applyFill="1" applyBorder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167" fontId="0" fillId="0" borderId="6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68" fontId="15" fillId="0" borderId="1" xfId="4" applyNumberFormat="1" applyFill="1" applyBorder="1">
      <alignment horizontal="right" vertical="center"/>
    </xf>
    <xf numFmtId="0" fontId="4" fillId="0" borderId="33" xfId="0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65" fontId="21" fillId="0" borderId="0" xfId="0" applyNumberFormat="1" applyFont="1" applyFill="1" applyBorder="1">
      <alignment vertical="center"/>
    </xf>
    <xf numFmtId="166" fontId="21" fillId="0" borderId="0" xfId="0" applyNumberFormat="1" applyFont="1" applyFill="1" applyBorder="1">
      <alignment vertical="center"/>
    </xf>
    <xf numFmtId="166" fontId="21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vertical="center"/>
    </xf>
    <xf numFmtId="167" fontId="15" fillId="0" borderId="0" xfId="4" applyFill="1">
      <alignment horizontal="right" vertical="center"/>
    </xf>
    <xf numFmtId="165" fontId="23" fillId="0" borderId="0" xfId="0" applyNumberFormat="1" applyFont="1" applyFill="1" applyBorder="1">
      <alignment vertical="center"/>
    </xf>
    <xf numFmtId="0" fontId="23" fillId="0" borderId="0" xfId="3" applyFont="1"/>
    <xf numFmtId="0" fontId="23" fillId="0" borderId="0" xfId="0" applyFont="1" applyAlignment="1"/>
    <xf numFmtId="165" fontId="23" fillId="0" borderId="0" xfId="0" applyNumberFormat="1" applyFont="1" applyAlignment="1"/>
    <xf numFmtId="165" fontId="23" fillId="0" borderId="0" xfId="3" applyNumberFormat="1" applyFont="1"/>
    <xf numFmtId="0" fontId="23" fillId="0" borderId="0" xfId="0" applyFont="1" applyFill="1" applyBorder="1">
      <alignment vertical="center"/>
    </xf>
    <xf numFmtId="171" fontId="23" fillId="0" borderId="0" xfId="3" applyNumberFormat="1" applyFont="1"/>
    <xf numFmtId="170" fontId="16" fillId="0" borderId="0" xfId="0" applyNumberFormat="1" applyFont="1" applyFill="1" applyBorder="1" applyAlignment="1"/>
    <xf numFmtId="167" fontId="0" fillId="0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171" fontId="16" fillId="0" borderId="35" xfId="0" applyNumberFormat="1" applyFont="1" applyFill="1" applyBorder="1" applyAlignment="1"/>
    <xf numFmtId="0" fontId="0" fillId="0" borderId="0" xfId="0" applyAlignment="1"/>
    <xf numFmtId="165" fontId="0" fillId="0" borderId="3" xfId="0" applyNumberFormat="1" applyFont="1" applyFill="1" applyBorder="1">
      <alignment vertical="center"/>
    </xf>
    <xf numFmtId="0" fontId="4" fillId="2" borderId="20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167" fontId="0" fillId="0" borderId="17" xfId="0" applyNumberFormat="1" applyFont="1" applyFill="1" applyBorder="1" applyAlignment="1">
      <alignment horizontal="right" vertical="center"/>
    </xf>
    <xf numFmtId="0" fontId="16" fillId="4" borderId="35" xfId="0" applyNumberFormat="1" applyFont="1" applyFill="1" applyBorder="1" applyAlignment="1"/>
    <xf numFmtId="167" fontId="0" fillId="0" borderId="11" xfId="4" applyFont="1" applyFill="1" applyBorder="1">
      <alignment horizontal="right" vertical="center"/>
    </xf>
    <xf numFmtId="167" fontId="0" fillId="0" borderId="6" xfId="4" applyFont="1" applyFill="1" applyBorder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/>
    </xf>
    <xf numFmtId="0" fontId="4" fillId="3" borderId="39" xfId="0" applyFont="1" applyFill="1" applyBorder="1" applyAlignment="1">
      <alignment horizontal="left" vertical="center"/>
    </xf>
    <xf numFmtId="171" fontId="24" fillId="0" borderId="35" xfId="0" applyNumberFormat="1" applyFont="1" applyFill="1" applyBorder="1" applyAlignment="1"/>
    <xf numFmtId="0" fontId="24" fillId="0" borderId="35" xfId="0" applyNumberFormat="1" applyFont="1" applyFill="1" applyBorder="1" applyAlignment="1"/>
    <xf numFmtId="171" fontId="0" fillId="0" borderId="0" xfId="0" applyNumberFormat="1" applyFont="1" applyFill="1" applyBorder="1">
      <alignment vertical="center"/>
    </xf>
    <xf numFmtId="0" fontId="0" fillId="5" borderId="0" xfId="0" applyFont="1" applyFill="1" applyBorder="1">
      <alignment vertical="center"/>
    </xf>
    <xf numFmtId="0" fontId="0" fillId="6" borderId="0" xfId="0" applyFont="1" applyFill="1" applyBorder="1">
      <alignment vertical="center"/>
    </xf>
    <xf numFmtId="0" fontId="0" fillId="7" borderId="0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7" fontId="15" fillId="2" borderId="16" xfId="4" applyFont="1" applyFill="1" applyBorder="1">
      <alignment horizontal="right" vertical="center"/>
    </xf>
    <xf numFmtId="167" fontId="15" fillId="2" borderId="0" xfId="4" applyFont="1" applyFill="1" applyBorder="1">
      <alignment horizontal="right" vertical="center"/>
    </xf>
    <xf numFmtId="167" fontId="15" fillId="0" borderId="5" xfId="4" applyFont="1" applyFill="1" applyBorder="1">
      <alignment horizontal="right" vertical="center"/>
    </xf>
    <xf numFmtId="167" fontId="15" fillId="0" borderId="9" xfId="4" applyFont="1" applyFill="1" applyBorder="1">
      <alignment horizontal="right" vertical="center"/>
    </xf>
    <xf numFmtId="167" fontId="15" fillId="0" borderId="12" xfId="4" applyFont="1" applyFill="1" applyBorder="1">
      <alignment horizontal="right" vertical="center"/>
    </xf>
    <xf numFmtId="167" fontId="15" fillId="0" borderId="15" xfId="4" applyFont="1" applyFill="1" applyBorder="1">
      <alignment horizontal="right" vertical="center"/>
    </xf>
    <xf numFmtId="167" fontId="15" fillId="0" borderId="7" xfId="4" applyFont="1" applyFill="1" applyBorder="1">
      <alignment horizontal="right" vertical="center"/>
    </xf>
    <xf numFmtId="167" fontId="15" fillId="0" borderId="16" xfId="4" applyFont="1" applyFill="1" applyBorder="1">
      <alignment horizontal="right" vertical="center"/>
    </xf>
    <xf numFmtId="167" fontId="15" fillId="0" borderId="19" xfId="4" applyFont="1" applyFill="1" applyBorder="1">
      <alignment horizontal="right" vertical="center"/>
    </xf>
    <xf numFmtId="0" fontId="0" fillId="2" borderId="13" xfId="3" applyFont="1" applyFill="1" applyBorder="1"/>
    <xf numFmtId="171" fontId="0" fillId="6" borderId="0" xfId="0" applyNumberFormat="1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167" fontId="0" fillId="0" borderId="40" xfId="4" applyFont="1" applyFill="1" applyBorder="1">
      <alignment horizontal="right" vertical="center"/>
    </xf>
    <xf numFmtId="167" fontId="15" fillId="0" borderId="34" xfId="4" applyFont="1" applyFill="1" applyBorder="1">
      <alignment horizontal="right" vertical="center"/>
    </xf>
    <xf numFmtId="0" fontId="4" fillId="0" borderId="30" xfId="0" applyFont="1" applyFill="1" applyBorder="1" applyAlignment="1">
      <alignment horizontal="left" vertical="center"/>
    </xf>
    <xf numFmtId="167" fontId="15" fillId="0" borderId="37" xfId="4" applyFont="1" applyFill="1" applyBorder="1">
      <alignment horizontal="right" vertical="center"/>
    </xf>
    <xf numFmtId="167" fontId="15" fillId="0" borderId="17" xfId="4" applyFont="1" applyFill="1" applyBorder="1">
      <alignment horizontal="right" vertical="center"/>
    </xf>
    <xf numFmtId="167" fontId="0" fillId="2" borderId="16" xfId="0" applyNumberFormat="1" applyFont="1" applyFill="1" applyBorder="1" applyAlignment="1">
      <alignment horizontal="right" vertical="center"/>
    </xf>
    <xf numFmtId="167" fontId="0" fillId="2" borderId="0" xfId="0" applyNumberFormat="1" applyFont="1" applyFill="1" applyBorder="1" applyAlignment="1">
      <alignment horizontal="right" vertical="center"/>
    </xf>
    <xf numFmtId="167" fontId="0" fillId="0" borderId="19" xfId="0" applyNumberFormat="1" applyFont="1" applyFill="1" applyBorder="1" applyAlignment="1">
      <alignment horizontal="right" vertical="center"/>
    </xf>
    <xf numFmtId="167" fontId="0" fillId="0" borderId="18" xfId="0" applyNumberFormat="1" applyFont="1" applyFill="1" applyBorder="1" applyAlignment="1">
      <alignment horizontal="right" vertical="center"/>
    </xf>
    <xf numFmtId="167" fontId="0" fillId="0" borderId="40" xfId="0" applyNumberFormat="1" applyFont="1" applyFill="1" applyBorder="1" applyAlignment="1">
      <alignment horizontal="right" vertical="center"/>
    </xf>
    <xf numFmtId="167" fontId="0" fillId="0" borderId="34" xfId="0" applyNumberFormat="1" applyFont="1" applyFill="1" applyBorder="1" applyAlignment="1">
      <alignment horizontal="right" vertical="center"/>
    </xf>
    <xf numFmtId="173" fontId="5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2" fontId="0" fillId="0" borderId="0" xfId="0" applyNumberFormat="1" applyFont="1" applyFill="1" applyBorder="1">
      <alignment vertical="center"/>
    </xf>
    <xf numFmtId="174" fontId="0" fillId="0" borderId="0" xfId="0" applyNumberFormat="1" applyFont="1" applyFill="1" applyBorder="1" applyAlignment="1">
      <alignment horizontal="right" vertical="center"/>
    </xf>
    <xf numFmtId="175" fontId="0" fillId="0" borderId="0" xfId="0" applyNumberFormat="1" applyFont="1" applyFill="1" applyBorder="1">
      <alignment vertical="center"/>
    </xf>
    <xf numFmtId="176" fontId="23" fillId="0" borderId="0" xfId="6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171" fontId="27" fillId="0" borderId="35" xfId="0" applyNumberFormat="1" applyFont="1" applyFill="1" applyBorder="1" applyAlignment="1"/>
    <xf numFmtId="0" fontId="4" fillId="0" borderId="42" xfId="0" applyFont="1" applyFill="1" applyBorder="1" applyAlignment="1">
      <alignment vertical="center"/>
    </xf>
    <xf numFmtId="167" fontId="0" fillId="0" borderId="42" xfId="0" applyNumberFormat="1" applyFont="1" applyFill="1" applyBorder="1" applyAlignment="1">
      <alignment horizontal="right" vertical="center"/>
    </xf>
    <xf numFmtId="167" fontId="0" fillId="0" borderId="43" xfId="0" applyNumberFormat="1" applyFont="1" applyFill="1" applyBorder="1" applyAlignment="1">
      <alignment horizontal="right" vertical="center"/>
    </xf>
    <xf numFmtId="167" fontId="15" fillId="0" borderId="43" xfId="4" applyFont="1" applyFill="1" applyBorder="1">
      <alignment horizontal="right" vertical="center"/>
    </xf>
    <xf numFmtId="167" fontId="15" fillId="0" borderId="42" xfId="4" applyFont="1" applyFill="1" applyBorder="1">
      <alignment horizontal="right" vertical="center"/>
    </xf>
    <xf numFmtId="171" fontId="15" fillId="2" borderId="44" xfId="4" applyNumberFormat="1" applyFont="1" applyFill="1" applyBorder="1">
      <alignment horizontal="right" vertical="center"/>
    </xf>
    <xf numFmtId="171" fontId="15" fillId="0" borderId="8" xfId="4" applyNumberFormat="1" applyFont="1" applyFill="1" applyBorder="1">
      <alignment horizontal="right" vertical="center"/>
    </xf>
    <xf numFmtId="165" fontId="16" fillId="0" borderId="35" xfId="0" applyNumberFormat="1" applyFont="1" applyFill="1" applyBorder="1" applyAlignment="1"/>
    <xf numFmtId="0" fontId="14" fillId="0" borderId="0" xfId="0" applyFont="1" applyAlignment="1"/>
    <xf numFmtId="165" fontId="0" fillId="0" borderId="0" xfId="0" applyNumberFormat="1" applyAlignment="1"/>
    <xf numFmtId="171" fontId="0" fillId="0" borderId="0" xfId="0" applyNumberFormat="1" applyAlignment="1"/>
    <xf numFmtId="0" fontId="18" fillId="0" borderId="0" xfId="0" applyFont="1" applyBorder="1" applyAlignment="1">
      <alignment horizontal="left" wrapText="1"/>
    </xf>
    <xf numFmtId="0" fontId="0" fillId="0" borderId="8" xfId="3" applyFont="1" applyBorder="1"/>
    <xf numFmtId="167" fontId="15" fillId="2" borderId="13" xfId="4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15" fillId="0" borderId="0" xfId="4" applyFill="1" applyAlignment="1">
      <alignment horizontal="center" vertical="center"/>
    </xf>
    <xf numFmtId="165" fontId="15" fillId="0" borderId="0" xfId="3" applyNumberFormat="1" applyFont="1" applyFill="1" applyAlignment="1">
      <alignment horizontal="center"/>
    </xf>
    <xf numFmtId="167" fontId="15" fillId="0" borderId="0" xfId="4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7" fontId="15" fillId="0" borderId="0" xfId="4" applyNumberFormat="1" applyFill="1" applyAlignment="1">
      <alignment horizontal="center" vertical="center"/>
    </xf>
    <xf numFmtId="165" fontId="15" fillId="0" borderId="0" xfId="0" applyNumberFormat="1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167" fontId="0" fillId="0" borderId="47" xfId="0" applyNumberFormat="1" applyFont="1" applyFill="1" applyBorder="1" applyAlignment="1">
      <alignment horizontal="right" vertical="center"/>
    </xf>
    <xf numFmtId="167" fontId="0" fillId="0" borderId="1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171" fontId="0" fillId="0" borderId="42" xfId="4" applyNumberFormat="1" applyFont="1" applyFill="1" applyBorder="1">
      <alignment horizontal="right" vertical="center"/>
    </xf>
    <xf numFmtId="170" fontId="27" fillId="0" borderId="0" xfId="0" applyNumberFormat="1" applyFont="1" applyFill="1" applyBorder="1" applyAlignment="1"/>
    <xf numFmtId="0" fontId="0" fillId="2" borderId="0" xfId="0" applyFont="1" applyFill="1" applyBorder="1">
      <alignment vertical="center"/>
    </xf>
    <xf numFmtId="0" fontId="4" fillId="3" borderId="10" xfId="0" applyFont="1" applyFill="1" applyBorder="1" applyAlignment="1"/>
    <xf numFmtId="0" fontId="4" fillId="3" borderId="20" xfId="0" applyFont="1" applyFill="1" applyBorder="1" applyAlignment="1"/>
    <xf numFmtId="0" fontId="4" fillId="3" borderId="21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178" fontId="0" fillId="2" borderId="46" xfId="0" applyNumberFormat="1" applyFont="1" applyFill="1" applyBorder="1" applyAlignment="1">
      <alignment horizontal="right" vertical="center"/>
    </xf>
    <xf numFmtId="178" fontId="0" fillId="2" borderId="0" xfId="0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23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27" xfId="0" applyNumberFormat="1" applyFont="1" applyFill="1" applyBorder="1" applyAlignment="1">
      <alignment horizontal="right" vertical="center"/>
    </xf>
    <xf numFmtId="178" fontId="0" fillId="0" borderId="47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33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28" xfId="0" applyNumberFormat="1" applyFont="1" applyFill="1" applyBorder="1" applyAlignment="1">
      <alignment horizontal="right" vertical="center"/>
    </xf>
    <xf numFmtId="178" fontId="0" fillId="0" borderId="48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8" xfId="0" applyNumberFormat="1" applyFont="1" applyFill="1" applyBorder="1" applyAlignment="1">
      <alignment horizontal="right" vertical="center"/>
    </xf>
    <xf numFmtId="178" fontId="0" fillId="0" borderId="49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41" xfId="0" applyNumberFormat="1" applyFont="1" applyFill="1" applyBorder="1" applyAlignment="1">
      <alignment horizontal="right" vertical="center"/>
    </xf>
    <xf numFmtId="177" fontId="0" fillId="2" borderId="26" xfId="0" applyNumberFormat="1" applyFont="1" applyFill="1" applyBorder="1" applyAlignment="1">
      <alignment horizontal="center" vertical="center"/>
    </xf>
    <xf numFmtId="177" fontId="0" fillId="2" borderId="30" xfId="0" applyNumberFormat="1" applyFont="1" applyFill="1" applyBorder="1" applyAlignment="1">
      <alignment horizontal="center" vertical="center"/>
    </xf>
    <xf numFmtId="167" fontId="0" fillId="2" borderId="20" xfId="0" applyNumberFormat="1" applyFont="1" applyFill="1" applyBorder="1" applyAlignment="1">
      <alignment horizontal="center" vertical="center"/>
    </xf>
    <xf numFmtId="167" fontId="0" fillId="2" borderId="26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7" xfId="0" applyNumberFormat="1" applyFont="1" applyFill="1" applyBorder="1" applyAlignment="1">
      <alignment horizontal="center" vertical="center"/>
    </xf>
    <xf numFmtId="167" fontId="0" fillId="0" borderId="8" xfId="0" applyNumberFormat="1" applyFont="1" applyFill="1" applyBorder="1" applyAlignment="1">
      <alignment horizontal="center" vertical="center"/>
    </xf>
    <xf numFmtId="167" fontId="0" fillId="0" borderId="9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32" xfId="0" applyNumberFormat="1" applyFont="1" applyFill="1" applyBorder="1" applyAlignment="1">
      <alignment horizontal="center" vertical="center"/>
    </xf>
    <xf numFmtId="167" fontId="0" fillId="0" borderId="11" xfId="0" applyNumberFormat="1" applyFont="1" applyFill="1" applyBorder="1" applyAlignment="1">
      <alignment horizontal="center" vertical="center"/>
    </xf>
    <xf numFmtId="167" fontId="0" fillId="0" borderId="12" xfId="0" applyNumberFormat="1" applyFont="1" applyFill="1" applyBorder="1" applyAlignment="1">
      <alignment horizontal="center" vertical="center"/>
    </xf>
    <xf numFmtId="177" fontId="0" fillId="0" borderId="37" xfId="0" applyNumberFormat="1" applyFont="1" applyFill="1" applyBorder="1" applyAlignment="1">
      <alignment horizontal="center" vertical="center"/>
    </xf>
    <xf numFmtId="177" fontId="0" fillId="0" borderId="38" xfId="0" applyNumberFormat="1" applyFont="1" applyFill="1" applyBorder="1" applyAlignment="1">
      <alignment horizontal="center" vertical="center"/>
    </xf>
    <xf numFmtId="167" fontId="0" fillId="0" borderId="17" xfId="0" applyNumberFormat="1" applyFont="1" applyFill="1" applyBorder="1" applyAlignment="1">
      <alignment horizontal="center" vertical="center"/>
    </xf>
    <xf numFmtId="167" fontId="0" fillId="0" borderId="37" xfId="0" applyNumberFormat="1" applyFont="1" applyFill="1" applyBorder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167" fontId="0" fillId="0" borderId="16" xfId="0" applyNumberFormat="1" applyFont="1" applyFill="1" applyBorder="1" applyAlignment="1">
      <alignment horizontal="center" vertical="center"/>
    </xf>
    <xf numFmtId="177" fontId="0" fillId="0" borderId="28" xfId="0" applyNumberFormat="1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1" xfId="0" applyNumberFormat="1" applyFont="1" applyFill="1" applyBorder="1" applyAlignment="1">
      <alignment horizontal="center" vertical="center"/>
    </xf>
    <xf numFmtId="167" fontId="0" fillId="0" borderId="3" xfId="0" applyNumberFormat="1" applyFont="1" applyFill="1" applyBorder="1" applyAlignment="1">
      <alignment horizontal="center" vertical="center"/>
    </xf>
    <xf numFmtId="167" fontId="0" fillId="0" borderId="15" xfId="0" applyNumberFormat="1" applyFont="1" applyFill="1" applyBorder="1" applyAlignment="1">
      <alignment horizontal="center" vertical="center"/>
    </xf>
    <xf numFmtId="177" fontId="0" fillId="0" borderId="43" xfId="0" applyNumberFormat="1" applyFont="1" applyFill="1" applyBorder="1" applyAlignment="1">
      <alignment horizontal="center" vertical="center"/>
    </xf>
    <xf numFmtId="177" fontId="0" fillId="0" borderId="45" xfId="0" applyNumberFormat="1" applyFont="1" applyFill="1" applyBorder="1" applyAlignment="1">
      <alignment horizontal="center" vertical="center"/>
    </xf>
    <xf numFmtId="167" fontId="0" fillId="0" borderId="42" xfId="0" applyNumberFormat="1" applyFont="1" applyFill="1" applyBorder="1" applyAlignment="1">
      <alignment horizontal="center" vertical="center"/>
    </xf>
    <xf numFmtId="167" fontId="0" fillId="0" borderId="43" xfId="0" applyNumberFormat="1" applyFont="1" applyFill="1" applyBorder="1" applyAlignment="1">
      <alignment horizontal="center" vertical="center"/>
    </xf>
    <xf numFmtId="177" fontId="0" fillId="0" borderId="19" xfId="0" applyNumberFormat="1" applyFont="1" applyFill="1" applyBorder="1" applyAlignment="1">
      <alignment horizontal="center" vertical="center"/>
    </xf>
    <xf numFmtId="177" fontId="0" fillId="0" borderId="41" xfId="0" applyNumberFormat="1" applyFont="1" applyFill="1" applyBorder="1" applyAlignment="1">
      <alignment horizontal="center" vertical="center"/>
    </xf>
    <xf numFmtId="167" fontId="0" fillId="0" borderId="18" xfId="0" applyNumberFormat="1" applyFont="1" applyFill="1" applyBorder="1" applyAlignment="1">
      <alignment horizontal="center" vertical="center"/>
    </xf>
    <xf numFmtId="167" fontId="0" fillId="0" borderId="19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29" xfId="0" applyNumberFormat="1" applyFont="1" applyFill="1" applyBorder="1" applyAlignment="1">
      <alignment horizontal="center" vertical="center"/>
    </xf>
    <xf numFmtId="167" fontId="0" fillId="0" borderId="6" xfId="0" applyNumberFormat="1" applyFont="1" applyFill="1" applyBorder="1" applyAlignment="1">
      <alignment horizontal="center" vertical="center"/>
    </xf>
    <xf numFmtId="167" fontId="0" fillId="0" borderId="7" xfId="0" applyNumberFormat="1" applyFont="1" applyFill="1" applyBorder="1" applyAlignment="1">
      <alignment horizontal="center" vertical="center"/>
    </xf>
    <xf numFmtId="166" fontId="15" fillId="0" borderId="18" xfId="4" applyNumberFormat="1" applyFont="1" applyFill="1" applyBorder="1">
      <alignment horizontal="right" vertical="center"/>
    </xf>
    <xf numFmtId="166" fontId="15" fillId="0" borderId="1" xfId="4" applyNumberFormat="1" applyFont="1" applyFill="1" applyBorder="1">
      <alignment horizontal="right" vertical="center"/>
    </xf>
    <xf numFmtId="166" fontId="15" fillId="0" borderId="42" xfId="4" applyNumberFormat="1" applyFont="1" applyFill="1" applyBorder="1">
      <alignment horizontal="right" vertical="center"/>
    </xf>
    <xf numFmtId="166" fontId="15" fillId="0" borderId="8" xfId="4" applyNumberFormat="1" applyFont="1" applyFill="1" applyBorder="1">
      <alignment horizontal="right" vertical="center"/>
    </xf>
    <xf numFmtId="166" fontId="15" fillId="0" borderId="2" xfId="4" applyNumberFormat="1" applyFont="1" applyFill="1" applyBorder="1">
      <alignment horizontal="right" vertical="center"/>
    </xf>
    <xf numFmtId="166" fontId="0" fillId="0" borderId="8" xfId="4" applyNumberFormat="1" applyFont="1" applyFill="1" applyBorder="1">
      <alignment horizontal="right" vertical="center"/>
    </xf>
    <xf numFmtId="179" fontId="16" fillId="0" borderId="35" xfId="0" applyNumberFormat="1" applyFont="1" applyFill="1" applyBorder="1" applyAlignment="1"/>
    <xf numFmtId="179" fontId="0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7">
    <cellStyle name="Comma" xfId="6" builtinId="3"/>
    <cellStyle name="Hyperlink" xfId="1" builtinId="8"/>
    <cellStyle name="Normal" xfId="0" builtinId="0" customBuiltin="1"/>
    <cellStyle name="Normal 2" xfId="2"/>
    <cellStyle name="Normal 2 3" xfId="5"/>
    <cellStyle name="Normal 3" xfId="3"/>
    <cellStyle name="NumberCellStyle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44881889763781"/>
          <c:y val="4.8647995802611907E-2"/>
          <c:w val="0.58261467144936052"/>
          <c:h val="0.581979079020484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1'!$B$20</c:f>
              <c:strCache>
                <c:ptCount val="1"/>
                <c:pt idx="0">
                  <c:v>Bioenergy &amp; waste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1'!$D$20</c:f>
              <c:numCache>
                <c:formatCode>0.000</c:formatCode>
                <c:ptCount val="1"/>
                <c:pt idx="0">
                  <c:v>0.57104021338521194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4-4653-A488-09EE5F8B3371}"/>
            </c:ext>
          </c:extLst>
        </c:ser>
        <c:ser>
          <c:idx val="1"/>
          <c:order val="1"/>
          <c:tx>
            <c:strRef>
              <c:f>'Figure 1'!$B$21</c:f>
              <c:strCache>
                <c:ptCount val="1"/>
                <c:pt idx="0">
                  <c:v>Hydro and Tidal, wave and ocean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1'!$D$21</c:f>
              <c:numCache>
                <c:formatCode>0.000</c:formatCode>
                <c:ptCount val="1"/>
                <c:pt idx="0">
                  <c:v>0.12734276340897288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4-4653-A488-09EE5F8B3371}"/>
            </c:ext>
          </c:extLst>
        </c:ser>
        <c:ser>
          <c:idx val="2"/>
          <c:order val="2"/>
          <c:tx>
            <c:strRef>
              <c:f>'Figure 1'!$B$22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32AFAF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1'!$D$22</c:f>
              <c:numCache>
                <c:formatCode>0.000</c:formatCode>
                <c:ptCount val="1"/>
                <c:pt idx="0">
                  <c:v>0.14592438034313732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4-4653-A488-09EE5F8B3371}"/>
            </c:ext>
          </c:extLst>
        </c:ser>
        <c:ser>
          <c:idx val="3"/>
          <c:order val="3"/>
          <c:tx>
            <c:strRef>
              <c:f>'Figure 1'!$B$23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1'!$D$23</c:f>
              <c:numCache>
                <c:formatCode>0.000</c:formatCode>
                <c:ptCount val="1"/>
                <c:pt idx="0">
                  <c:v>7.0187144773077401E-2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9C-4CED-8AA3-BC1F9CE1FCD6}"/>
            </c:ext>
          </c:extLst>
        </c:ser>
        <c:ser>
          <c:idx val="4"/>
          <c:order val="4"/>
          <c:tx>
            <c:strRef>
              <c:f>'Figure 1'!$B$24</c:f>
              <c:strCache>
                <c:ptCount val="1"/>
                <c:pt idx="0">
                  <c:v>Ambient heat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1'!$D$24</c:f>
              <c:numCache>
                <c:formatCode>0.000</c:formatCode>
                <c:ptCount val="1"/>
                <c:pt idx="0">
                  <c:v>5.6092961463612118E-2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9C-4CED-8AA3-BC1F9CE1FCD6}"/>
            </c:ext>
          </c:extLst>
        </c:ser>
        <c:ser>
          <c:idx val="5"/>
          <c:order val="5"/>
          <c:tx>
            <c:strRef>
              <c:f>'Figure 1'!$B$25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-2.34625126318842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E-47EF-9EB6-E1F85BCDBD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1'!$D$25</c:f>
              <c:numCache>
                <c:formatCode>0.000</c:formatCode>
                <c:ptCount val="1"/>
                <c:pt idx="0">
                  <c:v>2.9412536829977822E-2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9C-4CED-8AA3-BC1F9CE1FCD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204"/>
        <c:overlap val="100"/>
        <c:axId val="756750672"/>
        <c:axId val="756751064"/>
      </c:barChart>
      <c:catAx>
        <c:axId val="75675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56751064"/>
        <c:crosses val="autoZero"/>
        <c:auto val="0"/>
        <c:lblAlgn val="ctr"/>
        <c:lblOffset val="100"/>
        <c:noMultiLvlLbl val="0"/>
      </c:catAx>
      <c:valAx>
        <c:axId val="7567510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56750672"/>
        <c:crosses val="autoZero"/>
        <c:crossBetween val="between"/>
        <c:majorUnit val="0.2"/>
      </c:valAx>
      <c:spPr>
        <a:noFill/>
      </c:spPr>
    </c:plotArea>
    <c:legend>
      <c:legendPos val="b"/>
      <c:layout>
        <c:manualLayout>
          <c:xMode val="edge"/>
          <c:yMode val="edge"/>
          <c:x val="0.21148556430446194"/>
          <c:y val="0.6349424979196836"/>
          <c:w val="0.75094191486933692"/>
          <c:h val="0.347385248631443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9012345679014"/>
          <c:y val="0.26126159857400555"/>
          <c:w val="0.49382716049382713"/>
          <c:h val="0.5660830662268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6DA-45A9-B5A1-7432784546F0}"/>
              </c:ext>
            </c:extLst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96DA-45A9-B5A1-7432784546F0}"/>
              </c:ext>
            </c:extLst>
          </c:dPt>
          <c:dPt>
            <c:idx val="2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96DA-45A9-B5A1-7432784546F0}"/>
              </c:ext>
            </c:extLst>
          </c:dPt>
          <c:dPt>
            <c:idx val="3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96DA-45A9-B5A1-7432784546F0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96DA-45A9-B5A1-7432784546F0}"/>
              </c:ext>
            </c:extLst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6DA-45A9-B5A1-7432784546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96DA-45A9-B5A1-7432784546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96DA-45A9-B5A1-7432784546F0}"/>
              </c:ext>
            </c:extLst>
          </c:dPt>
          <c:dLbls>
            <c:dLbl>
              <c:idx val="3"/>
              <c:layout>
                <c:manualLayout>
                  <c:x val="-1.8475737138268344E-2"/>
                  <c:y val="2.57834645769202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A-45A9-B5A1-7432784546F0}"/>
                </c:ext>
              </c:extLst>
            </c:dLbl>
            <c:dLbl>
              <c:idx val="5"/>
              <c:layout>
                <c:manualLayout>
                  <c:x val="1.8475737138268344E-2"/>
                  <c:y val="-6.47347506335850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DA-45A9-B5A1-7432784546F0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1'!$B$11:$B$16</c:f>
              <c:strCache>
                <c:ptCount val="6"/>
                <c:pt idx="0">
                  <c:v>Renewable energy</c:v>
                </c:pt>
                <c:pt idx="1">
                  <c:v>Nuclear energy</c:v>
                </c:pt>
                <c:pt idx="2">
                  <c:v>Solid fossil fuels</c:v>
                </c:pt>
                <c:pt idx="3">
                  <c:v>Natural gas</c:v>
                </c:pt>
                <c:pt idx="4">
                  <c:v>Crude oil</c:v>
                </c:pt>
                <c:pt idx="5">
                  <c:v>Other</c:v>
                </c:pt>
              </c:strCache>
            </c:strRef>
          </c:cat>
          <c:val>
            <c:numRef>
              <c:f>'Figure 1'!$D$11:$D$16</c:f>
              <c:numCache>
                <c:formatCode>0.0</c:formatCode>
                <c:ptCount val="6"/>
                <c:pt idx="0">
                  <c:v>40.806141666689456</c:v>
                </c:pt>
                <c:pt idx="1">
                  <c:v>30.525148735686393</c:v>
                </c:pt>
                <c:pt idx="2">
                  <c:v>14.565996287326637</c:v>
                </c:pt>
                <c:pt idx="3">
                  <c:v>7.1802553973740357</c:v>
                </c:pt>
                <c:pt idx="4">
                  <c:v>3.2698777459954664</c:v>
                </c:pt>
                <c:pt idx="5">
                  <c:v>3.6525801669280211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DA-45A9-B5A1-74327845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primary energy, EU 2020</a:t>
            </a:r>
          </a:p>
        </c:rich>
      </c:tx>
      <c:layout>
        <c:manualLayout>
          <c:xMode val="edge"/>
          <c:yMode val="edge"/>
          <c:x val="6.9960618231516766E-3"/>
          <c:y val="9.1691306272118859E-3"/>
        </c:manualLayout>
      </c:layout>
      <c:overlay val="0"/>
    </c:title>
    <c:autoTitleDeleted val="0"/>
    <c:plotArea>
      <c:layout>
        <c:manualLayout>
          <c:xMode val="edge"/>
          <c:yMode val="edge"/>
          <c:x val="6.9960618231516766E-3"/>
          <c:y val="9.1691306272118859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</c:f>
              <c:strCache>
                <c:ptCount val="1"/>
              </c:strCache>
            </c:strRef>
          </c:tx>
          <c:invertIfNegative val="0"/>
          <c:cat>
            <c:numRef>
              <c:f>'Figure 1'!$B$1</c:f>
              <c:numCache>
                <c:formatCode>General</c:formatCode>
                <c:ptCount val="1"/>
              </c:numCache>
            </c:numRef>
          </c:cat>
          <c:val>
            <c:numRef>
              <c:f>'Figure 1'!$B$2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472-40D4-B8BB-73FB50754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509760"/>
        <c:axId val="481505496"/>
      </c:barChart>
      <c:catAx>
        <c:axId val="48150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505496"/>
        <c:crosses val="autoZero"/>
        <c:auto val="1"/>
        <c:lblAlgn val="ctr"/>
        <c:lblOffset val="100"/>
        <c:noMultiLvlLbl val="0"/>
      </c:catAx>
      <c:valAx>
        <c:axId val="481505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50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primary energy by fuel type, EU, 2010-2020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(2010 = 100, based on terajoules)</a:t>
            </a:r>
          </a:p>
        </c:rich>
      </c:tx>
      <c:layout>
        <c:manualLayout>
          <c:xMode val="edge"/>
          <c:yMode val="edge"/>
          <c:x val="5.3333333333333332E-3"/>
          <c:y val="8.28762631288725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402E-2"/>
          <c:y val="0.1193137584385329"/>
          <c:w val="0.79196251968503928"/>
          <c:h val="0.69061410005840473"/>
        </c:manualLayout>
      </c:layout>
      <c:lineChart>
        <c:grouping val="standard"/>
        <c:varyColors val="0"/>
        <c:ser>
          <c:idx val="4"/>
          <c:order val="0"/>
          <c:tx>
            <c:strRef>
              <c:f>'Figure 2'!$B$11</c:f>
              <c:strCache>
                <c:ptCount val="1"/>
                <c:pt idx="0">
                  <c:v>Renewable energy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2'!$C$11:$M$11</c:f>
              <c:numCache>
                <c:formatCode>0.0</c:formatCode>
                <c:ptCount val="11"/>
                <c:pt idx="0">
                  <c:v>100</c:v>
                </c:pt>
                <c:pt idx="1">
                  <c:v>97.872251876460496</c:v>
                </c:pt>
                <c:pt idx="2">
                  <c:v>108.5112917297845</c:v>
                </c:pt>
                <c:pt idx="3">
                  <c:v>115.13947483175653</c:v>
                </c:pt>
                <c:pt idx="4">
                  <c:v>115.45661901186799</c:v>
                </c:pt>
                <c:pt idx="5">
                  <c:v>119.1365850346964</c:v>
                </c:pt>
                <c:pt idx="6">
                  <c:v>120.89144831932779</c:v>
                </c:pt>
                <c:pt idx="7">
                  <c:v>125.02110841651455</c:v>
                </c:pt>
                <c:pt idx="8">
                  <c:v>130.76705926167858</c:v>
                </c:pt>
                <c:pt idx="9">
                  <c:v>135.14906684169358</c:v>
                </c:pt>
                <c:pt idx="10">
                  <c:v>139.2290352220534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3-47CB-98FF-A4338AC22AC8}"/>
            </c:ext>
          </c:extLst>
        </c:ser>
        <c:ser>
          <c:idx val="6"/>
          <c:order val="1"/>
          <c:tx>
            <c:strRef>
              <c:f>'Figure 2'!$B$16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2'!$C$16:$M$16</c:f>
              <c:numCache>
                <c:formatCode>0.0</c:formatCode>
                <c:ptCount val="11"/>
                <c:pt idx="0">
                  <c:v>100</c:v>
                </c:pt>
                <c:pt idx="1">
                  <c:v>101.27107371112267</c:v>
                </c:pt>
                <c:pt idx="2">
                  <c:v>92.979727985475591</c:v>
                </c:pt>
                <c:pt idx="3">
                  <c:v>107.53985155557643</c:v>
                </c:pt>
                <c:pt idx="4">
                  <c:v>107.40366621710812</c:v>
                </c:pt>
                <c:pt idx="5">
                  <c:v>100.31908200085415</c:v>
                </c:pt>
                <c:pt idx="6">
                  <c:v>106.08883180345812</c:v>
                </c:pt>
                <c:pt idx="7">
                  <c:v>109.96573692340338</c:v>
                </c:pt>
                <c:pt idx="8">
                  <c:v>116.34852457663489</c:v>
                </c:pt>
                <c:pt idx="9">
                  <c:v>104.59786896396371</c:v>
                </c:pt>
                <c:pt idx="10">
                  <c:v>98.641902726887366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1-470E-81DA-546B1EAF9CB5}"/>
            </c:ext>
          </c:extLst>
        </c:ser>
        <c:ser>
          <c:idx val="0"/>
          <c:order val="2"/>
          <c:tx>
            <c:strRef>
              <c:f>'Figure 2'!$B$10</c:f>
              <c:strCache>
                <c:ptCount val="1"/>
                <c:pt idx="0">
                  <c:v>Total production</c:v>
                </c:pt>
              </c:strCache>
            </c:strRef>
          </c:tx>
          <c:spPr>
            <a:ln w="571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2'!$C$10:$M$10</c:f>
              <c:numCache>
                <c:formatCode>0.0</c:formatCode>
                <c:ptCount val="11"/>
                <c:pt idx="0">
                  <c:v>100</c:v>
                </c:pt>
                <c:pt idx="1">
                  <c:v>98.112428415390994</c:v>
                </c:pt>
                <c:pt idx="2">
                  <c:v>99.025486063451325</c:v>
                </c:pt>
                <c:pt idx="3">
                  <c:v>99.162778511170103</c:v>
                </c:pt>
                <c:pt idx="4">
                  <c:v>96.775077926369264</c:v>
                </c:pt>
                <c:pt idx="5">
                  <c:v>94.479331366991531</c:v>
                </c:pt>
                <c:pt idx="6">
                  <c:v>92.209743378303713</c:v>
                </c:pt>
                <c:pt idx="7">
                  <c:v>91.986698625641736</c:v>
                </c:pt>
                <c:pt idx="8">
                  <c:v>91.513730030355532</c:v>
                </c:pt>
                <c:pt idx="9">
                  <c:v>88.828123376478359</c:v>
                </c:pt>
                <c:pt idx="10">
                  <c:v>82.5086722459463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3-47CB-98FF-A4338AC22AC8}"/>
            </c:ext>
          </c:extLst>
        </c:ser>
        <c:ser>
          <c:idx val="5"/>
          <c:order val="3"/>
          <c:tx>
            <c:strRef>
              <c:f>'Figure 2'!$B$12</c:f>
              <c:strCache>
                <c:ptCount val="1"/>
                <c:pt idx="0">
                  <c:v>Nuclear energy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2'!$C$12:$M$12</c:f>
              <c:numCache>
                <c:formatCode>0.0</c:formatCode>
                <c:ptCount val="11"/>
                <c:pt idx="0">
                  <c:v>100</c:v>
                </c:pt>
                <c:pt idx="1">
                  <c:v>98.053551506603881</c:v>
                </c:pt>
                <c:pt idx="2">
                  <c:v>94.878296645512506</c:v>
                </c:pt>
                <c:pt idx="3">
                  <c:v>94.032133552683135</c:v>
                </c:pt>
                <c:pt idx="4">
                  <c:v>95.148648980261072</c:v>
                </c:pt>
                <c:pt idx="5">
                  <c:v>92.787991059913537</c:v>
                </c:pt>
                <c:pt idx="6">
                  <c:v>89.724136303859993</c:v>
                </c:pt>
                <c:pt idx="7">
                  <c:v>88.743384151096734</c:v>
                </c:pt>
                <c:pt idx="8">
                  <c:v>88.902182929182317</c:v>
                </c:pt>
                <c:pt idx="9">
                  <c:v>89.327147052978091</c:v>
                </c:pt>
                <c:pt idx="10">
                  <c:v>79.76254578831869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3-47CB-98FF-A4338AC22AC8}"/>
            </c:ext>
          </c:extLst>
        </c:ser>
        <c:ser>
          <c:idx val="1"/>
          <c:order val="4"/>
          <c:tx>
            <c:strRef>
              <c:f>'Figure 2'!$B$13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2'!$C$13:$M$13</c:f>
              <c:numCache>
                <c:formatCode>0.0</c:formatCode>
                <c:ptCount val="11"/>
                <c:pt idx="0">
                  <c:v>100</c:v>
                </c:pt>
                <c:pt idx="1">
                  <c:v>101.90836642792196</c:v>
                </c:pt>
                <c:pt idx="2">
                  <c:v>103.00095665750612</c:v>
                </c:pt>
                <c:pt idx="3">
                  <c:v>96.03662123841076</c:v>
                </c:pt>
                <c:pt idx="4">
                  <c:v>92.228951423155266</c:v>
                </c:pt>
                <c:pt idx="5">
                  <c:v>91.242314078514099</c:v>
                </c:pt>
                <c:pt idx="6">
                  <c:v>85.028075347617673</c:v>
                </c:pt>
                <c:pt idx="7">
                  <c:v>83.636263674868601</c:v>
                </c:pt>
                <c:pt idx="8">
                  <c:v>79.177024679348889</c:v>
                </c:pt>
                <c:pt idx="9">
                  <c:v>68.247718137499518</c:v>
                </c:pt>
                <c:pt idx="10">
                  <c:v>57.010822009571228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3-47CB-98FF-A4338AC22AC8}"/>
            </c:ext>
          </c:extLst>
        </c:ser>
        <c:ser>
          <c:idx val="2"/>
          <c:order val="5"/>
          <c:tx>
            <c:strRef>
              <c:f>'Figure 2'!$B$15</c:f>
              <c:strCache>
                <c:ptCount val="1"/>
                <c:pt idx="0">
                  <c:v>Crude oil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2'!$C$15:$M$15</c:f>
              <c:numCache>
                <c:formatCode>0.0</c:formatCode>
                <c:ptCount val="11"/>
                <c:pt idx="0">
                  <c:v>100</c:v>
                </c:pt>
                <c:pt idx="1">
                  <c:v>94.931665886287902</c:v>
                </c:pt>
                <c:pt idx="2">
                  <c:v>91.396590091017458</c:v>
                </c:pt>
                <c:pt idx="3">
                  <c:v>88.761031803206663</c:v>
                </c:pt>
                <c:pt idx="4">
                  <c:v>87.583556694651648</c:v>
                </c:pt>
                <c:pt idx="5">
                  <c:v>85.383200754080278</c:v>
                </c:pt>
                <c:pt idx="6">
                  <c:v>76.257188514052189</c:v>
                </c:pt>
                <c:pt idx="7">
                  <c:v>75.674592855797457</c:v>
                </c:pt>
                <c:pt idx="8">
                  <c:v>74.073683456190665</c:v>
                </c:pt>
                <c:pt idx="9">
                  <c:v>68.4736452259354</c:v>
                </c:pt>
                <c:pt idx="10">
                  <c:v>64.923003774988786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63-47CB-98FF-A4338AC22AC8}"/>
            </c:ext>
          </c:extLst>
        </c:ser>
        <c:ser>
          <c:idx val="3"/>
          <c:order val="6"/>
          <c:tx>
            <c:strRef>
              <c:f>'Figure 2'!$B$14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2'!$C$9:$M$9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2'!$C$14:$M$14</c:f>
              <c:numCache>
                <c:formatCode>0.0</c:formatCode>
                <c:ptCount val="11"/>
                <c:pt idx="0">
                  <c:v>100</c:v>
                </c:pt>
                <c:pt idx="1">
                  <c:v>93.945147132997519</c:v>
                </c:pt>
                <c:pt idx="2">
                  <c:v>90.777048043649685</c:v>
                </c:pt>
                <c:pt idx="3">
                  <c:v>90.829338843042351</c:v>
                </c:pt>
                <c:pt idx="4">
                  <c:v>78.414380755925947</c:v>
                </c:pt>
                <c:pt idx="5">
                  <c:v>66.097041870115262</c:v>
                </c:pt>
                <c:pt idx="6">
                  <c:v>65.236383384183299</c:v>
                </c:pt>
                <c:pt idx="7">
                  <c:v>60.828913373496341</c:v>
                </c:pt>
                <c:pt idx="8">
                  <c:v>54.057962902918433</c:v>
                </c:pt>
                <c:pt idx="9">
                  <c:v>47.727501218010588</c:v>
                </c:pt>
                <c:pt idx="10">
                  <c:v>37.629267090901891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3-47CB-98FF-A4338AC2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279008"/>
        <c:axId val="760277048"/>
      </c:lineChart>
      <c:catAx>
        <c:axId val="7602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6027704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760277048"/>
        <c:scaling>
          <c:orientation val="minMax"/>
          <c:max val="150"/>
          <c:min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6027900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84563884514435694"/>
          <c:y val="0.15267602233091118"/>
          <c:w val="0.14872230971128603"/>
          <c:h val="0.6486141065840949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dependency rate, EU, 2010-2020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8236776397087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30971128608924E-2"/>
          <c:y val="0.14940438470671696"/>
          <c:w val="0.8212958530183726"/>
          <c:h val="0.73153850164257372"/>
        </c:manualLayout>
      </c:layout>
      <c:lineChart>
        <c:grouping val="standard"/>
        <c:varyColors val="0"/>
        <c:ser>
          <c:idx val="5"/>
          <c:order val="0"/>
          <c:tx>
            <c:strRef>
              <c:f>'Figure 3'!$B$12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3'!$C$9:$M$9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3'!$C$12:$M$12</c:f>
              <c:numCache>
                <c:formatCode>#,##0.0_i</c:formatCode>
                <c:ptCount val="11"/>
                <c:pt idx="0">
                  <c:v>93.965999999999994</c:v>
                </c:pt>
                <c:pt idx="1">
                  <c:v>93.344999999999999</c:v>
                </c:pt>
                <c:pt idx="2">
                  <c:v>93.855000000000004</c:v>
                </c:pt>
                <c:pt idx="3">
                  <c:v>94.322999999999993</c:v>
                </c:pt>
                <c:pt idx="4">
                  <c:v>94.087000000000003</c:v>
                </c:pt>
                <c:pt idx="5">
                  <c:v>96.748000000000005</c:v>
                </c:pt>
                <c:pt idx="6">
                  <c:v>94.700999999999993</c:v>
                </c:pt>
                <c:pt idx="7">
                  <c:v>93.783000000000001</c:v>
                </c:pt>
                <c:pt idx="8">
                  <c:v>94.52</c:v>
                </c:pt>
                <c:pt idx="9">
                  <c:v>96.727999999999994</c:v>
                </c:pt>
                <c:pt idx="10">
                  <c:v>96.962999999999994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A-4844-A2E6-BFD3BD456B47}"/>
            </c:ext>
          </c:extLst>
        </c:ser>
        <c:ser>
          <c:idx val="1"/>
          <c:order val="1"/>
          <c:tx>
            <c:strRef>
              <c:f>'Figure 3'!$B$13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3'!$C$9:$M$9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3'!$C$13:$M$13</c:f>
              <c:numCache>
                <c:formatCode>#,##0.0_i</c:formatCode>
                <c:ptCount val="11"/>
                <c:pt idx="0">
                  <c:v>67.763000000000005</c:v>
                </c:pt>
                <c:pt idx="1">
                  <c:v>71.625</c:v>
                </c:pt>
                <c:pt idx="2">
                  <c:v>69.242999999999995</c:v>
                </c:pt>
                <c:pt idx="3">
                  <c:v>68.278999999999996</c:v>
                </c:pt>
                <c:pt idx="4">
                  <c:v>71.914000000000001</c:v>
                </c:pt>
                <c:pt idx="5">
                  <c:v>74.492000000000004</c:v>
                </c:pt>
                <c:pt idx="6">
                  <c:v>75.691999999999993</c:v>
                </c:pt>
                <c:pt idx="7">
                  <c:v>80.19</c:v>
                </c:pt>
                <c:pt idx="8">
                  <c:v>83.257999999999996</c:v>
                </c:pt>
                <c:pt idx="9">
                  <c:v>89.632999999999996</c:v>
                </c:pt>
                <c:pt idx="10">
                  <c:v>83.596999999999994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A-4844-A2E6-BFD3BD456B47}"/>
            </c:ext>
          </c:extLst>
        </c:ser>
        <c:ser>
          <c:idx val="0"/>
          <c:order val="2"/>
          <c:tx>
            <c:strRef>
              <c:f>'Figure 3'!$B$10</c:f>
              <c:strCache>
                <c:ptCount val="1"/>
                <c:pt idx="0">
                  <c:v>All products</c:v>
                </c:pt>
              </c:strCache>
            </c:strRef>
          </c:tx>
          <c:spPr>
            <a:ln w="571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3'!$C$9:$M$9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3'!$C$10:$M$10</c:f>
              <c:numCache>
                <c:formatCode>#,##0.0_i</c:formatCode>
                <c:ptCount val="11"/>
                <c:pt idx="0">
                  <c:v>55.762999999999998</c:v>
                </c:pt>
                <c:pt idx="1">
                  <c:v>56.363</c:v>
                </c:pt>
                <c:pt idx="2">
                  <c:v>54.920999999999999</c:v>
                </c:pt>
                <c:pt idx="3">
                  <c:v>53.94</c:v>
                </c:pt>
                <c:pt idx="4">
                  <c:v>54.420999999999999</c:v>
                </c:pt>
                <c:pt idx="5">
                  <c:v>56.067999999999998</c:v>
                </c:pt>
                <c:pt idx="6">
                  <c:v>56.162999999999997</c:v>
                </c:pt>
                <c:pt idx="7">
                  <c:v>57.555999999999997</c:v>
                </c:pt>
                <c:pt idx="8">
                  <c:v>58.131</c:v>
                </c:pt>
                <c:pt idx="9">
                  <c:v>60.463000000000001</c:v>
                </c:pt>
                <c:pt idx="10">
                  <c:v>57.503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A-4844-A2E6-BFD3BD456B47}"/>
            </c:ext>
          </c:extLst>
        </c:ser>
        <c:ser>
          <c:idx val="4"/>
          <c:order val="3"/>
          <c:tx>
            <c:strRef>
              <c:f>'Figure 3'!$B$11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3'!$C$9:$M$9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'Figure 3'!$C$11:$M$11</c:f>
              <c:numCache>
                <c:formatCode>#,##0.0_i</c:formatCode>
                <c:ptCount val="11"/>
                <c:pt idx="0">
                  <c:v>38.234999999999999</c:v>
                </c:pt>
                <c:pt idx="1">
                  <c:v>40.420999999999999</c:v>
                </c:pt>
                <c:pt idx="2">
                  <c:v>39.847000000000001</c:v>
                </c:pt>
                <c:pt idx="3">
                  <c:v>39.039000000000001</c:v>
                </c:pt>
                <c:pt idx="4">
                  <c:v>41.49</c:v>
                </c:pt>
                <c:pt idx="5">
                  <c:v>40.994</c:v>
                </c:pt>
                <c:pt idx="6">
                  <c:v>41.101999999999997</c:v>
                </c:pt>
                <c:pt idx="7">
                  <c:v>43.249000000000002</c:v>
                </c:pt>
                <c:pt idx="8">
                  <c:v>43.765999999999998</c:v>
                </c:pt>
                <c:pt idx="9">
                  <c:v>43.259</c:v>
                </c:pt>
                <c:pt idx="10">
                  <c:v>35.838000000000001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FA-4844-A2E6-BFD3BD456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275480"/>
        <c:axId val="760277832"/>
      </c:lineChart>
      <c:catAx>
        <c:axId val="760275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60277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02778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6027548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85726666666666673"/>
          <c:y val="0.15228548322328017"/>
          <c:w val="0.11879999999999998"/>
          <c:h val="0.497132866308215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imports dependency,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3662091258930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09028871391082E-2"/>
          <c:y val="0.11103540423149134"/>
          <c:w val="0.93808629921259845"/>
          <c:h val="0.43672992607085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6D4-4DD4-89FC-CCF49ED296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D4-4DD4-89FC-CCF49ED2962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D4-4DD4-89FC-CCF49ED2962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D4-4DD4-89FC-CCF49ED2962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D4-4DD4-89FC-CCF49ED2962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D4-4DD4-89FC-CCF49ED2962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D4-4DD4-89FC-CCF49ED2962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D4-4DD4-89FC-CCF49ED2962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D4-4DD4-89FC-CCF49ED29620}"/>
              </c:ext>
            </c:extLst>
          </c:dPt>
          <c:cat>
            <c:strRef>
              <c:f>'Figure 4'!$B$11:$B$56</c:f>
              <c:strCache>
                <c:ptCount val="46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Luxembourg</c:v>
                </c:pt>
                <c:pt idx="5">
                  <c:v>Greece</c:v>
                </c:pt>
                <c:pt idx="6">
                  <c:v>Belgium</c:v>
                </c:pt>
                <c:pt idx="7">
                  <c:v>Lithuania</c:v>
                </c:pt>
                <c:pt idx="8">
                  <c:v>Italy</c:v>
                </c:pt>
                <c:pt idx="9">
                  <c:v>Ireland</c:v>
                </c:pt>
                <c:pt idx="10">
                  <c:v>Netherlands</c:v>
                </c:pt>
                <c:pt idx="11">
                  <c:v>Spain</c:v>
                </c:pt>
                <c:pt idx="12">
                  <c:v>Portugal</c:v>
                </c:pt>
                <c:pt idx="13">
                  <c:v>Germany</c:v>
                </c:pt>
                <c:pt idx="14">
                  <c:v>Austria</c:v>
                </c:pt>
                <c:pt idx="15">
                  <c:v>Hungary</c:v>
                </c:pt>
                <c:pt idx="16">
                  <c:v>Slovakia</c:v>
                </c:pt>
                <c:pt idx="17">
                  <c:v>Croatia</c:v>
                </c:pt>
                <c:pt idx="18">
                  <c:v>Slovenia</c:v>
                </c:pt>
                <c:pt idx="19">
                  <c:v>Latvia</c:v>
                </c:pt>
                <c:pt idx="20">
                  <c:v>Denmark</c:v>
                </c:pt>
                <c:pt idx="21">
                  <c:v>France</c:v>
                </c:pt>
                <c:pt idx="22">
                  <c:v>Poland</c:v>
                </c:pt>
                <c:pt idx="23">
                  <c:v>Finland</c:v>
                </c:pt>
                <c:pt idx="24">
                  <c:v>Czechia</c:v>
                </c:pt>
                <c:pt idx="25">
                  <c:v>Bulgaria</c:v>
                </c:pt>
                <c:pt idx="26">
                  <c:v>Sweden</c:v>
                </c:pt>
                <c:pt idx="27">
                  <c:v>Romania</c:v>
                </c:pt>
                <c:pt idx="28">
                  <c:v>Estonia</c:v>
                </c:pt>
                <c:pt idx="30">
                  <c:v>Iceland</c:v>
                </c:pt>
                <c:pt idx="31">
                  <c:v>Norway(¹)</c:v>
                </c:pt>
                <c:pt idx="33">
                  <c:v>United Kingdom(²)</c:v>
                </c:pt>
                <c:pt idx="35">
                  <c:v>Turkey</c:v>
                </c:pt>
                <c:pt idx="36">
                  <c:v>North Macedonia</c:v>
                </c:pt>
                <c:pt idx="37">
                  <c:v>Albania</c:v>
                </c:pt>
                <c:pt idx="38">
                  <c:v>Serbia</c:v>
                </c:pt>
                <c:pt idx="39">
                  <c:v>Montenegro</c:v>
                </c:pt>
                <c:pt idx="41">
                  <c:v>Kosovo*</c:v>
                </c:pt>
                <c:pt idx="43">
                  <c:v>Georgia (³) </c:v>
                </c:pt>
                <c:pt idx="44">
                  <c:v>Moldova</c:v>
                </c:pt>
                <c:pt idx="45">
                  <c:v>Ukraine</c:v>
                </c:pt>
              </c:strCache>
            </c:strRef>
          </c:cat>
          <c:val>
            <c:numRef>
              <c:f>'Figure 4'!$C$11:$C$56</c:f>
              <c:numCache>
                <c:formatCode>General</c:formatCode>
                <c:ptCount val="46"/>
                <c:pt idx="0" formatCode="#,##0.0_i">
                  <c:v>55.762999999999998</c:v>
                </c:pt>
                <c:pt idx="2" formatCode="#,##0.0_i">
                  <c:v>99.036000000000001</c:v>
                </c:pt>
                <c:pt idx="3" formatCode="#,##0.0_i">
                  <c:v>100.636</c:v>
                </c:pt>
                <c:pt idx="4" formatCode="#,##0.0_i">
                  <c:v>97.069000000000003</c:v>
                </c:pt>
                <c:pt idx="5" formatCode="#,##0.0_i">
                  <c:v>68.584000000000003</c:v>
                </c:pt>
                <c:pt idx="6" formatCode="#,##0.0_i">
                  <c:v>78.552999999999997</c:v>
                </c:pt>
                <c:pt idx="7" formatCode="#,##0.0_i">
                  <c:v>79.045000000000002</c:v>
                </c:pt>
                <c:pt idx="8" formatCode="#,##0.0_i">
                  <c:v>82.570999999999998</c:v>
                </c:pt>
                <c:pt idx="9" formatCode="#,##0.0_i">
                  <c:v>87.483999999999995</c:v>
                </c:pt>
                <c:pt idx="10" formatCode="#,##0.0_i">
                  <c:v>28.279</c:v>
                </c:pt>
                <c:pt idx="11" formatCode="#,##0.0_i">
                  <c:v>77</c:v>
                </c:pt>
                <c:pt idx="12" formatCode="#,##0.0_i">
                  <c:v>75.22</c:v>
                </c:pt>
                <c:pt idx="13" formatCode="#,##0.0_i">
                  <c:v>59.991999999999997</c:v>
                </c:pt>
                <c:pt idx="14" formatCode="#,##0.0_i">
                  <c:v>62.779000000000003</c:v>
                </c:pt>
                <c:pt idx="15" formatCode="#,##0.0_i">
                  <c:v>56.93</c:v>
                </c:pt>
                <c:pt idx="16" formatCode="#,##0.0_i">
                  <c:v>64.447999999999993</c:v>
                </c:pt>
                <c:pt idx="17" formatCode="#,##0.0_i">
                  <c:v>46.692999999999998</c:v>
                </c:pt>
                <c:pt idx="18" formatCode="#,##0.0_i">
                  <c:v>49.277000000000001</c:v>
                </c:pt>
                <c:pt idx="19" formatCode="#,##0.0_i">
                  <c:v>45.545000000000002</c:v>
                </c:pt>
                <c:pt idx="20" formatCode="#,##0.0_i">
                  <c:v>-16.009</c:v>
                </c:pt>
                <c:pt idx="21" formatCode="#,##0.0_i">
                  <c:v>48.645000000000003</c:v>
                </c:pt>
                <c:pt idx="22" formatCode="#,##0.0_i">
                  <c:v>31.568999999999999</c:v>
                </c:pt>
                <c:pt idx="23" formatCode="#,##0.0_i">
                  <c:v>48.859000000000002</c:v>
                </c:pt>
                <c:pt idx="24" formatCode="#,##0.0_i">
                  <c:v>25.379000000000001</c:v>
                </c:pt>
                <c:pt idx="25" formatCode="#,##0.0_i">
                  <c:v>40.146000000000001</c:v>
                </c:pt>
                <c:pt idx="26" formatCode="#,##0.0_i">
                  <c:v>37.99</c:v>
                </c:pt>
                <c:pt idx="27" formatCode="#,##0.0_i">
                  <c:v>21.385999999999999</c:v>
                </c:pt>
                <c:pt idx="28" formatCode="#,##0.0_i">
                  <c:v>14.68</c:v>
                </c:pt>
                <c:pt idx="30" formatCode="#,##0.0_i">
                  <c:v>13.864000000000001</c:v>
                </c:pt>
                <c:pt idx="31" formatCode="#,##0.0_i">
                  <c:v>-512.83299999999997</c:v>
                </c:pt>
                <c:pt idx="33" formatCode="#,##0.0_i">
                  <c:v>29.007999999999999</c:v>
                </c:pt>
                <c:pt idx="35" formatCode="#,##0.0_i">
                  <c:v>70.650999999999996</c:v>
                </c:pt>
                <c:pt idx="36" formatCode="#,##0.0_i">
                  <c:v>44.005000000000003</c:v>
                </c:pt>
                <c:pt idx="37" formatCode="#,##0.0_i">
                  <c:v>28.896999999999998</c:v>
                </c:pt>
                <c:pt idx="38" formatCode="#,##0.0_i">
                  <c:v>33.515999999999998</c:v>
                </c:pt>
                <c:pt idx="39" formatCode="#,##0.0_i">
                  <c:v>26.396999999999998</c:v>
                </c:pt>
                <c:pt idx="41" formatCode="#,##0.0_i">
                  <c:v>24.605</c:v>
                </c:pt>
                <c:pt idx="43" formatCode="#,##0.0_i">
                  <c:v>0</c:v>
                </c:pt>
                <c:pt idx="44" formatCode="#,##0.0_i">
                  <c:v>77.474999999999994</c:v>
                </c:pt>
                <c:pt idx="45" formatCode="#,##0.0_i">
                  <c:v>31.556999999999999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D4-4DD4-89FC-CCF49ED29620}"/>
            </c:ext>
          </c:extLst>
        </c:ser>
        <c:ser>
          <c:idx val="1"/>
          <c:order val="1"/>
          <c:tx>
            <c:strRef>
              <c:f>'Figure 4'!$D$10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4'!$B$11:$B$56</c:f>
              <c:strCache>
                <c:ptCount val="46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Luxembourg</c:v>
                </c:pt>
                <c:pt idx="5">
                  <c:v>Greece</c:v>
                </c:pt>
                <c:pt idx="6">
                  <c:v>Belgium</c:v>
                </c:pt>
                <c:pt idx="7">
                  <c:v>Lithuania</c:v>
                </c:pt>
                <c:pt idx="8">
                  <c:v>Italy</c:v>
                </c:pt>
                <c:pt idx="9">
                  <c:v>Ireland</c:v>
                </c:pt>
                <c:pt idx="10">
                  <c:v>Netherlands</c:v>
                </c:pt>
                <c:pt idx="11">
                  <c:v>Spain</c:v>
                </c:pt>
                <c:pt idx="12">
                  <c:v>Portugal</c:v>
                </c:pt>
                <c:pt idx="13">
                  <c:v>Germany</c:v>
                </c:pt>
                <c:pt idx="14">
                  <c:v>Austria</c:v>
                </c:pt>
                <c:pt idx="15">
                  <c:v>Hungary</c:v>
                </c:pt>
                <c:pt idx="16">
                  <c:v>Slovakia</c:v>
                </c:pt>
                <c:pt idx="17">
                  <c:v>Croatia</c:v>
                </c:pt>
                <c:pt idx="18">
                  <c:v>Slovenia</c:v>
                </c:pt>
                <c:pt idx="19">
                  <c:v>Latvia</c:v>
                </c:pt>
                <c:pt idx="20">
                  <c:v>Denmark</c:v>
                </c:pt>
                <c:pt idx="21">
                  <c:v>France</c:v>
                </c:pt>
                <c:pt idx="22">
                  <c:v>Poland</c:v>
                </c:pt>
                <c:pt idx="23">
                  <c:v>Finland</c:v>
                </c:pt>
                <c:pt idx="24">
                  <c:v>Czechia</c:v>
                </c:pt>
                <c:pt idx="25">
                  <c:v>Bulgaria</c:v>
                </c:pt>
                <c:pt idx="26">
                  <c:v>Sweden</c:v>
                </c:pt>
                <c:pt idx="27">
                  <c:v>Romania</c:v>
                </c:pt>
                <c:pt idx="28">
                  <c:v>Estonia</c:v>
                </c:pt>
                <c:pt idx="30">
                  <c:v>Iceland</c:v>
                </c:pt>
                <c:pt idx="31">
                  <c:v>Norway(¹)</c:v>
                </c:pt>
                <c:pt idx="33">
                  <c:v>United Kingdom(²)</c:v>
                </c:pt>
                <c:pt idx="35">
                  <c:v>Turkey</c:v>
                </c:pt>
                <c:pt idx="36">
                  <c:v>North Macedonia</c:v>
                </c:pt>
                <c:pt idx="37">
                  <c:v>Albania</c:v>
                </c:pt>
                <c:pt idx="38">
                  <c:v>Serbia</c:v>
                </c:pt>
                <c:pt idx="39">
                  <c:v>Montenegro</c:v>
                </c:pt>
                <c:pt idx="41">
                  <c:v>Kosovo*</c:v>
                </c:pt>
                <c:pt idx="43">
                  <c:v>Georgia (³) </c:v>
                </c:pt>
                <c:pt idx="44">
                  <c:v>Moldova</c:v>
                </c:pt>
                <c:pt idx="45">
                  <c:v>Ukraine</c:v>
                </c:pt>
              </c:strCache>
            </c:strRef>
          </c:cat>
          <c:val>
            <c:numRef>
              <c:f>'Figure 4'!$D$11:$D$56</c:f>
              <c:numCache>
                <c:formatCode>General</c:formatCode>
                <c:ptCount val="46"/>
                <c:pt idx="0" formatCode="#,##0.0_i">
                  <c:v>57.503</c:v>
                </c:pt>
                <c:pt idx="2" formatCode="0.0">
                  <c:v>97.56</c:v>
                </c:pt>
                <c:pt idx="3" formatCode="0.0">
                  <c:v>93.076999999999998</c:v>
                </c:pt>
                <c:pt idx="4" formatCode="0.0">
                  <c:v>92.457999999999998</c:v>
                </c:pt>
                <c:pt idx="5" formatCode="0.0">
                  <c:v>81.784000000000006</c:v>
                </c:pt>
                <c:pt idx="6" formatCode="0.0">
                  <c:v>78.055000000000007</c:v>
                </c:pt>
                <c:pt idx="7" formatCode="0.0">
                  <c:v>74.909000000000006</c:v>
                </c:pt>
                <c:pt idx="8" formatCode="0.0">
                  <c:v>73.453999999999994</c:v>
                </c:pt>
                <c:pt idx="9" formatCode="0.0">
                  <c:v>71.302000000000007</c:v>
                </c:pt>
                <c:pt idx="10" formatCode="0.0">
                  <c:v>68.067999999999998</c:v>
                </c:pt>
                <c:pt idx="11" formatCode="0.0">
                  <c:v>67.89</c:v>
                </c:pt>
                <c:pt idx="12" formatCode="0.0">
                  <c:v>65.260999999999996</c:v>
                </c:pt>
                <c:pt idx="13" formatCode="0.0">
                  <c:v>63.671999999999997</c:v>
                </c:pt>
                <c:pt idx="14" formatCode="0.0">
                  <c:v>58.323999999999998</c:v>
                </c:pt>
                <c:pt idx="15" formatCode="0.0">
                  <c:v>56.628</c:v>
                </c:pt>
                <c:pt idx="16" formatCode="0.0">
                  <c:v>56.301000000000002</c:v>
                </c:pt>
                <c:pt idx="17" formatCode="0.0">
                  <c:v>53.588999999999999</c:v>
                </c:pt>
                <c:pt idx="18" formatCode="0.0">
                  <c:v>45.801000000000002</c:v>
                </c:pt>
                <c:pt idx="19" formatCode="0.0">
                  <c:v>45.481000000000002</c:v>
                </c:pt>
                <c:pt idx="20" formatCode="0.0">
                  <c:v>44.856000000000002</c:v>
                </c:pt>
                <c:pt idx="21" formatCode="0.0">
                  <c:v>44.463000000000001</c:v>
                </c:pt>
                <c:pt idx="22" formatCode="0.0">
                  <c:v>42.76</c:v>
                </c:pt>
                <c:pt idx="23" formatCode="0.0">
                  <c:v>42.024000000000001</c:v>
                </c:pt>
                <c:pt idx="24" formatCode="0.0">
                  <c:v>38.898000000000003</c:v>
                </c:pt>
                <c:pt idx="25" formatCode="0.0">
                  <c:v>37.881999999999998</c:v>
                </c:pt>
                <c:pt idx="26" formatCode="0.0">
                  <c:v>33.511000000000003</c:v>
                </c:pt>
                <c:pt idx="27" formatCode="0.0">
                  <c:v>28.201000000000001</c:v>
                </c:pt>
                <c:pt idx="28" formatCode="0.0">
                  <c:v>10.523999999999999</c:v>
                </c:pt>
                <c:pt idx="30" formatCode="0.0">
                  <c:v>12.156000000000001</c:v>
                </c:pt>
                <c:pt idx="31" formatCode="0.0">
                  <c:v>-623.05899999999997</c:v>
                </c:pt>
                <c:pt idx="33" formatCode="0.0">
                  <c:v>0</c:v>
                </c:pt>
                <c:pt idx="35" formatCode="0.0">
                  <c:v>70.647999999999996</c:v>
                </c:pt>
                <c:pt idx="36" formatCode="0.0">
                  <c:v>63.292999999999999</c:v>
                </c:pt>
                <c:pt idx="37" formatCode="0.0">
                  <c:v>30.724</c:v>
                </c:pt>
                <c:pt idx="38" formatCode="0.0">
                  <c:v>29.835999999999999</c:v>
                </c:pt>
                <c:pt idx="39" formatCode="0.0">
                  <c:v>27.422000000000001</c:v>
                </c:pt>
                <c:pt idx="41" formatCode="0.0">
                  <c:v>29.536999999999999</c:v>
                </c:pt>
                <c:pt idx="43" formatCode="0.0">
                  <c:v>79.653000000000006</c:v>
                </c:pt>
                <c:pt idx="44" formatCode="0.0">
                  <c:v>75.989000000000004</c:v>
                </c:pt>
                <c:pt idx="45" formatCode="0.0">
                  <c:v>34.057000000000002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D4-4DD4-89FC-CCF49ED2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91048"/>
        <c:axId val="419191440"/>
      </c:barChart>
      <c:catAx>
        <c:axId val="41919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19191440"/>
        <c:crosses val="autoZero"/>
        <c:auto val="1"/>
        <c:lblAlgn val="ctr"/>
        <c:lblOffset val="100"/>
        <c:tickMarkSkip val="1"/>
        <c:noMultiLvlLbl val="0"/>
      </c:catAx>
      <c:valAx>
        <c:axId val="419191440"/>
        <c:scaling>
          <c:orientation val="minMax"/>
          <c:max val="110"/>
          <c:min val="-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919104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796923884514438"/>
          <c:y val="0.75725448627329639"/>
          <c:w val="0.12406141732283464"/>
          <c:h val="4.73468048867135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546097</xdr:colOff>
      <xdr:row>0</xdr:row>
      <xdr:rowOff>57150</xdr:rowOff>
    </xdr:from>
    <xdr:to>
      <xdr:col>15</xdr:col>
      <xdr:colOff>390525</xdr:colOff>
      <xdr:row>33</xdr:row>
      <xdr:rowOff>120650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480954" y="57150"/>
          <a:ext cx="7056214" cy="5016500"/>
          <a:chOff x="994379" y="5355339"/>
          <a:chExt cx="12350675" cy="9167962"/>
        </a:xfrm>
      </xdr:grpSpPr>
      <xdr:graphicFrame macro="">
        <xdr:nvGraphicFramePr>
          <xdr:cNvPr id="51202" name="Chart 2">
            <a:extLst>
              <a:ext uri="{FF2B5EF4-FFF2-40B4-BE49-F238E27FC236}">
                <a16:creationId xmlns:a16="http://schemas.microsoft.com/office/drawing/2014/main" id="{00000000-0008-0000-0100-000002C80000}"/>
              </a:ext>
            </a:extLst>
          </xdr:cNvPr>
          <xdr:cNvGraphicFramePr>
            <a:graphicFrameLocks/>
          </xdr:cNvGraphicFramePr>
        </xdr:nvGraphicFramePr>
        <xdr:xfrm>
          <a:off x="8787253" y="5396498"/>
          <a:ext cx="4557801" cy="91268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1201" name="Chart 5">
            <a:extLst>
              <a:ext uri="{FF2B5EF4-FFF2-40B4-BE49-F238E27FC236}">
                <a16:creationId xmlns:a16="http://schemas.microsoft.com/office/drawing/2014/main" id="{00000000-0008-0000-0100-000001C80000}"/>
              </a:ext>
            </a:extLst>
          </xdr:cNvPr>
          <xdr:cNvGraphicFramePr>
            <a:graphicFrameLocks/>
          </xdr:cNvGraphicFramePr>
        </xdr:nvGraphicFramePr>
        <xdr:xfrm>
          <a:off x="994379" y="5355339"/>
          <a:ext cx="8580561" cy="90200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25400</xdr:colOff>
      <xdr:row>63</xdr:row>
      <xdr:rowOff>0</xdr:rowOff>
    </xdr:from>
    <xdr:to>
      <xdr:col>8</xdr:col>
      <xdr:colOff>390528</xdr:colOff>
      <xdr:row>103</xdr:row>
      <xdr:rowOff>100330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214313</xdr:colOff>
      <xdr:row>32</xdr:row>
      <xdr:rowOff>88900</xdr:rowOff>
    </xdr:from>
    <xdr:to>
      <xdr:col>16</xdr:col>
      <xdr:colOff>6355</xdr:colOff>
      <xdr:row>35</xdr:row>
      <xdr:rowOff>65489</xdr:rowOff>
    </xdr:to>
    <xdr:pic>
      <xdr:nvPicPr>
        <xdr:cNvPr id="6" name="LogoShape"/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1176001" y="4811713"/>
          <a:ext cx="1530354" cy="41315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0.75306</cdr:x>
      <cdr:y>0.50786</cdr:y>
    </cdr:from>
    <cdr:to>
      <cdr:x>0.93897</cdr:x>
      <cdr:y>0.50799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05860" y="2001242"/>
          <a:ext cx="766754" cy="5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tx1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0.01224</cdr:x>
      <cdr:y>0.08057</cdr:y>
    </cdr:from>
    <cdr:to>
      <cdr:x>0.98151</cdr:x>
      <cdr:y>0.9252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7038095" cy="5019048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723897</xdr:colOff>
      <xdr:row>18</xdr:row>
      <xdr:rowOff>95248</xdr:rowOff>
    </xdr:from>
    <xdr:to>
      <xdr:col>12</xdr:col>
      <xdr:colOff>117472</xdr:colOff>
      <xdr:row>57</xdr:row>
      <xdr:rowOff>109818</xdr:rowOff>
    </xdr:to>
    <xdr:graphicFrame macro="">
      <xdr:nvGraphicFramePr>
        <xdr:cNvPr id="53249" name="Chart 1">
          <a:extLst>
            <a:ext uri="{FF2B5EF4-FFF2-40B4-BE49-F238E27FC236}">
              <a16:creationId xmlns:a16="http://schemas.microsoft.com/office/drawing/2014/main" id="{00000000-0008-0000-0200-000001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0.95605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860252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0.83933</cdr:x>
      <cdr:y>0.93182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B3E7A2A-8AD5-45DD-9D66-2CB8CAEE52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1170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409573</xdr:colOff>
      <xdr:row>17</xdr:row>
      <xdr:rowOff>19050</xdr:rowOff>
    </xdr:from>
    <xdr:to>
      <xdr:col>15</xdr:col>
      <xdr:colOff>304798</xdr:colOff>
      <xdr:row>59</xdr:row>
      <xdr:rowOff>63014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0.9582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175395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nrg_ind_id)</a:t>
          </a:r>
        </a:p>
      </cdr:txBody>
    </cdr:sp>
  </cdr:absSizeAnchor>
  <cdr:absSizeAnchor xmlns:cdr="http://schemas.openxmlformats.org/drawingml/2006/chartDrawing">
    <cdr:from>
      <cdr:x>0.83933</cdr:x>
      <cdr:y>0.93515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B817DD3-30E9-4D47-9CBE-1100B23FF5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2684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63</xdr:row>
      <xdr:rowOff>47625</xdr:rowOff>
    </xdr:from>
    <xdr:to>
      <xdr:col>18</xdr:col>
      <xdr:colOff>177800</xdr:colOff>
      <xdr:row>113</xdr:row>
      <xdr:rowOff>120650</xdr:rowOff>
    </xdr:to>
    <xdr:graphicFrame macro="">
      <xdr:nvGraphicFramePr>
        <xdr:cNvPr id="57345" name="Chart 1">
          <a:extLst>
            <a:ext uri="{FF2B5EF4-FFF2-40B4-BE49-F238E27FC236}">
              <a16:creationId xmlns:a16="http://schemas.microsoft.com/office/drawing/2014/main" id="{00000000-0008-0000-0600-000001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0.68712</cdr:x>
      <cdr:y>0.53671</cdr:y>
    </cdr:from>
    <cdr:to>
      <cdr:x>0.7064</cdr:x>
      <cdr:y>0.55726</cdr:y>
    </cdr:to>
    <cdr:grpSp>
      <cdr:nvGrpSpPr>
        <cdr:cNvPr id="18" name="Group 17">
          <a:extLst xmlns:a="http://schemas.openxmlformats.org/drawingml/2006/main">
            <a:ext uri="{FF2B5EF4-FFF2-40B4-BE49-F238E27FC236}">
              <a16:creationId xmlns:a16="http://schemas.microsoft.com/office/drawing/2014/main" id="{3D122138-8170-4F52-8073-27DA83220EEA}"/>
            </a:ext>
          </a:extLst>
        </cdr:cNvPr>
        <cdr:cNvGrpSpPr/>
      </cdr:nvGrpSpPr>
      <cdr:grpSpPr>
        <a:xfrm xmlns:a="http://schemas.openxmlformats.org/drawingml/2006/main">
          <a:off x="7236388" y="4183453"/>
          <a:ext cx="203047" cy="160180"/>
          <a:chOff x="0" y="0"/>
          <a:chExt cx="8093128" cy="5515898"/>
        </a:xfrm>
      </cdr:grpSpPr>
      <cdr:sp macro="" textlink="">
        <cdr:nvSpPr>
          <cdr:cNvPr id="19" name="Line 2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0"/>
            <a:ext cx="8093128" cy="34321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20" name="Line 2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2022496"/>
            <a:ext cx="8093128" cy="349340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</cdr:grpSp>
  </cdr:relSizeAnchor>
  <cdr:absSizeAnchor xmlns:cdr="http://schemas.openxmlformats.org/drawingml/2006/chartDrawing">
    <cdr:from>
      <cdr:x>0.00533</cdr:x>
      <cdr:y>0.83402</cdr:y>
    </cdr:from>
    <cdr:ext cx="7994650" cy="108585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6133" y="6500899"/>
          <a:ext cx="79946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(¹) The bars are cut; The value in 2010 was -512.8% and in 2020 it was -623.1%.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(²) 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2020 data are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</a:t>
          </a:r>
          <a:r>
            <a:rPr lang="en-GB" sz="1200">
              <a:latin typeface="Calibri" panose="020F0502020204030204" pitchFamily="34" charset="0"/>
              <a:cs typeface="Calibri" panose="020F0502020204030204" pitchFamily="34" charset="0"/>
            </a:rPr>
            <a:t>³</a:t>
          </a:r>
          <a:r>
            <a:rPr lang="en-GB" sz="1200">
              <a:latin typeface="Arial" panose="020B0604020202020204" pitchFamily="34" charset="0"/>
            </a:rPr>
            <a:t>)  2010 data are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</a:t>
          </a:r>
          <a:r>
            <a:rPr lang="en-GB" sz="1200" i="1">
              <a:latin typeface="Arial" panose="020B0604020202020204" pitchFamily="34" charset="0"/>
            </a:rPr>
            <a:t>This designation is without prejudice to positions on status, and is in line with UNSCR 1244/1999 and the ICJ Opinion on the Kosovo declaration of independence</a:t>
          </a:r>
          <a:r>
            <a:rPr lang="en-GB" sz="1200">
              <a:latin typeface="Arial" panose="020B0604020202020204" pitchFamily="34" charset="0"/>
            </a:rPr>
            <a:t>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nrg_ind_id)</a:t>
          </a:r>
        </a:p>
      </cdr:txBody>
    </cdr:sp>
  </cdr:absSizeAnchor>
  <cdr:absSizeAnchor xmlns:cdr="http://schemas.openxmlformats.org/drawingml/2006/chartDrawing">
    <cdr:from>
      <cdr:x>0.83933</cdr:x>
      <cdr:y>0.93773</cdr:y>
    </cdr:from>
    <cdr:ext cx="1393872" cy="370263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FC2277E-3152-4F7E-A367-BE43D3F4C6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281498" y="5575934"/>
          <a:ext cx="1393872" cy="37026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showGridLines="0" tabSelected="1" zoomScaleNormal="100" workbookViewId="0">
      <selection activeCell="D18" sqref="D18"/>
    </sheetView>
  </sheetViews>
  <sheetFormatPr defaultColWidth="9.09765625" defaultRowHeight="11.5" x14ac:dyDescent="0.25"/>
  <cols>
    <col min="1" max="16384" width="9.09765625" style="28"/>
  </cols>
  <sheetData>
    <row r="2" spans="1:1" x14ac:dyDescent="0.25">
      <c r="A2" s="2" t="s">
        <v>284</v>
      </c>
    </row>
    <row r="3" spans="1:1" x14ac:dyDescent="0.25">
      <c r="A3" s="2"/>
    </row>
    <row r="4" spans="1:1" x14ac:dyDescent="0.25">
      <c r="A4" s="2" t="s">
        <v>289</v>
      </c>
    </row>
    <row r="5" spans="1:1" x14ac:dyDescent="0.25">
      <c r="A5" s="2"/>
    </row>
    <row r="6" spans="1:1" x14ac:dyDescent="0.25">
      <c r="A6" s="2" t="s">
        <v>314</v>
      </c>
    </row>
    <row r="7" spans="1:1" x14ac:dyDescent="0.25">
      <c r="A7" s="2"/>
    </row>
    <row r="8" spans="1:1" x14ac:dyDescent="0.25">
      <c r="A8" s="2" t="s">
        <v>285</v>
      </c>
    </row>
    <row r="9" spans="1:1" x14ac:dyDescent="0.25">
      <c r="A9" s="2"/>
    </row>
    <row r="10" spans="1:1" x14ac:dyDescent="0.25">
      <c r="A10" s="2" t="s">
        <v>309</v>
      </c>
    </row>
    <row r="11" spans="1:1" x14ac:dyDescent="0.25">
      <c r="A11" s="2"/>
    </row>
    <row r="12" spans="1:1" x14ac:dyDescent="0.25">
      <c r="A12" s="2" t="s">
        <v>315</v>
      </c>
    </row>
    <row r="13" spans="1:1" x14ac:dyDescent="0.25">
      <c r="A13" s="2"/>
    </row>
    <row r="14" spans="1:1" x14ac:dyDescent="0.25">
      <c r="A14" s="2" t="s">
        <v>286</v>
      </c>
    </row>
  </sheetData>
  <pageMargins left="0.75" right="0.75" top="1" bottom="1" header="0.5" footer="0.5"/>
  <pageSetup paperSize="9" orientation="portrait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G147"/>
  <sheetViews>
    <sheetView showGridLines="0" zoomScaleNormal="100" workbookViewId="0">
      <selection activeCell="B6" sqref="B6:J54"/>
    </sheetView>
  </sheetViews>
  <sheetFormatPr defaultColWidth="9.09765625" defaultRowHeight="11.5" x14ac:dyDescent="0.25"/>
  <cols>
    <col min="1" max="1" width="9.09765625" style="28" customWidth="1"/>
    <col min="2" max="2" width="22.3984375" style="28" customWidth="1"/>
    <col min="3" max="4" width="15.69921875" style="28" customWidth="1"/>
    <col min="5" max="5" width="18" style="28" customWidth="1"/>
    <col min="6" max="6" width="15.5" style="28" customWidth="1"/>
    <col min="7" max="7" width="18.19921875" style="28" customWidth="1"/>
    <col min="8" max="8" width="12.09765625" style="28" customWidth="1"/>
    <col min="9" max="9" width="12.69921875" style="28" customWidth="1"/>
    <col min="10" max="10" width="9.296875" style="28" customWidth="1"/>
    <col min="11" max="11" width="11.796875" style="28" bestFit="1" customWidth="1"/>
    <col min="12" max="12" width="13.09765625" style="28" bestFit="1" customWidth="1"/>
    <col min="13" max="13" width="9.09765625" style="28" customWidth="1"/>
    <col min="14" max="14" width="26" style="28" customWidth="1"/>
    <col min="15" max="15" width="34.5" style="28" customWidth="1"/>
    <col min="16" max="16" width="32" style="28" customWidth="1"/>
    <col min="17" max="17" width="11.3984375" style="28" bestFit="1" customWidth="1"/>
    <col min="18" max="18" width="26.19921875" style="28" bestFit="1" customWidth="1"/>
    <col min="19" max="19" width="34.796875" style="28" bestFit="1" customWidth="1"/>
    <col min="20" max="20" width="34.19921875" style="28" bestFit="1" customWidth="1"/>
    <col min="21" max="21" width="12" style="28" customWidth="1"/>
    <col min="22" max="16384" width="9.09765625" style="28"/>
  </cols>
  <sheetData>
    <row r="2" spans="1:33" s="2" customFormat="1" x14ac:dyDescent="0.25"/>
    <row r="3" spans="1:33" s="2" customFormat="1" x14ac:dyDescent="0.25">
      <c r="B3" s="2" t="s">
        <v>6</v>
      </c>
    </row>
    <row r="4" spans="1:33" s="2" customFormat="1" x14ac:dyDescent="0.25">
      <c r="B4" s="2" t="s">
        <v>0</v>
      </c>
    </row>
    <row r="5" spans="1:33" s="2" customFormat="1" x14ac:dyDescent="0.25"/>
    <row r="6" spans="1:33" s="52" customFormat="1" ht="15.5" x14ac:dyDescent="0.35">
      <c r="B6" s="301" t="s">
        <v>284</v>
      </c>
      <c r="C6" s="301"/>
      <c r="D6" s="301"/>
      <c r="E6" s="301"/>
      <c r="F6" s="301"/>
      <c r="G6" s="301"/>
      <c r="H6" s="301"/>
      <c r="I6" s="301"/>
      <c r="J6" s="301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2" customFormat="1" ht="8.25" customHeight="1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33" ht="48.75" customHeight="1" x14ac:dyDescent="0.25">
      <c r="A8" s="188"/>
      <c r="B8" s="302"/>
      <c r="C8" s="304" t="s">
        <v>155</v>
      </c>
      <c r="D8" s="305"/>
      <c r="E8" s="304" t="s">
        <v>288</v>
      </c>
      <c r="F8" s="306"/>
      <c r="G8" s="306"/>
      <c r="H8" s="306"/>
      <c r="I8" s="306"/>
      <c r="J8" s="306"/>
    </row>
    <row r="9" spans="1:33" x14ac:dyDescent="0.25">
      <c r="A9" s="2"/>
      <c r="B9" s="303"/>
      <c r="C9" s="161">
        <v>2010</v>
      </c>
      <c r="D9" s="162">
        <v>2020</v>
      </c>
      <c r="E9" s="162" t="s">
        <v>4</v>
      </c>
      <c r="F9" s="161" t="s">
        <v>1</v>
      </c>
      <c r="G9" s="162" t="s">
        <v>74</v>
      </c>
      <c r="H9" s="162" t="s">
        <v>2</v>
      </c>
      <c r="I9" s="162" t="s">
        <v>3</v>
      </c>
      <c r="J9" s="162" t="s">
        <v>55</v>
      </c>
    </row>
    <row r="10" spans="1:33" s="29" customFormat="1" x14ac:dyDescent="0.25">
      <c r="A10" s="64"/>
      <c r="B10" s="143" t="s">
        <v>278</v>
      </c>
      <c r="C10" s="254">
        <f>C107</f>
        <v>29120.386929</v>
      </c>
      <c r="D10" s="255">
        <f t="shared" ref="D10" si="0">D107</f>
        <v>24026.844607999999</v>
      </c>
      <c r="E10" s="256">
        <f t="shared" ref="E10:E37" si="1">100*I63/$K63</f>
        <v>40.806141666689449</v>
      </c>
      <c r="F10" s="257">
        <f>100*E63/$K63</f>
        <v>30.525148735686386</v>
      </c>
      <c r="G10" s="256">
        <f t="shared" ref="G10:I10" si="2">100*F63/$K63</f>
        <v>14.565996287326637</v>
      </c>
      <c r="H10" s="256">
        <f t="shared" si="2"/>
        <v>7.180255397374034</v>
      </c>
      <c r="I10" s="256">
        <f t="shared" si="2"/>
        <v>3.2698777459954664</v>
      </c>
      <c r="J10" s="256">
        <f t="shared" ref="J10:J37" si="3">100*J63/$K63</f>
        <v>3.6525801669280207</v>
      </c>
      <c r="K10" s="124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33" s="29" customFormat="1" x14ac:dyDescent="0.25">
      <c r="A11" s="64"/>
      <c r="B11" s="24" t="s">
        <v>21</v>
      </c>
      <c r="C11" s="258">
        <f>C108</f>
        <v>629.13655299999994</v>
      </c>
      <c r="D11" s="259">
        <f t="shared" ref="D11" si="4">D108</f>
        <v>558.25644299999999</v>
      </c>
      <c r="E11" s="260">
        <f t="shared" si="1"/>
        <v>29.933290353444249</v>
      </c>
      <c r="F11" s="261">
        <f t="shared" ref="F11:I11" si="5">100*E64/$K64</f>
        <v>62.772858494353294</v>
      </c>
      <c r="G11" s="260">
        <f t="shared" si="5"/>
        <v>0</v>
      </c>
      <c r="H11" s="260">
        <f t="shared" si="5"/>
        <v>3.4162435990013292E-2</v>
      </c>
      <c r="I11" s="260">
        <f t="shared" si="5"/>
        <v>0</v>
      </c>
      <c r="J11" s="260">
        <f t="shared" si="3"/>
        <v>7.2596887162124526</v>
      </c>
      <c r="K11" s="32"/>
      <c r="L11" s="125"/>
      <c r="M11" s="12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33" s="29" customFormat="1" x14ac:dyDescent="0.25">
      <c r="A12" s="64"/>
      <c r="B12" s="25" t="s">
        <v>43</v>
      </c>
      <c r="C12" s="258">
        <f t="shared" ref="C12:D12" si="6">C109</f>
        <v>437.63500699999997</v>
      </c>
      <c r="D12" s="259">
        <f t="shared" si="6"/>
        <v>453.51415100000003</v>
      </c>
      <c r="E12" s="260">
        <f t="shared" si="1"/>
        <v>23.814835272913019</v>
      </c>
      <c r="F12" s="261">
        <f t="shared" ref="F12:I12" si="7">100*E65/$K65</f>
        <v>40.01733057277854</v>
      </c>
      <c r="G12" s="260">
        <f t="shared" si="7"/>
        <v>34.457083126387381</v>
      </c>
      <c r="H12" s="260">
        <f t="shared" si="7"/>
        <v>0.44136858697491893</v>
      </c>
      <c r="I12" s="260">
        <f t="shared" si="7"/>
        <v>0</v>
      </c>
      <c r="J12" s="260">
        <f t="shared" si="3"/>
        <v>1.269382440946148</v>
      </c>
      <c r="K12" s="32"/>
      <c r="L12" s="125"/>
      <c r="M12" s="126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33" s="29" customFormat="1" x14ac:dyDescent="0.25">
      <c r="A13" s="64"/>
      <c r="B13" s="25" t="s">
        <v>69</v>
      </c>
      <c r="C13" s="258">
        <f t="shared" ref="C13:D13" si="8">C110</f>
        <v>1334.02367</v>
      </c>
      <c r="D13" s="259">
        <f t="shared" si="8"/>
        <v>983.98011199999996</v>
      </c>
      <c r="E13" s="260">
        <f t="shared" si="1"/>
        <v>22.054700306732723</v>
      </c>
      <c r="F13" s="261">
        <f t="shared" ref="F13:I13" si="9">100*E66/$K66</f>
        <v>31.896467403503308</v>
      </c>
      <c r="G13" s="260">
        <f t="shared" si="9"/>
        <v>43.288377719479371</v>
      </c>
      <c r="H13" s="260">
        <f t="shared" si="9"/>
        <v>0.69199010325933286</v>
      </c>
      <c r="I13" s="260">
        <f t="shared" si="9"/>
        <v>0.39736575448451161</v>
      </c>
      <c r="J13" s="260">
        <f t="shared" si="3"/>
        <v>1.6710987125407482</v>
      </c>
      <c r="K13" s="32"/>
      <c r="L13" s="125"/>
      <c r="M13" s="12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33" s="29" customFormat="1" x14ac:dyDescent="0.25">
      <c r="A14" s="64"/>
      <c r="B14" s="25" t="s">
        <v>26</v>
      </c>
      <c r="C14" s="258">
        <f t="shared" ref="C14:D14" si="10">C111</f>
        <v>978.11871499999995</v>
      </c>
      <c r="D14" s="259">
        <f t="shared" si="10"/>
        <v>399.08779900000002</v>
      </c>
      <c r="E14" s="260">
        <f t="shared" si="1"/>
        <v>45.570557520351556</v>
      </c>
      <c r="F14" s="261">
        <f t="shared" ref="F14:I14" si="11">100*E67/$K67</f>
        <v>0</v>
      </c>
      <c r="G14" s="260">
        <f t="shared" si="11"/>
        <v>0</v>
      </c>
      <c r="H14" s="260">
        <f t="shared" si="11"/>
        <v>12.494153448173945</v>
      </c>
      <c r="I14" s="260">
        <f t="shared" si="11"/>
        <v>37.928721794875024</v>
      </c>
      <c r="J14" s="260">
        <f t="shared" si="3"/>
        <v>4.0065672365994827</v>
      </c>
      <c r="K14" s="32"/>
      <c r="L14" s="125"/>
      <c r="M14" s="126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33" s="29" customFormat="1" x14ac:dyDescent="0.25">
      <c r="A15" s="64"/>
      <c r="B15" s="25" t="s">
        <v>31</v>
      </c>
      <c r="C15" s="258">
        <f t="shared" ref="C15:D15" si="12">C112</f>
        <v>5512.8138710000003</v>
      </c>
      <c r="D15" s="259">
        <f t="shared" si="12"/>
        <v>4102.0739149999999</v>
      </c>
      <c r="E15" s="260">
        <f t="shared" si="1"/>
        <v>47.468287245623657</v>
      </c>
      <c r="F15" s="261">
        <f t="shared" ref="F15:I15" si="13">100*E68/$K68</f>
        <v>16.919184694895971</v>
      </c>
      <c r="G15" s="260">
        <f t="shared" si="13"/>
        <v>23.870851239890445</v>
      </c>
      <c r="H15" s="260">
        <f t="shared" si="13"/>
        <v>4.1140952234645445</v>
      </c>
      <c r="I15" s="260">
        <f t="shared" si="13"/>
        <v>1.976001327123819</v>
      </c>
      <c r="J15" s="260">
        <f t="shared" si="3"/>
        <v>5.6515802690015642</v>
      </c>
      <c r="K15" s="124"/>
      <c r="L15" s="125"/>
      <c r="M15" s="12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33" s="29" customFormat="1" x14ac:dyDescent="0.25">
      <c r="A16" s="64"/>
      <c r="B16" s="25" t="s">
        <v>38</v>
      </c>
      <c r="C16" s="258">
        <f t="shared" ref="C16:D16" si="14">C113</f>
        <v>211.462771</v>
      </c>
      <c r="D16" s="259">
        <f t="shared" si="14"/>
        <v>182.92007100000001</v>
      </c>
      <c r="E16" s="260">
        <f t="shared" si="1"/>
        <v>41.968342555476042</v>
      </c>
      <c r="F16" s="261">
        <f t="shared" ref="F16:I16" si="15">100*E69/$K69</f>
        <v>0</v>
      </c>
      <c r="G16" s="260">
        <f t="shared" si="15"/>
        <v>0</v>
      </c>
      <c r="H16" s="260">
        <f t="shared" si="15"/>
        <v>0</v>
      </c>
      <c r="I16" s="260">
        <f t="shared" si="15"/>
        <v>0</v>
      </c>
      <c r="J16" s="260">
        <f t="shared" si="3"/>
        <v>58.031657444523958</v>
      </c>
      <c r="K16" s="32"/>
      <c r="L16" s="125"/>
      <c r="M16" s="12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s="29" customFormat="1" x14ac:dyDescent="0.25">
      <c r="A17" s="64"/>
      <c r="B17" s="25" t="s">
        <v>22</v>
      </c>
      <c r="C17" s="258">
        <f t="shared" ref="C17:D17" si="16">C114</f>
        <v>76.457649000000004</v>
      </c>
      <c r="D17" s="259">
        <f t="shared" si="16"/>
        <v>148.08408600000001</v>
      </c>
      <c r="E17" s="260">
        <f t="shared" si="1"/>
        <v>45.549510296467638</v>
      </c>
      <c r="F17" s="261">
        <f t="shared" ref="F17:I17" si="17">100*E70/$K70</f>
        <v>0</v>
      </c>
      <c r="G17" s="260">
        <f t="shared" si="17"/>
        <v>0</v>
      </c>
      <c r="H17" s="260">
        <f t="shared" si="17"/>
        <v>46.690753792409531</v>
      </c>
      <c r="I17" s="260">
        <f t="shared" si="17"/>
        <v>0</v>
      </c>
      <c r="J17" s="260">
        <f t="shared" si="3"/>
        <v>7.7597359111228199</v>
      </c>
      <c r="K17" s="32"/>
      <c r="L17" s="125"/>
      <c r="M17" s="12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29" customFormat="1" x14ac:dyDescent="0.25">
      <c r="A18" s="64"/>
      <c r="B18" s="25" t="s">
        <v>35</v>
      </c>
      <c r="C18" s="258">
        <f t="shared" ref="C18:D18" si="18">C115</f>
        <v>397.48065000000003</v>
      </c>
      <c r="D18" s="259">
        <f t="shared" si="18"/>
        <v>207.099718</v>
      </c>
      <c r="E18" s="260">
        <f t="shared" si="1"/>
        <v>64.839079114535537</v>
      </c>
      <c r="F18" s="261">
        <f t="shared" ref="F18:I18" si="19">100*E71/$K71</f>
        <v>0</v>
      </c>
      <c r="G18" s="260">
        <f t="shared" si="19"/>
        <v>32.959163662405381</v>
      </c>
      <c r="H18" s="260">
        <f t="shared" si="19"/>
        <v>0.13513103866225448</v>
      </c>
      <c r="I18" s="260">
        <f t="shared" si="19"/>
        <v>1.8710682165197348</v>
      </c>
      <c r="J18" s="260">
        <f t="shared" si="3"/>
        <v>0.19555796787709775</v>
      </c>
      <c r="K18" s="32"/>
      <c r="L18" s="125"/>
      <c r="M18" s="126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s="29" customFormat="1" x14ac:dyDescent="0.25">
      <c r="A19" s="64"/>
      <c r="B19" s="25" t="s">
        <v>33</v>
      </c>
      <c r="C19" s="258">
        <f t="shared" ref="C19:D19" si="20">C116</f>
        <v>1446.6701210000001</v>
      </c>
      <c r="D19" s="259">
        <f t="shared" si="20"/>
        <v>1483.087751</v>
      </c>
      <c r="E19" s="260">
        <f t="shared" si="1"/>
        <v>55.44235986343871</v>
      </c>
      <c r="F19" s="261">
        <f t="shared" ref="F19:I19" si="21">100*E72/$K72</f>
        <v>42.836644802145628</v>
      </c>
      <c r="G19" s="260">
        <f t="shared" si="21"/>
        <v>0</v>
      </c>
      <c r="H19" s="260">
        <f t="shared" si="21"/>
        <v>0.11748347316773167</v>
      </c>
      <c r="I19" s="260">
        <f t="shared" si="21"/>
        <v>7.9860412790908414E-2</v>
      </c>
      <c r="J19" s="260">
        <f t="shared" si="3"/>
        <v>1.5236514484570101</v>
      </c>
      <c r="K19" s="32"/>
      <c r="L19" s="125"/>
      <c r="M19" s="126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s="29" customFormat="1" x14ac:dyDescent="0.25">
      <c r="A20" s="64"/>
      <c r="B20" s="25" t="s">
        <v>32</v>
      </c>
      <c r="C20" s="258">
        <f t="shared" ref="C20:D20" si="22">C117</f>
        <v>5730.3457189999999</v>
      </c>
      <c r="D20" s="259">
        <f t="shared" si="22"/>
        <v>5134.0498530000004</v>
      </c>
      <c r="E20" s="260">
        <f t="shared" si="1"/>
        <v>22.803606982660206</v>
      </c>
      <c r="F20" s="261">
        <f t="shared" ref="F20:I20" si="23">100*E73/$K73</f>
        <v>75.1977533874567</v>
      </c>
      <c r="G20" s="260">
        <f t="shared" si="23"/>
        <v>0</v>
      </c>
      <c r="H20" s="260">
        <f t="shared" si="23"/>
        <v>1.270005197732932E-2</v>
      </c>
      <c r="I20" s="260">
        <f t="shared" si="23"/>
        <v>0.54136188370561944</v>
      </c>
      <c r="J20" s="260">
        <f t="shared" si="3"/>
        <v>1.4445776942001625</v>
      </c>
      <c r="K20" s="124"/>
      <c r="L20" s="125"/>
      <c r="M20" s="126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s="29" customFormat="1" x14ac:dyDescent="0.25">
      <c r="A21" s="64"/>
      <c r="B21" s="25" t="s">
        <v>45</v>
      </c>
      <c r="C21" s="258">
        <f t="shared" ref="C21:D21" si="24">C118</f>
        <v>216.418992</v>
      </c>
      <c r="D21" s="259">
        <f t="shared" si="24"/>
        <v>156.268573</v>
      </c>
      <c r="E21" s="260">
        <f t="shared" si="1"/>
        <v>62.341800484733412</v>
      </c>
      <c r="F21" s="261">
        <f t="shared" ref="F21:I21" si="25">100*E74/$K74</f>
        <v>0</v>
      </c>
      <c r="G21" s="260">
        <f t="shared" si="25"/>
        <v>0</v>
      </c>
      <c r="H21" s="260">
        <f t="shared" si="25"/>
        <v>18.890381753214061</v>
      </c>
      <c r="I21" s="260">
        <f t="shared" si="25"/>
        <v>16.222705252450211</v>
      </c>
      <c r="J21" s="260">
        <f t="shared" si="3"/>
        <v>2.5451125096022982</v>
      </c>
      <c r="K21" s="32"/>
      <c r="L21" s="125"/>
      <c r="M21" s="126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s="29" customFormat="1" x14ac:dyDescent="0.25">
      <c r="A22" s="64"/>
      <c r="B22" s="25" t="s">
        <v>34</v>
      </c>
      <c r="C22" s="258">
        <f t="shared" ref="C22:D22" si="26">C119</f>
        <v>1379.330753</v>
      </c>
      <c r="D22" s="259">
        <f t="shared" si="26"/>
        <v>1577.276721</v>
      </c>
      <c r="E22" s="260">
        <f t="shared" si="1"/>
        <v>72.570727112126065</v>
      </c>
      <c r="F22" s="261">
        <f t="shared" ref="F22:I22" si="27">100*E75/$K75</f>
        <v>0</v>
      </c>
      <c r="G22" s="260">
        <f t="shared" si="27"/>
        <v>0</v>
      </c>
      <c r="H22" s="260">
        <f t="shared" si="27"/>
        <v>8.7257717791423612</v>
      </c>
      <c r="I22" s="260">
        <f t="shared" si="27"/>
        <v>14.291394718428737</v>
      </c>
      <c r="J22" s="260">
        <f t="shared" si="3"/>
        <v>4.4121063903028341</v>
      </c>
      <c r="K22" s="32"/>
      <c r="L22" s="125"/>
      <c r="M22" s="126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s="29" customFormat="1" x14ac:dyDescent="0.25">
      <c r="A23" s="64"/>
      <c r="B23" s="25" t="s">
        <v>46</v>
      </c>
      <c r="C23" s="258">
        <f t="shared" ref="C23:D23" si="28">C120</f>
        <v>3.894574</v>
      </c>
      <c r="D23" s="259">
        <f t="shared" si="28"/>
        <v>9.1381370000000004</v>
      </c>
      <c r="E23" s="260">
        <f t="shared" si="1"/>
        <v>96.273660594057631</v>
      </c>
      <c r="F23" s="261">
        <f t="shared" ref="F23:I23" si="29">100*E76/$K76</f>
        <v>0</v>
      </c>
      <c r="G23" s="260">
        <f t="shared" si="29"/>
        <v>0</v>
      </c>
      <c r="H23" s="260">
        <f t="shared" si="29"/>
        <v>0</v>
      </c>
      <c r="I23" s="260">
        <f t="shared" si="29"/>
        <v>0</v>
      </c>
      <c r="J23" s="260">
        <f t="shared" si="3"/>
        <v>3.7263394059423711</v>
      </c>
      <c r="K23" s="32"/>
      <c r="L23" s="125"/>
      <c r="M23" s="126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s="29" customFormat="1" x14ac:dyDescent="0.25">
      <c r="A24" s="64"/>
      <c r="B24" s="25" t="s">
        <v>29</v>
      </c>
      <c r="C24" s="258">
        <f t="shared" ref="C24:D24" si="30">C121</f>
        <v>82.784759999999991</v>
      </c>
      <c r="D24" s="259">
        <f t="shared" si="30"/>
        <v>113.456908</v>
      </c>
      <c r="E24" s="260">
        <f t="shared" si="1"/>
        <v>99.299199128536102</v>
      </c>
      <c r="F24" s="261">
        <f t="shared" ref="F24:I24" si="31">100*E77/$K77</f>
        <v>0</v>
      </c>
      <c r="G24" s="260">
        <f t="shared" si="31"/>
        <v>0</v>
      </c>
      <c r="H24" s="260">
        <f t="shared" si="31"/>
        <v>0</v>
      </c>
      <c r="I24" s="260">
        <f t="shared" si="31"/>
        <v>0</v>
      </c>
      <c r="J24" s="260">
        <f t="shared" si="3"/>
        <v>0.70080087146390413</v>
      </c>
      <c r="K24" s="32"/>
      <c r="L24" s="125"/>
      <c r="M24" s="126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s="29" customFormat="1" x14ac:dyDescent="0.25">
      <c r="A25" s="64"/>
      <c r="B25" s="25" t="s">
        <v>28</v>
      </c>
      <c r="C25" s="258">
        <f t="shared" ref="C25:D25" si="32">C122</f>
        <v>65.450822000000002</v>
      </c>
      <c r="D25" s="259">
        <f t="shared" si="32"/>
        <v>85.058104</v>
      </c>
      <c r="E25" s="260">
        <f t="shared" si="1"/>
        <v>83.882730327494727</v>
      </c>
      <c r="F25" s="261">
        <f t="shared" ref="F25:I25" si="33">100*E78/$K78</f>
        <v>0</v>
      </c>
      <c r="G25" s="260">
        <f t="shared" si="33"/>
        <v>0</v>
      </c>
      <c r="H25" s="260">
        <f t="shared" si="33"/>
        <v>0</v>
      </c>
      <c r="I25" s="260">
        <f t="shared" si="33"/>
        <v>1.5672580710240145</v>
      </c>
      <c r="J25" s="260">
        <f t="shared" si="3"/>
        <v>14.550011601481266</v>
      </c>
      <c r="K25" s="32"/>
      <c r="L25" s="125"/>
      <c r="M25" s="126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s="29" customFormat="1" x14ac:dyDescent="0.25">
      <c r="A26" s="64"/>
      <c r="B26" s="25" t="s">
        <v>20</v>
      </c>
      <c r="C26" s="258">
        <f t="shared" ref="C26:D26" si="34">C123</f>
        <v>4.9652669999999999</v>
      </c>
      <c r="D26" s="259">
        <f t="shared" si="34"/>
        <v>12.764372999999999</v>
      </c>
      <c r="E26" s="260">
        <f t="shared" si="1"/>
        <v>85.325232974623987</v>
      </c>
      <c r="F26" s="261">
        <f t="shared" ref="F26:I26" si="35">100*E79/$K79</f>
        <v>0</v>
      </c>
      <c r="G26" s="260">
        <f t="shared" si="35"/>
        <v>0</v>
      </c>
      <c r="H26" s="260">
        <f t="shared" si="35"/>
        <v>0</v>
      </c>
      <c r="I26" s="260">
        <f t="shared" si="35"/>
        <v>0</v>
      </c>
      <c r="J26" s="260">
        <f t="shared" si="3"/>
        <v>14.674767025376021</v>
      </c>
      <c r="K26" s="32"/>
      <c r="L26" s="125"/>
      <c r="M26" s="126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s="29" customFormat="1" x14ac:dyDescent="0.25">
      <c r="A27" s="64"/>
      <c r="B27" s="25" t="s">
        <v>40</v>
      </c>
      <c r="C27" s="258">
        <f t="shared" ref="C27:D27" si="36">C124</f>
        <v>490.16404299999999</v>
      </c>
      <c r="D27" s="259">
        <f t="shared" si="36"/>
        <v>443.30608000000001</v>
      </c>
      <c r="E27" s="260">
        <f t="shared" si="1"/>
        <v>29.286649982332751</v>
      </c>
      <c r="F27" s="261">
        <f t="shared" ref="F27:I27" si="37">100*E80/$K80</f>
        <v>38.278519437405414</v>
      </c>
      <c r="G27" s="260">
        <f t="shared" si="37"/>
        <v>8.8081072562776495</v>
      </c>
      <c r="H27" s="260">
        <f t="shared" si="37"/>
        <v>12.470097635475698</v>
      </c>
      <c r="I27" s="260">
        <f t="shared" si="37"/>
        <v>7.9299160525838062</v>
      </c>
      <c r="J27" s="260">
        <f t="shared" si="3"/>
        <v>3.2267096359246867</v>
      </c>
      <c r="K27" s="32"/>
      <c r="L27" s="125"/>
      <c r="M27" s="126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29" customFormat="1" x14ac:dyDescent="0.25">
      <c r="A28" s="187"/>
      <c r="B28" s="25" t="s">
        <v>47</v>
      </c>
      <c r="C28" s="258">
        <f t="shared" ref="C28:D28" si="38">C125</f>
        <v>0.180788</v>
      </c>
      <c r="D28" s="259">
        <f t="shared" si="38"/>
        <v>1.7284680000000001</v>
      </c>
      <c r="E28" s="260">
        <f t="shared" si="1"/>
        <v>100</v>
      </c>
      <c r="F28" s="261">
        <f t="shared" ref="F28:I28" si="39">100*E81/$K81</f>
        <v>0</v>
      </c>
      <c r="G28" s="260">
        <f t="shared" si="39"/>
        <v>0</v>
      </c>
      <c r="H28" s="260">
        <f t="shared" si="39"/>
        <v>0</v>
      </c>
      <c r="I28" s="260">
        <f t="shared" si="39"/>
        <v>0</v>
      </c>
      <c r="J28" s="260">
        <f t="shared" si="3"/>
        <v>0</v>
      </c>
      <c r="K28" s="32"/>
      <c r="L28" s="125"/>
      <c r="M28" s="126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29" customFormat="1" x14ac:dyDescent="0.25">
      <c r="A29" s="64"/>
      <c r="B29" s="25" t="s">
        <v>23</v>
      </c>
      <c r="C29" s="258">
        <f t="shared" ref="C29:D29" si="40">C126</f>
        <v>2977.7958790000002</v>
      </c>
      <c r="D29" s="259">
        <f t="shared" si="40"/>
        <v>1148.3347490000001</v>
      </c>
      <c r="E29" s="260">
        <f t="shared" si="1"/>
        <v>25.983867618726919</v>
      </c>
      <c r="F29" s="261">
        <f t="shared" ref="F29:I29" si="41">100*E82/$K82</f>
        <v>3.48515126228232</v>
      </c>
      <c r="G29" s="260">
        <f t="shared" si="41"/>
        <v>0</v>
      </c>
      <c r="H29" s="260">
        <f t="shared" si="41"/>
        <v>62.932493302090272</v>
      </c>
      <c r="I29" s="260">
        <f t="shared" si="41"/>
        <v>2.741596910431908</v>
      </c>
      <c r="J29" s="260">
        <f t="shared" si="3"/>
        <v>4.8568909064685988</v>
      </c>
      <c r="K29" s="32"/>
      <c r="L29" s="125"/>
      <c r="M29" s="126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s="29" customFormat="1" x14ac:dyDescent="0.25">
      <c r="A30" s="64"/>
      <c r="B30" s="25" t="s">
        <v>24</v>
      </c>
      <c r="C30" s="258">
        <f t="shared" ref="C30:D30" si="42">C127</f>
        <v>507.27279599999997</v>
      </c>
      <c r="D30" s="259">
        <f t="shared" si="42"/>
        <v>518.65604900000005</v>
      </c>
      <c r="E30" s="260">
        <f t="shared" si="1"/>
        <v>84.86483964688189</v>
      </c>
      <c r="F30" s="261">
        <f t="shared" ref="F30:I30" si="43">100*E83/$K83</f>
        <v>0</v>
      </c>
      <c r="G30" s="260">
        <f t="shared" si="43"/>
        <v>0</v>
      </c>
      <c r="H30" s="260">
        <f t="shared" si="43"/>
        <v>5.1068207820831919</v>
      </c>
      <c r="I30" s="260">
        <f t="shared" si="43"/>
        <v>4.4882804230505355</v>
      </c>
      <c r="J30" s="260">
        <f t="shared" si="3"/>
        <v>5.5400591479843726</v>
      </c>
      <c r="K30" s="32"/>
      <c r="L30" s="125"/>
      <c r="M30" s="126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s="29" customFormat="1" x14ac:dyDescent="0.25">
      <c r="A31" s="64"/>
      <c r="B31" s="25" t="s">
        <v>41</v>
      </c>
      <c r="C31" s="258">
        <f t="shared" ref="C31:D31" si="44">C128</f>
        <v>2798.2226039999996</v>
      </c>
      <c r="D31" s="259">
        <f t="shared" si="44"/>
        <v>2427.3630910000002</v>
      </c>
      <c r="E31" s="260">
        <f t="shared" si="1"/>
        <v>21.591865096048789</v>
      </c>
      <c r="F31" s="261">
        <f t="shared" ref="F31:I31" si="45">100*E84/$K84</f>
        <v>0</v>
      </c>
      <c r="G31" s="260">
        <f t="shared" si="45"/>
        <v>69.048150654277208</v>
      </c>
      <c r="H31" s="260">
        <f t="shared" si="45"/>
        <v>5.8582983537669682</v>
      </c>
      <c r="I31" s="260">
        <f t="shared" si="45"/>
        <v>1.6009007941202154</v>
      </c>
      <c r="J31" s="260">
        <f t="shared" si="3"/>
        <v>1.9007851017868178</v>
      </c>
      <c r="K31" s="32"/>
      <c r="L31" s="125"/>
      <c r="M31" s="126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s="29" customFormat="1" x14ac:dyDescent="0.25">
      <c r="A32" s="64"/>
      <c r="B32" s="25" t="s">
        <v>37</v>
      </c>
      <c r="C32" s="258">
        <f t="shared" ref="C32:D32" si="46">C129</f>
        <v>242.89790900000003</v>
      </c>
      <c r="D32" s="259">
        <f t="shared" si="46"/>
        <v>284.50444699999997</v>
      </c>
      <c r="E32" s="260">
        <f t="shared" si="1"/>
        <v>97.9516850926411</v>
      </c>
      <c r="F32" s="261">
        <f t="shared" ref="F32:I32" si="47">100*E85/$K85</f>
        <v>0</v>
      </c>
      <c r="G32" s="260">
        <f t="shared" si="47"/>
        <v>0</v>
      </c>
      <c r="H32" s="260">
        <f t="shared" si="47"/>
        <v>0</v>
      </c>
      <c r="I32" s="260">
        <f t="shared" si="47"/>
        <v>0</v>
      </c>
      <c r="J32" s="260">
        <f t="shared" si="3"/>
        <v>2.0483149073588995</v>
      </c>
      <c r="K32" s="32"/>
      <c r="L32" s="125"/>
      <c r="M32" s="126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29" customFormat="1" x14ac:dyDescent="0.25">
      <c r="A33" s="64"/>
      <c r="B33" s="25" t="s">
        <v>42</v>
      </c>
      <c r="C33" s="258">
        <f t="shared" ref="C33:D33" si="48">C130</f>
        <v>1145.9291740000001</v>
      </c>
      <c r="D33" s="259">
        <f t="shared" si="48"/>
        <v>936.20719200000008</v>
      </c>
      <c r="E33" s="260">
        <f t="shared" si="1"/>
        <v>25.930367665878812</v>
      </c>
      <c r="F33" s="261">
        <f t="shared" ref="F33:I33" si="49">100*E86/$K86</f>
        <v>12.910915129991865</v>
      </c>
      <c r="G33" s="260">
        <f t="shared" si="49"/>
        <v>11.590902091681432</v>
      </c>
      <c r="H33" s="260">
        <f t="shared" si="49"/>
        <v>33.05545745049136</v>
      </c>
      <c r="I33" s="260">
        <f t="shared" si="49"/>
        <v>14.472386364662748</v>
      </c>
      <c r="J33" s="260">
        <f t="shared" si="3"/>
        <v>2.0399712972937718</v>
      </c>
      <c r="K33" s="32"/>
      <c r="L33" s="125"/>
      <c r="M33" s="126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29" customFormat="1" x14ac:dyDescent="0.25">
      <c r="A34" s="64"/>
      <c r="B34" s="25" t="s">
        <v>36</v>
      </c>
      <c r="C34" s="258">
        <f t="shared" ref="C34:D34" si="50">C131</f>
        <v>154.48454000000001</v>
      </c>
      <c r="D34" s="259">
        <f t="shared" si="50"/>
        <v>146.78159400000001</v>
      </c>
      <c r="E34" s="260">
        <f t="shared" si="1"/>
        <v>30.844641398598263</v>
      </c>
      <c r="F34" s="261">
        <f t="shared" ref="F34:I34" si="51">100*E87/$K87</f>
        <v>42.696222815894913</v>
      </c>
      <c r="G34" s="260">
        <f t="shared" si="51"/>
        <v>24.683839614685201</v>
      </c>
      <c r="H34" s="260">
        <f t="shared" si="51"/>
        <v>0.13201791589766981</v>
      </c>
      <c r="I34" s="260">
        <f t="shared" si="51"/>
        <v>7.2120759719510623E-3</v>
      </c>
      <c r="J34" s="260">
        <f t="shared" si="3"/>
        <v>1.6360661789520161</v>
      </c>
      <c r="K34" s="32"/>
      <c r="L34" s="125"/>
      <c r="M34" s="126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s="29" customFormat="1" x14ac:dyDescent="0.25">
      <c r="A35" s="64"/>
      <c r="B35" s="25" t="s">
        <v>39</v>
      </c>
      <c r="C35" s="258">
        <f t="shared" ref="C35:D35" si="52">C132</f>
        <v>251.56707800000001</v>
      </c>
      <c r="D35" s="259">
        <f t="shared" si="52"/>
        <v>282.98031699999996</v>
      </c>
      <c r="E35" s="260">
        <f t="shared" si="1"/>
        <v>32.333934024110945</v>
      </c>
      <c r="F35" s="261">
        <f t="shared" ref="F35:I35" si="53">100*E88/$K88</f>
        <v>59.832497819980901</v>
      </c>
      <c r="G35" s="260">
        <f t="shared" si="53"/>
        <v>3.6157391116358113</v>
      </c>
      <c r="H35" s="260">
        <f t="shared" si="53"/>
        <v>0.80911139837333668</v>
      </c>
      <c r="I35" s="260">
        <f t="shared" si="53"/>
        <v>2.9472014479367491E-2</v>
      </c>
      <c r="J35" s="260">
        <f t="shared" si="3"/>
        <v>3.3792456314196588</v>
      </c>
      <c r="K35" s="32"/>
      <c r="L35" s="125"/>
      <c r="M35" s="126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s="29" customFormat="1" x14ac:dyDescent="0.25">
      <c r="A36" s="64"/>
      <c r="B36" s="25" t="s">
        <v>27</v>
      </c>
      <c r="C36" s="262">
        <f t="shared" ref="C36:D36" si="54">C133</f>
        <v>715.28233799999998</v>
      </c>
      <c r="D36" s="263">
        <f t="shared" si="54"/>
        <v>770.93427699999995</v>
      </c>
      <c r="E36" s="264">
        <f t="shared" si="1"/>
        <v>64.385632447368806</v>
      </c>
      <c r="F36" s="265">
        <f t="shared" ref="F36:I36" si="55">100*E89/$K89</f>
        <v>30.127978989835476</v>
      </c>
      <c r="G36" s="264">
        <f t="shared" si="55"/>
        <v>0</v>
      </c>
      <c r="H36" s="264">
        <f t="shared" si="55"/>
        <v>0</v>
      </c>
      <c r="I36" s="264">
        <f t="shared" si="55"/>
        <v>0</v>
      </c>
      <c r="J36" s="264">
        <f t="shared" si="3"/>
        <v>5.4863885627957369</v>
      </c>
      <c r="K36" s="32"/>
      <c r="L36" s="125"/>
      <c r="M36" s="126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29" customFormat="1" x14ac:dyDescent="0.25">
      <c r="A37" s="64"/>
      <c r="B37" s="26" t="s">
        <v>25</v>
      </c>
      <c r="C37" s="266">
        <f t="shared" ref="C37:D38" si="56">C134</f>
        <v>1329.599886</v>
      </c>
      <c r="D37" s="267">
        <f t="shared" si="56"/>
        <v>1459.9316289999999</v>
      </c>
      <c r="E37" s="268">
        <f t="shared" si="1"/>
        <v>62.824368400610908</v>
      </c>
      <c r="F37" s="269">
        <f t="shared" ref="F37:I37" si="57">100*E90/$K90</f>
        <v>34.493964922517613</v>
      </c>
      <c r="G37" s="268">
        <f t="shared" si="57"/>
        <v>0</v>
      </c>
      <c r="H37" s="268">
        <f t="shared" si="57"/>
        <v>0</v>
      </c>
      <c r="I37" s="268">
        <f t="shared" si="57"/>
        <v>0</v>
      </c>
      <c r="J37" s="268">
        <f t="shared" si="3"/>
        <v>2.6816666768714827</v>
      </c>
      <c r="K37" s="32"/>
      <c r="L37" s="125"/>
      <c r="M37" s="126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29" customFormat="1" x14ac:dyDescent="0.25">
      <c r="A38" s="3"/>
      <c r="B38" s="175" t="s">
        <v>62</v>
      </c>
      <c r="C38" s="274">
        <f t="shared" si="56"/>
        <v>200.58549199999999</v>
      </c>
      <c r="D38" s="275">
        <f t="shared" si="56"/>
        <v>220.43561799999998</v>
      </c>
      <c r="E38" s="259">
        <f>100*I91/$K91</f>
        <v>99.999999999999986</v>
      </c>
      <c r="F38" s="260">
        <f>100*E91/$K91</f>
        <v>0</v>
      </c>
      <c r="G38" s="260">
        <f>100*F91/$K91</f>
        <v>0</v>
      </c>
      <c r="H38" s="260">
        <f>100*G91/$K91</f>
        <v>0</v>
      </c>
      <c r="I38" s="260">
        <f>100*H91/$K91</f>
        <v>0</v>
      </c>
      <c r="J38" s="260">
        <f>100*J91/$K91</f>
        <v>0</v>
      </c>
      <c r="K38" s="124"/>
      <c r="L38" s="125"/>
      <c r="M38" s="126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s="29" customFormat="1" x14ac:dyDescent="0.25">
      <c r="A39" s="3"/>
      <c r="B39" s="27" t="s">
        <v>44</v>
      </c>
      <c r="C39" s="262">
        <f t="shared" ref="C39:D39" si="58">C136</f>
        <v>8794.8869539999996</v>
      </c>
      <c r="D39" s="263">
        <f t="shared" si="58"/>
        <v>8747.1154459999998</v>
      </c>
      <c r="E39" s="260">
        <f>100*I92/$K92</f>
        <v>7.2587241464881886</v>
      </c>
      <c r="F39" s="260">
        <f t="shared" ref="F39:I39" si="59">100*E92/$K92</f>
        <v>0</v>
      </c>
      <c r="G39" s="260">
        <f t="shared" si="59"/>
        <v>2.2058551895326156E-2</v>
      </c>
      <c r="H39" s="260">
        <f t="shared" si="59"/>
        <v>46.926089410161417</v>
      </c>
      <c r="I39" s="260">
        <f t="shared" si="59"/>
        <v>41.190295226383597</v>
      </c>
      <c r="J39" s="260">
        <f>100*J92/$K92</f>
        <v>4.6028326650714702</v>
      </c>
      <c r="K39" s="32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s="29" customFormat="1" x14ac:dyDescent="0.25">
      <c r="A40" s="34"/>
      <c r="B40" s="53" t="s">
        <v>57</v>
      </c>
      <c r="C40" s="282">
        <f t="shared" ref="C40:D40" si="60">C138</f>
        <v>34.569980000000001</v>
      </c>
      <c r="D40" s="283">
        <f t="shared" si="60"/>
        <v>30.385389</v>
      </c>
      <c r="E40" s="284">
        <f>100*I94/$K94</f>
        <v>44.856427541539787</v>
      </c>
      <c r="F40" s="285">
        <f t="shared" ref="F40:I40" si="61">100*E94/$K94</f>
        <v>0</v>
      </c>
      <c r="G40" s="284">
        <f t="shared" si="61"/>
        <v>55.143572458460213</v>
      </c>
      <c r="H40" s="284">
        <f t="shared" si="61"/>
        <v>0</v>
      </c>
      <c r="I40" s="284">
        <f t="shared" si="61"/>
        <v>0</v>
      </c>
      <c r="J40" s="284">
        <f>100*J94/$K94</f>
        <v>0</v>
      </c>
      <c r="K40" s="32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s="29" customFormat="1" x14ac:dyDescent="0.25">
      <c r="A41" s="34"/>
      <c r="B41" s="69" t="s">
        <v>68</v>
      </c>
      <c r="C41" s="274">
        <f t="shared" ref="C41:D41" si="62">C139</f>
        <v>67.296016000000009</v>
      </c>
      <c r="D41" s="275">
        <f t="shared" si="62"/>
        <v>41.716216000000003</v>
      </c>
      <c r="E41" s="276">
        <f>100*I95/$K95</f>
        <v>31.324753152952479</v>
      </c>
      <c r="F41" s="277">
        <f t="shared" ref="F41:I41" si="63">100*E95/$K95</f>
        <v>0</v>
      </c>
      <c r="G41" s="276">
        <f t="shared" si="63"/>
        <v>68.675246847047504</v>
      </c>
      <c r="H41" s="276">
        <f t="shared" si="63"/>
        <v>0</v>
      </c>
      <c r="I41" s="276">
        <f t="shared" si="63"/>
        <v>0</v>
      </c>
      <c r="J41" s="276">
        <f>100*J95/$K95</f>
        <v>0</v>
      </c>
      <c r="K41" s="32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29" customFormat="1" x14ac:dyDescent="0.25">
      <c r="A42" s="34"/>
      <c r="B42" s="25" t="s">
        <v>59</v>
      </c>
      <c r="C42" s="262">
        <f t="shared" ref="C42:D42" si="64">C140</f>
        <v>67.837621999999996</v>
      </c>
      <c r="D42" s="263">
        <f t="shared" si="64"/>
        <v>62.554310999999998</v>
      </c>
      <c r="E42" s="264">
        <f>100*I96/$K96</f>
        <v>41.853066819758169</v>
      </c>
      <c r="F42" s="265">
        <f t="shared" ref="F42:I42" si="65">100*E96/$K96</f>
        <v>0</v>
      </c>
      <c r="G42" s="264">
        <f t="shared" si="65"/>
        <v>4.6453392373654427</v>
      </c>
      <c r="H42" s="264">
        <f t="shared" si="65"/>
        <v>2.7567915701798458</v>
      </c>
      <c r="I42" s="264">
        <f t="shared" si="65"/>
        <v>50.744802372696547</v>
      </c>
      <c r="J42" s="264">
        <f>100*J96/$K96</f>
        <v>0</v>
      </c>
      <c r="K42" s="32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s="29" customFormat="1" x14ac:dyDescent="0.25">
      <c r="A43" s="34"/>
      <c r="B43" s="25" t="s">
        <v>58</v>
      </c>
      <c r="C43" s="258">
        <f t="shared" ref="C43:D43" si="66">C141</f>
        <v>441.76154100000002</v>
      </c>
      <c r="D43" s="259">
        <f t="shared" si="66"/>
        <v>459.254614</v>
      </c>
      <c r="E43" s="260">
        <f>100*I97/$K97</f>
        <v>22.939044658133799</v>
      </c>
      <c r="F43" s="261">
        <f t="shared" ref="F43:I43" si="67">100*E97/$K97</f>
        <v>0</v>
      </c>
      <c r="G43" s="260">
        <f t="shared" si="67"/>
        <v>65.687628562399169</v>
      </c>
      <c r="H43" s="260">
        <f t="shared" si="67"/>
        <v>2.9655967702482355</v>
      </c>
      <c r="I43" s="260">
        <f t="shared" si="67"/>
        <v>7.9643186774820292</v>
      </c>
      <c r="J43" s="260">
        <f>100*J97/$K97</f>
        <v>0.4434113317367781</v>
      </c>
      <c r="K43" s="32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s="29" customFormat="1" x14ac:dyDescent="0.25">
      <c r="A44" s="34"/>
      <c r="B44" s="27" t="s">
        <v>48</v>
      </c>
      <c r="C44" s="270">
        <f t="shared" ref="C44:D44" si="68">C142</f>
        <v>1315.1381550000001</v>
      </c>
      <c r="D44" s="272">
        <f t="shared" si="68"/>
        <v>1826.949918</v>
      </c>
      <c r="E44" s="273">
        <f>100*I98/$K98</f>
        <v>55.175269968634538</v>
      </c>
      <c r="F44" s="271">
        <f t="shared" ref="F44:I44" si="69">100*E98/$K98</f>
        <v>0</v>
      </c>
      <c r="G44" s="273">
        <f t="shared" si="69"/>
        <v>34.389986143894951</v>
      </c>
      <c r="H44" s="273">
        <f t="shared" si="69"/>
        <v>0.83172673985049728</v>
      </c>
      <c r="I44" s="273">
        <f t="shared" si="69"/>
        <v>7.5034978011348539</v>
      </c>
      <c r="J44" s="273">
        <f>100*J98/$K98</f>
        <v>2.0995193464851623</v>
      </c>
      <c r="K44" s="32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s="29" customFormat="1" x14ac:dyDescent="0.25">
      <c r="A45" s="34"/>
      <c r="B45" s="196" t="s">
        <v>149</v>
      </c>
      <c r="C45" s="278">
        <f t="shared" ref="C45:D45" si="70">C144</f>
        <v>77.89869800000001</v>
      </c>
      <c r="D45" s="279">
        <f t="shared" si="70"/>
        <v>79.591426000000013</v>
      </c>
      <c r="E45" s="280">
        <f t="shared" ref="E45:E48" si="71">100*I100/$K100</f>
        <v>17.839628856505225</v>
      </c>
      <c r="F45" s="281">
        <f t="shared" ref="F45:I45" si="72">100*E100/$K100</f>
        <v>0</v>
      </c>
      <c r="G45" s="280">
        <f t="shared" si="72"/>
        <v>82.160371143494785</v>
      </c>
      <c r="H45" s="280">
        <f t="shared" si="72"/>
        <v>0</v>
      </c>
      <c r="I45" s="280">
        <f t="shared" si="72"/>
        <v>0</v>
      </c>
      <c r="J45" s="280">
        <f t="shared" ref="J45:J48" si="73">100*J100/$K100</f>
        <v>0</v>
      </c>
      <c r="K45" s="32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s="29" customFormat="1" x14ac:dyDescent="0.25">
      <c r="A46" s="34"/>
      <c r="B46" s="53" t="s">
        <v>134</v>
      </c>
      <c r="C46" s="282" t="str">
        <f t="shared" ref="C46:D46" si="74">C145</f>
        <v>:</v>
      </c>
      <c r="D46" s="283">
        <f t="shared" si="74"/>
        <v>28.540032</v>
      </c>
      <c r="E46" s="284">
        <f t="shared" si="71"/>
        <v>99.205214626248491</v>
      </c>
      <c r="F46" s="285">
        <f t="shared" ref="F46:I46" si="75">100*E101/$K101</f>
        <v>0</v>
      </c>
      <c r="G46" s="284">
        <f t="shared" si="75"/>
        <v>0</v>
      </c>
      <c r="H46" s="284">
        <f t="shared" si="75"/>
        <v>9.4603958397804179E-4</v>
      </c>
      <c r="I46" s="284">
        <f t="shared" si="75"/>
        <v>0.79383933416753005</v>
      </c>
      <c r="J46" s="284">
        <f t="shared" si="73"/>
        <v>0</v>
      </c>
      <c r="K46" s="32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s="29" customFormat="1" x14ac:dyDescent="0.25">
      <c r="A47" s="34"/>
      <c r="B47" s="25" t="s">
        <v>66</v>
      </c>
      <c r="C47" s="262">
        <f t="shared" ref="C47:D47" si="76">C146</f>
        <v>3245.8487319999999</v>
      </c>
      <c r="D47" s="263">
        <f t="shared" si="76"/>
        <v>2391.5381889999999</v>
      </c>
      <c r="E47" s="264">
        <f t="shared" si="71"/>
        <v>8.8754877917611203</v>
      </c>
      <c r="F47" s="265">
        <f t="shared" ref="F47:I47" si="77">100*E102/$K102</f>
        <v>35.141239385828598</v>
      </c>
      <c r="G47" s="264">
        <f t="shared" si="77"/>
        <v>22.21548212960608</v>
      </c>
      <c r="H47" s="264">
        <f t="shared" si="77"/>
        <v>27.758287743570712</v>
      </c>
      <c r="I47" s="264">
        <f t="shared" si="77"/>
        <v>2.9466625422973745</v>
      </c>
      <c r="J47" s="264">
        <f t="shared" si="73"/>
        <v>3.062840406936107</v>
      </c>
      <c r="K47" s="32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s="29" customFormat="1" x14ac:dyDescent="0.25">
      <c r="A48" s="34"/>
      <c r="B48" s="123" t="s">
        <v>67</v>
      </c>
      <c r="C48" s="286" t="str">
        <f t="shared" ref="C48:D48" si="78">C147</f>
        <v>:</v>
      </c>
      <c r="D48" s="287">
        <f t="shared" si="78"/>
        <v>43.676749000000001</v>
      </c>
      <c r="E48" s="288">
        <f t="shared" si="71"/>
        <v>92.354918806916729</v>
      </c>
      <c r="F48" s="289">
        <f t="shared" ref="F48:I48" si="79">100*E103/$K103</f>
        <v>0</v>
      </c>
      <c r="G48" s="288">
        <f t="shared" si="79"/>
        <v>3.86630873405187</v>
      </c>
      <c r="H48" s="288">
        <f t="shared" si="79"/>
        <v>0.733781703080014</v>
      </c>
      <c r="I48" s="288">
        <f t="shared" si="79"/>
        <v>3.0449907559513925</v>
      </c>
      <c r="J48" s="288">
        <f t="shared" si="73"/>
        <v>0</v>
      </c>
      <c r="K48" s="32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s="29" customFormat="1" ht="25.5" customHeight="1" x14ac:dyDescent="0.25">
      <c r="A49" s="34"/>
      <c r="B49" s="300" t="s">
        <v>147</v>
      </c>
      <c r="C49" s="300"/>
      <c r="D49" s="300"/>
      <c r="E49" s="300"/>
      <c r="F49" s="300"/>
      <c r="G49" s="300"/>
      <c r="H49" s="300"/>
      <c r="I49" s="300"/>
      <c r="J49" s="300"/>
      <c r="K49" s="32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s="29" customFormat="1" x14ac:dyDescent="0.25">
      <c r="A50" s="34"/>
      <c r="B50" s="218" t="s">
        <v>279</v>
      </c>
      <c r="C50" s="218"/>
      <c r="D50" s="218"/>
      <c r="E50" s="218"/>
      <c r="F50" s="218"/>
      <c r="G50" s="218"/>
      <c r="H50" s="218"/>
      <c r="I50" s="218"/>
      <c r="J50" s="218"/>
      <c r="K50" s="32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24.5" customHeight="1" x14ac:dyDescent="0.3">
      <c r="B51" s="299" t="s">
        <v>150</v>
      </c>
      <c r="C51" s="299"/>
      <c r="D51" s="299"/>
      <c r="E51" s="299"/>
      <c r="F51" s="299"/>
      <c r="G51" s="299"/>
      <c r="H51" s="299"/>
      <c r="I51" s="299"/>
      <c r="J51" s="299"/>
      <c r="K51" s="65"/>
      <c r="L51" s="65"/>
    </row>
    <row r="52" spans="1:25" ht="15" customHeight="1" x14ac:dyDescent="0.3">
      <c r="B52" s="298" t="s">
        <v>280</v>
      </c>
      <c r="C52" s="298"/>
      <c r="D52" s="298"/>
      <c r="E52" s="298"/>
      <c r="F52" s="298"/>
      <c r="G52" s="298"/>
      <c r="H52" s="298"/>
      <c r="I52" s="298"/>
      <c r="J52" s="298"/>
    </row>
    <row r="53" spans="1:25" x14ac:dyDescent="0.25">
      <c r="J53" s="1"/>
      <c r="K53" s="1"/>
      <c r="L53" s="1"/>
    </row>
    <row r="54" spans="1:25" x14ac:dyDescent="0.25">
      <c r="J54" s="1"/>
      <c r="K54" s="1"/>
      <c r="L54" s="1"/>
    </row>
    <row r="55" spans="1:25" x14ac:dyDescent="0.25">
      <c r="B55" s="103"/>
      <c r="D55" s="2" t="s">
        <v>61</v>
      </c>
      <c r="E55" s="28" t="s">
        <v>287</v>
      </c>
    </row>
    <row r="56" spans="1:25" ht="12.5" x14ac:dyDescent="0.25">
      <c r="B56" s="103"/>
      <c r="C56" s="137">
        <v>44586.765196759261</v>
      </c>
    </row>
    <row r="57" spans="1:25" ht="12.5" x14ac:dyDescent="0.25">
      <c r="B57" s="28" t="s">
        <v>80</v>
      </c>
      <c r="C57" s="137">
        <v>44592.534389525463</v>
      </c>
    </row>
    <row r="59" spans="1:25" x14ac:dyDescent="0.25">
      <c r="B59" s="28" t="s">
        <v>82</v>
      </c>
    </row>
    <row r="60" spans="1:25" ht="12.5" x14ac:dyDescent="0.25">
      <c r="A60" s="51"/>
      <c r="B60" s="152" t="s">
        <v>153</v>
      </c>
    </row>
    <row r="61" spans="1:25" x14ac:dyDescent="0.25">
      <c r="E61" s="149">
        <v>2020</v>
      </c>
      <c r="N61" s="28" t="s">
        <v>55</v>
      </c>
    </row>
    <row r="62" spans="1:25" ht="12.5" x14ac:dyDescent="0.25">
      <c r="B62" s="95" t="s">
        <v>70</v>
      </c>
      <c r="C62" s="95">
        <v>2010</v>
      </c>
      <c r="D62" s="95">
        <v>2020</v>
      </c>
      <c r="E62" s="95" t="s">
        <v>123</v>
      </c>
      <c r="F62" s="95" t="s">
        <v>122</v>
      </c>
      <c r="G62" s="95" t="s">
        <v>121</v>
      </c>
      <c r="H62" s="95" t="s">
        <v>119</v>
      </c>
      <c r="I62" s="95" t="s">
        <v>120</v>
      </c>
      <c r="J62" s="95" t="s">
        <v>55</v>
      </c>
      <c r="N62" s="28" t="s">
        <v>124</v>
      </c>
      <c r="O62" s="28" t="s">
        <v>125</v>
      </c>
      <c r="P62" s="28" t="s">
        <v>126</v>
      </c>
      <c r="Q62" s="28" t="s">
        <v>127</v>
      </c>
      <c r="R62" s="28" t="s">
        <v>128</v>
      </c>
      <c r="S62" s="28" t="s">
        <v>129</v>
      </c>
      <c r="T62" s="28" t="s">
        <v>130</v>
      </c>
      <c r="U62" s="146" t="s">
        <v>135</v>
      </c>
    </row>
    <row r="63" spans="1:25" ht="12.5" x14ac:dyDescent="0.25">
      <c r="B63" s="98" t="s">
        <v>133</v>
      </c>
      <c r="C63" s="77">
        <v>29120386.929000001</v>
      </c>
      <c r="D63" s="77">
        <v>24026844.607999999</v>
      </c>
      <c r="E63" s="77">
        <v>7334230.0539999995</v>
      </c>
      <c r="F63" s="77">
        <v>3499749.2940000002</v>
      </c>
      <c r="G63" s="77">
        <v>1725188.807</v>
      </c>
      <c r="H63" s="77">
        <v>785648.44499999995</v>
      </c>
      <c r="I63" s="77">
        <v>9804428.25</v>
      </c>
      <c r="J63" s="77">
        <f>SUM(N63:U63)</f>
        <v>877599.76099999994</v>
      </c>
      <c r="K63" s="138">
        <f>SUM(E63:J63)</f>
        <v>24026844.611000001</v>
      </c>
      <c r="L63" s="139">
        <f>K63-D63</f>
        <v>3.0000023543834686E-3</v>
      </c>
      <c r="N63" s="195">
        <v>20747.580000000002</v>
      </c>
      <c r="O63" s="140">
        <v>92054.652000000002</v>
      </c>
      <c r="P63" s="140">
        <v>1369.6959999999999</v>
      </c>
      <c r="Q63" s="195">
        <v>32786.703000000001</v>
      </c>
      <c r="R63" s="140">
        <v>104990.114</v>
      </c>
      <c r="S63" s="140">
        <v>196807.288</v>
      </c>
      <c r="T63" s="140">
        <v>382499.50799999997</v>
      </c>
      <c r="U63" s="195">
        <v>46344.22</v>
      </c>
    </row>
    <row r="64" spans="1:25" ht="12.5" x14ac:dyDescent="0.25">
      <c r="B64" s="99" t="s">
        <v>21</v>
      </c>
      <c r="C64" s="78">
        <v>629136.55299999996</v>
      </c>
      <c r="D64" s="78">
        <v>558256.44299999997</v>
      </c>
      <c r="E64" s="78">
        <v>350433.527</v>
      </c>
      <c r="F64" s="78">
        <v>0</v>
      </c>
      <c r="G64" s="78">
        <v>190.714</v>
      </c>
      <c r="H64" s="78">
        <v>0</v>
      </c>
      <c r="I64" s="78">
        <v>167104.522</v>
      </c>
      <c r="J64" s="78">
        <f t="shared" ref="J64:J103" si="80">SUM(N64:U64)</f>
        <v>40527.68</v>
      </c>
      <c r="K64" s="138">
        <f t="shared" ref="K64:K103" si="81">SUM(E64:J64)</f>
        <v>558256.44299999997</v>
      </c>
      <c r="L64" s="139">
        <f t="shared" ref="L64:L103" si="82">K64-D64</f>
        <v>0</v>
      </c>
      <c r="N64" s="195">
        <v>0</v>
      </c>
      <c r="O64" s="140">
        <v>0</v>
      </c>
      <c r="P64" s="140">
        <v>0</v>
      </c>
      <c r="Q64" s="195">
        <v>0</v>
      </c>
      <c r="R64" s="140">
        <v>0</v>
      </c>
      <c r="S64" s="140">
        <v>12310.2</v>
      </c>
      <c r="T64" s="140">
        <v>14738.3</v>
      </c>
      <c r="U64" s="195">
        <v>13479.18</v>
      </c>
    </row>
    <row r="65" spans="2:21" ht="12.5" x14ac:dyDescent="0.25">
      <c r="B65" s="99" t="s">
        <v>43</v>
      </c>
      <c r="C65" s="78">
        <v>437635.00699999998</v>
      </c>
      <c r="D65" s="78">
        <v>453514.15100000001</v>
      </c>
      <c r="E65" s="78">
        <v>181484.25700000001</v>
      </c>
      <c r="F65" s="78">
        <v>156267.74799999999</v>
      </c>
      <c r="G65" s="78">
        <v>2001.6690000000001</v>
      </c>
      <c r="H65" s="78">
        <v>0</v>
      </c>
      <c r="I65" s="78">
        <v>108003.648</v>
      </c>
      <c r="J65" s="78">
        <f t="shared" si="80"/>
        <v>5756.8289999999997</v>
      </c>
      <c r="K65" s="138">
        <f t="shared" si="81"/>
        <v>453514.15100000001</v>
      </c>
      <c r="L65" s="139">
        <f t="shared" si="82"/>
        <v>0</v>
      </c>
      <c r="N65" s="195">
        <v>0</v>
      </c>
      <c r="O65" s="140">
        <v>0</v>
      </c>
      <c r="P65" s="140">
        <v>0</v>
      </c>
      <c r="Q65" s="195">
        <v>0</v>
      </c>
      <c r="R65" s="140">
        <v>305.291</v>
      </c>
      <c r="S65" s="140">
        <v>2769.9009999999998</v>
      </c>
      <c r="T65" s="140">
        <v>0</v>
      </c>
      <c r="U65" s="195">
        <v>2681.6370000000002</v>
      </c>
    </row>
    <row r="66" spans="2:21" ht="12.5" x14ac:dyDescent="0.25">
      <c r="B66" s="99" t="s">
        <v>69</v>
      </c>
      <c r="C66" s="78">
        <v>1334023.67</v>
      </c>
      <c r="D66" s="78">
        <v>983980.11199999996</v>
      </c>
      <c r="E66" s="78">
        <v>313854.89600000001</v>
      </c>
      <c r="F66" s="78">
        <v>425949.02799999999</v>
      </c>
      <c r="G66" s="78">
        <v>6809.0450000000001</v>
      </c>
      <c r="H66" s="78">
        <v>3910</v>
      </c>
      <c r="I66" s="78">
        <v>217013.86499999999</v>
      </c>
      <c r="J66" s="78">
        <f t="shared" si="80"/>
        <v>16443.278999999999</v>
      </c>
      <c r="K66" s="138">
        <f t="shared" si="81"/>
        <v>983980.11300000001</v>
      </c>
      <c r="L66" s="139">
        <f t="shared" si="82"/>
        <v>1.0000000474974513E-3</v>
      </c>
      <c r="N66" s="195">
        <v>0</v>
      </c>
      <c r="O66" s="140">
        <v>118.5</v>
      </c>
      <c r="P66" s="140">
        <v>0</v>
      </c>
      <c r="Q66" s="195">
        <v>0</v>
      </c>
      <c r="R66" s="140">
        <v>0</v>
      </c>
      <c r="S66" s="140">
        <v>12752.795</v>
      </c>
      <c r="T66" s="140">
        <v>2675.2759999999998</v>
      </c>
      <c r="U66" s="195">
        <v>896.70799999999997</v>
      </c>
    </row>
    <row r="67" spans="2:21" ht="12.5" x14ac:dyDescent="0.25">
      <c r="B67" s="99" t="s">
        <v>26</v>
      </c>
      <c r="C67" s="78">
        <v>978118.71499999997</v>
      </c>
      <c r="D67" s="78">
        <v>399087.799</v>
      </c>
      <c r="E67" s="78">
        <v>0</v>
      </c>
      <c r="F67" s="78">
        <v>0</v>
      </c>
      <c r="G67" s="78">
        <v>49862.642</v>
      </c>
      <c r="H67" s="78">
        <v>151368.90100000001</v>
      </c>
      <c r="I67" s="78">
        <v>181866.535</v>
      </c>
      <c r="J67" s="78">
        <f t="shared" si="80"/>
        <v>15989.721</v>
      </c>
      <c r="K67" s="138">
        <f t="shared" si="81"/>
        <v>399087.799</v>
      </c>
      <c r="L67" s="139">
        <f t="shared" si="82"/>
        <v>0</v>
      </c>
      <c r="N67" s="195">
        <v>0</v>
      </c>
      <c r="O67" s="140">
        <v>0</v>
      </c>
      <c r="P67" s="140">
        <v>0</v>
      </c>
      <c r="Q67" s="195">
        <v>0</v>
      </c>
      <c r="R67" s="140">
        <v>0</v>
      </c>
      <c r="S67" s="140">
        <v>0</v>
      </c>
      <c r="T67" s="140">
        <v>15989.721</v>
      </c>
      <c r="U67" s="195">
        <v>0</v>
      </c>
    </row>
    <row r="68" spans="2:21" ht="12.5" x14ac:dyDescent="0.25">
      <c r="B68" s="99" t="s">
        <v>31</v>
      </c>
      <c r="C68" s="78">
        <v>5512813.8710000003</v>
      </c>
      <c r="D68" s="78">
        <v>4102073.915</v>
      </c>
      <c r="E68" s="78">
        <v>694037.46200000006</v>
      </c>
      <c r="F68" s="78">
        <v>979199.96200000006</v>
      </c>
      <c r="G68" s="78">
        <v>168763.22700000001</v>
      </c>
      <c r="H68" s="78">
        <v>81057.035000000003</v>
      </c>
      <c r="I68" s="78">
        <v>1947184.2290000001</v>
      </c>
      <c r="J68" s="78">
        <f t="shared" si="80"/>
        <v>231832</v>
      </c>
      <c r="K68" s="138">
        <f t="shared" si="81"/>
        <v>4102073.915</v>
      </c>
      <c r="L68" s="139">
        <f t="shared" si="82"/>
        <v>0</v>
      </c>
      <c r="N68" s="195">
        <v>0</v>
      </c>
      <c r="O68" s="140">
        <v>56440</v>
      </c>
      <c r="P68" s="140">
        <v>0</v>
      </c>
      <c r="Q68" s="195">
        <v>0</v>
      </c>
      <c r="R68" s="140">
        <v>0</v>
      </c>
      <c r="S68" s="140">
        <v>44399</v>
      </c>
      <c r="T68" s="140">
        <v>130993</v>
      </c>
      <c r="U68" s="195">
        <v>0</v>
      </c>
    </row>
    <row r="69" spans="2:21" ht="12.5" x14ac:dyDescent="0.25">
      <c r="B69" s="99" t="s">
        <v>38</v>
      </c>
      <c r="C69" s="78">
        <v>211462.77100000001</v>
      </c>
      <c r="D69" s="78">
        <v>182920.071</v>
      </c>
      <c r="E69" s="78">
        <v>0</v>
      </c>
      <c r="F69" s="78">
        <v>0</v>
      </c>
      <c r="G69" s="78">
        <v>0</v>
      </c>
      <c r="H69" s="78">
        <v>0</v>
      </c>
      <c r="I69" s="78">
        <v>76768.521999999997</v>
      </c>
      <c r="J69" s="78">
        <f t="shared" si="80"/>
        <v>106151.549</v>
      </c>
      <c r="K69" s="138">
        <f t="shared" si="81"/>
        <v>182920.071</v>
      </c>
      <c r="L69" s="139">
        <f t="shared" si="82"/>
        <v>0</v>
      </c>
      <c r="N69" s="195">
        <v>0</v>
      </c>
      <c r="O69" s="140">
        <v>0</v>
      </c>
      <c r="P69" s="140">
        <v>0</v>
      </c>
      <c r="Q69" s="195">
        <v>550.77099999999996</v>
      </c>
      <c r="R69" s="140">
        <v>104684.823</v>
      </c>
      <c r="S69" s="140">
        <v>13.978</v>
      </c>
      <c r="T69" s="140">
        <v>901.97699999999998</v>
      </c>
      <c r="U69" s="195">
        <v>0</v>
      </c>
    </row>
    <row r="70" spans="2:21" ht="12.5" x14ac:dyDescent="0.25">
      <c r="B70" s="99" t="s">
        <v>22</v>
      </c>
      <c r="C70" s="78">
        <v>76457.649000000005</v>
      </c>
      <c r="D70" s="78">
        <v>148084.08600000001</v>
      </c>
      <c r="E70" s="78">
        <v>0</v>
      </c>
      <c r="F70" s="78">
        <v>0</v>
      </c>
      <c r="G70" s="78">
        <v>69141.576000000001</v>
      </c>
      <c r="H70" s="78">
        <v>0</v>
      </c>
      <c r="I70" s="78">
        <v>67451.576000000001</v>
      </c>
      <c r="J70" s="78">
        <f t="shared" si="80"/>
        <v>11490.934000000001</v>
      </c>
      <c r="K70" s="138">
        <f t="shared" si="81"/>
        <v>148084.08600000001</v>
      </c>
      <c r="L70" s="139">
        <f t="shared" si="82"/>
        <v>0</v>
      </c>
      <c r="N70" s="195">
        <v>0</v>
      </c>
      <c r="O70" s="140">
        <v>0</v>
      </c>
      <c r="P70" s="140">
        <v>0</v>
      </c>
      <c r="Q70" s="195">
        <v>5346.7110000000002</v>
      </c>
      <c r="R70" s="140">
        <v>0</v>
      </c>
      <c r="S70" s="140">
        <v>0</v>
      </c>
      <c r="T70" s="140">
        <v>6144.223</v>
      </c>
      <c r="U70" s="195">
        <v>0</v>
      </c>
    </row>
    <row r="71" spans="2:21" ht="12.5" x14ac:dyDescent="0.25">
      <c r="B71" s="99" t="s">
        <v>35</v>
      </c>
      <c r="C71" s="78">
        <v>397480.65</v>
      </c>
      <c r="D71" s="78">
        <v>207099.71799999999</v>
      </c>
      <c r="E71" s="78">
        <v>0</v>
      </c>
      <c r="F71" s="78">
        <v>68258.335000000006</v>
      </c>
      <c r="G71" s="78">
        <v>279.85599999999999</v>
      </c>
      <c r="H71" s="78">
        <v>3874.9769999999999</v>
      </c>
      <c r="I71" s="78">
        <v>134281.54999999999</v>
      </c>
      <c r="J71" s="78">
        <f t="shared" si="80"/>
        <v>405</v>
      </c>
      <c r="K71" s="138">
        <f t="shared" si="81"/>
        <v>207099.71799999999</v>
      </c>
      <c r="L71" s="139">
        <f t="shared" si="82"/>
        <v>0</v>
      </c>
      <c r="N71" s="195">
        <v>0</v>
      </c>
      <c r="O71" s="140">
        <v>0</v>
      </c>
      <c r="P71" s="140">
        <v>0</v>
      </c>
      <c r="Q71" s="195">
        <v>0</v>
      </c>
      <c r="R71" s="140">
        <v>0</v>
      </c>
      <c r="S71" s="140">
        <v>405</v>
      </c>
      <c r="T71" s="140">
        <v>0</v>
      </c>
      <c r="U71" s="195">
        <v>0</v>
      </c>
    </row>
    <row r="72" spans="2:21" ht="12.5" x14ac:dyDescent="0.25">
      <c r="B72" s="99" t="s">
        <v>33</v>
      </c>
      <c r="C72" s="78">
        <v>1446670.121</v>
      </c>
      <c r="D72" s="78">
        <v>1483087.7509999999</v>
      </c>
      <c r="E72" s="78">
        <v>635305.03200000001</v>
      </c>
      <c r="F72" s="78">
        <v>0</v>
      </c>
      <c r="G72" s="78">
        <v>1742.383</v>
      </c>
      <c r="H72" s="78">
        <v>1184.4000000000001</v>
      </c>
      <c r="I72" s="78">
        <v>822258.848</v>
      </c>
      <c r="J72" s="78">
        <f t="shared" si="80"/>
        <v>22597.088</v>
      </c>
      <c r="K72" s="138">
        <f t="shared" si="81"/>
        <v>1483087.7510000002</v>
      </c>
      <c r="L72" s="139">
        <f t="shared" si="82"/>
        <v>0</v>
      </c>
      <c r="N72" s="195">
        <v>0</v>
      </c>
      <c r="O72" s="140">
        <v>0</v>
      </c>
      <c r="P72" s="140">
        <v>0</v>
      </c>
      <c r="Q72" s="195">
        <v>0</v>
      </c>
      <c r="R72" s="140">
        <v>0</v>
      </c>
      <c r="S72" s="140">
        <v>12712.601000000001</v>
      </c>
      <c r="T72" s="140">
        <v>9884.4869999999992</v>
      </c>
      <c r="U72" s="195">
        <v>0</v>
      </c>
    </row>
    <row r="73" spans="2:21" ht="12.5" x14ac:dyDescent="0.25">
      <c r="B73" s="99" t="s">
        <v>32</v>
      </c>
      <c r="C73" s="78">
        <v>5730345.7189999996</v>
      </c>
      <c r="D73" s="78">
        <v>5134049.8530000001</v>
      </c>
      <c r="E73" s="78">
        <v>3860690.148</v>
      </c>
      <c r="F73" s="78">
        <v>0</v>
      </c>
      <c r="G73" s="78">
        <v>652.02700000000004</v>
      </c>
      <c r="H73" s="78">
        <v>27793.789000000001</v>
      </c>
      <c r="I73" s="78">
        <v>1170748.551</v>
      </c>
      <c r="J73" s="78">
        <f t="shared" si="80"/>
        <v>74165.339000000007</v>
      </c>
      <c r="K73" s="138">
        <f t="shared" si="81"/>
        <v>5134049.8539999994</v>
      </c>
      <c r="L73" s="139">
        <f t="shared" si="82"/>
        <v>9.9999923259019852E-4</v>
      </c>
      <c r="N73" s="195">
        <v>0</v>
      </c>
      <c r="O73" s="140">
        <v>5795.9579999999996</v>
      </c>
      <c r="P73" s="140">
        <v>0</v>
      </c>
      <c r="Q73" s="195">
        <v>0</v>
      </c>
      <c r="R73" s="140">
        <v>0</v>
      </c>
      <c r="S73" s="140">
        <v>16273.727000000001</v>
      </c>
      <c r="T73" s="140">
        <v>52095.654000000002</v>
      </c>
      <c r="U73" s="195">
        <v>0</v>
      </c>
    </row>
    <row r="74" spans="2:21" ht="12.5" x14ac:dyDescent="0.25">
      <c r="B74" s="99" t="s">
        <v>45</v>
      </c>
      <c r="C74" s="78">
        <v>216418.992</v>
      </c>
      <c r="D74" s="78">
        <v>156268.573</v>
      </c>
      <c r="E74" s="78">
        <v>0</v>
      </c>
      <c r="F74" s="78">
        <v>0</v>
      </c>
      <c r="G74" s="78">
        <v>29519.73</v>
      </c>
      <c r="H74" s="78">
        <v>25350.99</v>
      </c>
      <c r="I74" s="78">
        <v>97420.642000000007</v>
      </c>
      <c r="J74" s="78">
        <f t="shared" si="80"/>
        <v>3977.2110000000002</v>
      </c>
      <c r="K74" s="138">
        <f t="shared" si="81"/>
        <v>156268.57300000003</v>
      </c>
      <c r="L74" s="139">
        <f t="shared" si="82"/>
        <v>0</v>
      </c>
      <c r="N74" s="195">
        <v>2346.9110000000001</v>
      </c>
      <c r="O74" s="140">
        <v>0</v>
      </c>
      <c r="P74" s="140">
        <v>0</v>
      </c>
      <c r="Q74" s="195">
        <v>0</v>
      </c>
      <c r="R74" s="140">
        <v>0</v>
      </c>
      <c r="S74" s="140">
        <v>1630.3</v>
      </c>
      <c r="T74" s="140">
        <v>0</v>
      </c>
      <c r="U74" s="195">
        <v>0</v>
      </c>
    </row>
    <row r="75" spans="2:21" ht="12.5" x14ac:dyDescent="0.25">
      <c r="B75" s="99" t="s">
        <v>34</v>
      </c>
      <c r="C75" s="78">
        <v>1379330.753</v>
      </c>
      <c r="D75" s="78">
        <v>1577276.7209999999</v>
      </c>
      <c r="E75" s="78">
        <v>0</v>
      </c>
      <c r="F75" s="78">
        <v>0</v>
      </c>
      <c r="G75" s="78">
        <v>137629.56700000001</v>
      </c>
      <c r="H75" s="78">
        <v>225414.842</v>
      </c>
      <c r="I75" s="78">
        <v>1144641.1850000001</v>
      </c>
      <c r="J75" s="78">
        <f t="shared" si="80"/>
        <v>69591.127000000008</v>
      </c>
      <c r="K75" s="138">
        <f t="shared" si="81"/>
        <v>1577276.7210000001</v>
      </c>
      <c r="L75" s="139">
        <f t="shared" si="82"/>
        <v>0</v>
      </c>
      <c r="N75" s="195">
        <v>411.86099999999999</v>
      </c>
      <c r="O75" s="140">
        <v>17982</v>
      </c>
      <c r="P75" s="140">
        <v>1369.6959999999999</v>
      </c>
      <c r="Q75" s="195">
        <v>0</v>
      </c>
      <c r="R75" s="140">
        <v>0</v>
      </c>
      <c r="S75" s="140">
        <v>14523.598</v>
      </c>
      <c r="T75" s="140">
        <v>35303.972000000002</v>
      </c>
      <c r="U75" s="195">
        <v>0</v>
      </c>
    </row>
    <row r="76" spans="2:21" ht="12.5" x14ac:dyDescent="0.25">
      <c r="B76" s="99" t="s">
        <v>46</v>
      </c>
      <c r="C76" s="78">
        <v>3894.5740000000001</v>
      </c>
      <c r="D76" s="78">
        <v>9138.1370000000006</v>
      </c>
      <c r="E76" s="78">
        <v>0</v>
      </c>
      <c r="F76" s="78">
        <v>0</v>
      </c>
      <c r="G76" s="78">
        <v>0</v>
      </c>
      <c r="H76" s="78">
        <v>0</v>
      </c>
      <c r="I76" s="78">
        <v>8797.6190000000006</v>
      </c>
      <c r="J76" s="78">
        <f t="shared" si="80"/>
        <v>340.51800000000003</v>
      </c>
      <c r="K76" s="138">
        <f t="shared" si="81"/>
        <v>9138.1370000000006</v>
      </c>
      <c r="L76" s="139">
        <f t="shared" si="82"/>
        <v>0</v>
      </c>
      <c r="N76" s="195">
        <v>0</v>
      </c>
      <c r="O76" s="140">
        <v>0</v>
      </c>
      <c r="P76" s="140">
        <v>0</v>
      </c>
      <c r="Q76" s="195">
        <v>0</v>
      </c>
      <c r="R76" s="140">
        <v>0</v>
      </c>
      <c r="S76" s="140">
        <v>270.61799999999999</v>
      </c>
      <c r="T76" s="140">
        <v>69.900000000000006</v>
      </c>
      <c r="U76" s="195">
        <v>0</v>
      </c>
    </row>
    <row r="77" spans="2:21" ht="12.5" x14ac:dyDescent="0.25">
      <c r="B77" s="99" t="s">
        <v>29</v>
      </c>
      <c r="C77" s="78">
        <v>82784.759999999995</v>
      </c>
      <c r="D77" s="78">
        <v>113456.908</v>
      </c>
      <c r="E77" s="78">
        <v>0</v>
      </c>
      <c r="F77" s="78">
        <v>0</v>
      </c>
      <c r="G77" s="78">
        <v>0</v>
      </c>
      <c r="H77" s="78">
        <v>0</v>
      </c>
      <c r="I77" s="78">
        <v>112661.80100000001</v>
      </c>
      <c r="J77" s="78">
        <f t="shared" si="80"/>
        <v>795.10699999999997</v>
      </c>
      <c r="K77" s="138">
        <f t="shared" si="81"/>
        <v>113456.90800000001</v>
      </c>
      <c r="L77" s="139">
        <f t="shared" si="82"/>
        <v>0</v>
      </c>
      <c r="N77" s="195">
        <v>0</v>
      </c>
      <c r="O77" s="140">
        <v>0</v>
      </c>
      <c r="P77" s="140">
        <v>0</v>
      </c>
      <c r="Q77" s="195">
        <v>0</v>
      </c>
      <c r="R77" s="140">
        <v>0</v>
      </c>
      <c r="S77" s="140">
        <v>166.60300000000001</v>
      </c>
      <c r="T77" s="140">
        <v>628.50400000000002</v>
      </c>
      <c r="U77" s="195">
        <v>0</v>
      </c>
    </row>
    <row r="78" spans="2:21" ht="12.5" x14ac:dyDescent="0.25">
      <c r="B78" s="99" t="s">
        <v>28</v>
      </c>
      <c r="C78" s="78">
        <v>65450.822</v>
      </c>
      <c r="D78" s="78">
        <v>85058.104000000007</v>
      </c>
      <c r="E78" s="78">
        <v>0</v>
      </c>
      <c r="F78" s="78">
        <v>0</v>
      </c>
      <c r="G78" s="78">
        <v>0</v>
      </c>
      <c r="H78" s="78">
        <v>1333.08</v>
      </c>
      <c r="I78" s="78">
        <v>71349.06</v>
      </c>
      <c r="J78" s="78">
        <f t="shared" si="80"/>
        <v>12375.964</v>
      </c>
      <c r="K78" s="138">
        <f t="shared" si="81"/>
        <v>85058.103999999992</v>
      </c>
      <c r="L78" s="139">
        <f t="shared" si="82"/>
        <v>0</v>
      </c>
      <c r="N78" s="195">
        <v>0</v>
      </c>
      <c r="O78" s="140">
        <v>0</v>
      </c>
      <c r="P78" s="140">
        <v>0</v>
      </c>
      <c r="Q78" s="195">
        <v>207.44399999999999</v>
      </c>
      <c r="R78" s="140">
        <v>0</v>
      </c>
      <c r="S78" s="140">
        <v>1010</v>
      </c>
      <c r="T78" s="140">
        <v>1511</v>
      </c>
      <c r="U78" s="195">
        <v>9647.52</v>
      </c>
    </row>
    <row r="79" spans="2:21" ht="12.5" x14ac:dyDescent="0.25">
      <c r="B79" s="99" t="s">
        <v>20</v>
      </c>
      <c r="C79" s="78">
        <v>4965.2669999999998</v>
      </c>
      <c r="D79" s="78">
        <v>12764.373</v>
      </c>
      <c r="E79" s="78">
        <v>0</v>
      </c>
      <c r="F79" s="78">
        <v>0</v>
      </c>
      <c r="G79" s="78">
        <v>0</v>
      </c>
      <c r="H79" s="78">
        <v>0</v>
      </c>
      <c r="I79" s="78">
        <v>10891.231</v>
      </c>
      <c r="J79" s="78">
        <f t="shared" si="80"/>
        <v>1873.1419999999998</v>
      </c>
      <c r="K79" s="138">
        <f t="shared" si="81"/>
        <v>12764.373</v>
      </c>
      <c r="L79" s="139">
        <f t="shared" si="82"/>
        <v>0</v>
      </c>
      <c r="N79" s="195">
        <v>0</v>
      </c>
      <c r="O79" s="140">
        <v>0</v>
      </c>
      <c r="P79" s="140">
        <v>0</v>
      </c>
      <c r="Q79" s="195">
        <v>0</v>
      </c>
      <c r="R79" s="140">
        <v>0</v>
      </c>
      <c r="S79" s="140">
        <v>977.10299999999995</v>
      </c>
      <c r="T79" s="140">
        <v>896.03899999999999</v>
      </c>
      <c r="U79" s="195">
        <v>0</v>
      </c>
    </row>
    <row r="80" spans="2:21" ht="12.5" x14ac:dyDescent="0.25">
      <c r="B80" s="99" t="s">
        <v>40</v>
      </c>
      <c r="C80" s="78">
        <v>490164.04300000001</v>
      </c>
      <c r="D80" s="78">
        <v>443306.08</v>
      </c>
      <c r="E80" s="78">
        <v>169691.00399999999</v>
      </c>
      <c r="F80" s="78">
        <v>39046.875</v>
      </c>
      <c r="G80" s="78">
        <v>55280.701000000001</v>
      </c>
      <c r="H80" s="78">
        <v>35153.800000000003</v>
      </c>
      <c r="I80" s="78">
        <v>129829.5</v>
      </c>
      <c r="J80" s="78">
        <f t="shared" si="80"/>
        <v>14304.2</v>
      </c>
      <c r="K80" s="138">
        <f t="shared" si="81"/>
        <v>443306.07999999996</v>
      </c>
      <c r="L80" s="139">
        <f t="shared" si="82"/>
        <v>0</v>
      </c>
      <c r="N80" s="195">
        <v>6235</v>
      </c>
      <c r="O80" s="140">
        <v>1839.2</v>
      </c>
      <c r="P80" s="140">
        <v>0</v>
      </c>
      <c r="Q80" s="195">
        <v>0</v>
      </c>
      <c r="R80" s="140">
        <v>0</v>
      </c>
      <c r="S80" s="140">
        <v>3857</v>
      </c>
      <c r="T80" s="140">
        <v>2373</v>
      </c>
      <c r="U80" s="195">
        <v>0</v>
      </c>
    </row>
    <row r="81" spans="2:21" ht="12.5" x14ac:dyDescent="0.25">
      <c r="B81" s="99" t="s">
        <v>47</v>
      </c>
      <c r="C81" s="78">
        <v>180.78800000000001</v>
      </c>
      <c r="D81" s="78">
        <v>1728.4680000000001</v>
      </c>
      <c r="E81" s="78">
        <v>0</v>
      </c>
      <c r="F81" s="78">
        <v>0</v>
      </c>
      <c r="G81" s="78">
        <v>0</v>
      </c>
      <c r="H81" s="78">
        <v>0</v>
      </c>
      <c r="I81" s="78">
        <v>1728.4680000000001</v>
      </c>
      <c r="J81" s="78">
        <f t="shared" si="80"/>
        <v>0</v>
      </c>
      <c r="K81" s="138">
        <f t="shared" si="81"/>
        <v>1728.4680000000001</v>
      </c>
      <c r="L81" s="139">
        <f t="shared" si="82"/>
        <v>0</v>
      </c>
      <c r="N81" s="195">
        <v>0</v>
      </c>
      <c r="O81" s="140">
        <v>0</v>
      </c>
      <c r="P81" s="140">
        <v>0</v>
      </c>
      <c r="Q81" s="195">
        <v>0</v>
      </c>
      <c r="R81" s="140">
        <v>0</v>
      </c>
      <c r="S81" s="140">
        <v>0</v>
      </c>
      <c r="T81" s="140">
        <v>0</v>
      </c>
      <c r="U81" s="195">
        <v>0</v>
      </c>
    </row>
    <row r="82" spans="2:21" ht="12.5" x14ac:dyDescent="0.25">
      <c r="B82" s="99" t="s">
        <v>23</v>
      </c>
      <c r="C82" s="78">
        <v>2977795.8790000002</v>
      </c>
      <c r="D82" s="78">
        <v>1148334.7490000001</v>
      </c>
      <c r="E82" s="78">
        <v>40021.203000000001</v>
      </c>
      <c r="F82" s="78">
        <v>0</v>
      </c>
      <c r="G82" s="78">
        <v>722675.68900000001</v>
      </c>
      <c r="H82" s="78">
        <v>31482.71</v>
      </c>
      <c r="I82" s="78">
        <v>298381.78100000002</v>
      </c>
      <c r="J82" s="78">
        <f t="shared" si="80"/>
        <v>55773.365999999995</v>
      </c>
      <c r="K82" s="138">
        <f t="shared" si="81"/>
        <v>1148334.7489999998</v>
      </c>
      <c r="L82" s="139">
        <f t="shared" si="82"/>
        <v>0</v>
      </c>
      <c r="N82" s="195">
        <v>4947.8879999999999</v>
      </c>
      <c r="O82" s="140">
        <v>8401.2119999999995</v>
      </c>
      <c r="P82" s="140">
        <v>0</v>
      </c>
      <c r="Q82" s="195">
        <v>0</v>
      </c>
      <c r="R82" s="140">
        <v>0</v>
      </c>
      <c r="S82" s="140">
        <v>0</v>
      </c>
      <c r="T82" s="140">
        <v>29838.733</v>
      </c>
      <c r="U82" s="195">
        <v>12585.532999999999</v>
      </c>
    </row>
    <row r="83" spans="2:21" ht="12.5" x14ac:dyDescent="0.25">
      <c r="B83" s="99" t="s">
        <v>24</v>
      </c>
      <c r="C83" s="78">
        <v>507272.79599999997</v>
      </c>
      <c r="D83" s="78">
        <v>518656.049</v>
      </c>
      <c r="E83" s="78">
        <v>0</v>
      </c>
      <c r="F83" s="78">
        <v>0</v>
      </c>
      <c r="G83" s="78">
        <v>26486.834999999999</v>
      </c>
      <c r="H83" s="78">
        <v>23278.738000000001</v>
      </c>
      <c r="I83" s="78">
        <v>440156.62599999999</v>
      </c>
      <c r="J83" s="78">
        <f t="shared" si="80"/>
        <v>28733.851999999999</v>
      </c>
      <c r="K83" s="138">
        <f t="shared" si="81"/>
        <v>518656.05100000004</v>
      </c>
      <c r="L83" s="139">
        <f t="shared" si="82"/>
        <v>2.0000000367872417E-3</v>
      </c>
      <c r="N83" s="195">
        <v>614.76300000000003</v>
      </c>
      <c r="O83" s="140">
        <v>0</v>
      </c>
      <c r="P83" s="140">
        <v>0</v>
      </c>
      <c r="Q83" s="195">
        <v>0</v>
      </c>
      <c r="R83" s="140">
        <v>0</v>
      </c>
      <c r="S83" s="140">
        <v>14414.485000000001</v>
      </c>
      <c r="T83" s="140">
        <v>13560.72</v>
      </c>
      <c r="U83" s="195">
        <v>143.88399999999999</v>
      </c>
    </row>
    <row r="84" spans="2:21" ht="12.5" x14ac:dyDescent="0.25">
      <c r="B84" s="99" t="s">
        <v>41</v>
      </c>
      <c r="C84" s="78">
        <v>2798222.6039999998</v>
      </c>
      <c r="D84" s="78">
        <v>2427363.091</v>
      </c>
      <c r="E84" s="78">
        <v>0</v>
      </c>
      <c r="F84" s="78">
        <v>1676049.324</v>
      </c>
      <c r="G84" s="78">
        <v>142202.17199999999</v>
      </c>
      <c r="H84" s="78">
        <v>38859.675000000003</v>
      </c>
      <c r="I84" s="78">
        <v>524112.96399999998</v>
      </c>
      <c r="J84" s="78">
        <f t="shared" si="80"/>
        <v>46138.955999999998</v>
      </c>
      <c r="K84" s="138">
        <f t="shared" si="81"/>
        <v>2427363.091</v>
      </c>
      <c r="L84" s="139">
        <f t="shared" si="82"/>
        <v>0</v>
      </c>
      <c r="N84" s="195">
        <v>0</v>
      </c>
      <c r="O84" s="140">
        <v>263.64600000000002</v>
      </c>
      <c r="P84" s="140">
        <v>0</v>
      </c>
      <c r="Q84" s="195">
        <v>0</v>
      </c>
      <c r="R84" s="140">
        <v>0</v>
      </c>
      <c r="S84" s="140">
        <v>27657.285</v>
      </c>
      <c r="T84" s="140">
        <v>17104.467000000001</v>
      </c>
      <c r="U84" s="195">
        <v>1113.558</v>
      </c>
    </row>
    <row r="85" spans="2:21" ht="12.5" x14ac:dyDescent="0.25">
      <c r="B85" s="99" t="s">
        <v>37</v>
      </c>
      <c r="C85" s="78">
        <v>242897.90900000001</v>
      </c>
      <c r="D85" s="78">
        <v>284504.44699999999</v>
      </c>
      <c r="E85" s="78">
        <v>0</v>
      </c>
      <c r="F85" s="78">
        <v>0</v>
      </c>
      <c r="G85" s="78">
        <v>0</v>
      </c>
      <c r="H85" s="78">
        <v>0</v>
      </c>
      <c r="I85" s="78">
        <v>278676.90000000002</v>
      </c>
      <c r="J85" s="78">
        <f t="shared" si="80"/>
        <v>5827.5470000000005</v>
      </c>
      <c r="K85" s="138">
        <f t="shared" si="81"/>
        <v>284504.44700000004</v>
      </c>
      <c r="L85" s="139">
        <f t="shared" si="82"/>
        <v>0</v>
      </c>
      <c r="N85" s="195">
        <v>0</v>
      </c>
      <c r="O85" s="140">
        <v>0</v>
      </c>
      <c r="P85" s="140">
        <v>0</v>
      </c>
      <c r="Q85" s="195">
        <v>0</v>
      </c>
      <c r="R85" s="140">
        <v>0</v>
      </c>
      <c r="S85" s="140">
        <v>2157.4160000000002</v>
      </c>
      <c r="T85" s="140">
        <v>3670.1309999999999</v>
      </c>
      <c r="U85" s="195">
        <v>0</v>
      </c>
    </row>
    <row r="86" spans="2:21" ht="12.5" x14ac:dyDescent="0.25">
      <c r="B86" s="99" t="s">
        <v>42</v>
      </c>
      <c r="C86" s="78">
        <v>1145929.1740000001</v>
      </c>
      <c r="D86" s="78">
        <v>936207.19200000004</v>
      </c>
      <c r="E86" s="78">
        <v>120872.916</v>
      </c>
      <c r="F86" s="78">
        <v>108514.859</v>
      </c>
      <c r="G86" s="78">
        <v>309467.57</v>
      </c>
      <c r="H86" s="78">
        <v>135491.522</v>
      </c>
      <c r="I86" s="78">
        <v>242761.967</v>
      </c>
      <c r="J86" s="78">
        <f t="shared" si="80"/>
        <v>19098.357999999997</v>
      </c>
      <c r="K86" s="138">
        <f t="shared" si="81"/>
        <v>936207.19200000004</v>
      </c>
      <c r="L86" s="139">
        <f t="shared" si="82"/>
        <v>0</v>
      </c>
      <c r="N86" s="195">
        <v>6100.8459999999995</v>
      </c>
      <c r="O86" s="140">
        <v>1214.136</v>
      </c>
      <c r="P86" s="140">
        <v>0</v>
      </c>
      <c r="Q86" s="195">
        <v>16.027000000000001</v>
      </c>
      <c r="R86" s="140">
        <v>0</v>
      </c>
      <c r="S86" s="140">
        <v>11664.945</v>
      </c>
      <c r="T86" s="140">
        <v>102.404</v>
      </c>
      <c r="U86" s="195">
        <v>0</v>
      </c>
    </row>
    <row r="87" spans="2:21" ht="12.5" x14ac:dyDescent="0.25">
      <c r="B87" s="99" t="s">
        <v>36</v>
      </c>
      <c r="C87" s="78">
        <v>154484.54</v>
      </c>
      <c r="D87" s="78">
        <v>146781.59400000001</v>
      </c>
      <c r="E87" s="78">
        <v>62670.196000000004</v>
      </c>
      <c r="F87" s="78">
        <v>36231.332999999999</v>
      </c>
      <c r="G87" s="78">
        <v>193.77799999999999</v>
      </c>
      <c r="H87" s="78">
        <v>10.586</v>
      </c>
      <c r="I87" s="78">
        <v>45274.256000000001</v>
      </c>
      <c r="J87" s="78">
        <f t="shared" si="80"/>
        <v>2401.444</v>
      </c>
      <c r="K87" s="138">
        <f t="shared" si="81"/>
        <v>146781.59299999999</v>
      </c>
      <c r="L87" s="139">
        <f t="shared" si="82"/>
        <v>-1.0000000183936208E-3</v>
      </c>
      <c r="N87" s="195">
        <v>6.7110000000000003</v>
      </c>
      <c r="O87" s="140">
        <v>0</v>
      </c>
      <c r="P87" s="140">
        <v>0</v>
      </c>
      <c r="Q87" s="195">
        <v>0</v>
      </c>
      <c r="R87" s="140">
        <v>0</v>
      </c>
      <c r="S87" s="140">
        <v>2394.7330000000002</v>
      </c>
      <c r="T87" s="140">
        <v>0</v>
      </c>
      <c r="U87" s="195">
        <v>0</v>
      </c>
    </row>
    <row r="88" spans="2:21" ht="12.5" x14ac:dyDescent="0.25">
      <c r="B88" s="99" t="s">
        <v>39</v>
      </c>
      <c r="C88" s="78">
        <v>251567.07800000001</v>
      </c>
      <c r="D88" s="78">
        <v>282980.31699999998</v>
      </c>
      <c r="E88" s="78">
        <v>169314.19200000001</v>
      </c>
      <c r="F88" s="78">
        <v>10231.83</v>
      </c>
      <c r="G88" s="78">
        <v>2289.6260000000002</v>
      </c>
      <c r="H88" s="78">
        <v>83.4</v>
      </c>
      <c r="I88" s="78">
        <v>91498.668999999994</v>
      </c>
      <c r="J88" s="78">
        <f t="shared" si="80"/>
        <v>9562.6</v>
      </c>
      <c r="K88" s="138">
        <f t="shared" si="81"/>
        <v>282980.31699999992</v>
      </c>
      <c r="L88" s="139">
        <f t="shared" si="82"/>
        <v>0</v>
      </c>
      <c r="N88" s="195">
        <v>83.6</v>
      </c>
      <c r="O88" s="140">
        <v>0</v>
      </c>
      <c r="P88" s="140">
        <v>0</v>
      </c>
      <c r="Q88" s="195">
        <v>0</v>
      </c>
      <c r="R88" s="140">
        <v>0</v>
      </c>
      <c r="S88" s="140">
        <v>8289</v>
      </c>
      <c r="T88" s="140">
        <v>1190</v>
      </c>
      <c r="U88" s="195">
        <v>0</v>
      </c>
    </row>
    <row r="89" spans="2:21" ht="12.5" x14ac:dyDescent="0.25">
      <c r="B89" s="99" t="s">
        <v>27</v>
      </c>
      <c r="C89" s="78">
        <v>715282.33799999999</v>
      </c>
      <c r="D89" s="78">
        <v>770934.277</v>
      </c>
      <c r="E89" s="78">
        <v>232266.91699999999</v>
      </c>
      <c r="F89" s="78">
        <v>0</v>
      </c>
      <c r="G89" s="78">
        <v>0</v>
      </c>
      <c r="H89" s="78">
        <v>0</v>
      </c>
      <c r="I89" s="78">
        <v>496370.91</v>
      </c>
      <c r="J89" s="78">
        <f t="shared" si="80"/>
        <v>42296.45</v>
      </c>
      <c r="K89" s="138">
        <f t="shared" si="81"/>
        <v>770934.27699999989</v>
      </c>
      <c r="L89" s="139">
        <f t="shared" si="82"/>
        <v>0</v>
      </c>
      <c r="N89" s="195">
        <v>0</v>
      </c>
      <c r="O89" s="140">
        <v>0</v>
      </c>
      <c r="P89" s="140">
        <v>0</v>
      </c>
      <c r="Q89" s="195">
        <v>24203.25</v>
      </c>
      <c r="R89" s="140">
        <v>0</v>
      </c>
      <c r="S89" s="140">
        <v>2025</v>
      </c>
      <c r="T89" s="140">
        <v>10272</v>
      </c>
      <c r="U89" s="195">
        <v>5796.2</v>
      </c>
    </row>
    <row r="90" spans="2:21" ht="12.5" x14ac:dyDescent="0.25">
      <c r="B90" s="99" t="s">
        <v>25</v>
      </c>
      <c r="C90" s="78">
        <v>1329599.8859999999</v>
      </c>
      <c r="D90" s="78">
        <v>1459931.629</v>
      </c>
      <c r="E90" s="78">
        <v>503588.304</v>
      </c>
      <c r="F90" s="78">
        <v>0</v>
      </c>
      <c r="G90" s="78">
        <v>0</v>
      </c>
      <c r="H90" s="78">
        <v>0</v>
      </c>
      <c r="I90" s="78">
        <v>917192.82499999995</v>
      </c>
      <c r="J90" s="78">
        <f t="shared" si="80"/>
        <v>39150.5</v>
      </c>
      <c r="K90" s="138">
        <f t="shared" si="81"/>
        <v>1459931.629</v>
      </c>
      <c r="L90" s="139">
        <f t="shared" si="82"/>
        <v>0</v>
      </c>
      <c r="N90" s="195">
        <v>0</v>
      </c>
      <c r="O90" s="140">
        <v>0</v>
      </c>
      <c r="P90" s="140">
        <v>0</v>
      </c>
      <c r="Q90" s="195">
        <v>2462.5</v>
      </c>
      <c r="R90" s="140">
        <v>0</v>
      </c>
      <c r="S90" s="140">
        <v>4132</v>
      </c>
      <c r="T90" s="140">
        <v>32556</v>
      </c>
      <c r="U90" s="195">
        <v>0</v>
      </c>
    </row>
    <row r="91" spans="2:21" ht="12.5" x14ac:dyDescent="0.25">
      <c r="B91" s="99" t="s">
        <v>62</v>
      </c>
      <c r="C91" s="78">
        <v>200585.492</v>
      </c>
      <c r="D91" s="78">
        <v>220435.61799999999</v>
      </c>
      <c r="E91" s="78">
        <v>0</v>
      </c>
      <c r="F91" s="78">
        <v>0</v>
      </c>
      <c r="G91" s="78">
        <v>0</v>
      </c>
      <c r="H91" s="78">
        <v>0</v>
      </c>
      <c r="I91" s="78">
        <v>220435.61799999999</v>
      </c>
      <c r="J91" s="78">
        <f>SUM(N91:U91)</f>
        <v>0</v>
      </c>
      <c r="K91" s="138">
        <f>SUM(E91:J91)</f>
        <v>220435.61799999999</v>
      </c>
      <c r="L91" s="139">
        <f>K91-D91</f>
        <v>0</v>
      </c>
      <c r="N91" s="195">
        <v>0</v>
      </c>
      <c r="O91" s="140">
        <v>0</v>
      </c>
      <c r="P91" s="140">
        <v>0</v>
      </c>
      <c r="Q91" s="195">
        <v>0</v>
      </c>
      <c r="R91" s="140">
        <v>0</v>
      </c>
      <c r="S91" s="140">
        <v>0</v>
      </c>
      <c r="T91" s="140">
        <v>0</v>
      </c>
      <c r="U91" s="195">
        <v>0</v>
      </c>
    </row>
    <row r="92" spans="2:21" ht="12.5" x14ac:dyDescent="0.25">
      <c r="B92" s="99" t="s">
        <v>44</v>
      </c>
      <c r="C92" s="78">
        <v>8794886.9539999999</v>
      </c>
      <c r="D92" s="78">
        <v>8747115.4460000005</v>
      </c>
      <c r="E92" s="78">
        <v>0</v>
      </c>
      <c r="F92" s="78">
        <v>1929.4870000000001</v>
      </c>
      <c r="G92" s="78">
        <v>4104679.2149999999</v>
      </c>
      <c r="H92" s="78">
        <v>3602962.676</v>
      </c>
      <c r="I92" s="78">
        <v>634928.98100000003</v>
      </c>
      <c r="J92" s="78">
        <f t="shared" si="80"/>
        <v>402615.087</v>
      </c>
      <c r="K92" s="138">
        <f t="shared" si="81"/>
        <v>8747115.4460000005</v>
      </c>
      <c r="L92" s="139">
        <f t="shared" si="82"/>
        <v>0</v>
      </c>
      <c r="N92" s="195">
        <v>383605.967</v>
      </c>
      <c r="O92" s="140">
        <v>2709.3629999999998</v>
      </c>
      <c r="P92" s="140">
        <v>0</v>
      </c>
      <c r="Q92" s="195">
        <v>0</v>
      </c>
      <c r="R92" s="140">
        <v>0</v>
      </c>
      <c r="S92" s="140">
        <v>3601.1309999999999</v>
      </c>
      <c r="T92" s="140">
        <v>7463.1419999999998</v>
      </c>
      <c r="U92" s="195">
        <v>5235.4840000000004</v>
      </c>
    </row>
    <row r="93" spans="2:21" ht="12.5" x14ac:dyDescent="0.25">
      <c r="B93" s="99" t="s">
        <v>30</v>
      </c>
      <c r="C93" s="78">
        <v>6111883.8899999997</v>
      </c>
      <c r="D93" s="78" t="s">
        <v>60</v>
      </c>
      <c r="E93" s="78" t="s">
        <v>60</v>
      </c>
      <c r="F93" s="78" t="s">
        <v>60</v>
      </c>
      <c r="G93" s="78" t="s">
        <v>60</v>
      </c>
      <c r="H93" s="78" t="s">
        <v>60</v>
      </c>
      <c r="I93" s="78" t="s">
        <v>60</v>
      </c>
      <c r="J93" s="78">
        <f t="shared" si="80"/>
        <v>0</v>
      </c>
      <c r="K93" s="138">
        <f t="shared" si="81"/>
        <v>0</v>
      </c>
      <c r="L93" s="139" t="e">
        <f t="shared" si="82"/>
        <v>#VALUE!</v>
      </c>
      <c r="N93" s="195" t="s">
        <v>60</v>
      </c>
      <c r="O93" s="140" t="s">
        <v>60</v>
      </c>
      <c r="P93" s="140" t="s">
        <v>60</v>
      </c>
      <c r="Q93" s="195" t="s">
        <v>60</v>
      </c>
      <c r="R93" s="140" t="s">
        <v>60</v>
      </c>
      <c r="S93" s="140" t="s">
        <v>60</v>
      </c>
      <c r="T93" s="140" t="s">
        <v>60</v>
      </c>
      <c r="U93" s="195" t="s">
        <v>60</v>
      </c>
    </row>
    <row r="94" spans="2:21" ht="12.5" x14ac:dyDescent="0.25">
      <c r="B94" s="99" t="s">
        <v>57</v>
      </c>
      <c r="C94" s="78">
        <v>34569.980000000003</v>
      </c>
      <c r="D94" s="78">
        <v>30385.388999999999</v>
      </c>
      <c r="E94" s="78">
        <v>0</v>
      </c>
      <c r="F94" s="78">
        <v>16755.589</v>
      </c>
      <c r="G94" s="78">
        <v>0</v>
      </c>
      <c r="H94" s="78">
        <v>0</v>
      </c>
      <c r="I94" s="78">
        <v>13629.8</v>
      </c>
      <c r="J94" s="78">
        <f t="shared" si="80"/>
        <v>0</v>
      </c>
      <c r="K94" s="138">
        <f t="shared" si="81"/>
        <v>30385.388999999999</v>
      </c>
      <c r="L94" s="139">
        <f t="shared" si="82"/>
        <v>0</v>
      </c>
      <c r="N94" s="195">
        <v>0</v>
      </c>
      <c r="O94" s="140">
        <v>0</v>
      </c>
      <c r="P94" s="140">
        <v>0</v>
      </c>
      <c r="Q94" s="195">
        <v>0</v>
      </c>
      <c r="R94" s="140">
        <v>0</v>
      </c>
      <c r="S94" s="140">
        <v>0</v>
      </c>
      <c r="T94" s="140">
        <v>0</v>
      </c>
      <c r="U94" s="195">
        <v>0</v>
      </c>
    </row>
    <row r="95" spans="2:21" ht="12.5" x14ac:dyDescent="0.25">
      <c r="B95" s="99" t="s">
        <v>68</v>
      </c>
      <c r="C95" s="78">
        <v>67296.016000000003</v>
      </c>
      <c r="D95" s="78">
        <v>41716.216</v>
      </c>
      <c r="E95" s="78">
        <v>0</v>
      </c>
      <c r="F95" s="78">
        <v>28648.715</v>
      </c>
      <c r="G95" s="78">
        <v>0</v>
      </c>
      <c r="H95" s="78">
        <v>0</v>
      </c>
      <c r="I95" s="78">
        <v>13067.502</v>
      </c>
      <c r="J95" s="78">
        <f t="shared" si="80"/>
        <v>0</v>
      </c>
      <c r="K95" s="138">
        <f t="shared" si="81"/>
        <v>41716.217000000004</v>
      </c>
      <c r="L95" s="139">
        <f t="shared" si="82"/>
        <v>1.0000000038417056E-3</v>
      </c>
      <c r="N95" s="195">
        <v>0</v>
      </c>
      <c r="O95" s="140">
        <v>0</v>
      </c>
      <c r="P95" s="140">
        <v>0</v>
      </c>
      <c r="Q95" s="195">
        <v>0</v>
      </c>
      <c r="R95" s="140">
        <v>0</v>
      </c>
      <c r="S95" s="140">
        <v>0</v>
      </c>
      <c r="T95" s="140">
        <v>0</v>
      </c>
      <c r="U95" s="195">
        <v>0</v>
      </c>
    </row>
    <row r="96" spans="2:21" ht="12.5" x14ac:dyDescent="0.25">
      <c r="B96" s="99" t="s">
        <v>59</v>
      </c>
      <c r="C96" s="78">
        <v>67837.622000000003</v>
      </c>
      <c r="D96" s="78">
        <v>62554.311000000002</v>
      </c>
      <c r="E96" s="78">
        <v>0</v>
      </c>
      <c r="F96" s="78">
        <v>2905.86</v>
      </c>
      <c r="G96" s="78">
        <v>1724.492</v>
      </c>
      <c r="H96" s="78">
        <v>31743.062000000002</v>
      </c>
      <c r="I96" s="78">
        <v>26180.898000000001</v>
      </c>
      <c r="J96" s="78">
        <f t="shared" si="80"/>
        <v>0</v>
      </c>
      <c r="K96" s="138">
        <f t="shared" si="81"/>
        <v>62554.312000000005</v>
      </c>
      <c r="L96" s="139">
        <f t="shared" si="82"/>
        <v>1.0000000038417056E-3</v>
      </c>
      <c r="N96" s="195">
        <v>0</v>
      </c>
      <c r="O96" s="140">
        <v>0</v>
      </c>
      <c r="P96" s="140">
        <v>0</v>
      </c>
      <c r="Q96" s="195">
        <v>0</v>
      </c>
      <c r="R96" s="140">
        <v>0</v>
      </c>
      <c r="S96" s="140">
        <v>0</v>
      </c>
      <c r="T96" s="140">
        <v>0</v>
      </c>
      <c r="U96" s="195">
        <v>0</v>
      </c>
    </row>
    <row r="97" spans="2:21" ht="12.5" x14ac:dyDescent="0.25">
      <c r="B97" s="99" t="s">
        <v>58</v>
      </c>
      <c r="C97" s="78">
        <v>441761.54100000003</v>
      </c>
      <c r="D97" s="78">
        <v>459254.614</v>
      </c>
      <c r="E97" s="78">
        <v>0</v>
      </c>
      <c r="F97" s="78">
        <v>301673.46500000003</v>
      </c>
      <c r="G97" s="78">
        <v>13619.64</v>
      </c>
      <c r="H97" s="78">
        <v>36576.500999999997</v>
      </c>
      <c r="I97" s="78">
        <v>105348.621</v>
      </c>
      <c r="J97" s="78">
        <f t="shared" si="80"/>
        <v>2036.3869999999997</v>
      </c>
      <c r="K97" s="138">
        <f t="shared" si="81"/>
        <v>459254.614</v>
      </c>
      <c r="L97" s="139">
        <f t="shared" si="82"/>
        <v>0</v>
      </c>
      <c r="N97" s="195">
        <v>1453.1859999999999</v>
      </c>
      <c r="O97" s="140">
        <v>525.75699999999995</v>
      </c>
      <c r="P97" s="140">
        <v>0</v>
      </c>
      <c r="Q97" s="195">
        <v>0</v>
      </c>
      <c r="R97" s="140">
        <v>0</v>
      </c>
      <c r="S97" s="140">
        <v>57.444000000000003</v>
      </c>
      <c r="T97" s="140">
        <v>0</v>
      </c>
      <c r="U97" s="195">
        <v>0</v>
      </c>
    </row>
    <row r="98" spans="2:21" ht="12.5" x14ac:dyDescent="0.25">
      <c r="B98" s="99" t="s">
        <v>48</v>
      </c>
      <c r="C98" s="78">
        <v>1315138.155</v>
      </c>
      <c r="D98" s="78">
        <v>1826949.9180000001</v>
      </c>
      <c r="E98" s="78">
        <v>0</v>
      </c>
      <c r="F98" s="78">
        <v>628287.82400000002</v>
      </c>
      <c r="G98" s="78">
        <v>15195.231</v>
      </c>
      <c r="H98" s="78">
        <v>137085.147</v>
      </c>
      <c r="I98" s="78">
        <v>1008024.55</v>
      </c>
      <c r="J98" s="78">
        <f t="shared" si="80"/>
        <v>38357.167000000001</v>
      </c>
      <c r="K98" s="138">
        <f t="shared" si="81"/>
        <v>1826949.919</v>
      </c>
      <c r="L98" s="139">
        <f t="shared" si="82"/>
        <v>9.9999993108212948E-4</v>
      </c>
      <c r="N98" s="195">
        <v>0</v>
      </c>
      <c r="O98" s="140">
        <v>0</v>
      </c>
      <c r="P98" s="140">
        <v>0</v>
      </c>
      <c r="Q98" s="195">
        <v>0</v>
      </c>
      <c r="R98" s="140">
        <v>0</v>
      </c>
      <c r="S98" s="140">
        <v>38357.167000000001</v>
      </c>
      <c r="T98" s="140">
        <v>0</v>
      </c>
      <c r="U98" s="195">
        <v>0</v>
      </c>
    </row>
    <row r="99" spans="2:21" ht="12.5" x14ac:dyDescent="0.25">
      <c r="B99" s="99" t="s">
        <v>64</v>
      </c>
      <c r="C99" s="78" t="s">
        <v>60</v>
      </c>
      <c r="D99" s="78" t="s">
        <v>60</v>
      </c>
      <c r="E99" s="78" t="s">
        <v>60</v>
      </c>
      <c r="F99" s="78" t="s">
        <v>60</v>
      </c>
      <c r="G99" s="78" t="s">
        <v>60</v>
      </c>
      <c r="H99" s="78" t="s">
        <v>60</v>
      </c>
      <c r="I99" s="78" t="s">
        <v>60</v>
      </c>
      <c r="J99" s="78">
        <f t="shared" si="80"/>
        <v>0</v>
      </c>
      <c r="K99" s="138">
        <f t="shared" si="81"/>
        <v>0</v>
      </c>
      <c r="L99" s="139" t="e">
        <f t="shared" si="82"/>
        <v>#VALUE!</v>
      </c>
      <c r="N99" s="195" t="s">
        <v>60</v>
      </c>
      <c r="O99" s="140" t="s">
        <v>60</v>
      </c>
      <c r="P99" s="140" t="s">
        <v>60</v>
      </c>
      <c r="Q99" s="195" t="s">
        <v>60</v>
      </c>
      <c r="R99" s="140" t="s">
        <v>60</v>
      </c>
      <c r="S99" s="140" t="s">
        <v>60</v>
      </c>
      <c r="T99" s="140" t="s">
        <v>60</v>
      </c>
      <c r="U99" s="195" t="s">
        <v>60</v>
      </c>
    </row>
    <row r="100" spans="2:21" ht="12.5" x14ac:dyDescent="0.25">
      <c r="B100" s="99" t="s">
        <v>72</v>
      </c>
      <c r="C100" s="78">
        <v>77898.698000000004</v>
      </c>
      <c r="D100" s="78">
        <v>79591.426000000007</v>
      </c>
      <c r="E100" s="78">
        <v>0</v>
      </c>
      <c r="F100" s="78">
        <v>65392.610999999997</v>
      </c>
      <c r="G100" s="78">
        <v>0</v>
      </c>
      <c r="H100" s="78">
        <v>0</v>
      </c>
      <c r="I100" s="78">
        <v>14198.815000000001</v>
      </c>
      <c r="J100" s="78">
        <f t="shared" si="80"/>
        <v>0</v>
      </c>
      <c r="K100" s="138">
        <f t="shared" si="81"/>
        <v>79591.425999999992</v>
      </c>
      <c r="L100" s="139">
        <f t="shared" si="82"/>
        <v>0</v>
      </c>
      <c r="N100" s="195">
        <v>0</v>
      </c>
      <c r="O100" s="140">
        <v>0</v>
      </c>
      <c r="P100" s="140">
        <v>0</v>
      </c>
      <c r="Q100" s="195">
        <v>0</v>
      </c>
      <c r="R100" s="140">
        <v>0</v>
      </c>
      <c r="S100" s="140">
        <v>0</v>
      </c>
      <c r="T100" s="140">
        <v>0</v>
      </c>
      <c r="U100" s="195">
        <v>0</v>
      </c>
    </row>
    <row r="101" spans="2:21" ht="12.5" x14ac:dyDescent="0.25">
      <c r="B101" s="99" t="s">
        <v>134</v>
      </c>
      <c r="C101" s="147">
        <v>21906.616000000002</v>
      </c>
      <c r="D101" s="78">
        <v>28540.031999999999</v>
      </c>
      <c r="E101" s="78">
        <v>0</v>
      </c>
      <c r="F101" s="78">
        <v>0</v>
      </c>
      <c r="G101" s="78">
        <v>0.27</v>
      </c>
      <c r="H101" s="78">
        <v>226.56200000000001</v>
      </c>
      <c r="I101" s="78">
        <v>28313.200000000001</v>
      </c>
      <c r="J101" s="78">
        <f t="shared" si="80"/>
        <v>0</v>
      </c>
      <c r="K101" s="138">
        <f t="shared" si="81"/>
        <v>28540.031999999999</v>
      </c>
      <c r="L101" s="139">
        <f t="shared" si="82"/>
        <v>0</v>
      </c>
      <c r="N101" s="195">
        <v>0</v>
      </c>
      <c r="O101" s="140">
        <v>0</v>
      </c>
      <c r="P101" s="140">
        <v>0</v>
      </c>
      <c r="Q101" s="195">
        <v>0</v>
      </c>
      <c r="R101" s="140">
        <v>0</v>
      </c>
      <c r="S101" s="140">
        <v>0</v>
      </c>
      <c r="T101" s="140">
        <v>0</v>
      </c>
      <c r="U101" s="195">
        <v>0</v>
      </c>
    </row>
    <row r="102" spans="2:21" ht="12.5" x14ac:dyDescent="0.25">
      <c r="B102" s="99" t="s">
        <v>66</v>
      </c>
      <c r="C102" s="78">
        <v>3245848.7319999998</v>
      </c>
      <c r="D102" s="78">
        <v>2391538.1889999998</v>
      </c>
      <c r="E102" s="78">
        <v>840416.16</v>
      </c>
      <c r="F102" s="78">
        <v>531291.73899999994</v>
      </c>
      <c r="G102" s="78">
        <v>663850.05200000003</v>
      </c>
      <c r="H102" s="78">
        <v>70470.559999999998</v>
      </c>
      <c r="I102" s="78">
        <v>212260.68</v>
      </c>
      <c r="J102" s="78">
        <f t="shared" si="80"/>
        <v>73248.998000000007</v>
      </c>
      <c r="K102" s="138">
        <f t="shared" si="81"/>
        <v>2391538.1890000002</v>
      </c>
      <c r="L102" s="139">
        <f t="shared" si="82"/>
        <v>0</v>
      </c>
      <c r="N102" s="195">
        <v>31637.859</v>
      </c>
      <c r="O102" s="140">
        <v>1547.5250000000001</v>
      </c>
      <c r="P102" s="140">
        <v>0</v>
      </c>
      <c r="Q102" s="195">
        <v>2639.2939999999999</v>
      </c>
      <c r="R102" s="140">
        <v>0</v>
      </c>
      <c r="S102" s="140">
        <v>34090.400000000001</v>
      </c>
      <c r="T102" s="140">
        <v>0</v>
      </c>
      <c r="U102" s="195">
        <v>3333.92</v>
      </c>
    </row>
    <row r="103" spans="2:21" ht="12.5" x14ac:dyDescent="0.25">
      <c r="B103" s="100" t="s">
        <v>67</v>
      </c>
      <c r="C103" s="80" t="s">
        <v>60</v>
      </c>
      <c r="D103" s="80">
        <v>43676.749000000003</v>
      </c>
      <c r="E103" s="80">
        <v>0</v>
      </c>
      <c r="F103" s="80">
        <v>1688.6780000000001</v>
      </c>
      <c r="G103" s="80">
        <v>320.49200000000002</v>
      </c>
      <c r="H103" s="80">
        <v>1329.953</v>
      </c>
      <c r="I103" s="80">
        <v>40337.627</v>
      </c>
      <c r="J103" s="80">
        <f t="shared" si="80"/>
        <v>0</v>
      </c>
      <c r="K103" s="138">
        <f t="shared" si="81"/>
        <v>43676.75</v>
      </c>
      <c r="L103" s="139">
        <f t="shared" si="82"/>
        <v>9.9999999656574801E-4</v>
      </c>
      <c r="N103" s="195">
        <v>0</v>
      </c>
      <c r="O103" s="140">
        <v>0</v>
      </c>
      <c r="P103" s="140">
        <v>0</v>
      </c>
      <c r="Q103" s="195">
        <v>0</v>
      </c>
      <c r="R103" s="140">
        <v>0</v>
      </c>
      <c r="S103" s="140">
        <v>0</v>
      </c>
      <c r="T103" s="140">
        <v>0</v>
      </c>
      <c r="U103" s="195">
        <v>0</v>
      </c>
    </row>
    <row r="104" spans="2:21" x14ac:dyDescent="0.25">
      <c r="F104" s="28" t="s">
        <v>60</v>
      </c>
      <c r="N104" s="141"/>
      <c r="O104" s="141"/>
      <c r="P104" s="141"/>
      <c r="Q104" s="141"/>
      <c r="R104" s="141"/>
      <c r="S104" s="141"/>
      <c r="T104" s="141"/>
    </row>
    <row r="105" spans="2:21" x14ac:dyDescent="0.25">
      <c r="B105" s="97" t="s">
        <v>154</v>
      </c>
    </row>
    <row r="106" spans="2:21" x14ac:dyDescent="0.25">
      <c r="B106" s="95" t="s">
        <v>70</v>
      </c>
      <c r="C106" s="95">
        <v>2010</v>
      </c>
      <c r="D106" s="95">
        <v>2020</v>
      </c>
      <c r="E106" s="150" t="s">
        <v>73</v>
      </c>
      <c r="F106" s="150" t="s">
        <v>74</v>
      </c>
      <c r="G106" s="150" t="s">
        <v>2</v>
      </c>
      <c r="H106" s="150" t="s">
        <v>75</v>
      </c>
      <c r="I106" s="150" t="s">
        <v>76</v>
      </c>
      <c r="J106" s="150" t="s">
        <v>55</v>
      </c>
    </row>
    <row r="107" spans="2:21" x14ac:dyDescent="0.25">
      <c r="B107" s="98" t="s">
        <v>133</v>
      </c>
      <c r="C107" s="77">
        <f t="shared" ref="C107:J116" si="83">C63/1000</f>
        <v>29120.386929</v>
      </c>
      <c r="D107" s="77">
        <f t="shared" si="83"/>
        <v>24026.844607999999</v>
      </c>
      <c r="E107" s="77">
        <f t="shared" si="83"/>
        <v>7334.2300539999997</v>
      </c>
      <c r="F107" s="77">
        <f t="shared" si="83"/>
        <v>3499.7492940000002</v>
      </c>
      <c r="G107" s="77">
        <f t="shared" si="83"/>
        <v>1725.188807</v>
      </c>
      <c r="H107" s="77">
        <f t="shared" si="83"/>
        <v>785.64844499999992</v>
      </c>
      <c r="I107" s="77">
        <f t="shared" si="83"/>
        <v>9804.4282500000008</v>
      </c>
      <c r="J107" s="77">
        <f t="shared" si="83"/>
        <v>877.59976099999994</v>
      </c>
    </row>
    <row r="108" spans="2:21" x14ac:dyDescent="0.25">
      <c r="B108" s="99" t="s">
        <v>21</v>
      </c>
      <c r="C108" s="78">
        <f t="shared" si="83"/>
        <v>629.13655299999994</v>
      </c>
      <c r="D108" s="78">
        <f t="shared" si="83"/>
        <v>558.25644299999999</v>
      </c>
      <c r="E108" s="78">
        <f t="shared" si="83"/>
        <v>350.43352700000003</v>
      </c>
      <c r="F108" s="78">
        <f t="shared" si="83"/>
        <v>0</v>
      </c>
      <c r="G108" s="78">
        <f t="shared" si="83"/>
        <v>0.19071399999999999</v>
      </c>
      <c r="H108" s="78">
        <f t="shared" si="83"/>
        <v>0</v>
      </c>
      <c r="I108" s="78">
        <f t="shared" si="83"/>
        <v>167.104522</v>
      </c>
      <c r="J108" s="78">
        <f t="shared" si="83"/>
        <v>40.527680000000004</v>
      </c>
    </row>
    <row r="109" spans="2:21" x14ac:dyDescent="0.25">
      <c r="B109" s="99" t="s">
        <v>43</v>
      </c>
      <c r="C109" s="78">
        <f t="shared" si="83"/>
        <v>437.63500699999997</v>
      </c>
      <c r="D109" s="78">
        <f t="shared" si="83"/>
        <v>453.51415100000003</v>
      </c>
      <c r="E109" s="78">
        <f t="shared" si="83"/>
        <v>181.48425700000001</v>
      </c>
      <c r="F109" s="78">
        <f t="shared" si="83"/>
        <v>156.26774799999998</v>
      </c>
      <c r="G109" s="78">
        <f t="shared" si="83"/>
        <v>2.0016690000000001</v>
      </c>
      <c r="H109" s="78">
        <f t="shared" si="83"/>
        <v>0</v>
      </c>
      <c r="I109" s="78">
        <f t="shared" si="83"/>
        <v>108.003648</v>
      </c>
      <c r="J109" s="78">
        <f t="shared" si="83"/>
        <v>5.7568289999999998</v>
      </c>
    </row>
    <row r="110" spans="2:21" x14ac:dyDescent="0.25">
      <c r="B110" s="99" t="s">
        <v>69</v>
      </c>
      <c r="C110" s="78">
        <f t="shared" si="83"/>
        <v>1334.02367</v>
      </c>
      <c r="D110" s="78">
        <f t="shared" si="83"/>
        <v>983.98011199999996</v>
      </c>
      <c r="E110" s="78">
        <f t="shared" si="83"/>
        <v>313.854896</v>
      </c>
      <c r="F110" s="78">
        <f t="shared" si="83"/>
        <v>425.949028</v>
      </c>
      <c r="G110" s="78">
        <f t="shared" si="83"/>
        <v>6.8090450000000002</v>
      </c>
      <c r="H110" s="78">
        <f t="shared" si="83"/>
        <v>3.91</v>
      </c>
      <c r="I110" s="78">
        <f t="shared" si="83"/>
        <v>217.01386499999998</v>
      </c>
      <c r="J110" s="78">
        <f t="shared" si="83"/>
        <v>16.443278999999997</v>
      </c>
    </row>
    <row r="111" spans="2:21" x14ac:dyDescent="0.25">
      <c r="B111" s="99" t="s">
        <v>26</v>
      </c>
      <c r="C111" s="78">
        <f t="shared" si="83"/>
        <v>978.11871499999995</v>
      </c>
      <c r="D111" s="78">
        <f t="shared" si="83"/>
        <v>399.08779900000002</v>
      </c>
      <c r="E111" s="78">
        <f t="shared" si="83"/>
        <v>0</v>
      </c>
      <c r="F111" s="78">
        <f t="shared" si="83"/>
        <v>0</v>
      </c>
      <c r="G111" s="78">
        <f t="shared" si="83"/>
        <v>49.862642000000001</v>
      </c>
      <c r="H111" s="78">
        <f t="shared" si="83"/>
        <v>151.36890100000002</v>
      </c>
      <c r="I111" s="78">
        <f t="shared" si="83"/>
        <v>181.866535</v>
      </c>
      <c r="J111" s="78">
        <f t="shared" si="83"/>
        <v>15.989720999999999</v>
      </c>
    </row>
    <row r="112" spans="2:21" x14ac:dyDescent="0.25">
      <c r="B112" s="99" t="s">
        <v>31</v>
      </c>
      <c r="C112" s="78">
        <f t="shared" si="83"/>
        <v>5512.8138710000003</v>
      </c>
      <c r="D112" s="78">
        <f t="shared" si="83"/>
        <v>4102.0739149999999</v>
      </c>
      <c r="E112" s="78">
        <f t="shared" si="83"/>
        <v>694.037462</v>
      </c>
      <c r="F112" s="78">
        <f t="shared" si="83"/>
        <v>979.19996200000003</v>
      </c>
      <c r="G112" s="78">
        <f t="shared" si="83"/>
        <v>168.763227</v>
      </c>
      <c r="H112" s="78">
        <f t="shared" si="83"/>
        <v>81.057034999999999</v>
      </c>
      <c r="I112" s="78">
        <f t="shared" si="83"/>
        <v>1947.184229</v>
      </c>
      <c r="J112" s="78">
        <f t="shared" si="83"/>
        <v>231.83199999999999</v>
      </c>
    </row>
    <row r="113" spans="2:10" x14ac:dyDescent="0.25">
      <c r="B113" s="99" t="s">
        <v>38</v>
      </c>
      <c r="C113" s="78">
        <f t="shared" si="83"/>
        <v>211.462771</v>
      </c>
      <c r="D113" s="78">
        <f t="shared" si="83"/>
        <v>182.92007100000001</v>
      </c>
      <c r="E113" s="78">
        <f t="shared" si="83"/>
        <v>0</v>
      </c>
      <c r="F113" s="78">
        <f t="shared" si="83"/>
        <v>0</v>
      </c>
      <c r="G113" s="78">
        <f t="shared" si="83"/>
        <v>0</v>
      </c>
      <c r="H113" s="78">
        <f t="shared" si="83"/>
        <v>0</v>
      </c>
      <c r="I113" s="78">
        <f t="shared" si="83"/>
        <v>76.76852199999999</v>
      </c>
      <c r="J113" s="78">
        <f t="shared" si="83"/>
        <v>106.151549</v>
      </c>
    </row>
    <row r="114" spans="2:10" x14ac:dyDescent="0.25">
      <c r="B114" s="99" t="s">
        <v>22</v>
      </c>
      <c r="C114" s="78">
        <f t="shared" si="83"/>
        <v>76.457649000000004</v>
      </c>
      <c r="D114" s="78">
        <f t="shared" si="83"/>
        <v>148.08408600000001</v>
      </c>
      <c r="E114" s="78">
        <f t="shared" si="83"/>
        <v>0</v>
      </c>
      <c r="F114" s="78">
        <f t="shared" si="83"/>
        <v>0</v>
      </c>
      <c r="G114" s="78">
        <f t="shared" si="83"/>
        <v>69.141576000000001</v>
      </c>
      <c r="H114" s="78">
        <f t="shared" si="83"/>
        <v>0</v>
      </c>
      <c r="I114" s="78">
        <f t="shared" si="83"/>
        <v>67.451576000000003</v>
      </c>
      <c r="J114" s="78">
        <f t="shared" si="83"/>
        <v>11.490934000000001</v>
      </c>
    </row>
    <row r="115" spans="2:10" x14ac:dyDescent="0.25">
      <c r="B115" s="99" t="s">
        <v>35</v>
      </c>
      <c r="C115" s="78">
        <f t="shared" si="83"/>
        <v>397.48065000000003</v>
      </c>
      <c r="D115" s="78">
        <f t="shared" si="83"/>
        <v>207.099718</v>
      </c>
      <c r="E115" s="78">
        <f t="shared" si="83"/>
        <v>0</v>
      </c>
      <c r="F115" s="78">
        <f t="shared" si="83"/>
        <v>68.258335000000002</v>
      </c>
      <c r="G115" s="78">
        <f t="shared" si="83"/>
        <v>0.27985599999999999</v>
      </c>
      <c r="H115" s="78">
        <f t="shared" si="83"/>
        <v>3.8749769999999999</v>
      </c>
      <c r="I115" s="78">
        <f t="shared" si="83"/>
        <v>134.28154999999998</v>
      </c>
      <c r="J115" s="78">
        <f t="shared" si="83"/>
        <v>0.40500000000000003</v>
      </c>
    </row>
    <row r="116" spans="2:10" x14ac:dyDescent="0.25">
      <c r="B116" s="99" t="s">
        <v>33</v>
      </c>
      <c r="C116" s="78">
        <f t="shared" si="83"/>
        <v>1446.6701210000001</v>
      </c>
      <c r="D116" s="78">
        <f t="shared" si="83"/>
        <v>1483.087751</v>
      </c>
      <c r="E116" s="78">
        <f t="shared" si="83"/>
        <v>635.30503199999998</v>
      </c>
      <c r="F116" s="78">
        <f t="shared" si="83"/>
        <v>0</v>
      </c>
      <c r="G116" s="78">
        <f t="shared" si="83"/>
        <v>1.742383</v>
      </c>
      <c r="H116" s="78">
        <f t="shared" si="83"/>
        <v>1.1844000000000001</v>
      </c>
      <c r="I116" s="78">
        <f t="shared" si="83"/>
        <v>822.25884799999994</v>
      </c>
      <c r="J116" s="78">
        <f t="shared" si="83"/>
        <v>22.597087999999999</v>
      </c>
    </row>
    <row r="117" spans="2:10" x14ac:dyDescent="0.25">
      <c r="B117" s="99" t="s">
        <v>32</v>
      </c>
      <c r="C117" s="78">
        <f t="shared" ref="C117:J126" si="84">C73/1000</f>
        <v>5730.3457189999999</v>
      </c>
      <c r="D117" s="78">
        <f t="shared" si="84"/>
        <v>5134.0498530000004</v>
      </c>
      <c r="E117" s="78">
        <f t="shared" si="84"/>
        <v>3860.6901480000001</v>
      </c>
      <c r="F117" s="78">
        <f t="shared" si="84"/>
        <v>0</v>
      </c>
      <c r="G117" s="78">
        <f t="shared" si="84"/>
        <v>0.65202700000000002</v>
      </c>
      <c r="H117" s="78">
        <f t="shared" si="84"/>
        <v>27.793789</v>
      </c>
      <c r="I117" s="78">
        <f t="shared" si="84"/>
        <v>1170.7485509999999</v>
      </c>
      <c r="J117" s="78">
        <f t="shared" si="84"/>
        <v>74.165339000000003</v>
      </c>
    </row>
    <row r="118" spans="2:10" x14ac:dyDescent="0.25">
      <c r="B118" s="99" t="s">
        <v>45</v>
      </c>
      <c r="C118" s="78">
        <f t="shared" si="84"/>
        <v>216.418992</v>
      </c>
      <c r="D118" s="78">
        <f t="shared" si="84"/>
        <v>156.268573</v>
      </c>
      <c r="E118" s="78">
        <f t="shared" si="84"/>
        <v>0</v>
      </c>
      <c r="F118" s="78">
        <f t="shared" si="84"/>
        <v>0</v>
      </c>
      <c r="G118" s="78">
        <f t="shared" si="84"/>
        <v>29.519729999999999</v>
      </c>
      <c r="H118" s="78">
        <f t="shared" si="84"/>
        <v>25.350990000000003</v>
      </c>
      <c r="I118" s="78">
        <f t="shared" si="84"/>
        <v>97.420642000000001</v>
      </c>
      <c r="J118" s="78">
        <f t="shared" si="84"/>
        <v>3.9772110000000001</v>
      </c>
    </row>
    <row r="119" spans="2:10" x14ac:dyDescent="0.25">
      <c r="B119" s="99" t="s">
        <v>34</v>
      </c>
      <c r="C119" s="78">
        <f t="shared" si="84"/>
        <v>1379.330753</v>
      </c>
      <c r="D119" s="78">
        <f t="shared" si="84"/>
        <v>1577.276721</v>
      </c>
      <c r="E119" s="78">
        <f t="shared" si="84"/>
        <v>0</v>
      </c>
      <c r="F119" s="78">
        <f t="shared" si="84"/>
        <v>0</v>
      </c>
      <c r="G119" s="78">
        <f t="shared" si="84"/>
        <v>137.62956700000001</v>
      </c>
      <c r="H119" s="78">
        <f t="shared" si="84"/>
        <v>225.41484199999999</v>
      </c>
      <c r="I119" s="78">
        <f t="shared" si="84"/>
        <v>1144.641185</v>
      </c>
      <c r="J119" s="78">
        <f t="shared" si="84"/>
        <v>69.591127000000014</v>
      </c>
    </row>
    <row r="120" spans="2:10" x14ac:dyDescent="0.25">
      <c r="B120" s="99" t="s">
        <v>46</v>
      </c>
      <c r="C120" s="78">
        <f t="shared" si="84"/>
        <v>3.894574</v>
      </c>
      <c r="D120" s="78">
        <f t="shared" si="84"/>
        <v>9.1381370000000004</v>
      </c>
      <c r="E120" s="78">
        <f t="shared" si="84"/>
        <v>0</v>
      </c>
      <c r="F120" s="78">
        <f t="shared" si="84"/>
        <v>0</v>
      </c>
      <c r="G120" s="78">
        <f t="shared" si="84"/>
        <v>0</v>
      </c>
      <c r="H120" s="78">
        <f t="shared" si="84"/>
        <v>0</v>
      </c>
      <c r="I120" s="78">
        <f t="shared" si="84"/>
        <v>8.797619000000001</v>
      </c>
      <c r="J120" s="78">
        <f t="shared" si="84"/>
        <v>0.34051800000000004</v>
      </c>
    </row>
    <row r="121" spans="2:10" x14ac:dyDescent="0.25">
      <c r="B121" s="99" t="s">
        <v>29</v>
      </c>
      <c r="C121" s="78">
        <f t="shared" si="84"/>
        <v>82.784759999999991</v>
      </c>
      <c r="D121" s="78">
        <f t="shared" si="84"/>
        <v>113.456908</v>
      </c>
      <c r="E121" s="78">
        <f t="shared" si="84"/>
        <v>0</v>
      </c>
      <c r="F121" s="78">
        <f t="shared" si="84"/>
        <v>0</v>
      </c>
      <c r="G121" s="78">
        <f t="shared" si="84"/>
        <v>0</v>
      </c>
      <c r="H121" s="78">
        <f t="shared" si="84"/>
        <v>0</v>
      </c>
      <c r="I121" s="78">
        <f t="shared" si="84"/>
        <v>112.66180100000001</v>
      </c>
      <c r="J121" s="78">
        <f t="shared" si="84"/>
        <v>0.79510700000000001</v>
      </c>
    </row>
    <row r="122" spans="2:10" x14ac:dyDescent="0.25">
      <c r="B122" s="99" t="s">
        <v>28</v>
      </c>
      <c r="C122" s="78">
        <f t="shared" si="84"/>
        <v>65.450822000000002</v>
      </c>
      <c r="D122" s="78">
        <f t="shared" si="84"/>
        <v>85.058104</v>
      </c>
      <c r="E122" s="78">
        <f t="shared" si="84"/>
        <v>0</v>
      </c>
      <c r="F122" s="78">
        <f t="shared" si="84"/>
        <v>0</v>
      </c>
      <c r="G122" s="78">
        <f t="shared" si="84"/>
        <v>0</v>
      </c>
      <c r="H122" s="78">
        <f t="shared" si="84"/>
        <v>1.3330799999999998</v>
      </c>
      <c r="I122" s="78">
        <f t="shared" si="84"/>
        <v>71.349059999999994</v>
      </c>
      <c r="J122" s="78">
        <f t="shared" si="84"/>
        <v>12.375964</v>
      </c>
    </row>
    <row r="123" spans="2:10" x14ac:dyDescent="0.25">
      <c r="B123" s="99" t="s">
        <v>20</v>
      </c>
      <c r="C123" s="78">
        <f t="shared" si="84"/>
        <v>4.9652669999999999</v>
      </c>
      <c r="D123" s="78">
        <f t="shared" si="84"/>
        <v>12.764372999999999</v>
      </c>
      <c r="E123" s="78">
        <f t="shared" si="84"/>
        <v>0</v>
      </c>
      <c r="F123" s="78">
        <f t="shared" si="84"/>
        <v>0</v>
      </c>
      <c r="G123" s="78">
        <f t="shared" si="84"/>
        <v>0</v>
      </c>
      <c r="H123" s="78">
        <f t="shared" si="84"/>
        <v>0</v>
      </c>
      <c r="I123" s="78">
        <f t="shared" si="84"/>
        <v>10.891230999999999</v>
      </c>
      <c r="J123" s="78">
        <f t="shared" si="84"/>
        <v>1.8731419999999999</v>
      </c>
    </row>
    <row r="124" spans="2:10" x14ac:dyDescent="0.25">
      <c r="B124" s="99" t="s">
        <v>40</v>
      </c>
      <c r="C124" s="78">
        <f t="shared" si="84"/>
        <v>490.16404299999999</v>
      </c>
      <c r="D124" s="78">
        <f t="shared" si="84"/>
        <v>443.30608000000001</v>
      </c>
      <c r="E124" s="78">
        <f t="shared" si="84"/>
        <v>169.69100399999999</v>
      </c>
      <c r="F124" s="78">
        <f t="shared" si="84"/>
        <v>39.046875</v>
      </c>
      <c r="G124" s="78">
        <f t="shared" si="84"/>
        <v>55.280701000000001</v>
      </c>
      <c r="H124" s="78">
        <f t="shared" si="84"/>
        <v>35.153800000000004</v>
      </c>
      <c r="I124" s="78">
        <f t="shared" si="84"/>
        <v>129.8295</v>
      </c>
      <c r="J124" s="78">
        <f t="shared" si="84"/>
        <v>14.304200000000002</v>
      </c>
    </row>
    <row r="125" spans="2:10" x14ac:dyDescent="0.25">
      <c r="B125" s="99" t="s">
        <v>47</v>
      </c>
      <c r="C125" s="78">
        <f t="shared" si="84"/>
        <v>0.180788</v>
      </c>
      <c r="D125" s="78">
        <f t="shared" si="84"/>
        <v>1.7284680000000001</v>
      </c>
      <c r="E125" s="78">
        <f t="shared" si="84"/>
        <v>0</v>
      </c>
      <c r="F125" s="78">
        <f t="shared" si="84"/>
        <v>0</v>
      </c>
      <c r="G125" s="78">
        <f t="shared" si="84"/>
        <v>0</v>
      </c>
      <c r="H125" s="78">
        <f t="shared" si="84"/>
        <v>0</v>
      </c>
      <c r="I125" s="78">
        <f t="shared" si="84"/>
        <v>1.7284680000000001</v>
      </c>
      <c r="J125" s="78">
        <f t="shared" si="84"/>
        <v>0</v>
      </c>
    </row>
    <row r="126" spans="2:10" x14ac:dyDescent="0.25">
      <c r="B126" s="99" t="s">
        <v>23</v>
      </c>
      <c r="C126" s="78">
        <f t="shared" si="84"/>
        <v>2977.7958790000002</v>
      </c>
      <c r="D126" s="78">
        <f t="shared" si="84"/>
        <v>1148.3347490000001</v>
      </c>
      <c r="E126" s="78">
        <f t="shared" si="84"/>
        <v>40.021203</v>
      </c>
      <c r="F126" s="78">
        <f t="shared" si="84"/>
        <v>0</v>
      </c>
      <c r="G126" s="78">
        <f t="shared" si="84"/>
        <v>722.67568900000003</v>
      </c>
      <c r="H126" s="78">
        <f t="shared" si="84"/>
        <v>31.482710000000001</v>
      </c>
      <c r="I126" s="78">
        <f t="shared" si="84"/>
        <v>298.38178099999999</v>
      </c>
      <c r="J126" s="78">
        <f t="shared" si="84"/>
        <v>55.773365999999996</v>
      </c>
    </row>
    <row r="127" spans="2:10" x14ac:dyDescent="0.25">
      <c r="B127" s="99" t="s">
        <v>24</v>
      </c>
      <c r="C127" s="78">
        <f t="shared" ref="C127:J136" si="85">C83/1000</f>
        <v>507.27279599999997</v>
      </c>
      <c r="D127" s="78">
        <f t="shared" si="85"/>
        <v>518.65604900000005</v>
      </c>
      <c r="E127" s="78">
        <f t="shared" si="85"/>
        <v>0</v>
      </c>
      <c r="F127" s="78">
        <f t="shared" si="85"/>
        <v>0</v>
      </c>
      <c r="G127" s="78">
        <f t="shared" si="85"/>
        <v>26.486834999999999</v>
      </c>
      <c r="H127" s="78">
        <f t="shared" si="85"/>
        <v>23.278738000000001</v>
      </c>
      <c r="I127" s="78">
        <f t="shared" si="85"/>
        <v>440.15662600000002</v>
      </c>
      <c r="J127" s="78">
        <f t="shared" si="85"/>
        <v>28.733851999999999</v>
      </c>
    </row>
    <row r="128" spans="2:10" x14ac:dyDescent="0.25">
      <c r="B128" s="99" t="s">
        <v>41</v>
      </c>
      <c r="C128" s="78">
        <f t="shared" si="85"/>
        <v>2798.2226039999996</v>
      </c>
      <c r="D128" s="78">
        <f t="shared" si="85"/>
        <v>2427.3630910000002</v>
      </c>
      <c r="E128" s="78">
        <f t="shared" si="85"/>
        <v>0</v>
      </c>
      <c r="F128" s="78">
        <f t="shared" si="85"/>
        <v>1676.0493240000001</v>
      </c>
      <c r="G128" s="78">
        <f t="shared" si="85"/>
        <v>142.20217199999999</v>
      </c>
      <c r="H128" s="78">
        <f t="shared" si="85"/>
        <v>38.859675000000003</v>
      </c>
      <c r="I128" s="78">
        <f t="shared" si="85"/>
        <v>524.11296400000003</v>
      </c>
      <c r="J128" s="78">
        <f t="shared" si="85"/>
        <v>46.138956</v>
      </c>
    </row>
    <row r="129" spans="2:10" x14ac:dyDescent="0.25">
      <c r="B129" s="99" t="s">
        <v>37</v>
      </c>
      <c r="C129" s="78">
        <f t="shared" si="85"/>
        <v>242.89790900000003</v>
      </c>
      <c r="D129" s="78">
        <f t="shared" si="85"/>
        <v>284.50444699999997</v>
      </c>
      <c r="E129" s="78">
        <f t="shared" si="85"/>
        <v>0</v>
      </c>
      <c r="F129" s="78">
        <f t="shared" si="85"/>
        <v>0</v>
      </c>
      <c r="G129" s="78">
        <f t="shared" si="85"/>
        <v>0</v>
      </c>
      <c r="H129" s="78">
        <f t="shared" si="85"/>
        <v>0</v>
      </c>
      <c r="I129" s="78">
        <f t="shared" si="85"/>
        <v>278.67690000000005</v>
      </c>
      <c r="J129" s="78">
        <f t="shared" si="85"/>
        <v>5.8275470000000009</v>
      </c>
    </row>
    <row r="130" spans="2:10" x14ac:dyDescent="0.25">
      <c r="B130" s="99" t="s">
        <v>42</v>
      </c>
      <c r="C130" s="78">
        <f t="shared" si="85"/>
        <v>1145.9291740000001</v>
      </c>
      <c r="D130" s="78">
        <f t="shared" si="85"/>
        <v>936.20719200000008</v>
      </c>
      <c r="E130" s="78">
        <f t="shared" si="85"/>
        <v>120.872916</v>
      </c>
      <c r="F130" s="78">
        <f t="shared" si="85"/>
        <v>108.514859</v>
      </c>
      <c r="G130" s="78">
        <f t="shared" si="85"/>
        <v>309.46757000000002</v>
      </c>
      <c r="H130" s="78">
        <f t="shared" si="85"/>
        <v>135.491522</v>
      </c>
      <c r="I130" s="78">
        <f t="shared" si="85"/>
        <v>242.761967</v>
      </c>
      <c r="J130" s="78">
        <f t="shared" si="85"/>
        <v>19.098357999999998</v>
      </c>
    </row>
    <row r="131" spans="2:10" x14ac:dyDescent="0.25">
      <c r="B131" s="99" t="s">
        <v>36</v>
      </c>
      <c r="C131" s="78">
        <f t="shared" si="85"/>
        <v>154.48454000000001</v>
      </c>
      <c r="D131" s="78">
        <f t="shared" si="85"/>
        <v>146.78159400000001</v>
      </c>
      <c r="E131" s="78">
        <f t="shared" si="85"/>
        <v>62.670196000000004</v>
      </c>
      <c r="F131" s="78">
        <f t="shared" si="85"/>
        <v>36.231332999999999</v>
      </c>
      <c r="G131" s="78">
        <f t="shared" si="85"/>
        <v>0.19377799999999998</v>
      </c>
      <c r="H131" s="78">
        <f t="shared" si="85"/>
        <v>1.0586E-2</v>
      </c>
      <c r="I131" s="78">
        <f t="shared" si="85"/>
        <v>45.274256000000001</v>
      </c>
      <c r="J131" s="78">
        <f t="shared" si="85"/>
        <v>2.4014440000000001</v>
      </c>
    </row>
    <row r="132" spans="2:10" x14ac:dyDescent="0.25">
      <c r="B132" s="99" t="s">
        <v>39</v>
      </c>
      <c r="C132" s="78">
        <f t="shared" si="85"/>
        <v>251.56707800000001</v>
      </c>
      <c r="D132" s="78">
        <f t="shared" si="85"/>
        <v>282.98031699999996</v>
      </c>
      <c r="E132" s="78">
        <f t="shared" si="85"/>
        <v>169.31419200000002</v>
      </c>
      <c r="F132" s="78">
        <f t="shared" si="85"/>
        <v>10.23183</v>
      </c>
      <c r="G132" s="78">
        <f t="shared" si="85"/>
        <v>2.2896260000000002</v>
      </c>
      <c r="H132" s="78">
        <f t="shared" si="85"/>
        <v>8.3400000000000002E-2</v>
      </c>
      <c r="I132" s="78">
        <f t="shared" si="85"/>
        <v>91.498668999999992</v>
      </c>
      <c r="J132" s="78">
        <f t="shared" si="85"/>
        <v>9.5625999999999998</v>
      </c>
    </row>
    <row r="133" spans="2:10" x14ac:dyDescent="0.25">
      <c r="B133" s="99" t="s">
        <v>27</v>
      </c>
      <c r="C133" s="78">
        <f t="shared" si="85"/>
        <v>715.28233799999998</v>
      </c>
      <c r="D133" s="78">
        <f t="shared" si="85"/>
        <v>770.93427699999995</v>
      </c>
      <c r="E133" s="78">
        <f t="shared" si="85"/>
        <v>232.26691699999998</v>
      </c>
      <c r="F133" s="78">
        <f t="shared" si="85"/>
        <v>0</v>
      </c>
      <c r="G133" s="78">
        <f t="shared" si="85"/>
        <v>0</v>
      </c>
      <c r="H133" s="78">
        <f t="shared" si="85"/>
        <v>0</v>
      </c>
      <c r="I133" s="78">
        <f t="shared" si="85"/>
        <v>496.37090999999998</v>
      </c>
      <c r="J133" s="78">
        <f t="shared" si="85"/>
        <v>42.29645</v>
      </c>
    </row>
    <row r="134" spans="2:10" x14ac:dyDescent="0.25">
      <c r="B134" s="99" t="s">
        <v>25</v>
      </c>
      <c r="C134" s="78">
        <f t="shared" si="85"/>
        <v>1329.599886</v>
      </c>
      <c r="D134" s="78">
        <f t="shared" si="85"/>
        <v>1459.9316289999999</v>
      </c>
      <c r="E134" s="78">
        <f t="shared" si="85"/>
        <v>503.58830399999999</v>
      </c>
      <c r="F134" s="78">
        <f t="shared" si="85"/>
        <v>0</v>
      </c>
      <c r="G134" s="78">
        <f t="shared" si="85"/>
        <v>0</v>
      </c>
      <c r="H134" s="78">
        <f t="shared" si="85"/>
        <v>0</v>
      </c>
      <c r="I134" s="78">
        <f t="shared" si="85"/>
        <v>917.19282499999997</v>
      </c>
      <c r="J134" s="78">
        <f t="shared" si="85"/>
        <v>39.150500000000001</v>
      </c>
    </row>
    <row r="135" spans="2:10" x14ac:dyDescent="0.25">
      <c r="B135" s="99" t="s">
        <v>62</v>
      </c>
      <c r="C135" s="78">
        <f t="shared" si="85"/>
        <v>200.58549199999999</v>
      </c>
      <c r="D135" s="78">
        <f t="shared" si="85"/>
        <v>220.43561799999998</v>
      </c>
      <c r="E135" s="78">
        <f t="shared" si="85"/>
        <v>0</v>
      </c>
      <c r="F135" s="78">
        <f t="shared" si="85"/>
        <v>0</v>
      </c>
      <c r="G135" s="78">
        <f t="shared" si="85"/>
        <v>0</v>
      </c>
      <c r="H135" s="78">
        <f t="shared" si="85"/>
        <v>0</v>
      </c>
      <c r="I135" s="78">
        <f t="shared" si="85"/>
        <v>220.43561799999998</v>
      </c>
      <c r="J135" s="78">
        <f t="shared" si="85"/>
        <v>0</v>
      </c>
    </row>
    <row r="136" spans="2:10" x14ac:dyDescent="0.25">
      <c r="B136" s="99" t="s">
        <v>44</v>
      </c>
      <c r="C136" s="78">
        <f t="shared" si="85"/>
        <v>8794.8869539999996</v>
      </c>
      <c r="D136" s="78">
        <f t="shared" si="85"/>
        <v>8747.1154459999998</v>
      </c>
      <c r="E136" s="78">
        <f t="shared" si="85"/>
        <v>0</v>
      </c>
      <c r="F136" s="78">
        <f t="shared" si="85"/>
        <v>1.9294870000000002</v>
      </c>
      <c r="G136" s="78">
        <f t="shared" si="85"/>
        <v>4104.6792150000001</v>
      </c>
      <c r="H136" s="78">
        <f t="shared" si="85"/>
        <v>3602.9626760000001</v>
      </c>
      <c r="I136" s="78">
        <f t="shared" si="85"/>
        <v>634.92898100000002</v>
      </c>
      <c r="J136" s="78">
        <f t="shared" si="85"/>
        <v>402.61508700000002</v>
      </c>
    </row>
    <row r="137" spans="2:10" x14ac:dyDescent="0.25">
      <c r="B137" s="99" t="s">
        <v>30</v>
      </c>
      <c r="C137" s="78">
        <f t="shared" ref="C137:J137" si="86">C93/1000</f>
        <v>6111.8838900000001</v>
      </c>
      <c r="D137" s="78" t="e">
        <f t="shared" si="86"/>
        <v>#VALUE!</v>
      </c>
      <c r="E137" s="78" t="e">
        <f t="shared" si="86"/>
        <v>#VALUE!</v>
      </c>
      <c r="F137" s="78" t="e">
        <f t="shared" si="86"/>
        <v>#VALUE!</v>
      </c>
      <c r="G137" s="78" t="e">
        <f t="shared" si="86"/>
        <v>#VALUE!</v>
      </c>
      <c r="H137" s="78" t="e">
        <f t="shared" si="86"/>
        <v>#VALUE!</v>
      </c>
      <c r="I137" s="78" t="e">
        <f t="shared" si="86"/>
        <v>#VALUE!</v>
      </c>
      <c r="J137" s="78">
        <f t="shared" si="86"/>
        <v>0</v>
      </c>
    </row>
    <row r="138" spans="2:10" x14ac:dyDescent="0.25">
      <c r="B138" s="99" t="s">
        <v>57</v>
      </c>
      <c r="C138" s="78">
        <f t="shared" ref="C138:J138" si="87">C94/1000</f>
        <v>34.569980000000001</v>
      </c>
      <c r="D138" s="78">
        <f t="shared" si="87"/>
        <v>30.385389</v>
      </c>
      <c r="E138" s="78">
        <f t="shared" si="87"/>
        <v>0</v>
      </c>
      <c r="F138" s="78">
        <f t="shared" si="87"/>
        <v>16.755589000000001</v>
      </c>
      <c r="G138" s="78">
        <f t="shared" si="87"/>
        <v>0</v>
      </c>
      <c r="H138" s="78">
        <f t="shared" si="87"/>
        <v>0</v>
      </c>
      <c r="I138" s="78">
        <f t="shared" si="87"/>
        <v>13.629799999999999</v>
      </c>
      <c r="J138" s="78">
        <f t="shared" si="87"/>
        <v>0</v>
      </c>
    </row>
    <row r="139" spans="2:10" x14ac:dyDescent="0.25">
      <c r="B139" s="99" t="s">
        <v>68</v>
      </c>
      <c r="C139" s="78">
        <f t="shared" ref="C139:J139" si="88">C95/1000</f>
        <v>67.296016000000009</v>
      </c>
      <c r="D139" s="78">
        <f t="shared" si="88"/>
        <v>41.716216000000003</v>
      </c>
      <c r="E139" s="78">
        <f t="shared" si="88"/>
        <v>0</v>
      </c>
      <c r="F139" s="78">
        <f t="shared" si="88"/>
        <v>28.648714999999999</v>
      </c>
      <c r="G139" s="78">
        <f t="shared" si="88"/>
        <v>0</v>
      </c>
      <c r="H139" s="78">
        <f t="shared" si="88"/>
        <v>0</v>
      </c>
      <c r="I139" s="78">
        <f t="shared" si="88"/>
        <v>13.067502000000001</v>
      </c>
      <c r="J139" s="78">
        <f t="shared" si="88"/>
        <v>0</v>
      </c>
    </row>
    <row r="140" spans="2:10" x14ac:dyDescent="0.25">
      <c r="B140" s="99" t="s">
        <v>59</v>
      </c>
      <c r="C140" s="78">
        <f t="shared" ref="C140:J140" si="89">C96/1000</f>
        <v>67.837621999999996</v>
      </c>
      <c r="D140" s="78">
        <f t="shared" si="89"/>
        <v>62.554310999999998</v>
      </c>
      <c r="E140" s="78">
        <f t="shared" si="89"/>
        <v>0</v>
      </c>
      <c r="F140" s="78">
        <f t="shared" si="89"/>
        <v>2.9058600000000001</v>
      </c>
      <c r="G140" s="78">
        <f t="shared" si="89"/>
        <v>1.7244919999999999</v>
      </c>
      <c r="H140" s="78">
        <f t="shared" si="89"/>
        <v>31.743062000000002</v>
      </c>
      <c r="I140" s="78">
        <f t="shared" si="89"/>
        <v>26.180898000000003</v>
      </c>
      <c r="J140" s="78">
        <f t="shared" si="89"/>
        <v>0</v>
      </c>
    </row>
    <row r="141" spans="2:10" x14ac:dyDescent="0.25">
      <c r="B141" s="99" t="s">
        <v>58</v>
      </c>
      <c r="C141" s="78">
        <f t="shared" ref="C141:J141" si="90">C97/1000</f>
        <v>441.76154100000002</v>
      </c>
      <c r="D141" s="78">
        <f t="shared" si="90"/>
        <v>459.254614</v>
      </c>
      <c r="E141" s="78">
        <f t="shared" si="90"/>
        <v>0</v>
      </c>
      <c r="F141" s="78">
        <f t="shared" si="90"/>
        <v>301.67346500000002</v>
      </c>
      <c r="G141" s="78">
        <f t="shared" si="90"/>
        <v>13.619639999999999</v>
      </c>
      <c r="H141" s="78">
        <f t="shared" si="90"/>
        <v>36.576500999999993</v>
      </c>
      <c r="I141" s="78">
        <f t="shared" si="90"/>
        <v>105.34862099999999</v>
      </c>
      <c r="J141" s="78">
        <f t="shared" si="90"/>
        <v>2.0363869999999995</v>
      </c>
    </row>
    <row r="142" spans="2:10" x14ac:dyDescent="0.25">
      <c r="B142" s="99" t="s">
        <v>48</v>
      </c>
      <c r="C142" s="78">
        <f t="shared" ref="C142:J142" si="91">C98/1000</f>
        <v>1315.1381550000001</v>
      </c>
      <c r="D142" s="78">
        <f t="shared" si="91"/>
        <v>1826.949918</v>
      </c>
      <c r="E142" s="78">
        <f t="shared" si="91"/>
        <v>0</v>
      </c>
      <c r="F142" s="78">
        <f t="shared" si="91"/>
        <v>628.287824</v>
      </c>
      <c r="G142" s="78">
        <f t="shared" si="91"/>
        <v>15.195231</v>
      </c>
      <c r="H142" s="78">
        <f t="shared" si="91"/>
        <v>137.08514700000001</v>
      </c>
      <c r="I142" s="78">
        <f t="shared" si="91"/>
        <v>1008.0245500000001</v>
      </c>
      <c r="J142" s="78">
        <f t="shared" si="91"/>
        <v>38.357167000000004</v>
      </c>
    </row>
    <row r="143" spans="2:10" x14ac:dyDescent="0.25">
      <c r="B143" s="99" t="s">
        <v>64</v>
      </c>
      <c r="C143" s="147" t="s">
        <v>60</v>
      </c>
      <c r="D143" s="78" t="e">
        <f t="shared" ref="D143:J143" si="92">D99/1000</f>
        <v>#VALUE!</v>
      </c>
      <c r="E143" s="78" t="e">
        <f t="shared" si="92"/>
        <v>#VALUE!</v>
      </c>
      <c r="F143" s="78" t="e">
        <f t="shared" si="92"/>
        <v>#VALUE!</v>
      </c>
      <c r="G143" s="78" t="e">
        <f t="shared" si="92"/>
        <v>#VALUE!</v>
      </c>
      <c r="H143" s="78" t="e">
        <f t="shared" si="92"/>
        <v>#VALUE!</v>
      </c>
      <c r="I143" s="78" t="e">
        <f t="shared" si="92"/>
        <v>#VALUE!</v>
      </c>
      <c r="J143" s="78">
        <f t="shared" si="92"/>
        <v>0</v>
      </c>
    </row>
    <row r="144" spans="2:10" x14ac:dyDescent="0.25">
      <c r="B144" s="99" t="s">
        <v>72</v>
      </c>
      <c r="C144" s="78">
        <f t="shared" ref="C144:J144" si="93">C100/1000</f>
        <v>77.89869800000001</v>
      </c>
      <c r="D144" s="78">
        <f t="shared" si="93"/>
        <v>79.591426000000013</v>
      </c>
      <c r="E144" s="78">
        <f t="shared" si="93"/>
        <v>0</v>
      </c>
      <c r="F144" s="78">
        <f t="shared" si="93"/>
        <v>65.392611000000002</v>
      </c>
      <c r="G144" s="78">
        <f t="shared" si="93"/>
        <v>0</v>
      </c>
      <c r="H144" s="78">
        <f t="shared" si="93"/>
        <v>0</v>
      </c>
      <c r="I144" s="78">
        <f t="shared" si="93"/>
        <v>14.198815</v>
      </c>
      <c r="J144" s="78">
        <f t="shared" si="93"/>
        <v>0</v>
      </c>
    </row>
    <row r="145" spans="2:10" x14ac:dyDescent="0.25">
      <c r="B145" s="99" t="s">
        <v>134</v>
      </c>
      <c r="C145" s="147" t="s">
        <v>60</v>
      </c>
      <c r="D145" s="78">
        <f t="shared" ref="D145:J145" si="94">D101/1000</f>
        <v>28.540032</v>
      </c>
      <c r="E145" s="79">
        <f t="shared" si="94"/>
        <v>0</v>
      </c>
      <c r="F145" s="78">
        <f t="shared" si="94"/>
        <v>0</v>
      </c>
      <c r="G145" s="78">
        <f t="shared" si="94"/>
        <v>2.7E-4</v>
      </c>
      <c r="H145" s="78">
        <f t="shared" si="94"/>
        <v>0.22656200000000001</v>
      </c>
      <c r="I145" s="78">
        <f t="shared" si="94"/>
        <v>28.313200000000002</v>
      </c>
      <c r="J145" s="78">
        <f t="shared" si="94"/>
        <v>0</v>
      </c>
    </row>
    <row r="146" spans="2:10" x14ac:dyDescent="0.25">
      <c r="B146" s="99" t="s">
        <v>66</v>
      </c>
      <c r="C146" s="78">
        <f t="shared" ref="C146:J146" si="95">C102/1000</f>
        <v>3245.8487319999999</v>
      </c>
      <c r="D146" s="78">
        <f t="shared" si="95"/>
        <v>2391.5381889999999</v>
      </c>
      <c r="E146" s="79">
        <f t="shared" si="95"/>
        <v>840.41615999999999</v>
      </c>
      <c r="F146" s="78">
        <f t="shared" si="95"/>
        <v>531.29173899999989</v>
      </c>
      <c r="G146" s="78">
        <f t="shared" si="95"/>
        <v>663.85005200000001</v>
      </c>
      <c r="H146" s="78">
        <f t="shared" si="95"/>
        <v>70.470559999999992</v>
      </c>
      <c r="I146" s="78">
        <f t="shared" si="95"/>
        <v>212.26067999999998</v>
      </c>
      <c r="J146" s="78">
        <f t="shared" si="95"/>
        <v>73.248998</v>
      </c>
    </row>
    <row r="147" spans="2:10" x14ac:dyDescent="0.25">
      <c r="B147" s="100" t="s">
        <v>67</v>
      </c>
      <c r="C147" s="148" t="s">
        <v>60</v>
      </c>
      <c r="D147" s="80">
        <f t="shared" ref="D147:J147" si="96">D103/1000</f>
        <v>43.676749000000001</v>
      </c>
      <c r="E147" s="80">
        <f t="shared" si="96"/>
        <v>0</v>
      </c>
      <c r="F147" s="80">
        <f t="shared" si="96"/>
        <v>1.6886780000000001</v>
      </c>
      <c r="G147" s="80">
        <f t="shared" si="96"/>
        <v>0.320492</v>
      </c>
      <c r="H147" s="80">
        <f t="shared" si="96"/>
        <v>1.3299529999999999</v>
      </c>
      <c r="I147" s="80">
        <f t="shared" si="96"/>
        <v>40.337626999999998</v>
      </c>
      <c r="J147" s="80">
        <f t="shared" si="96"/>
        <v>0</v>
      </c>
    </row>
  </sheetData>
  <sortState ref="C81:D108">
    <sortCondition ref="C80"/>
  </sortState>
  <mergeCells count="7">
    <mergeCell ref="B52:J52"/>
    <mergeCell ref="B51:J51"/>
    <mergeCell ref="B49:J49"/>
    <mergeCell ref="B6:J6"/>
    <mergeCell ref="B8:B9"/>
    <mergeCell ref="C8:D8"/>
    <mergeCell ref="E8:J8"/>
  </mergeCells>
  <phoneticPr fontId="1" type="noConversion"/>
  <pageMargins left="0.75" right="0.75" top="1" bottom="1" header="0.5" footer="0.5"/>
  <pageSetup paperSize="9" orientation="portrait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2:AN63"/>
  <sheetViews>
    <sheetView showGridLines="0" topLeftCell="D1" zoomScale="70" zoomScaleNormal="70" workbookViewId="0">
      <selection activeCell="S10" sqref="S10"/>
    </sheetView>
  </sheetViews>
  <sheetFormatPr defaultColWidth="9.09765625" defaultRowHeight="11.5" x14ac:dyDescent="0.25"/>
  <cols>
    <col min="1" max="1" width="9.296875" style="28" customWidth="1"/>
    <col min="2" max="2" width="21.69921875" style="28" customWidth="1"/>
    <col min="3" max="3" width="13.796875" style="28" bestFit="1" customWidth="1"/>
    <col min="4" max="4" width="17" style="28" customWidth="1"/>
    <col min="5" max="5" width="15.8984375" style="28" customWidth="1"/>
    <col min="6" max="7" width="9.09765625" style="28"/>
    <col min="8" max="8" width="12.69921875" style="28" customWidth="1"/>
    <col min="9" max="9" width="10.796875" style="28" bestFit="1" customWidth="1"/>
    <col min="10" max="11" width="9.09765625" style="28"/>
    <col min="12" max="12" width="25.796875" style="28" customWidth="1"/>
    <col min="13" max="13" width="9.296875" style="28" bestFit="1" customWidth="1"/>
    <col min="14" max="16384" width="9.09765625" style="28"/>
  </cols>
  <sheetData>
    <row r="2" spans="1:40" s="2" customFormat="1" ht="15.5" x14ac:dyDescent="0.35">
      <c r="G2" s="223" t="s">
        <v>307</v>
      </c>
    </row>
    <row r="3" spans="1:40" s="2" customFormat="1" ht="12.5" x14ac:dyDescent="0.25">
      <c r="B3" s="2" t="s">
        <v>6</v>
      </c>
      <c r="G3" s="224" t="s">
        <v>156</v>
      </c>
    </row>
    <row r="4" spans="1:40" s="2" customFormat="1" x14ac:dyDescent="0.25">
      <c r="B4" s="2" t="s">
        <v>0</v>
      </c>
    </row>
    <row r="5" spans="1:40" s="2" customFormat="1" x14ac:dyDescent="0.25"/>
    <row r="6" spans="1:40" s="52" customFormat="1" ht="15.5" x14ac:dyDescent="0.35">
      <c r="B6" s="109" t="s">
        <v>289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2" customFormat="1" ht="12.5" x14ac:dyDescent="0.25">
      <c r="B7" s="153" t="s">
        <v>156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10" spans="1:40" x14ac:dyDescent="0.25">
      <c r="C10" s="42" t="s">
        <v>157</v>
      </c>
      <c r="D10" s="36" t="s">
        <v>19</v>
      </c>
    </row>
    <row r="11" spans="1:40" x14ac:dyDescent="0.25">
      <c r="A11" s="43"/>
      <c r="B11" s="28" t="s">
        <v>4</v>
      </c>
      <c r="C11" s="68">
        <v>9804428.25</v>
      </c>
      <c r="D11" s="35">
        <f t="shared" ref="D11:D16" si="0">+C11/SUM(C$11:C$16)*100</f>
        <v>40.806141666689456</v>
      </c>
      <c r="E11" s="35"/>
    </row>
    <row r="12" spans="1:40" x14ac:dyDescent="0.25">
      <c r="B12" s="28" t="s">
        <v>1</v>
      </c>
      <c r="C12" s="68">
        <v>7334230.0539999995</v>
      </c>
      <c r="D12" s="35">
        <f t="shared" si="0"/>
        <v>30.525148735686393</v>
      </c>
      <c r="E12" s="35"/>
    </row>
    <row r="13" spans="1:40" x14ac:dyDescent="0.25">
      <c r="B13" s="28" t="s">
        <v>74</v>
      </c>
      <c r="C13" s="68">
        <v>3499749.2940000002</v>
      </c>
      <c r="D13" s="35">
        <f t="shared" si="0"/>
        <v>14.565996287326637</v>
      </c>
      <c r="E13" s="41"/>
    </row>
    <row r="14" spans="1:40" x14ac:dyDescent="0.25">
      <c r="B14" s="28" t="s">
        <v>2</v>
      </c>
      <c r="C14" s="68">
        <v>1725188.807</v>
      </c>
      <c r="D14" s="35">
        <f t="shared" si="0"/>
        <v>7.1802553973740357</v>
      </c>
      <c r="E14" s="35"/>
    </row>
    <row r="15" spans="1:40" x14ac:dyDescent="0.25">
      <c r="B15" s="28" t="s">
        <v>3</v>
      </c>
      <c r="C15" s="68">
        <v>785648.44499999995</v>
      </c>
      <c r="D15" s="35">
        <f t="shared" si="0"/>
        <v>3.2698777459954664</v>
      </c>
      <c r="E15" s="41"/>
    </row>
    <row r="16" spans="1:40" x14ac:dyDescent="0.25">
      <c r="B16" s="28" t="s">
        <v>55</v>
      </c>
      <c r="C16" s="68">
        <v>877599.76099999994</v>
      </c>
      <c r="D16" s="35">
        <f t="shared" si="0"/>
        <v>3.6525801669280211</v>
      </c>
      <c r="E16" s="35"/>
    </row>
    <row r="17" spans="2:7" x14ac:dyDescent="0.25">
      <c r="D17" s="35"/>
    </row>
    <row r="18" spans="2:7" x14ac:dyDescent="0.25">
      <c r="B18" s="28" t="s">
        <v>5</v>
      </c>
      <c r="C18" s="43"/>
      <c r="E18" s="35"/>
    </row>
    <row r="19" spans="2:7" x14ac:dyDescent="0.25">
      <c r="B19" s="28" t="s">
        <v>76</v>
      </c>
      <c r="C19" s="68">
        <f>C49</f>
        <v>9804428.25</v>
      </c>
      <c r="D19" s="35">
        <f>100*C19/C$11</f>
        <v>100</v>
      </c>
      <c r="E19" s="35"/>
    </row>
    <row r="20" spans="2:7" x14ac:dyDescent="0.25">
      <c r="B20" s="28" t="s">
        <v>115</v>
      </c>
      <c r="C20" s="68">
        <f>D50</f>
        <v>5598722.7999999998</v>
      </c>
      <c r="D20" s="189">
        <f>C20/C$11</f>
        <v>0.57104021338521194</v>
      </c>
      <c r="E20" s="35"/>
    </row>
    <row r="21" spans="2:7" x14ac:dyDescent="0.25">
      <c r="B21" s="28" t="s">
        <v>159</v>
      </c>
      <c r="C21" s="68">
        <f>D51</f>
        <v>1248522.987</v>
      </c>
      <c r="D21" s="189">
        <f t="shared" ref="D21:D25" si="1">C21/C$11</f>
        <v>0.12734276340897288</v>
      </c>
      <c r="E21" s="35"/>
    </row>
    <row r="22" spans="2:7" x14ac:dyDescent="0.25">
      <c r="B22" s="28" t="s">
        <v>102</v>
      </c>
      <c r="C22" s="68">
        <f>D52</f>
        <v>1430705.1170000001</v>
      </c>
      <c r="D22" s="189">
        <f t="shared" si="1"/>
        <v>0.14592438034313732</v>
      </c>
      <c r="E22" s="35"/>
    </row>
    <row r="23" spans="2:7" x14ac:dyDescent="0.25">
      <c r="B23" s="28" t="s">
        <v>114</v>
      </c>
      <c r="C23" s="68">
        <f>D56</f>
        <v>688144.82499999995</v>
      </c>
      <c r="D23" s="189">
        <f t="shared" si="1"/>
        <v>7.0187144773077401E-2</v>
      </c>
      <c r="E23" s="35"/>
    </row>
    <row r="24" spans="2:7" x14ac:dyDescent="0.25">
      <c r="B24" s="28" t="s">
        <v>116</v>
      </c>
      <c r="C24" s="68">
        <f>D55</f>
        <v>549959.41599999997</v>
      </c>
      <c r="D24" s="189">
        <f t="shared" si="1"/>
        <v>5.6092961463612118E-2</v>
      </c>
      <c r="E24" s="35"/>
    </row>
    <row r="25" spans="2:7" x14ac:dyDescent="0.25">
      <c r="B25" s="28" t="s">
        <v>101</v>
      </c>
      <c r="C25" s="68">
        <f>D58</f>
        <v>288373.10700000002</v>
      </c>
      <c r="D25" s="189">
        <f t="shared" si="1"/>
        <v>2.9412536829977822E-2</v>
      </c>
      <c r="E25" s="35"/>
    </row>
    <row r="26" spans="2:7" x14ac:dyDescent="0.25">
      <c r="C26" s="43"/>
    </row>
    <row r="27" spans="2:7" ht="12" customHeight="1" x14ac:dyDescent="0.3">
      <c r="B27" s="47" t="s">
        <v>90</v>
      </c>
      <c r="C27" s="38"/>
      <c r="D27" s="38"/>
      <c r="E27" s="38"/>
      <c r="F27" s="48"/>
    </row>
    <row r="28" spans="2:7" x14ac:dyDescent="0.25">
      <c r="G28" s="1"/>
    </row>
    <row r="29" spans="2:7" x14ac:dyDescent="0.25">
      <c r="D29" s="35"/>
    </row>
    <row r="33" spans="1:9" ht="12" x14ac:dyDescent="0.3">
      <c r="G33" s="47" t="s">
        <v>90</v>
      </c>
    </row>
    <row r="34" spans="1:9" x14ac:dyDescent="0.25">
      <c r="A34" s="105" t="s">
        <v>84</v>
      </c>
      <c r="B34" s="48"/>
    </row>
    <row r="35" spans="1:9" x14ac:dyDescent="0.25">
      <c r="A35" s="48"/>
      <c r="B35" s="48"/>
    </row>
    <row r="36" spans="1:9" ht="12.5" x14ac:dyDescent="0.25">
      <c r="A36" s="48" t="s">
        <v>77</v>
      </c>
      <c r="B36" s="137">
        <v>44586.765196759261</v>
      </c>
      <c r="D36" s="2" t="s">
        <v>56</v>
      </c>
    </row>
    <row r="37" spans="1:9" ht="12.5" x14ac:dyDescent="0.25">
      <c r="A37" s="48" t="s">
        <v>78</v>
      </c>
      <c r="B37" s="137">
        <v>44592.551811458332</v>
      </c>
      <c r="D37" s="28" t="s">
        <v>290</v>
      </c>
    </row>
    <row r="38" spans="1:9" x14ac:dyDescent="0.25">
      <c r="A38" s="48" t="s">
        <v>79</v>
      </c>
      <c r="B38" s="48" t="s">
        <v>80</v>
      </c>
    </row>
    <row r="39" spans="1:9" x14ac:dyDescent="0.25">
      <c r="A39" s="48"/>
      <c r="B39" s="48"/>
    </row>
    <row r="40" spans="1:9" x14ac:dyDescent="0.25">
      <c r="A40" s="48" t="s">
        <v>81</v>
      </c>
      <c r="B40" s="48" t="s">
        <v>82</v>
      </c>
    </row>
    <row r="41" spans="1:9" ht="12.5" x14ac:dyDescent="0.25">
      <c r="A41" s="48" t="s">
        <v>85</v>
      </c>
      <c r="B41" s="152" t="s">
        <v>133</v>
      </c>
    </row>
    <row r="42" spans="1:9" ht="12.5" x14ac:dyDescent="0.25">
      <c r="A42" s="48" t="s">
        <v>83</v>
      </c>
      <c r="B42" s="152" t="s">
        <v>158</v>
      </c>
    </row>
    <row r="44" spans="1:9" ht="12.5" x14ac:dyDescent="0.25">
      <c r="B44" s="156" t="s">
        <v>86</v>
      </c>
      <c r="C44" s="156">
        <v>2020</v>
      </c>
      <c r="I44" s="28" t="s">
        <v>137</v>
      </c>
    </row>
    <row r="45" spans="1:9" ht="12.5" x14ac:dyDescent="0.25">
      <c r="B45" s="156" t="s">
        <v>104</v>
      </c>
      <c r="C45" s="156" t="s">
        <v>60</v>
      </c>
      <c r="H45" s="98" t="s">
        <v>133</v>
      </c>
    </row>
    <row r="46" spans="1:9" ht="12.5" x14ac:dyDescent="0.25">
      <c r="B46" s="156" t="s">
        <v>106</v>
      </c>
      <c r="C46" s="156" t="s">
        <v>60</v>
      </c>
      <c r="H46" s="150" t="s">
        <v>123</v>
      </c>
      <c r="I46" s="77">
        <f>'Table 1'!E63</f>
        <v>7334230.0539999995</v>
      </c>
    </row>
    <row r="47" spans="1:9" ht="12.5" x14ac:dyDescent="0.25">
      <c r="B47" s="156" t="s">
        <v>108</v>
      </c>
      <c r="C47" s="156" t="s">
        <v>60</v>
      </c>
      <c r="H47" s="150" t="s">
        <v>122</v>
      </c>
      <c r="I47" s="77">
        <f>'Table 1'!F63</f>
        <v>3499749.2940000002</v>
      </c>
    </row>
    <row r="48" spans="1:9" ht="12.5" x14ac:dyDescent="0.25">
      <c r="B48" s="156" t="s">
        <v>110</v>
      </c>
      <c r="C48" s="156" t="s">
        <v>60</v>
      </c>
      <c r="H48" s="150" t="s">
        <v>121</v>
      </c>
      <c r="I48" s="77">
        <f>'Table 1'!G63</f>
        <v>1725188.807</v>
      </c>
    </row>
    <row r="49" spans="2:13" ht="12.5" x14ac:dyDescent="0.25">
      <c r="B49" s="156" t="s">
        <v>76</v>
      </c>
      <c r="C49" s="155">
        <v>9804428.25</v>
      </c>
      <c r="H49" s="150" t="s">
        <v>119</v>
      </c>
      <c r="I49" s="77">
        <f>'Table 1'!H63</f>
        <v>785648.44499999995</v>
      </c>
    </row>
    <row r="50" spans="2:13" ht="12.5" x14ac:dyDescent="0.25">
      <c r="B50" s="156" t="s">
        <v>103</v>
      </c>
      <c r="C50" s="155">
        <v>3947007.55</v>
      </c>
      <c r="D50" s="157">
        <f>(C50+C53+C54+C57+C60+C61+C63)</f>
        <v>5598722.7999999998</v>
      </c>
      <c r="E50" s="158" t="s">
        <v>115</v>
      </c>
      <c r="H50" s="154" t="s">
        <v>120</v>
      </c>
      <c r="I50" s="77">
        <f>'Table 1'!I63</f>
        <v>9804428.25</v>
      </c>
      <c r="M50" s="138"/>
    </row>
    <row r="51" spans="2:13" ht="12.5" x14ac:dyDescent="0.25">
      <c r="B51" s="156" t="s">
        <v>87</v>
      </c>
      <c r="C51" s="155">
        <v>1246691.4369999999</v>
      </c>
      <c r="D51" s="157">
        <f>C51+C62</f>
        <v>1248522.987</v>
      </c>
      <c r="E51" s="159" t="s">
        <v>87</v>
      </c>
      <c r="H51" s="151" t="s">
        <v>55</v>
      </c>
      <c r="I51" s="77">
        <f>'Table 1'!J63</f>
        <v>877599.76099999994</v>
      </c>
    </row>
    <row r="52" spans="2:13" ht="12.5" x14ac:dyDescent="0.25">
      <c r="B52" s="156" t="s">
        <v>102</v>
      </c>
      <c r="C52" s="155">
        <v>1430705.1170000001</v>
      </c>
      <c r="D52" s="157">
        <f>C52</f>
        <v>1430705.1170000001</v>
      </c>
    </row>
    <row r="53" spans="2:13" ht="12.5" x14ac:dyDescent="0.25">
      <c r="B53" s="156" t="s">
        <v>112</v>
      </c>
      <c r="C53" s="155">
        <v>616135.28700000001</v>
      </c>
      <c r="D53" s="158"/>
    </row>
    <row r="54" spans="2:13" ht="12.5" x14ac:dyDescent="0.25">
      <c r="B54" s="156" t="s">
        <v>107</v>
      </c>
      <c r="C54" s="155">
        <v>526924.35699999996</v>
      </c>
      <c r="D54" s="158"/>
    </row>
    <row r="55" spans="2:13" ht="12.5" x14ac:dyDescent="0.25">
      <c r="B55" s="156" t="s">
        <v>100</v>
      </c>
      <c r="C55" s="155">
        <v>549959.41599999997</v>
      </c>
      <c r="D55" s="157">
        <f>C55</f>
        <v>549959.41599999997</v>
      </c>
    </row>
    <row r="56" spans="2:13" ht="12.5" x14ac:dyDescent="0.25">
      <c r="B56" s="156" t="s">
        <v>89</v>
      </c>
      <c r="C56" s="155">
        <v>501265.364</v>
      </c>
      <c r="D56" s="157">
        <f>(C56+C59)</f>
        <v>688144.82499999995</v>
      </c>
      <c r="E56" s="160" t="s">
        <v>114</v>
      </c>
    </row>
    <row r="57" spans="2:13" ht="12.5" x14ac:dyDescent="0.25">
      <c r="B57" s="156" t="s">
        <v>113</v>
      </c>
      <c r="C57" s="155">
        <v>385513.70600000001</v>
      </c>
      <c r="D57" s="158"/>
    </row>
    <row r="58" spans="2:13" ht="12.5" x14ac:dyDescent="0.25">
      <c r="B58" s="156" t="s">
        <v>101</v>
      </c>
      <c r="C58" s="155">
        <v>288373.10700000002</v>
      </c>
      <c r="D58" s="157">
        <f>C58</f>
        <v>288373.10700000002</v>
      </c>
    </row>
    <row r="59" spans="2:13" ht="12.5" x14ac:dyDescent="0.25">
      <c r="B59" s="156" t="s">
        <v>88</v>
      </c>
      <c r="C59" s="155">
        <v>186879.46100000001</v>
      </c>
      <c r="D59" s="160"/>
    </row>
    <row r="60" spans="2:13" ht="12.5" x14ac:dyDescent="0.25">
      <c r="B60" s="156" t="s">
        <v>105</v>
      </c>
      <c r="C60" s="155">
        <v>96037.067999999999</v>
      </c>
      <c r="D60" s="158"/>
    </row>
    <row r="61" spans="2:13" ht="12.5" x14ac:dyDescent="0.25">
      <c r="B61" s="156" t="s">
        <v>111</v>
      </c>
      <c r="C61" s="155">
        <v>25208.432000000001</v>
      </c>
      <c r="D61" s="158"/>
    </row>
    <row r="62" spans="2:13" ht="12.5" x14ac:dyDescent="0.25">
      <c r="B62" s="156" t="s">
        <v>138</v>
      </c>
      <c r="C62" s="155">
        <v>1831.55</v>
      </c>
      <c r="D62" s="174"/>
    </row>
    <row r="63" spans="2:13" ht="12.5" x14ac:dyDescent="0.25">
      <c r="B63" s="156" t="s">
        <v>109</v>
      </c>
      <c r="C63" s="155">
        <v>1896.4</v>
      </c>
      <c r="D63" s="158"/>
    </row>
  </sheetData>
  <sortState ref="B45:C63">
    <sortCondition descending="1" ref="C45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N84"/>
  <sheetViews>
    <sheetView showGridLines="0" zoomScaleNormal="100" workbookViewId="0">
      <selection activeCell="B7" sqref="B7"/>
    </sheetView>
  </sheetViews>
  <sheetFormatPr defaultColWidth="9.09765625" defaultRowHeight="11.5" x14ac:dyDescent="0.25"/>
  <cols>
    <col min="1" max="1" width="9.296875" style="28" customWidth="1"/>
    <col min="2" max="2" width="29.8984375" style="28" customWidth="1"/>
    <col min="3" max="3" width="14.8984375" style="28" customWidth="1"/>
    <col min="4" max="4" width="12.5" style="28" customWidth="1"/>
    <col min="5" max="5" width="11.69921875" style="28" customWidth="1"/>
    <col min="6" max="13" width="11.796875" style="28" bestFit="1" customWidth="1"/>
    <col min="14" max="16384" width="9.09765625" style="28"/>
  </cols>
  <sheetData>
    <row r="2" spans="2:40" s="2" customFormat="1" x14ac:dyDescent="0.25"/>
    <row r="3" spans="2:40" s="2" customFormat="1" x14ac:dyDescent="0.25">
      <c r="B3" s="2" t="s">
        <v>6</v>
      </c>
    </row>
    <row r="4" spans="2:40" s="2" customFormat="1" x14ac:dyDescent="0.25">
      <c r="B4" s="2" t="s">
        <v>0</v>
      </c>
    </row>
    <row r="5" spans="2:40" s="2" customFormat="1" x14ac:dyDescent="0.25"/>
    <row r="6" spans="2:40" s="52" customFormat="1" ht="14" x14ac:dyDescent="0.3">
      <c r="B6" s="17" t="s">
        <v>291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s="2" customFormat="1" x14ac:dyDescent="0.25">
      <c r="B7" s="31" t="s">
        <v>312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2:40" x14ac:dyDescent="0.25">
      <c r="I8" s="2"/>
    </row>
    <row r="9" spans="2:40" x14ac:dyDescent="0.25">
      <c r="B9" s="95"/>
      <c r="C9" s="95">
        <v>2010</v>
      </c>
      <c r="D9" s="95">
        <v>2011</v>
      </c>
      <c r="E9" s="219">
        <v>2012</v>
      </c>
      <c r="F9" s="219">
        <v>2013</v>
      </c>
      <c r="G9" s="219">
        <v>2014</v>
      </c>
      <c r="H9" s="219">
        <v>2015</v>
      </c>
      <c r="I9" s="219">
        <v>2016</v>
      </c>
      <c r="J9" s="219">
        <v>2017</v>
      </c>
      <c r="K9" s="219">
        <v>2018</v>
      </c>
      <c r="L9" s="219">
        <v>2019</v>
      </c>
      <c r="M9" s="219">
        <v>2020</v>
      </c>
    </row>
    <row r="10" spans="2:40" x14ac:dyDescent="0.25">
      <c r="B10" s="98" t="s">
        <v>7</v>
      </c>
      <c r="C10" s="106">
        <v>100</v>
      </c>
      <c r="D10" s="106">
        <f>D78/$C$78*100</f>
        <v>98.112428415390994</v>
      </c>
      <c r="E10" s="106">
        <f t="shared" ref="E10:M10" si="0">E78/$C$78*100</f>
        <v>99.025486063451325</v>
      </c>
      <c r="F10" s="106">
        <f t="shared" si="0"/>
        <v>99.162778511170103</v>
      </c>
      <c r="G10" s="106">
        <f t="shared" si="0"/>
        <v>96.775077926369264</v>
      </c>
      <c r="H10" s="106">
        <f t="shared" si="0"/>
        <v>94.479331366991531</v>
      </c>
      <c r="I10" s="106">
        <f t="shared" si="0"/>
        <v>92.209743378303713</v>
      </c>
      <c r="J10" s="106">
        <f t="shared" si="0"/>
        <v>91.986698625641736</v>
      </c>
      <c r="K10" s="106">
        <f t="shared" si="0"/>
        <v>91.513730030355532</v>
      </c>
      <c r="L10" s="106">
        <f t="shared" si="0"/>
        <v>88.828123376478359</v>
      </c>
      <c r="M10" s="106">
        <f t="shared" si="0"/>
        <v>82.5086722459463</v>
      </c>
      <c r="N10" s="35"/>
    </row>
    <row r="11" spans="2:40" x14ac:dyDescent="0.25">
      <c r="B11" s="99" t="s">
        <v>4</v>
      </c>
      <c r="C11" s="107">
        <v>100</v>
      </c>
      <c r="D11" s="107">
        <f>D79/$C$79*100</f>
        <v>97.872251876460496</v>
      </c>
      <c r="E11" s="107">
        <f t="shared" ref="E11:M11" si="1">E79/$C$79*100</f>
        <v>108.5112917297845</v>
      </c>
      <c r="F11" s="107">
        <f t="shared" si="1"/>
        <v>115.13947483175653</v>
      </c>
      <c r="G11" s="107">
        <f t="shared" si="1"/>
        <v>115.45661901186799</v>
      </c>
      <c r="H11" s="107">
        <f t="shared" si="1"/>
        <v>119.1365850346964</v>
      </c>
      <c r="I11" s="107">
        <f t="shared" si="1"/>
        <v>120.89144831932779</v>
      </c>
      <c r="J11" s="107">
        <f t="shared" si="1"/>
        <v>125.02110841651455</v>
      </c>
      <c r="K11" s="107">
        <f t="shared" si="1"/>
        <v>130.76705926167858</v>
      </c>
      <c r="L11" s="107">
        <f t="shared" si="1"/>
        <v>135.14906684169358</v>
      </c>
      <c r="M11" s="107">
        <f t="shared" si="1"/>
        <v>139.2290352220534</v>
      </c>
      <c r="N11" s="35"/>
    </row>
    <row r="12" spans="2:40" x14ac:dyDescent="0.25">
      <c r="B12" s="99" t="s">
        <v>1</v>
      </c>
      <c r="C12" s="107">
        <v>100</v>
      </c>
      <c r="D12" s="107">
        <f>D80/$C$80*100</f>
        <v>98.053551506603881</v>
      </c>
      <c r="E12" s="107">
        <f t="shared" ref="E12:M12" si="2">E80/$C$80*100</f>
        <v>94.878296645512506</v>
      </c>
      <c r="F12" s="107">
        <f t="shared" si="2"/>
        <v>94.032133552683135</v>
      </c>
      <c r="G12" s="107">
        <f t="shared" si="2"/>
        <v>95.148648980261072</v>
      </c>
      <c r="H12" s="107">
        <f t="shared" si="2"/>
        <v>92.787991059913537</v>
      </c>
      <c r="I12" s="107">
        <f t="shared" si="2"/>
        <v>89.724136303859993</v>
      </c>
      <c r="J12" s="107">
        <f t="shared" si="2"/>
        <v>88.743384151096734</v>
      </c>
      <c r="K12" s="107">
        <f t="shared" si="2"/>
        <v>88.902182929182317</v>
      </c>
      <c r="L12" s="107">
        <f t="shared" si="2"/>
        <v>89.327147052978091</v>
      </c>
      <c r="M12" s="107">
        <f t="shared" si="2"/>
        <v>79.76254578831869</v>
      </c>
      <c r="N12" s="35"/>
    </row>
    <row r="13" spans="2:40" x14ac:dyDescent="0.25">
      <c r="B13" s="89" t="s">
        <v>74</v>
      </c>
      <c r="C13" s="142">
        <v>100</v>
      </c>
      <c r="D13" s="142">
        <f>D81/$C$81*100</f>
        <v>101.90836642792196</v>
      </c>
      <c r="E13" s="142">
        <f t="shared" ref="E13:M13" si="3">E81/$C$81*100</f>
        <v>103.00095665750612</v>
      </c>
      <c r="F13" s="142">
        <f t="shared" si="3"/>
        <v>96.03662123841076</v>
      </c>
      <c r="G13" s="142">
        <f t="shared" si="3"/>
        <v>92.228951423155266</v>
      </c>
      <c r="H13" s="142">
        <f t="shared" si="3"/>
        <v>91.242314078514099</v>
      </c>
      <c r="I13" s="142">
        <f t="shared" si="3"/>
        <v>85.028075347617673</v>
      </c>
      <c r="J13" s="142">
        <f t="shared" si="3"/>
        <v>83.636263674868601</v>
      </c>
      <c r="K13" s="142">
        <f t="shared" si="3"/>
        <v>79.177024679348889</v>
      </c>
      <c r="L13" s="142">
        <f t="shared" si="3"/>
        <v>68.247718137499518</v>
      </c>
      <c r="M13" s="142">
        <f t="shared" si="3"/>
        <v>57.010822009571228</v>
      </c>
      <c r="N13" s="35"/>
    </row>
    <row r="14" spans="2:40" x14ac:dyDescent="0.25">
      <c r="B14" s="89" t="s">
        <v>2</v>
      </c>
      <c r="C14" s="142">
        <v>100</v>
      </c>
      <c r="D14" s="142">
        <f>D82/$C$82*100</f>
        <v>93.945147132997519</v>
      </c>
      <c r="E14" s="142">
        <f t="shared" ref="E14:M14" si="4">E82/$C$82*100</f>
        <v>90.777048043649685</v>
      </c>
      <c r="F14" s="142">
        <f t="shared" si="4"/>
        <v>90.829338843042351</v>
      </c>
      <c r="G14" s="142">
        <f t="shared" si="4"/>
        <v>78.414380755925947</v>
      </c>
      <c r="H14" s="142">
        <f t="shared" si="4"/>
        <v>66.097041870115262</v>
      </c>
      <c r="I14" s="142">
        <f t="shared" si="4"/>
        <v>65.236383384183299</v>
      </c>
      <c r="J14" s="142">
        <f t="shared" si="4"/>
        <v>60.828913373496341</v>
      </c>
      <c r="K14" s="142">
        <f t="shared" si="4"/>
        <v>54.057962902918433</v>
      </c>
      <c r="L14" s="142">
        <f t="shared" si="4"/>
        <v>47.727501218010588</v>
      </c>
      <c r="M14" s="142">
        <f t="shared" si="4"/>
        <v>37.629267090901891</v>
      </c>
      <c r="N14" s="35"/>
    </row>
    <row r="15" spans="2:40" x14ac:dyDescent="0.25">
      <c r="B15" s="99" t="s">
        <v>3</v>
      </c>
      <c r="C15" s="107">
        <v>100</v>
      </c>
      <c r="D15" s="107">
        <f t="shared" ref="D15:M15" si="5">D83/$C$83*100</f>
        <v>94.931665886287902</v>
      </c>
      <c r="E15" s="107">
        <f t="shared" si="5"/>
        <v>91.396590091017458</v>
      </c>
      <c r="F15" s="107">
        <f t="shared" si="5"/>
        <v>88.761031803206663</v>
      </c>
      <c r="G15" s="107">
        <f t="shared" si="5"/>
        <v>87.583556694651648</v>
      </c>
      <c r="H15" s="107">
        <f t="shared" si="5"/>
        <v>85.383200754080278</v>
      </c>
      <c r="I15" s="107">
        <f t="shared" si="5"/>
        <v>76.257188514052189</v>
      </c>
      <c r="J15" s="107">
        <f t="shared" si="5"/>
        <v>75.674592855797457</v>
      </c>
      <c r="K15" s="107">
        <f t="shared" si="5"/>
        <v>74.073683456190665</v>
      </c>
      <c r="L15" s="107">
        <f t="shared" si="5"/>
        <v>68.4736452259354</v>
      </c>
      <c r="M15" s="107">
        <f t="shared" si="5"/>
        <v>64.923003774988786</v>
      </c>
      <c r="N15" s="35"/>
    </row>
    <row r="16" spans="2:40" x14ac:dyDescent="0.25">
      <c r="B16" s="100" t="s">
        <v>55</v>
      </c>
      <c r="C16" s="108">
        <v>100</v>
      </c>
      <c r="D16" s="108">
        <f>D84/$C$84*100</f>
        <v>101.27107371112267</v>
      </c>
      <c r="E16" s="108">
        <f t="shared" ref="E16:L16" si="6">E84/$C$84*100</f>
        <v>92.979727985475591</v>
      </c>
      <c r="F16" s="108">
        <f t="shared" si="6"/>
        <v>107.53985155557643</v>
      </c>
      <c r="G16" s="108">
        <f t="shared" si="6"/>
        <v>107.40366621710812</v>
      </c>
      <c r="H16" s="108">
        <f t="shared" si="6"/>
        <v>100.31908200085415</v>
      </c>
      <c r="I16" s="108">
        <f t="shared" si="6"/>
        <v>106.08883180345812</v>
      </c>
      <c r="J16" s="108">
        <f t="shared" si="6"/>
        <v>109.96573692340338</v>
      </c>
      <c r="K16" s="108">
        <f t="shared" si="6"/>
        <v>116.34852457663489</v>
      </c>
      <c r="L16" s="108">
        <f t="shared" si="6"/>
        <v>104.59786896396371</v>
      </c>
      <c r="M16" s="108">
        <f>M84/$C$84*100</f>
        <v>98.641902726887366</v>
      </c>
      <c r="N16" s="35"/>
    </row>
    <row r="17" spans="2:13" ht="12" x14ac:dyDescent="0.25">
      <c r="B17" s="46" t="s">
        <v>91</v>
      </c>
      <c r="D17" s="34"/>
      <c r="E17" s="34"/>
      <c r="F17" s="34"/>
      <c r="G17" s="34"/>
      <c r="H17" s="34"/>
      <c r="I17" s="34"/>
    </row>
    <row r="18" spans="2:13" x14ac:dyDescent="0.25">
      <c r="I18" s="1"/>
    </row>
    <row r="22" spans="2:13" ht="14" x14ac:dyDescent="0.3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2:13" ht="14" x14ac:dyDescent="0.3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2:13" ht="14" x14ac:dyDescent="0.3"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2:13" ht="14" x14ac:dyDescent="0.3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2:13" ht="14" x14ac:dyDescent="0.3"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2:13" ht="14" x14ac:dyDescent="0.3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46" spans="3:13" x14ac:dyDescent="0.25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66" spans="1:14" x14ac:dyDescent="0.25">
      <c r="A66" s="105" t="s">
        <v>84</v>
      </c>
      <c r="B66" s="48"/>
    </row>
    <row r="67" spans="1:14" x14ac:dyDescent="0.25">
      <c r="A67" s="48"/>
      <c r="B67" s="48"/>
    </row>
    <row r="68" spans="1:14" ht="12.5" x14ac:dyDescent="0.25">
      <c r="A68" s="48" t="s">
        <v>77</v>
      </c>
      <c r="B68" s="137">
        <v>44586.765196759261</v>
      </c>
      <c r="D68" s="2" t="s">
        <v>61</v>
      </c>
    </row>
    <row r="69" spans="1:14" ht="12.5" x14ac:dyDescent="0.25">
      <c r="A69" s="48" t="s">
        <v>78</v>
      </c>
      <c r="B69" s="137">
        <v>44592.610235694447</v>
      </c>
      <c r="D69" s="51" t="s">
        <v>292</v>
      </c>
    </row>
    <row r="70" spans="1:14" x14ac:dyDescent="0.25">
      <c r="A70" s="48" t="s">
        <v>79</v>
      </c>
      <c r="B70" s="48" t="s">
        <v>80</v>
      </c>
    </row>
    <row r="71" spans="1:14" x14ac:dyDescent="0.25">
      <c r="A71" s="48"/>
      <c r="B71" s="48"/>
    </row>
    <row r="72" spans="1:14" x14ac:dyDescent="0.25">
      <c r="A72" s="48" t="s">
        <v>81</v>
      </c>
      <c r="B72" s="48" t="s">
        <v>82</v>
      </c>
    </row>
    <row r="73" spans="1:14" ht="12.5" x14ac:dyDescent="0.25">
      <c r="A73" s="48" t="s">
        <v>85</v>
      </c>
      <c r="B73" s="152" t="s">
        <v>133</v>
      </c>
    </row>
    <row r="74" spans="1:14" ht="12.5" x14ac:dyDescent="0.25">
      <c r="A74" s="48" t="s">
        <v>83</v>
      </c>
      <c r="B74" s="152" t="s">
        <v>158</v>
      </c>
    </row>
    <row r="77" spans="1:14" x14ac:dyDescent="0.25">
      <c r="B77" s="96" t="s">
        <v>86</v>
      </c>
      <c r="C77" s="104" t="s">
        <v>139</v>
      </c>
      <c r="D77" s="104" t="s">
        <v>140</v>
      </c>
      <c r="E77" s="104" t="s">
        <v>141</v>
      </c>
      <c r="F77" s="104" t="s">
        <v>142</v>
      </c>
      <c r="G77" s="104" t="s">
        <v>143</v>
      </c>
      <c r="H77" s="104" t="s">
        <v>144</v>
      </c>
      <c r="I77" s="104" t="s">
        <v>145</v>
      </c>
      <c r="J77" s="104" t="s">
        <v>146</v>
      </c>
      <c r="K77" s="104" t="s">
        <v>136</v>
      </c>
      <c r="L77" s="104" t="s">
        <v>161</v>
      </c>
      <c r="M77" s="104" t="s">
        <v>293</v>
      </c>
    </row>
    <row r="78" spans="1:14" x14ac:dyDescent="0.25">
      <c r="B78" s="97" t="s">
        <v>71</v>
      </c>
      <c r="C78" s="81">
        <v>29120386.929000001</v>
      </c>
      <c r="D78" s="81">
        <v>28570718.780000001</v>
      </c>
      <c r="E78" s="81">
        <v>28836604.699999999</v>
      </c>
      <c r="F78" s="81">
        <v>28876584.791999999</v>
      </c>
      <c r="G78" s="81">
        <v>28181277.142999999</v>
      </c>
      <c r="H78" s="81">
        <v>27512746.862</v>
      </c>
      <c r="I78" s="81">
        <v>26851834.057999998</v>
      </c>
      <c r="J78" s="81">
        <v>26786882.563000001</v>
      </c>
      <c r="K78" s="81">
        <v>26649152.278000001</v>
      </c>
      <c r="L78" s="81">
        <v>25867093.228999998</v>
      </c>
      <c r="M78" s="81">
        <v>24026844.607999999</v>
      </c>
    </row>
    <row r="79" spans="1:14" ht="12.5" x14ac:dyDescent="0.25">
      <c r="B79" s="97" t="s">
        <v>76</v>
      </c>
      <c r="C79" s="81">
        <v>7041942.2460000003</v>
      </c>
      <c r="D79" s="81">
        <v>6892107.4519999996</v>
      </c>
      <c r="E79" s="81">
        <v>7641302.4939999999</v>
      </c>
      <c r="F79" s="81">
        <v>8108055.3200000003</v>
      </c>
      <c r="G79" s="81">
        <v>8130388.4299999997</v>
      </c>
      <c r="H79" s="81">
        <v>8389529.5120000001</v>
      </c>
      <c r="I79" s="81">
        <v>8513105.9710000008</v>
      </c>
      <c r="J79" s="81">
        <v>8803914.25</v>
      </c>
      <c r="K79" s="81">
        <v>9208540.7899999991</v>
      </c>
      <c r="L79" s="81">
        <v>9517119.2329999991</v>
      </c>
      <c r="M79" s="81">
        <v>9804428.25</v>
      </c>
      <c r="N79" s="146" t="s">
        <v>76</v>
      </c>
    </row>
    <row r="80" spans="1:14" ht="12.5" x14ac:dyDescent="0.25">
      <c r="B80" s="97" t="s">
        <v>73</v>
      </c>
      <c r="C80" s="81">
        <v>9195080.1989999991</v>
      </c>
      <c r="D80" s="81">
        <v>9016102.6989999991</v>
      </c>
      <c r="E80" s="81">
        <v>8724135.4680000003</v>
      </c>
      <c r="F80" s="81">
        <v>8646330.0930000003</v>
      </c>
      <c r="G80" s="81">
        <v>8748994.5820000004</v>
      </c>
      <c r="H80" s="81">
        <v>8531930.193</v>
      </c>
      <c r="I80" s="81">
        <v>8250206.2910000002</v>
      </c>
      <c r="J80" s="81">
        <v>8160025.3439999996</v>
      </c>
      <c r="K80" s="81">
        <v>8174627.0190000003</v>
      </c>
      <c r="L80" s="81">
        <v>8213702.8109999998</v>
      </c>
      <c r="M80" s="81">
        <v>7334230.0539999995</v>
      </c>
      <c r="N80" s="146" t="s">
        <v>73</v>
      </c>
    </row>
    <row r="81" spans="2:14" ht="12.5" x14ac:dyDescent="0.25">
      <c r="B81" s="97" t="s">
        <v>74</v>
      </c>
      <c r="C81" s="81">
        <v>6138745.5410000002</v>
      </c>
      <c r="D81" s="81">
        <v>6255895.2999999998</v>
      </c>
      <c r="E81" s="81">
        <v>6322966.6339999996</v>
      </c>
      <c r="F81" s="81">
        <v>5895443.8039999995</v>
      </c>
      <c r="G81" s="81">
        <v>5661700.6430000002</v>
      </c>
      <c r="H81" s="81">
        <v>5601133.4869999997</v>
      </c>
      <c r="I81" s="81">
        <v>5219657.1840000004</v>
      </c>
      <c r="J81" s="81">
        <v>5134217.4069999997</v>
      </c>
      <c r="K81" s="81">
        <v>4860476.0719999997</v>
      </c>
      <c r="L81" s="81">
        <v>4189553.7540000002</v>
      </c>
      <c r="M81" s="81">
        <v>3499749.2940000002</v>
      </c>
      <c r="N81" s="146" t="s">
        <v>74</v>
      </c>
    </row>
    <row r="82" spans="2:14" ht="12.5" x14ac:dyDescent="0.25">
      <c r="B82" s="97" t="s">
        <v>2</v>
      </c>
      <c r="C82" s="81">
        <v>4584699.4649999999</v>
      </c>
      <c r="D82" s="81">
        <v>4307102.6579999998</v>
      </c>
      <c r="E82" s="81">
        <v>4161854.8360000001</v>
      </c>
      <c r="F82" s="81">
        <v>4164252.2119999998</v>
      </c>
      <c r="G82" s="81">
        <v>3595063.6949999998</v>
      </c>
      <c r="H82" s="81">
        <v>3030350.7250000001</v>
      </c>
      <c r="I82" s="81">
        <v>2990892.12</v>
      </c>
      <c r="J82" s="81">
        <v>2788822.8659999999</v>
      </c>
      <c r="K82" s="81">
        <v>2478395.1359999999</v>
      </c>
      <c r="L82" s="81">
        <v>2188162.4929999998</v>
      </c>
      <c r="M82" s="81">
        <v>1725188.807</v>
      </c>
      <c r="N82" s="146" t="s">
        <v>2</v>
      </c>
    </row>
    <row r="83" spans="2:14" ht="12.5" x14ac:dyDescent="0.25">
      <c r="B83" s="97" t="s">
        <v>3</v>
      </c>
      <c r="C83" s="81">
        <v>1385980.8060000001</v>
      </c>
      <c r="D83" s="81">
        <v>1315734.6680000001</v>
      </c>
      <c r="E83" s="81">
        <v>1266739.196</v>
      </c>
      <c r="F83" s="81">
        <v>1230210.8640000001</v>
      </c>
      <c r="G83" s="81">
        <v>1213891.2849999999</v>
      </c>
      <c r="H83" s="81">
        <v>1183394.774</v>
      </c>
      <c r="I83" s="81">
        <v>1056909.996</v>
      </c>
      <c r="J83" s="81">
        <v>1048835.3319999999</v>
      </c>
      <c r="K83" s="81">
        <v>1026647.035</v>
      </c>
      <c r="L83" s="81">
        <v>949031.58</v>
      </c>
      <c r="M83" s="81">
        <v>899820.37100000004</v>
      </c>
      <c r="N83" s="146" t="s">
        <v>75</v>
      </c>
    </row>
    <row r="84" spans="2:14" x14ac:dyDescent="0.25">
      <c r="B84" s="97" t="s">
        <v>55</v>
      </c>
      <c r="C84" s="81">
        <f t="shared" ref="C84:M84" si="7">C78-SUM(C79:C83)</f>
        <v>773938.67199999839</v>
      </c>
      <c r="D84" s="81">
        <f t="shared" si="7"/>
        <v>783776.00300000235</v>
      </c>
      <c r="E84" s="81">
        <f t="shared" si="7"/>
        <v>719606.07200000063</v>
      </c>
      <c r="F84" s="81">
        <f t="shared" si="7"/>
        <v>832292.49899999797</v>
      </c>
      <c r="G84" s="81">
        <f t="shared" si="7"/>
        <v>831238.50799999759</v>
      </c>
      <c r="H84" s="81">
        <f t="shared" si="7"/>
        <v>776408.17100000009</v>
      </c>
      <c r="I84" s="81">
        <f t="shared" si="7"/>
        <v>821062.49599999562</v>
      </c>
      <c r="J84" s="81">
        <f t="shared" si="7"/>
        <v>851067.36400000006</v>
      </c>
      <c r="K84" s="81">
        <f t="shared" si="7"/>
        <v>900466.22599999979</v>
      </c>
      <c r="L84" s="81">
        <f t="shared" si="7"/>
        <v>809523.35799999908</v>
      </c>
      <c r="M84" s="81">
        <f t="shared" si="7"/>
        <v>763427.83200000226</v>
      </c>
    </row>
  </sheetData>
  <sortState ref="B78:N84">
    <sortCondition descending="1" ref="M79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P199"/>
  <sheetViews>
    <sheetView showGridLines="0" topLeftCell="A34" zoomScaleNormal="100" workbookViewId="0">
      <selection activeCell="B6" sqref="B6:N55"/>
    </sheetView>
  </sheetViews>
  <sheetFormatPr defaultColWidth="9.09765625" defaultRowHeight="11.5" x14ac:dyDescent="0.25"/>
  <cols>
    <col min="1" max="1" width="9.296875" style="28" customWidth="1"/>
    <col min="2" max="2" width="21.69921875" style="28" customWidth="1"/>
    <col min="3" max="8" width="12.796875" style="28" bestFit="1" customWidth="1"/>
    <col min="9" max="9" width="9.796875" style="28" customWidth="1"/>
    <col min="10" max="14" width="8.8984375" style="28" customWidth="1"/>
    <col min="15" max="17" width="11.3984375" style="28" customWidth="1"/>
    <col min="18" max="16384" width="9.09765625" style="28"/>
  </cols>
  <sheetData>
    <row r="2" spans="2:42" s="2" customFormat="1" x14ac:dyDescent="0.25"/>
    <row r="3" spans="2:42" s="2" customFormat="1" x14ac:dyDescent="0.25">
      <c r="B3" s="2" t="s">
        <v>6</v>
      </c>
    </row>
    <row r="4" spans="2:42" s="2" customFormat="1" x14ac:dyDescent="0.25">
      <c r="B4" s="2" t="s">
        <v>0</v>
      </c>
    </row>
    <row r="5" spans="2:42" s="2" customFormat="1" x14ac:dyDescent="0.25"/>
    <row r="6" spans="2:42" s="52" customFormat="1" ht="15.5" x14ac:dyDescent="0.35">
      <c r="B6" s="301" t="s">
        <v>308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2:42" s="2" customFormat="1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2:42" s="38" customFormat="1" ht="15.75" customHeight="1" x14ac:dyDescent="0.25">
      <c r="B8" s="306"/>
      <c r="C8" s="230">
        <v>2010</v>
      </c>
      <c r="D8" s="231">
        <v>2012</v>
      </c>
      <c r="E8" s="231">
        <v>2014</v>
      </c>
      <c r="F8" s="231">
        <v>2016</v>
      </c>
      <c r="G8" s="231">
        <v>2018</v>
      </c>
      <c r="H8" s="231">
        <v>2020</v>
      </c>
      <c r="I8" s="232">
        <v>2010</v>
      </c>
      <c r="J8" s="231">
        <v>2012</v>
      </c>
      <c r="K8" s="231">
        <v>2014</v>
      </c>
      <c r="L8" s="231">
        <v>2016</v>
      </c>
      <c r="M8" s="231">
        <v>2018</v>
      </c>
      <c r="N8" s="231">
        <v>2020</v>
      </c>
      <c r="O8" s="39"/>
      <c r="P8" s="39"/>
      <c r="Q8" s="28"/>
    </row>
    <row r="9" spans="2:42" s="38" customFormat="1" ht="15.75" customHeight="1" x14ac:dyDescent="0.25">
      <c r="B9" s="314"/>
      <c r="C9" s="313" t="s">
        <v>157</v>
      </c>
      <c r="D9" s="310"/>
      <c r="E9" s="310"/>
      <c r="F9" s="310"/>
      <c r="G9" s="310"/>
      <c r="H9" s="310"/>
      <c r="I9" s="311" t="s">
        <v>313</v>
      </c>
      <c r="J9" s="312"/>
      <c r="K9" s="312"/>
      <c r="L9" s="312"/>
      <c r="M9" s="312"/>
      <c r="N9" s="312"/>
      <c r="O9" s="39"/>
      <c r="P9" s="39"/>
      <c r="Q9" s="28"/>
    </row>
    <row r="10" spans="2:42" s="29" customFormat="1" x14ac:dyDescent="0.25">
      <c r="B10" s="163" t="s">
        <v>278</v>
      </c>
      <c r="C10" s="233">
        <f>C112-C159</f>
        <v>38620472.460000001</v>
      </c>
      <c r="D10" s="234">
        <f t="shared" ref="D10:H10" si="0">D112-D159</f>
        <v>36581771.063999996</v>
      </c>
      <c r="E10" s="234">
        <f t="shared" si="0"/>
        <v>33493699.708999999</v>
      </c>
      <c r="F10" s="234">
        <f t="shared" si="0"/>
        <v>35338520.988000005</v>
      </c>
      <c r="G10" s="234">
        <f t="shared" si="0"/>
        <v>35453549.083000004</v>
      </c>
      <c r="H10" s="234">
        <f t="shared" si="0"/>
        <v>31723849.511</v>
      </c>
      <c r="I10" s="201">
        <f>1000*C10/C65</f>
        <v>87.642253807042039</v>
      </c>
      <c r="J10" s="201">
        <f t="shared" ref="J10:N10" si="1">1000*D10/D65</f>
        <v>83.036091487823271</v>
      </c>
      <c r="K10" s="201">
        <f t="shared" si="1"/>
        <v>75.626367579666834</v>
      </c>
      <c r="L10" s="201">
        <f t="shared" si="1"/>
        <v>79.447608253751454</v>
      </c>
      <c r="M10" s="201">
        <f t="shared" si="1"/>
        <v>79.455107991127136</v>
      </c>
      <c r="N10" s="201">
        <f t="shared" si="1"/>
        <v>70.919823545258822</v>
      </c>
      <c r="O10" s="34"/>
      <c r="P10" s="34"/>
      <c r="Q10" s="28"/>
    </row>
    <row r="11" spans="2:42" s="29" customFormat="1" x14ac:dyDescent="0.25">
      <c r="B11" s="49" t="s">
        <v>21</v>
      </c>
      <c r="C11" s="235">
        <f>C113-C160</f>
        <v>2244918.9900000002</v>
      </c>
      <c r="D11" s="236">
        <f t="shared" ref="D11:H11" si="2">D113-D160</f>
        <v>1940718.21</v>
      </c>
      <c r="E11" s="236">
        <f t="shared" si="2"/>
        <v>2056342.2910000002</v>
      </c>
      <c r="F11" s="236">
        <f t="shared" si="2"/>
        <v>2000888.031</v>
      </c>
      <c r="G11" s="236">
        <f t="shared" si="2"/>
        <v>2192366.35</v>
      </c>
      <c r="H11" s="236">
        <f t="shared" si="2"/>
        <v>1627327.6089999997</v>
      </c>
      <c r="I11" s="239">
        <f>1000*C11/C66</f>
        <v>207.09766275626956</v>
      </c>
      <c r="J11" s="239">
        <f t="shared" ref="J11:N11" si="3">1000*D11/D66</f>
        <v>175.22008481666799</v>
      </c>
      <c r="K11" s="239">
        <f t="shared" si="3"/>
        <v>183.91661905545561</v>
      </c>
      <c r="L11" s="239">
        <f t="shared" si="3"/>
        <v>176.89570632148886</v>
      </c>
      <c r="M11" s="239">
        <f t="shared" si="3"/>
        <v>192.33664359685221</v>
      </c>
      <c r="N11" s="239">
        <f t="shared" si="3"/>
        <v>141.23116362506551</v>
      </c>
      <c r="Q11" s="28"/>
    </row>
    <row r="12" spans="2:42" s="29" customFormat="1" x14ac:dyDescent="0.25">
      <c r="B12" s="24" t="s">
        <v>43</v>
      </c>
      <c r="C12" s="237">
        <f t="shared" ref="C12:H12" si="4">C114-C161</f>
        <v>329547.73600000003</v>
      </c>
      <c r="D12" s="238">
        <f t="shared" si="4"/>
        <v>304653.913</v>
      </c>
      <c r="E12" s="238">
        <f t="shared" si="4"/>
        <v>262294.55900000001</v>
      </c>
      <c r="F12" s="238">
        <f t="shared" si="4"/>
        <v>286326.76600000006</v>
      </c>
      <c r="G12" s="238">
        <f t="shared" si="4"/>
        <v>242145.93900000001</v>
      </c>
      <c r="H12" s="239">
        <f t="shared" si="4"/>
        <v>216376.48</v>
      </c>
      <c r="I12" s="239">
        <f t="shared" ref="I12:I37" si="5">1000*C12/C67</f>
        <v>44.402873386199467</v>
      </c>
      <c r="J12" s="239">
        <f t="shared" ref="J12:J41" si="6">1000*D12/D67</f>
        <v>41.578353957788103</v>
      </c>
      <c r="K12" s="239">
        <f t="shared" ref="K12:K41" si="7">1000*E12/E67</f>
        <v>36.200145134816253</v>
      </c>
      <c r="L12" s="239">
        <f t="shared" ref="L12:L41" si="8">1000*F12/F67</f>
        <v>40.024519331307744</v>
      </c>
      <c r="M12" s="239">
        <f t="shared" ref="M12:M41" si="9">1000*G12/G67</f>
        <v>34.346776058101277</v>
      </c>
      <c r="N12" s="239">
        <f t="shared" ref="N12:N39" si="10">1000*H12/H67</f>
        <v>31.126669104516129</v>
      </c>
      <c r="Q12" s="28"/>
    </row>
    <row r="13" spans="2:42" s="29" customFormat="1" x14ac:dyDescent="0.25">
      <c r="B13" s="25" t="s">
        <v>69</v>
      </c>
      <c r="C13" s="237">
        <f t="shared" ref="C13:H13" si="11">C115-C162</f>
        <v>497973.83100000001</v>
      </c>
      <c r="D13" s="238">
        <f t="shared" si="11"/>
        <v>454552.45400000003</v>
      </c>
      <c r="E13" s="238">
        <f t="shared" si="11"/>
        <v>532826.16200000001</v>
      </c>
      <c r="F13" s="238">
        <f t="shared" si="11"/>
        <v>551784.41400000011</v>
      </c>
      <c r="G13" s="238">
        <f t="shared" si="11"/>
        <v>642492.92100000009</v>
      </c>
      <c r="H13" s="239">
        <f t="shared" si="11"/>
        <v>616145.95699999994</v>
      </c>
      <c r="I13" s="239">
        <f t="shared" si="5"/>
        <v>47.597939436181385</v>
      </c>
      <c r="J13" s="239">
        <f t="shared" si="6"/>
        <v>43.268272215027544</v>
      </c>
      <c r="K13" s="239">
        <f t="shared" si="7"/>
        <v>50.685400001655182</v>
      </c>
      <c r="L13" s="239">
        <f t="shared" si="8"/>
        <v>52.282795376054025</v>
      </c>
      <c r="M13" s="239">
        <f t="shared" si="9"/>
        <v>60.555098064995903</v>
      </c>
      <c r="N13" s="239">
        <f t="shared" si="10"/>
        <v>57.616371011654344</v>
      </c>
      <c r="Q13" s="28"/>
    </row>
    <row r="14" spans="2:42" s="29" customFormat="1" x14ac:dyDescent="0.25">
      <c r="B14" s="25" t="s">
        <v>26</v>
      </c>
      <c r="C14" s="237">
        <f t="shared" ref="C14:H14" si="12">C116-C163</f>
        <v>-176561.57500000007</v>
      </c>
      <c r="D14" s="238">
        <f t="shared" si="12"/>
        <v>-52555.241000000038</v>
      </c>
      <c r="E14" s="238">
        <f t="shared" si="12"/>
        <v>49455.300000000047</v>
      </c>
      <c r="F14" s="238">
        <f t="shared" si="12"/>
        <v>74594.308000000077</v>
      </c>
      <c r="G14" s="238">
        <f t="shared" si="12"/>
        <v>87289.878999999957</v>
      </c>
      <c r="H14" s="239">
        <f t="shared" si="12"/>
        <v>299620.40900000004</v>
      </c>
      <c r="I14" s="239">
        <f t="shared" si="5"/>
        <v>-31.900620228093914</v>
      </c>
      <c r="J14" s="239">
        <f t="shared" si="6"/>
        <v>-9.4176310936121386</v>
      </c>
      <c r="K14" s="239">
        <f t="shared" si="7"/>
        <v>8.7885613449589446</v>
      </c>
      <c r="L14" s="239">
        <f t="shared" si="8"/>
        <v>13.070094166175638</v>
      </c>
      <c r="M14" s="239">
        <f t="shared" si="9"/>
        <v>15.098946583661833</v>
      </c>
      <c r="N14" s="239">
        <f t="shared" si="10"/>
        <v>51.456741241228613</v>
      </c>
      <c r="Q14" s="28"/>
    </row>
    <row r="15" spans="2:42" s="29" customFormat="1" x14ac:dyDescent="0.25">
      <c r="B15" s="25" t="s">
        <v>31</v>
      </c>
      <c r="C15" s="237">
        <f t="shared" ref="C15:H15" si="13">C117-C164</f>
        <v>8705584.2139999997</v>
      </c>
      <c r="D15" s="238">
        <f t="shared" si="13"/>
        <v>8391354.0720000006</v>
      </c>
      <c r="E15" s="238">
        <f t="shared" si="13"/>
        <v>8347526.0839999998</v>
      </c>
      <c r="F15" s="238">
        <f t="shared" si="13"/>
        <v>8268339.4639999997</v>
      </c>
      <c r="G15" s="238">
        <f t="shared" si="13"/>
        <v>7274032.6569999997</v>
      </c>
      <c r="H15" s="239">
        <f t="shared" si="13"/>
        <v>7628898.6040000003</v>
      </c>
      <c r="I15" s="239">
        <f t="shared" si="5"/>
        <v>106.42229851922056</v>
      </c>
      <c r="J15" s="239">
        <f t="shared" si="6"/>
        <v>104.46375508385007</v>
      </c>
      <c r="K15" s="239">
        <f t="shared" si="7"/>
        <v>103.35258498833868</v>
      </c>
      <c r="L15" s="239">
        <f t="shared" si="8"/>
        <v>100.61783561180945</v>
      </c>
      <c r="M15" s="239">
        <f t="shared" si="9"/>
        <v>87.858752277731554</v>
      </c>
      <c r="N15" s="239">
        <f t="shared" si="10"/>
        <v>91.730194837210774</v>
      </c>
      <c r="Q15" s="28"/>
    </row>
    <row r="16" spans="2:42" s="29" customFormat="1" x14ac:dyDescent="0.25">
      <c r="B16" s="25" t="s">
        <v>38</v>
      </c>
      <c r="C16" s="237">
        <f t="shared" ref="C16:H16" si="14">C118-C165</f>
        <v>44656.389999999992</v>
      </c>
      <c r="D16" s="238">
        <f t="shared" si="14"/>
        <v>85686.138999999996</v>
      </c>
      <c r="E16" s="238">
        <f t="shared" si="14"/>
        <v>47447.135000000009</v>
      </c>
      <c r="F16" s="238">
        <f t="shared" si="14"/>
        <v>24681.793000000005</v>
      </c>
      <c r="G16" s="238">
        <f t="shared" si="14"/>
        <v>22220.885000000009</v>
      </c>
      <c r="H16" s="239">
        <f t="shared" si="14"/>
        <v>32913.771000000008</v>
      </c>
      <c r="I16" s="239">
        <f t="shared" si="5"/>
        <v>33.493381034883626</v>
      </c>
      <c r="J16" s="239">
        <f t="shared" si="6"/>
        <v>64.658194846579846</v>
      </c>
      <c r="K16" s="239">
        <f t="shared" si="7"/>
        <v>36.059013435738507</v>
      </c>
      <c r="L16" s="239">
        <f t="shared" si="8"/>
        <v>18.755959980059945</v>
      </c>
      <c r="M16" s="239">
        <f t="shared" si="9"/>
        <v>16.845067934772313</v>
      </c>
      <c r="N16" s="239">
        <f t="shared" si="10"/>
        <v>24.766264402065957</v>
      </c>
      <c r="Q16" s="28"/>
    </row>
    <row r="17" spans="2:17" s="29" customFormat="1" x14ac:dyDescent="0.25">
      <c r="B17" s="25" t="s">
        <v>22</v>
      </c>
      <c r="C17" s="237">
        <f t="shared" ref="C17:H17" si="15">C119-C166</f>
        <v>579368.89399999997</v>
      </c>
      <c r="D17" s="238">
        <f t="shared" si="15"/>
        <v>503035.04100000003</v>
      </c>
      <c r="E17" s="238">
        <f t="shared" si="15"/>
        <v>495325.93900000001</v>
      </c>
      <c r="F17" s="238">
        <f t="shared" si="15"/>
        <v>434124.745</v>
      </c>
      <c r="G17" s="238">
        <f t="shared" si="15"/>
        <v>418327.41899999999</v>
      </c>
      <c r="H17" s="239">
        <f t="shared" si="15"/>
        <v>416504</v>
      </c>
      <c r="I17" s="239">
        <f t="shared" si="5"/>
        <v>127.34983255037776</v>
      </c>
      <c r="J17" s="239">
        <f t="shared" si="6"/>
        <v>109.61071752540209</v>
      </c>
      <c r="K17" s="239">
        <f t="shared" si="7"/>
        <v>106.80072132530317</v>
      </c>
      <c r="L17" s="239">
        <f t="shared" si="8"/>
        <v>91.853253273288999</v>
      </c>
      <c r="M17" s="239">
        <f t="shared" si="9"/>
        <v>86.603203011266999</v>
      </c>
      <c r="N17" s="239">
        <f t="shared" si="10"/>
        <v>83.897478869721454</v>
      </c>
      <c r="Q17" s="28"/>
    </row>
    <row r="18" spans="2:17" s="29" customFormat="1" x14ac:dyDescent="0.25">
      <c r="B18" s="25" t="s">
        <v>35</v>
      </c>
      <c r="C18" s="237">
        <f t="shared" ref="C18:H18" si="16">C120-C167</f>
        <v>921649.071</v>
      </c>
      <c r="D18" s="238">
        <f t="shared" si="16"/>
        <v>935016.21199999982</v>
      </c>
      <c r="E18" s="238">
        <f t="shared" si="16"/>
        <v>754838.43300000008</v>
      </c>
      <c r="F18" s="238">
        <f t="shared" si="16"/>
        <v>857464.32799999998</v>
      </c>
      <c r="G18" s="238">
        <f t="shared" si="16"/>
        <v>816194.72600000002</v>
      </c>
      <c r="H18" s="239">
        <f t="shared" si="16"/>
        <v>793415.79399999999</v>
      </c>
      <c r="I18" s="239">
        <f t="shared" si="5"/>
        <v>82.887410427051591</v>
      </c>
      <c r="J18" s="239">
        <f t="shared" si="6"/>
        <v>84.338983436110851</v>
      </c>
      <c r="K18" s="239">
        <f t="shared" si="7"/>
        <v>69.081336661295481</v>
      </c>
      <c r="L18" s="239">
        <f t="shared" si="8"/>
        <v>79.5144997824504</v>
      </c>
      <c r="M18" s="239">
        <f t="shared" si="9"/>
        <v>75.987541947265498</v>
      </c>
      <c r="N18" s="239">
        <f t="shared" si="10"/>
        <v>74.022576156416463</v>
      </c>
      <c r="Q18" s="28"/>
    </row>
    <row r="19" spans="2:17" s="29" customFormat="1" x14ac:dyDescent="0.25">
      <c r="B19" s="25" t="s">
        <v>33</v>
      </c>
      <c r="C19" s="237">
        <f t="shared" ref="C19:H19" si="17">C121-C168</f>
        <v>4498553.9560000002</v>
      </c>
      <c r="D19" s="238">
        <f t="shared" si="17"/>
        <v>4535439.5729999999</v>
      </c>
      <c r="E19" s="238">
        <f t="shared" si="17"/>
        <v>3924279.9910000004</v>
      </c>
      <c r="F19" s="238">
        <f t="shared" si="17"/>
        <v>3962014.1830000002</v>
      </c>
      <c r="G19" s="238">
        <f t="shared" si="17"/>
        <v>4181780.648</v>
      </c>
      <c r="H19" s="239">
        <f t="shared" si="17"/>
        <v>3339540</v>
      </c>
      <c r="I19" s="239">
        <f t="shared" si="5"/>
        <v>96.770942967480593</v>
      </c>
      <c r="J19" s="239">
        <f t="shared" si="6"/>
        <v>96.873389673366262</v>
      </c>
      <c r="K19" s="239">
        <f t="shared" si="7"/>
        <v>84.370983857374711</v>
      </c>
      <c r="L19" s="239">
        <f t="shared" si="8"/>
        <v>85.314507684404376</v>
      </c>
      <c r="M19" s="239">
        <f t="shared" si="9"/>
        <v>89.625371543120579</v>
      </c>
      <c r="N19" s="239">
        <f t="shared" si="10"/>
        <v>70.554734205045179</v>
      </c>
      <c r="Q19" s="28"/>
    </row>
    <row r="20" spans="2:17" s="29" customFormat="1" x14ac:dyDescent="0.25">
      <c r="B20" s="25" t="s">
        <v>32</v>
      </c>
      <c r="C20" s="237">
        <f t="shared" ref="C20:H20" si="18">C122-C169</f>
        <v>5472149.1890000002</v>
      </c>
      <c r="D20" s="238">
        <f t="shared" si="18"/>
        <v>5265698.0209999997</v>
      </c>
      <c r="E20" s="238">
        <f t="shared" si="18"/>
        <v>5121874.9939999999</v>
      </c>
      <c r="F20" s="238">
        <f t="shared" si="18"/>
        <v>4966539.4110000003</v>
      </c>
      <c r="G20" s="238">
        <f t="shared" si="18"/>
        <v>5069969.1840000004</v>
      </c>
      <c r="H20" s="239">
        <f t="shared" si="18"/>
        <v>3895978.966</v>
      </c>
      <c r="I20" s="239">
        <f t="shared" si="5"/>
        <v>84.631085786609034</v>
      </c>
      <c r="J20" s="239">
        <f t="shared" si="6"/>
        <v>80.666994382997146</v>
      </c>
      <c r="K20" s="239">
        <f t="shared" si="7"/>
        <v>77.409493428496035</v>
      </c>
      <c r="L20" s="239">
        <f t="shared" si="8"/>
        <v>74.529701820081456</v>
      </c>
      <c r="M20" s="239">
        <f t="shared" si="9"/>
        <v>75.641575512295006</v>
      </c>
      <c r="N20" s="239">
        <f t="shared" si="10"/>
        <v>57.872347973452726</v>
      </c>
      <c r="Q20" s="28"/>
    </row>
    <row r="21" spans="2:17" s="29" customFormat="1" x14ac:dyDescent="0.25">
      <c r="B21" s="25" t="s">
        <v>45</v>
      </c>
      <c r="C21" s="237">
        <f t="shared" ref="C21:H21" si="19">C123-C170</f>
        <v>182349.58399999997</v>
      </c>
      <c r="D21" s="238">
        <f t="shared" si="19"/>
        <v>178324.63099999999</v>
      </c>
      <c r="E21" s="238">
        <f t="shared" si="19"/>
        <v>153488.05700000003</v>
      </c>
      <c r="F21" s="238">
        <f t="shared" si="19"/>
        <v>186649.39899999998</v>
      </c>
      <c r="G21" s="238">
        <f t="shared" si="19"/>
        <v>190726.37999999998</v>
      </c>
      <c r="H21" s="239">
        <f t="shared" si="19"/>
        <v>190384.34500000003</v>
      </c>
      <c r="I21" s="239">
        <f t="shared" si="5"/>
        <v>42.378821278097959</v>
      </c>
      <c r="J21" s="239">
        <f t="shared" si="6"/>
        <v>41.703764794255541</v>
      </c>
      <c r="K21" s="239">
        <f t="shared" si="7"/>
        <v>36.141973185043177</v>
      </c>
      <c r="L21" s="239">
        <f t="shared" si="8"/>
        <v>44.539284539055693</v>
      </c>
      <c r="M21" s="239">
        <f t="shared" si="9"/>
        <v>46.456389037808606</v>
      </c>
      <c r="N21" s="239">
        <f t="shared" si="10"/>
        <v>46.913899508768132</v>
      </c>
      <c r="Q21" s="28"/>
    </row>
    <row r="22" spans="2:17" s="29" customFormat="1" x14ac:dyDescent="0.25">
      <c r="B22" s="25" t="s">
        <v>34</v>
      </c>
      <c r="C22" s="237">
        <f t="shared" ref="C22:H22" si="20">C124-C171</f>
        <v>6343666.2480000006</v>
      </c>
      <c r="D22" s="238">
        <f t="shared" si="20"/>
        <v>5647889.7880000006</v>
      </c>
      <c r="E22" s="238">
        <f t="shared" si="20"/>
        <v>4671948.6710000001</v>
      </c>
      <c r="F22" s="238">
        <f t="shared" si="20"/>
        <v>5164721.3289999999</v>
      </c>
      <c r="G22" s="238">
        <f t="shared" si="20"/>
        <v>5006289.92</v>
      </c>
      <c r="H22" s="239">
        <f t="shared" si="20"/>
        <v>4258679.4780000001</v>
      </c>
      <c r="I22" s="239">
        <f t="shared" si="5"/>
        <v>107.17436935403249</v>
      </c>
      <c r="J22" s="239">
        <f t="shared" si="6"/>
        <v>95.091593494968308</v>
      </c>
      <c r="K22" s="239">
        <f t="shared" si="7"/>
        <v>76.8631720970195</v>
      </c>
      <c r="L22" s="239">
        <f t="shared" si="8"/>
        <v>85.134334789112856</v>
      </c>
      <c r="M22" s="239">
        <f t="shared" si="9"/>
        <v>82.770520382316818</v>
      </c>
      <c r="N22" s="239">
        <f t="shared" si="10"/>
        <v>71.404648354849897</v>
      </c>
      <c r="Q22" s="28"/>
    </row>
    <row r="23" spans="2:17" s="29" customFormat="1" x14ac:dyDescent="0.25">
      <c r="B23" s="25" t="s">
        <v>46</v>
      </c>
      <c r="C23" s="237">
        <f t="shared" ref="C23:H23" si="21">C125-C172</f>
        <v>124091.049</v>
      </c>
      <c r="D23" s="238">
        <f t="shared" si="21"/>
        <v>110818.095</v>
      </c>
      <c r="E23" s="238">
        <f t="shared" si="21"/>
        <v>96541.154999999999</v>
      </c>
      <c r="F23" s="238">
        <f t="shared" si="21"/>
        <v>110068.37</v>
      </c>
      <c r="G23" s="238">
        <f t="shared" si="21"/>
        <v>112394.67600000001</v>
      </c>
      <c r="H23" s="239">
        <f t="shared" si="21"/>
        <v>99815.205000000002</v>
      </c>
      <c r="I23" s="239">
        <f t="shared" si="5"/>
        <v>151.48942671582392</v>
      </c>
      <c r="J23" s="239">
        <f t="shared" si="6"/>
        <v>128.5576344153381</v>
      </c>
      <c r="K23" s="239">
        <f t="shared" si="7"/>
        <v>112.51882867132868</v>
      </c>
      <c r="L23" s="239">
        <f t="shared" si="8"/>
        <v>129.74879732742048</v>
      </c>
      <c r="M23" s="239">
        <f t="shared" si="9"/>
        <v>130.0509073910367</v>
      </c>
      <c r="N23" s="239">
        <f t="shared" si="10"/>
        <v>112.403877230421</v>
      </c>
      <c r="Q23" s="28"/>
    </row>
    <row r="24" spans="2:17" s="29" customFormat="1" x14ac:dyDescent="0.25">
      <c r="B24" s="25" t="s">
        <v>29</v>
      </c>
      <c r="C24" s="237">
        <f t="shared" ref="C24:H24" si="22">C126-C173</f>
        <v>98134.848999999987</v>
      </c>
      <c r="D24" s="238">
        <f t="shared" si="22"/>
        <v>119595.06499999999</v>
      </c>
      <c r="E24" s="238">
        <f t="shared" si="22"/>
        <v>86473.421000000002</v>
      </c>
      <c r="F24" s="238">
        <f t="shared" si="22"/>
        <v>92371.963000000003</v>
      </c>
      <c r="G24" s="238">
        <f t="shared" si="22"/>
        <v>98735.195999999982</v>
      </c>
      <c r="H24" s="239">
        <f t="shared" si="22"/>
        <v>76165.136000000013</v>
      </c>
      <c r="I24" s="239">
        <f t="shared" si="5"/>
        <v>46.279020930873031</v>
      </c>
      <c r="J24" s="239">
        <f t="shared" si="6"/>
        <v>58.487042580421772</v>
      </c>
      <c r="K24" s="239">
        <f t="shared" si="7"/>
        <v>43.204998031444923</v>
      </c>
      <c r="L24" s="239">
        <f t="shared" si="8"/>
        <v>46.914159628676501</v>
      </c>
      <c r="M24" s="239">
        <f t="shared" si="9"/>
        <v>51.042322109576247</v>
      </c>
      <c r="N24" s="239">
        <f t="shared" si="10"/>
        <v>39.925635131770356</v>
      </c>
      <c r="Q24" s="28"/>
    </row>
    <row r="25" spans="2:17" s="29" customFormat="1" x14ac:dyDescent="0.25">
      <c r="B25" s="25" t="s">
        <v>28</v>
      </c>
      <c r="C25" s="237">
        <f t="shared" ref="C25:H25" si="23">C127-C174</f>
        <v>245661.17200000002</v>
      </c>
      <c r="D25" s="238">
        <f t="shared" si="23"/>
        <v>238772.81299999997</v>
      </c>
      <c r="E25" s="238">
        <f t="shared" si="23"/>
        <v>162647.81599999999</v>
      </c>
      <c r="F25" s="238">
        <f t="shared" si="23"/>
        <v>248526.098</v>
      </c>
      <c r="G25" s="238">
        <f t="shared" si="23"/>
        <v>217008.98499999999</v>
      </c>
      <c r="H25" s="239">
        <f t="shared" si="23"/>
        <v>174863.47600000002</v>
      </c>
      <c r="I25" s="239">
        <f t="shared" si="5"/>
        <v>78.186839110165081</v>
      </c>
      <c r="J25" s="239">
        <f t="shared" si="6"/>
        <v>79.494457892937262</v>
      </c>
      <c r="K25" s="239">
        <f t="shared" si="7"/>
        <v>55.25713035490061</v>
      </c>
      <c r="L25" s="239">
        <f t="shared" si="8"/>
        <v>86.038119366133557</v>
      </c>
      <c r="M25" s="239">
        <f t="shared" si="9"/>
        <v>77.257612496844857</v>
      </c>
      <c r="N25" s="239">
        <f t="shared" si="10"/>
        <v>62.583336971965835</v>
      </c>
      <c r="Q25" s="28"/>
    </row>
    <row r="26" spans="2:17" s="29" customFormat="1" x14ac:dyDescent="0.25">
      <c r="B26" s="25" t="s">
        <v>20</v>
      </c>
      <c r="C26" s="237">
        <f t="shared" ref="C26:H26" si="24">C128-C175</f>
        <v>190534.80100000001</v>
      </c>
      <c r="D26" s="238">
        <f t="shared" si="24"/>
        <v>182294.67600000001</v>
      </c>
      <c r="E26" s="238">
        <f t="shared" si="24"/>
        <v>171271.28899999999</v>
      </c>
      <c r="F26" s="238">
        <f t="shared" si="24"/>
        <v>167528.34899999999</v>
      </c>
      <c r="G26" s="238">
        <f t="shared" si="24"/>
        <v>178475.09599999999</v>
      </c>
      <c r="H26" s="239">
        <f t="shared" si="24"/>
        <v>154097.861</v>
      </c>
      <c r="I26" s="239">
        <f t="shared" si="5"/>
        <v>379.50150179458478</v>
      </c>
      <c r="J26" s="239">
        <f t="shared" si="6"/>
        <v>347.32520534321037</v>
      </c>
      <c r="K26" s="239">
        <f t="shared" si="7"/>
        <v>311.583628656673</v>
      </c>
      <c r="L26" s="239">
        <f t="shared" si="8"/>
        <v>290.72215136165096</v>
      </c>
      <c r="M26" s="239">
        <f t="shared" si="9"/>
        <v>296.46779677909655</v>
      </c>
      <c r="N26" s="239">
        <f t="shared" si="10"/>
        <v>246.12025561085309</v>
      </c>
      <c r="Q26" s="28"/>
    </row>
    <row r="27" spans="2:17" s="29" customFormat="1" x14ac:dyDescent="0.25">
      <c r="B27" s="25" t="s">
        <v>40</v>
      </c>
      <c r="C27" s="237">
        <f t="shared" ref="C27:H27" si="25">C129-C176</f>
        <v>661953.79700000002</v>
      </c>
      <c r="D27" s="238">
        <f t="shared" si="25"/>
        <v>536876.66600000008</v>
      </c>
      <c r="E27" s="238">
        <f t="shared" si="25"/>
        <v>586701.84700000007</v>
      </c>
      <c r="F27" s="238">
        <f t="shared" si="25"/>
        <v>620644.72200000007</v>
      </c>
      <c r="G27" s="238">
        <f t="shared" si="25"/>
        <v>717939.29799999995</v>
      </c>
      <c r="H27" s="239">
        <f t="shared" si="25"/>
        <v>505796.74300000002</v>
      </c>
      <c r="I27" s="239">
        <f t="shared" si="5"/>
        <v>66.100697061529061</v>
      </c>
      <c r="J27" s="239">
        <f t="shared" si="6"/>
        <v>54.055650440372851</v>
      </c>
      <c r="K27" s="239">
        <f t="shared" si="7"/>
        <v>59.398619672351899</v>
      </c>
      <c r="L27" s="239">
        <f t="shared" si="8"/>
        <v>63.134700068206207</v>
      </c>
      <c r="M27" s="239">
        <f t="shared" si="9"/>
        <v>73.421155527848143</v>
      </c>
      <c r="N27" s="239">
        <f t="shared" si="10"/>
        <v>51.772905154252108</v>
      </c>
      <c r="Q27" s="28"/>
    </row>
    <row r="28" spans="2:17" s="29" customFormat="1" x14ac:dyDescent="0.25">
      <c r="B28" s="25" t="s">
        <v>47</v>
      </c>
      <c r="C28" s="237">
        <f t="shared" ref="C28:H28" si="26">C130-C177</f>
        <v>99309</v>
      </c>
      <c r="D28" s="238">
        <f t="shared" si="26"/>
        <v>91798.138999999996</v>
      </c>
      <c r="E28" s="238">
        <f t="shared" si="26"/>
        <v>88596.76</v>
      </c>
      <c r="F28" s="238">
        <f t="shared" si="26"/>
        <v>93981.629000000001</v>
      </c>
      <c r="G28" s="238">
        <f t="shared" si="26"/>
        <v>133072.93100000001</v>
      </c>
      <c r="H28" s="239">
        <f t="shared" si="26"/>
        <v>112715.849</v>
      </c>
      <c r="I28" s="239">
        <f t="shared" si="5"/>
        <v>239.86116847451979</v>
      </c>
      <c r="J28" s="239">
        <f t="shared" si="6"/>
        <v>219.8515588701604</v>
      </c>
      <c r="K28" s="239">
        <f t="shared" si="7"/>
        <v>206.31534334364173</v>
      </c>
      <c r="L28" s="239">
        <f t="shared" si="8"/>
        <v>208.65563757867744</v>
      </c>
      <c r="M28" s="239">
        <f t="shared" si="9"/>
        <v>279.74070056611191</v>
      </c>
      <c r="N28" s="239">
        <f t="shared" si="10"/>
        <v>219.05117536399749</v>
      </c>
      <c r="Q28" s="28"/>
    </row>
    <row r="29" spans="2:17" s="29" customFormat="1" x14ac:dyDescent="0.25">
      <c r="B29" s="25" t="s">
        <v>23</v>
      </c>
      <c r="C29" s="237">
        <f t="shared" ref="C29:H29" si="27">C131-C178</f>
        <v>1756298.2009999994</v>
      </c>
      <c r="D29" s="238">
        <f t="shared" si="27"/>
        <v>1581627.3470000001</v>
      </c>
      <c r="E29" s="238">
        <f t="shared" si="27"/>
        <v>865658.7349999994</v>
      </c>
      <c r="F29" s="238">
        <f t="shared" si="27"/>
        <v>1909414.1010000007</v>
      </c>
      <c r="G29" s="238">
        <f t="shared" si="27"/>
        <v>2076588.7810000004</v>
      </c>
      <c r="H29" s="239">
        <f t="shared" si="27"/>
        <v>1644658.6580000008</v>
      </c>
      <c r="I29" s="239">
        <f t="shared" si="5"/>
        <v>105.96074609762935</v>
      </c>
      <c r="J29" s="239">
        <f t="shared" si="6"/>
        <v>94.536428471183029</v>
      </c>
      <c r="K29" s="239">
        <f t="shared" si="7"/>
        <v>51.437629658626662</v>
      </c>
      <c r="L29" s="239">
        <f t="shared" si="8"/>
        <v>112.4565996942127</v>
      </c>
      <c r="M29" s="239">
        <f t="shared" si="9"/>
        <v>120.86482907597684</v>
      </c>
      <c r="N29" s="239">
        <f t="shared" si="10"/>
        <v>94.479427100312918</v>
      </c>
      <c r="Q29" s="28"/>
    </row>
    <row r="30" spans="2:17" s="29" customFormat="1" x14ac:dyDescent="0.25">
      <c r="B30" s="25" t="s">
        <v>24</v>
      </c>
      <c r="C30" s="237">
        <f t="shared" ref="C30:H30" si="28">C132-C179</f>
        <v>984961.38799999992</v>
      </c>
      <c r="D30" s="238">
        <f t="shared" si="28"/>
        <v>1018675.154</v>
      </c>
      <c r="E30" s="238">
        <f t="shared" si="28"/>
        <v>860021.40999999992</v>
      </c>
      <c r="F30" s="238">
        <f t="shared" si="28"/>
        <v>926438.77400000009</v>
      </c>
      <c r="G30" s="238">
        <f t="shared" si="28"/>
        <v>916695.54900000012</v>
      </c>
      <c r="H30" s="239">
        <f t="shared" si="28"/>
        <v>1034183.0490000001</v>
      </c>
      <c r="I30" s="239">
        <f t="shared" si="5"/>
        <v>117.93624176703912</v>
      </c>
      <c r="J30" s="239">
        <f t="shared" si="6"/>
        <v>121.15372197902481</v>
      </c>
      <c r="K30" s="239">
        <f t="shared" si="7"/>
        <v>101.08639427460915</v>
      </c>
      <c r="L30" s="239">
        <f t="shared" si="8"/>
        <v>106.48145071686351</v>
      </c>
      <c r="M30" s="239">
        <f t="shared" si="9"/>
        <v>103.9070285449307</v>
      </c>
      <c r="N30" s="239">
        <f t="shared" si="10"/>
        <v>116.18645242860855</v>
      </c>
      <c r="Q30" s="28"/>
    </row>
    <row r="31" spans="2:17" s="29" customFormat="1" x14ac:dyDescent="0.25">
      <c r="B31" s="25" t="s">
        <v>41</v>
      </c>
      <c r="C31" s="237">
        <f t="shared" ref="C31:H31" si="29">C133-C180</f>
        <v>1449726.202</v>
      </c>
      <c r="D31" s="238">
        <f t="shared" si="29"/>
        <v>1343299.8910000001</v>
      </c>
      <c r="E31" s="238">
        <f t="shared" si="29"/>
        <v>1148920.023</v>
      </c>
      <c r="F31" s="238">
        <f t="shared" si="29"/>
        <v>1291134.4189999998</v>
      </c>
      <c r="G31" s="238">
        <f t="shared" si="29"/>
        <v>1952894.6</v>
      </c>
      <c r="H31" s="239">
        <f t="shared" si="29"/>
        <v>1833575.4979999997</v>
      </c>
      <c r="I31" s="239">
        <f t="shared" si="5"/>
        <v>38.127743648171318</v>
      </c>
      <c r="J31" s="239">
        <f t="shared" si="6"/>
        <v>35.29075324392273</v>
      </c>
      <c r="K31" s="239">
        <f t="shared" si="7"/>
        <v>30.22053697609881</v>
      </c>
      <c r="L31" s="239">
        <f t="shared" si="8"/>
        <v>34.006566534822184</v>
      </c>
      <c r="M31" s="239">
        <f t="shared" si="9"/>
        <v>51.423511482189063</v>
      </c>
      <c r="N31" s="239">
        <f t="shared" si="10"/>
        <v>48.305201324680354</v>
      </c>
      <c r="Q31" s="28"/>
    </row>
    <row r="32" spans="2:17" s="29" customFormat="1" x14ac:dyDescent="0.25">
      <c r="B32" s="25" t="s">
        <v>37</v>
      </c>
      <c r="C32" s="237">
        <f t="shared" ref="C32:H32" si="30">C134-C181</f>
        <v>816528.77599999995</v>
      </c>
      <c r="D32" s="238">
        <f t="shared" si="30"/>
        <v>798025.66</v>
      </c>
      <c r="E32" s="238">
        <f t="shared" si="30"/>
        <v>655205.98900000006</v>
      </c>
      <c r="F32" s="238">
        <f t="shared" si="30"/>
        <v>742712.52299999993</v>
      </c>
      <c r="G32" s="238">
        <f t="shared" si="30"/>
        <v>720482.36899999995</v>
      </c>
      <c r="H32" s="239">
        <f t="shared" si="30"/>
        <v>626050.63599999994</v>
      </c>
      <c r="I32" s="239">
        <f t="shared" si="5"/>
        <v>77.224230170599483</v>
      </c>
      <c r="J32" s="239">
        <f t="shared" si="6"/>
        <v>75.696787391255768</v>
      </c>
      <c r="K32" s="239">
        <f t="shared" si="7"/>
        <v>62.835626304448297</v>
      </c>
      <c r="L32" s="239">
        <f t="shared" si="8"/>
        <v>71.81982617322916</v>
      </c>
      <c r="M32" s="239">
        <f t="shared" si="9"/>
        <v>70.010735468870109</v>
      </c>
      <c r="N32" s="239">
        <f t="shared" si="10"/>
        <v>60.805766251430541</v>
      </c>
      <c r="Q32" s="28"/>
    </row>
    <row r="33" spans="2:17" s="29" customFormat="1" x14ac:dyDescent="0.25">
      <c r="B33" s="25" t="s">
        <v>42</v>
      </c>
      <c r="C33" s="237">
        <f t="shared" ref="C33:H33" si="31">C135-C182</f>
        <v>288702.80300000001</v>
      </c>
      <c r="D33" s="238">
        <f t="shared" si="31"/>
        <v>317167.36200000002</v>
      </c>
      <c r="E33" s="238">
        <f t="shared" si="31"/>
        <v>273891.33600000001</v>
      </c>
      <c r="F33" s="238">
        <f t="shared" si="31"/>
        <v>297710.54500000004</v>
      </c>
      <c r="G33" s="238">
        <f t="shared" si="31"/>
        <v>348982.59100000001</v>
      </c>
      <c r="H33" s="239">
        <f t="shared" si="31"/>
        <v>343636.56900000002</v>
      </c>
      <c r="I33" s="239">
        <f t="shared" si="5"/>
        <v>14.2255389256388</v>
      </c>
      <c r="J33" s="239">
        <f t="shared" si="6"/>
        <v>15.782614705934456</v>
      </c>
      <c r="K33" s="239">
        <f t="shared" si="7"/>
        <v>13.730739747327346</v>
      </c>
      <c r="L33" s="239">
        <f t="shared" si="8"/>
        <v>15.065877098274168</v>
      </c>
      <c r="M33" s="239">
        <f t="shared" si="9"/>
        <v>17.865867891135224</v>
      </c>
      <c r="N33" s="239">
        <f t="shared" si="10"/>
        <v>17.77843908671592</v>
      </c>
      <c r="Q33" s="28"/>
    </row>
    <row r="34" spans="2:17" s="29" customFormat="1" x14ac:dyDescent="0.25">
      <c r="B34" s="25" t="s">
        <v>36</v>
      </c>
      <c r="C34" s="237">
        <f t="shared" ref="C34:H34" si="32">C136-C183</f>
        <v>157907.97200000001</v>
      </c>
      <c r="D34" s="238">
        <f t="shared" si="32"/>
        <v>156793.40899999999</v>
      </c>
      <c r="E34" s="238">
        <f t="shared" si="32"/>
        <v>148836.21399999998</v>
      </c>
      <c r="F34" s="238">
        <f t="shared" si="32"/>
        <v>155506.36300000001</v>
      </c>
      <c r="G34" s="238">
        <f t="shared" si="32"/>
        <v>152367.93700000001</v>
      </c>
      <c r="H34" s="239">
        <f t="shared" si="32"/>
        <v>105654.473</v>
      </c>
      <c r="I34" s="239">
        <f t="shared" si="5"/>
        <v>77.142072989619805</v>
      </c>
      <c r="J34" s="239">
        <f t="shared" si="6"/>
        <v>76.280084709481315</v>
      </c>
      <c r="K34" s="239">
        <f t="shared" si="7"/>
        <v>72.21255503775923</v>
      </c>
      <c r="L34" s="239">
        <f t="shared" si="8"/>
        <v>75.335368193207202</v>
      </c>
      <c r="M34" s="239">
        <f t="shared" si="9"/>
        <v>73.718811445270163</v>
      </c>
      <c r="N34" s="239">
        <f t="shared" si="10"/>
        <v>50.411011512690969</v>
      </c>
      <c r="Q34" s="28"/>
    </row>
    <row r="35" spans="2:17" s="29" customFormat="1" x14ac:dyDescent="0.25">
      <c r="B35" s="25" t="s">
        <v>39</v>
      </c>
      <c r="C35" s="237">
        <f t="shared" ref="C35:H35" si="33">C137-C184</f>
        <v>460700.87200000003</v>
      </c>
      <c r="D35" s="238">
        <f t="shared" si="33"/>
        <v>415750.09300000005</v>
      </c>
      <c r="E35" s="238">
        <f t="shared" si="33"/>
        <v>393964.01899999997</v>
      </c>
      <c r="F35" s="238">
        <f t="shared" si="33"/>
        <v>396035.29199999996</v>
      </c>
      <c r="G35" s="238">
        <f t="shared" si="33"/>
        <v>423327.58900000004</v>
      </c>
      <c r="H35" s="239">
        <f t="shared" si="33"/>
        <v>400542.77</v>
      </c>
      <c r="I35" s="239">
        <f t="shared" si="5"/>
        <v>85.466758929283685</v>
      </c>
      <c r="J35" s="239">
        <f t="shared" si="6"/>
        <v>76.929186121774393</v>
      </c>
      <c r="K35" s="239">
        <f t="shared" si="7"/>
        <v>72.741456575754313</v>
      </c>
      <c r="L35" s="239">
        <f t="shared" si="8"/>
        <v>72.985053403343585</v>
      </c>
      <c r="M35" s="239">
        <f t="shared" si="9"/>
        <v>77.772966423668791</v>
      </c>
      <c r="N35" s="239">
        <f t="shared" si="10"/>
        <v>73.388070774090934</v>
      </c>
      <c r="Q35" s="28"/>
    </row>
    <row r="36" spans="2:17" s="29" customFormat="1" x14ac:dyDescent="0.25">
      <c r="B36" s="27" t="s">
        <v>27</v>
      </c>
      <c r="C36" s="237">
        <f t="shared" ref="C36:H36" si="34">C138-C185</f>
        <v>771882.30500000005</v>
      </c>
      <c r="D36" s="238">
        <f t="shared" si="34"/>
        <v>688842.87</v>
      </c>
      <c r="E36" s="238">
        <f t="shared" si="34"/>
        <v>703330.32900000003</v>
      </c>
      <c r="F36" s="238">
        <f t="shared" si="34"/>
        <v>745480.1889999999</v>
      </c>
      <c r="G36" s="238">
        <f t="shared" si="34"/>
        <v>655973.25599999994</v>
      </c>
      <c r="H36" s="239">
        <f t="shared" si="34"/>
        <v>546124.20900000003</v>
      </c>
      <c r="I36" s="239">
        <f t="shared" si="5"/>
        <v>144.23859374331369</v>
      </c>
      <c r="J36" s="239">
        <f t="shared" si="6"/>
        <v>127.53357128984736</v>
      </c>
      <c r="K36" s="239">
        <f t="shared" si="7"/>
        <v>129.02137098327546</v>
      </c>
      <c r="L36" s="239">
        <f t="shared" si="8"/>
        <v>135.85535730817367</v>
      </c>
      <c r="M36" s="239">
        <f t="shared" si="9"/>
        <v>118.98381790380417</v>
      </c>
      <c r="N36" s="239">
        <f t="shared" si="10"/>
        <v>98.840786876060122</v>
      </c>
      <c r="Q36" s="28"/>
    </row>
    <row r="37" spans="2:17" s="29" customFormat="1" x14ac:dyDescent="0.25">
      <c r="B37" s="44" t="s">
        <v>25</v>
      </c>
      <c r="C37" s="240">
        <f t="shared" ref="C37:H37" si="35">C139-C186</f>
        <v>870222.745</v>
      </c>
      <c r="D37" s="241">
        <f t="shared" si="35"/>
        <v>791621.01099999994</v>
      </c>
      <c r="E37" s="241">
        <f t="shared" si="35"/>
        <v>833991.75</v>
      </c>
      <c r="F37" s="241">
        <f t="shared" si="35"/>
        <v>762839.4800000001</v>
      </c>
      <c r="G37" s="241">
        <f t="shared" si="35"/>
        <v>604773.32099999988</v>
      </c>
      <c r="H37" s="242">
        <f t="shared" si="35"/>
        <v>750183.96600000001</v>
      </c>
      <c r="I37" s="239">
        <f t="shared" si="5"/>
        <v>93.164797281397654</v>
      </c>
      <c r="J37" s="239">
        <f t="shared" si="6"/>
        <v>83.479185435188029</v>
      </c>
      <c r="K37" s="239">
        <f t="shared" si="7"/>
        <v>86.470037317270624</v>
      </c>
      <c r="L37" s="239">
        <f t="shared" si="8"/>
        <v>77.437637149545083</v>
      </c>
      <c r="M37" s="239">
        <f t="shared" si="9"/>
        <v>59.758780570662232</v>
      </c>
      <c r="N37" s="239">
        <f t="shared" si="10"/>
        <v>72.638828481652396</v>
      </c>
      <c r="Q37" s="28"/>
    </row>
    <row r="38" spans="2:17" s="29" customFormat="1" x14ac:dyDescent="0.25">
      <c r="B38" s="53" t="s">
        <v>62</v>
      </c>
      <c r="C38" s="237">
        <f t="shared" ref="C38:H38" si="36">C140-C187</f>
        <v>32002.916000000001</v>
      </c>
      <c r="D38" s="238">
        <f t="shared" si="36"/>
        <v>33622.285000000003</v>
      </c>
      <c r="E38" s="238">
        <f t="shared" si="36"/>
        <v>35578.601999999999</v>
      </c>
      <c r="F38" s="238">
        <f t="shared" si="36"/>
        <v>45076.639999999999</v>
      </c>
      <c r="G38" s="238">
        <f t="shared" si="36"/>
        <v>53230.785000000003</v>
      </c>
      <c r="H38" s="239">
        <f t="shared" si="36"/>
        <v>30647.976999999999</v>
      </c>
      <c r="I38" s="290">
        <f>1000*C38/C93</f>
        <v>100.75533167521959</v>
      </c>
      <c r="J38" s="290">
        <f t="shared" si="6"/>
        <v>105.20937182195102</v>
      </c>
      <c r="K38" s="290">
        <f t="shared" si="7"/>
        <v>109.24706836040053</v>
      </c>
      <c r="L38" s="290">
        <f t="shared" si="8"/>
        <v>135.55701908705706</v>
      </c>
      <c r="M38" s="290">
        <f t="shared" si="9"/>
        <v>152.76448557899269</v>
      </c>
      <c r="N38" s="290">
        <f t="shared" si="10"/>
        <v>84.16675454640324</v>
      </c>
      <c r="Q38" s="28"/>
    </row>
    <row r="39" spans="2:17" s="29" customFormat="1" x14ac:dyDescent="0.25">
      <c r="B39" s="27" t="s">
        <v>44</v>
      </c>
      <c r="C39" s="243">
        <f t="shared" ref="C39:H39" si="37">C141-C188</f>
        <v>-7768612.7219999991</v>
      </c>
      <c r="D39" s="244">
        <f t="shared" si="37"/>
        <v>-7130940.2519999994</v>
      </c>
      <c r="E39" s="244">
        <f t="shared" si="37"/>
        <v>-6846877.0489999996</v>
      </c>
      <c r="F39" s="244">
        <f t="shared" si="37"/>
        <v>-7409925.5129999993</v>
      </c>
      <c r="G39" s="244">
        <f t="shared" si="37"/>
        <v>-7682024.9029999999</v>
      </c>
      <c r="H39" s="245">
        <f t="shared" si="37"/>
        <v>-7041569.2080000006</v>
      </c>
      <c r="I39" s="291">
        <f>1000*C39/C94</f>
        <v>-1599.0725620749581</v>
      </c>
      <c r="J39" s="291">
        <f t="shared" si="6"/>
        <v>-1430.2298800409956</v>
      </c>
      <c r="K39" s="291">
        <f t="shared" si="7"/>
        <v>-1340.4301609054087</v>
      </c>
      <c r="L39" s="291">
        <f t="shared" si="8"/>
        <v>-1422.0537835359059</v>
      </c>
      <c r="M39" s="291">
        <f t="shared" si="9"/>
        <v>-1450.6377635928868</v>
      </c>
      <c r="N39" s="291">
        <f t="shared" si="10"/>
        <v>-1311.8703788299385</v>
      </c>
      <c r="Q39" s="28"/>
    </row>
    <row r="40" spans="2:17" s="29" customFormat="1" x14ac:dyDescent="0.25">
      <c r="B40" s="196" t="s">
        <v>30</v>
      </c>
      <c r="C40" s="246">
        <f t="shared" ref="C40:G40" si="38">C142-C189</f>
        <v>2648426.298</v>
      </c>
      <c r="D40" s="247">
        <f t="shared" si="38"/>
        <v>3554301.5900000003</v>
      </c>
      <c r="E40" s="247">
        <f t="shared" si="38"/>
        <v>3502967.5640000002</v>
      </c>
      <c r="F40" s="247">
        <f t="shared" si="38"/>
        <v>2839290.9599999995</v>
      </c>
      <c r="G40" s="247">
        <f t="shared" si="38"/>
        <v>2893915.7820000001</v>
      </c>
      <c r="H40" s="248" t="s">
        <v>60</v>
      </c>
      <c r="I40" s="292">
        <f>1000*C40/C95</f>
        <v>42.367908359015409</v>
      </c>
      <c r="J40" s="292">
        <f t="shared" si="6"/>
        <v>55.97758349433267</v>
      </c>
      <c r="K40" s="292">
        <f t="shared" si="7"/>
        <v>54.435152735217713</v>
      </c>
      <c r="L40" s="292">
        <f t="shared" si="8"/>
        <v>43.428150463625613</v>
      </c>
      <c r="M40" s="292">
        <f t="shared" si="9"/>
        <v>43.666208414647791</v>
      </c>
      <c r="N40" s="225" t="s">
        <v>60</v>
      </c>
      <c r="Q40" s="28"/>
    </row>
    <row r="41" spans="2:17" s="29" customFormat="1" x14ac:dyDescent="0.25">
      <c r="B41" s="24" t="s">
        <v>57</v>
      </c>
      <c r="C41" s="237">
        <f t="shared" ref="C41:H41" si="39">C143-C190</f>
        <v>14835.19</v>
      </c>
      <c r="D41" s="238">
        <f t="shared" si="39"/>
        <v>14404.99</v>
      </c>
      <c r="E41" s="238">
        <f t="shared" si="39"/>
        <v>12070.06</v>
      </c>
      <c r="F41" s="238">
        <f t="shared" si="39"/>
        <v>15658.37</v>
      </c>
      <c r="G41" s="238">
        <f t="shared" si="39"/>
        <v>15560.323</v>
      </c>
      <c r="H41" s="239">
        <f t="shared" si="39"/>
        <v>28170.640999999996</v>
      </c>
      <c r="I41" s="293">
        <f>1000*C41/C96</f>
        <v>23.966342542257607</v>
      </c>
      <c r="J41" s="293">
        <f t="shared" si="6"/>
        <v>23.222318590119748</v>
      </c>
      <c r="K41" s="293">
        <f t="shared" si="7"/>
        <v>19.420196582255468</v>
      </c>
      <c r="L41" s="293">
        <f t="shared" si="8"/>
        <v>25.165408265270372</v>
      </c>
      <c r="M41" s="293">
        <f t="shared" si="9"/>
        <v>25.002165952448667</v>
      </c>
      <c r="N41" s="293">
        <f t="shared" ref="N41" si="40">1000*H41/H96</f>
        <v>45.299668903457771</v>
      </c>
      <c r="Q41" s="28"/>
    </row>
    <row r="42" spans="2:17" s="29" customFormat="1" x14ac:dyDescent="0.25">
      <c r="B42" s="69" t="s">
        <v>68</v>
      </c>
      <c r="C42" s="237">
        <f t="shared" ref="C42:H42" si="41">C144-C191</f>
        <v>52531.667999999998</v>
      </c>
      <c r="D42" s="238">
        <f t="shared" si="41"/>
        <v>56158.334999999999</v>
      </c>
      <c r="E42" s="238">
        <f t="shared" si="41"/>
        <v>57952.328999999991</v>
      </c>
      <c r="F42" s="238">
        <f t="shared" si="41"/>
        <v>63897.645000000004</v>
      </c>
      <c r="G42" s="238">
        <f t="shared" si="41"/>
        <v>64578.981999999996</v>
      </c>
      <c r="H42" s="239">
        <f t="shared" si="41"/>
        <v>66806.811000000002</v>
      </c>
      <c r="I42" s="293">
        <f t="shared" ref="I42:I45" si="42">1000*C42/C97</f>
        <v>25.591223750707599</v>
      </c>
      <c r="J42" s="293">
        <f t="shared" ref="J42:J45" si="43">1000*D42/D97</f>
        <v>27.264054075310444</v>
      </c>
      <c r="K42" s="293">
        <f t="shared" ref="K42:K45" si="44">1000*E42/E97</f>
        <v>28.053634748125273</v>
      </c>
      <c r="L42" s="293">
        <f t="shared" ref="L42:L45" si="45">1000*F42/F97</f>
        <v>30.849381396413232</v>
      </c>
      <c r="M42" s="293">
        <f t="shared" ref="M42:M45" si="46">1000*G42/G97</f>
        <v>31.117886995669544</v>
      </c>
      <c r="N42" s="293">
        <f t="shared" ref="N42:N45" si="47">1000*H42/H97</f>
        <v>32.176592470578036</v>
      </c>
      <c r="Q42" s="28"/>
    </row>
    <row r="43" spans="2:17" s="29" customFormat="1" x14ac:dyDescent="0.25">
      <c r="B43" s="25" t="s">
        <v>59</v>
      </c>
      <c r="C43" s="237">
        <f t="shared" ref="C43:H43" si="48">C145-C192</f>
        <v>40651.081000000006</v>
      </c>
      <c r="D43" s="238">
        <f t="shared" si="48"/>
        <v>20406.941999999995</v>
      </c>
      <c r="E43" s="238">
        <f t="shared" si="48"/>
        <v>30147.044000000002</v>
      </c>
      <c r="F43" s="238">
        <f t="shared" si="48"/>
        <v>5341.4380000000019</v>
      </c>
      <c r="G43" s="238">
        <f t="shared" si="48"/>
        <v>31112.798999999999</v>
      </c>
      <c r="H43" s="239">
        <f t="shared" si="48"/>
        <v>25507.370999999999</v>
      </c>
      <c r="I43" s="293">
        <f t="shared" si="42"/>
        <v>13.927927887801106</v>
      </c>
      <c r="J43" s="293">
        <f t="shared" si="43"/>
        <v>7.0295851751011353</v>
      </c>
      <c r="K43" s="293">
        <f t="shared" si="44"/>
        <v>10.422869083534263</v>
      </c>
      <c r="L43" s="293">
        <f t="shared" si="45"/>
        <v>1.8575089929308475</v>
      </c>
      <c r="M43" s="293">
        <f t="shared" si="46"/>
        <v>10.839472826064235</v>
      </c>
      <c r="N43" s="293">
        <f t="shared" si="47"/>
        <v>8.9626754463791585</v>
      </c>
      <c r="Q43" s="28"/>
    </row>
    <row r="44" spans="2:17" s="29" customFormat="1" x14ac:dyDescent="0.25">
      <c r="B44" s="25" t="s">
        <v>58</v>
      </c>
      <c r="C44" s="237">
        <f t="shared" ref="C44:H44" si="49">C146-C193</f>
        <v>217676.36800000002</v>
      </c>
      <c r="D44" s="238">
        <f t="shared" si="49"/>
        <v>165668.07200000001</v>
      </c>
      <c r="E44" s="238">
        <f t="shared" si="49"/>
        <v>155642.90599999999</v>
      </c>
      <c r="F44" s="238">
        <f t="shared" si="49"/>
        <v>190593.954</v>
      </c>
      <c r="G44" s="238">
        <f t="shared" si="49"/>
        <v>230876.84399999998</v>
      </c>
      <c r="H44" s="239">
        <f t="shared" si="49"/>
        <v>203743.217</v>
      </c>
      <c r="I44" s="293">
        <f t="shared" si="42"/>
        <v>29.791431590584889</v>
      </c>
      <c r="J44" s="293">
        <f t="shared" si="43"/>
        <v>22.956371024834379</v>
      </c>
      <c r="K44" s="293">
        <f t="shared" si="44"/>
        <v>21.778110329451433</v>
      </c>
      <c r="L44" s="293">
        <f t="shared" si="45"/>
        <v>26.933851696886485</v>
      </c>
      <c r="M44" s="293">
        <f t="shared" si="46"/>
        <v>32.975603889711891</v>
      </c>
      <c r="N44" s="293">
        <f t="shared" si="47"/>
        <v>29.414161134334435</v>
      </c>
      <c r="Q44" s="28"/>
    </row>
    <row r="45" spans="2:17" s="29" customFormat="1" x14ac:dyDescent="0.25">
      <c r="B45" s="4" t="s">
        <v>48</v>
      </c>
      <c r="C45" s="243">
        <f t="shared" ref="C45:H45" si="50">C147-C194</f>
        <v>3195405.8400000003</v>
      </c>
      <c r="D45" s="249">
        <f t="shared" si="50"/>
        <v>3755626.1350000002</v>
      </c>
      <c r="E45" s="249">
        <f t="shared" si="50"/>
        <v>3889949.628</v>
      </c>
      <c r="F45" s="249">
        <f t="shared" si="50"/>
        <v>4388795.6640000008</v>
      </c>
      <c r="G45" s="249">
        <f t="shared" si="50"/>
        <v>4527219.9589999998</v>
      </c>
      <c r="H45" s="250">
        <f t="shared" si="50"/>
        <v>4352565.2680000002</v>
      </c>
      <c r="I45" s="294">
        <f t="shared" si="42"/>
        <v>44.037321706641691</v>
      </c>
      <c r="J45" s="291">
        <f t="shared" si="43"/>
        <v>50.259790898723956</v>
      </c>
      <c r="K45" s="291">
        <f t="shared" si="44"/>
        <v>50.737681018477311</v>
      </c>
      <c r="L45" s="291">
        <f t="shared" si="45"/>
        <v>55.737071029517487</v>
      </c>
      <c r="M45" s="291">
        <f t="shared" si="46"/>
        <v>56.022652482458192</v>
      </c>
      <c r="N45" s="291">
        <f t="shared" si="47"/>
        <v>52.342798689536359</v>
      </c>
      <c r="Q45" s="28"/>
    </row>
    <row r="46" spans="2:17" s="29" customFormat="1" x14ac:dyDescent="0.25">
      <c r="B46" s="175" t="s">
        <v>64</v>
      </c>
      <c r="C46" s="251" t="s">
        <v>60</v>
      </c>
      <c r="D46" s="238" t="s">
        <v>60</v>
      </c>
      <c r="E46" s="238" t="s">
        <v>60</v>
      </c>
      <c r="F46" s="238">
        <f t="shared" ref="F46:G46" si="51">F148-F195</f>
        <v>92236.842999999993</v>
      </c>
      <c r="G46" s="238">
        <f t="shared" si="51"/>
        <v>92354.723999999987</v>
      </c>
      <c r="H46" s="239" t="s">
        <v>60</v>
      </c>
      <c r="I46" s="202" t="s">
        <v>60</v>
      </c>
      <c r="J46" s="202" t="s">
        <v>60</v>
      </c>
      <c r="K46" s="202" t="s">
        <v>60</v>
      </c>
      <c r="L46" s="202" t="s">
        <v>60</v>
      </c>
      <c r="M46" s="202" t="s">
        <v>60</v>
      </c>
      <c r="N46" s="202" t="s">
        <v>60</v>
      </c>
      <c r="Q46" s="28"/>
    </row>
    <row r="47" spans="2:17" s="29" customFormat="1" x14ac:dyDescent="0.25">
      <c r="B47" s="89" t="s">
        <v>149</v>
      </c>
      <c r="C47" s="243">
        <f t="shared" ref="C47:H47" si="52">C149-C196</f>
        <v>26351.152999999998</v>
      </c>
      <c r="D47" s="244">
        <f t="shared" si="52"/>
        <v>26745.920000000006</v>
      </c>
      <c r="E47" s="244">
        <f t="shared" si="52"/>
        <v>16632.524000000001</v>
      </c>
      <c r="F47" s="244">
        <f t="shared" si="52"/>
        <v>28385.031000000003</v>
      </c>
      <c r="G47" s="244">
        <f t="shared" si="52"/>
        <v>31217.865999999998</v>
      </c>
      <c r="H47" s="245">
        <f t="shared" si="52"/>
        <v>33961.597000000002</v>
      </c>
      <c r="I47" s="291">
        <f>1000*C47/C102</f>
        <v>11.933820688943063</v>
      </c>
      <c r="J47" s="291" t="s">
        <v>60</v>
      </c>
      <c r="K47" s="291" t="s">
        <v>60</v>
      </c>
      <c r="L47" s="291">
        <f t="shared" ref="L47:N47" si="53">1000*F47/F102</f>
        <v>16.022221105845325</v>
      </c>
      <c r="M47" s="291">
        <f t="shared" si="53"/>
        <v>17.357665751462601</v>
      </c>
      <c r="N47" s="291">
        <f t="shared" si="53"/>
        <v>19.056905418561652</v>
      </c>
      <c r="Q47" s="28"/>
    </row>
    <row r="48" spans="2:17" s="29" customFormat="1" x14ac:dyDescent="0.25">
      <c r="B48" s="98" t="s">
        <v>134</v>
      </c>
      <c r="C48" s="251" t="s">
        <v>60</v>
      </c>
      <c r="D48" s="252">
        <f t="shared" ref="D48:H48" si="54">D150-D197</f>
        <v>80916.663</v>
      </c>
      <c r="E48" s="252">
        <f t="shared" si="54"/>
        <v>79840.885000000009</v>
      </c>
      <c r="F48" s="252">
        <f t="shared" si="54"/>
        <v>83887.712000000014</v>
      </c>
      <c r="G48" s="252">
        <f t="shared" si="54"/>
        <v>92583.375</v>
      </c>
      <c r="H48" s="253">
        <f t="shared" si="54"/>
        <v>88226.519</v>
      </c>
      <c r="I48" s="293" t="s">
        <v>60</v>
      </c>
      <c r="J48" s="293">
        <f>1000*D48/D103</f>
        <v>22.732330657239235</v>
      </c>
      <c r="K48" s="293">
        <f>1000*E48/E103</f>
        <v>22.44213007858594</v>
      </c>
      <c r="L48" s="295" t="s">
        <v>60</v>
      </c>
      <c r="M48" s="295" t="s">
        <v>60</v>
      </c>
      <c r="N48" s="293" t="s">
        <v>60</v>
      </c>
      <c r="Q48" s="28"/>
    </row>
    <row r="49" spans="1:17" s="29" customFormat="1" x14ac:dyDescent="0.25">
      <c r="B49" s="25" t="s">
        <v>66</v>
      </c>
      <c r="C49" s="237">
        <f t="shared" ref="C49:H49" si="55">C151-C198</f>
        <v>1847727.2930000001</v>
      </c>
      <c r="D49" s="238">
        <f t="shared" si="55"/>
        <v>1513514.7069999999</v>
      </c>
      <c r="E49" s="238">
        <f t="shared" si="55"/>
        <v>1088899.6600000001</v>
      </c>
      <c r="F49" s="238">
        <f t="shared" si="55"/>
        <v>1157977.7409999999</v>
      </c>
      <c r="G49" s="238">
        <f t="shared" si="55"/>
        <v>1334211.946</v>
      </c>
      <c r="H49" s="239">
        <f t="shared" si="55"/>
        <v>1209989.017</v>
      </c>
      <c r="I49" s="293">
        <f>1000*C49/C104</f>
        <v>40.358730519233163</v>
      </c>
      <c r="J49" s="293">
        <f>1000*D49/D104</f>
        <v>33.298249112132318</v>
      </c>
      <c r="K49" s="293">
        <f>1000*E49/E104</f>
        <v>24.066264664811357</v>
      </c>
      <c r="L49" s="293">
        <f t="shared" ref="L49:N49" si="56">1000*F49/F104</f>
        <v>27.188397332677731</v>
      </c>
      <c r="M49" s="293">
        <f t="shared" si="56"/>
        <v>31.60384066368324</v>
      </c>
      <c r="N49" s="293">
        <f t="shared" si="56"/>
        <v>28.993732169142152</v>
      </c>
      <c r="Q49" s="28"/>
    </row>
    <row r="50" spans="1:17" s="29" customFormat="1" x14ac:dyDescent="0.25">
      <c r="B50" s="222" t="s">
        <v>67</v>
      </c>
      <c r="C50" s="240" t="s">
        <v>60</v>
      </c>
      <c r="D50" s="241" t="s">
        <v>60</v>
      </c>
      <c r="E50" s="241">
        <f t="shared" ref="E50:H50" si="57">E152-E199</f>
        <v>132380.66899999999</v>
      </c>
      <c r="F50" s="241">
        <f t="shared" si="57"/>
        <v>142426.36000000002</v>
      </c>
      <c r="G50" s="241">
        <f t="shared" si="57"/>
        <v>148772.99</v>
      </c>
      <c r="H50" s="242">
        <f t="shared" si="57"/>
        <v>166114.60499999998</v>
      </c>
      <c r="I50" s="291" t="s">
        <v>60</v>
      </c>
      <c r="J50" s="291" t="s">
        <v>60</v>
      </c>
      <c r="K50" s="291" t="s">
        <v>60</v>
      </c>
      <c r="L50" s="291">
        <f t="shared" ref="L50" si="58">1000*F50/F105</f>
        <v>38.282539511880451</v>
      </c>
      <c r="M50" s="291">
        <f t="shared" ref="M50" si="59">1000*G50/G105</f>
        <v>39.889444886400348</v>
      </c>
      <c r="N50" s="291">
        <f t="shared" ref="N50" si="60">1000*H50/H105</f>
        <v>44.692211809006416</v>
      </c>
      <c r="Q50" s="28"/>
    </row>
    <row r="51" spans="1:17" ht="15" customHeight="1" x14ac:dyDescent="0.25">
      <c r="B51" s="149" t="s">
        <v>279</v>
      </c>
    </row>
    <row r="52" spans="1:17" ht="15" customHeight="1" x14ac:dyDescent="0.3">
      <c r="B52" s="299" t="s">
        <v>151</v>
      </c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</row>
    <row r="53" spans="1:17" ht="12" customHeight="1" x14ac:dyDescent="0.3">
      <c r="B53" s="298" t="s">
        <v>92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</row>
    <row r="54" spans="1:17" ht="12" customHeight="1" x14ac:dyDescent="0.25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7" ht="12" customHeight="1" x14ac:dyDescent="0.25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7" ht="12" customHeight="1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7" x14ac:dyDescent="0.25">
      <c r="A57" s="2" t="s">
        <v>56</v>
      </c>
    </row>
    <row r="58" spans="1:17" ht="12" customHeight="1" x14ac:dyDescent="0.25">
      <c r="A58" s="28" t="s">
        <v>294</v>
      </c>
    </row>
    <row r="59" spans="1:17" ht="12" customHeight="1" x14ac:dyDescent="0.25">
      <c r="A59" s="28" t="s">
        <v>295</v>
      </c>
      <c r="O59" s="1"/>
    </row>
    <row r="60" spans="1:17" x14ac:dyDescent="0.25">
      <c r="O60" s="1"/>
    </row>
    <row r="63" spans="1:17" x14ac:dyDescent="0.25">
      <c r="B63" s="307"/>
      <c r="C63" s="144" t="s">
        <v>139</v>
      </c>
      <c r="D63" s="194" t="s">
        <v>141</v>
      </c>
      <c r="E63" s="194" t="s">
        <v>143</v>
      </c>
      <c r="F63" s="194" t="s">
        <v>145</v>
      </c>
      <c r="G63" s="194" t="s">
        <v>136</v>
      </c>
      <c r="H63" s="194" t="s">
        <v>293</v>
      </c>
    </row>
    <row r="64" spans="1:17" x14ac:dyDescent="0.25">
      <c r="B64" s="308"/>
      <c r="C64" s="311" t="s">
        <v>160</v>
      </c>
      <c r="D64" s="312"/>
      <c r="E64" s="312"/>
      <c r="F64" s="312"/>
      <c r="G64" s="312"/>
      <c r="H64" s="312"/>
    </row>
    <row r="65" spans="2:8" x14ac:dyDescent="0.25">
      <c r="B65" s="163" t="s">
        <v>152</v>
      </c>
      <c r="C65" s="164">
        <v>440660421</v>
      </c>
      <c r="D65" s="165">
        <v>440552661</v>
      </c>
      <c r="E65" s="165">
        <v>442883888</v>
      </c>
      <c r="F65" s="165">
        <v>444802830</v>
      </c>
      <c r="G65" s="165">
        <v>446208557</v>
      </c>
      <c r="H65" s="165">
        <v>447319916</v>
      </c>
    </row>
    <row r="66" spans="2:8" x14ac:dyDescent="0.25">
      <c r="B66" s="49" t="s">
        <v>21</v>
      </c>
      <c r="C66" s="166">
        <v>10839905</v>
      </c>
      <c r="D66" s="82">
        <v>11075889</v>
      </c>
      <c r="E66" s="82">
        <v>11180840</v>
      </c>
      <c r="F66" s="82">
        <v>11311117</v>
      </c>
      <c r="G66" s="82">
        <v>11398589</v>
      </c>
      <c r="H66" s="82">
        <v>11522440</v>
      </c>
    </row>
    <row r="67" spans="2:8" x14ac:dyDescent="0.25">
      <c r="B67" s="24" t="s">
        <v>43</v>
      </c>
      <c r="C67" s="167">
        <v>7421766</v>
      </c>
      <c r="D67" s="83">
        <v>7327224</v>
      </c>
      <c r="E67" s="83">
        <v>7245677</v>
      </c>
      <c r="F67" s="83">
        <v>7153784</v>
      </c>
      <c r="G67" s="83">
        <v>7050034</v>
      </c>
      <c r="H67" s="83">
        <v>6951482</v>
      </c>
    </row>
    <row r="68" spans="2:8" x14ac:dyDescent="0.25">
      <c r="B68" s="25" t="s">
        <v>69</v>
      </c>
      <c r="C68" s="168">
        <v>10462088</v>
      </c>
      <c r="D68" s="84">
        <v>10505445</v>
      </c>
      <c r="E68" s="84">
        <v>10512419</v>
      </c>
      <c r="F68" s="84">
        <v>10553843</v>
      </c>
      <c r="G68" s="84">
        <v>10610055</v>
      </c>
      <c r="H68" s="84">
        <v>10693939</v>
      </c>
    </row>
    <row r="69" spans="2:8" x14ac:dyDescent="0.25">
      <c r="B69" s="25" t="s">
        <v>26</v>
      </c>
      <c r="C69" s="168">
        <v>5534738</v>
      </c>
      <c r="D69" s="84">
        <v>5580516</v>
      </c>
      <c r="E69" s="84">
        <v>5627235</v>
      </c>
      <c r="F69" s="84">
        <v>5707251</v>
      </c>
      <c r="G69" s="84">
        <v>5781190</v>
      </c>
      <c r="H69" s="84">
        <v>5822763</v>
      </c>
    </row>
    <row r="70" spans="2:8" x14ac:dyDescent="0.25">
      <c r="B70" s="25" t="s">
        <v>31</v>
      </c>
      <c r="C70" s="168">
        <v>81802257</v>
      </c>
      <c r="D70" s="84">
        <v>80327900</v>
      </c>
      <c r="E70" s="84">
        <v>80767463</v>
      </c>
      <c r="F70" s="84">
        <v>82175684</v>
      </c>
      <c r="G70" s="84">
        <v>82792351</v>
      </c>
      <c r="H70" s="84">
        <v>83166711</v>
      </c>
    </row>
    <row r="71" spans="2:8" x14ac:dyDescent="0.25">
      <c r="B71" s="25" t="s">
        <v>38</v>
      </c>
      <c r="C71" s="168">
        <v>1333290</v>
      </c>
      <c r="D71" s="84">
        <v>1325217</v>
      </c>
      <c r="E71" s="84">
        <v>1315819</v>
      </c>
      <c r="F71" s="84">
        <v>1315944</v>
      </c>
      <c r="G71" s="84">
        <v>1319133</v>
      </c>
      <c r="H71" s="84">
        <v>1328976</v>
      </c>
    </row>
    <row r="72" spans="2:8" x14ac:dyDescent="0.25">
      <c r="B72" s="25" t="s">
        <v>22</v>
      </c>
      <c r="C72" s="168">
        <v>4549428</v>
      </c>
      <c r="D72" s="84">
        <v>4589287</v>
      </c>
      <c r="E72" s="84">
        <v>4637852</v>
      </c>
      <c r="F72" s="84">
        <v>4726286</v>
      </c>
      <c r="G72" s="84">
        <v>4830392</v>
      </c>
      <c r="H72" s="84">
        <v>4964440</v>
      </c>
    </row>
    <row r="73" spans="2:8" x14ac:dyDescent="0.25">
      <c r="B73" s="25" t="s">
        <v>35</v>
      </c>
      <c r="C73" s="168">
        <v>11119289</v>
      </c>
      <c r="D73" s="84">
        <v>11086406</v>
      </c>
      <c r="E73" s="84">
        <v>10926807</v>
      </c>
      <c r="F73" s="84">
        <v>10783748</v>
      </c>
      <c r="G73" s="84">
        <v>10741165</v>
      </c>
      <c r="H73" s="84">
        <v>10718565</v>
      </c>
    </row>
    <row r="74" spans="2:8" x14ac:dyDescent="0.25">
      <c r="B74" s="25" t="s">
        <v>33</v>
      </c>
      <c r="C74" s="168">
        <v>46486619</v>
      </c>
      <c r="D74" s="84">
        <v>46818219</v>
      </c>
      <c r="E74" s="84">
        <v>46512199</v>
      </c>
      <c r="F74" s="84">
        <v>46440099</v>
      </c>
      <c r="G74" s="84">
        <v>46658447</v>
      </c>
      <c r="H74" s="84">
        <v>47332614</v>
      </c>
    </row>
    <row r="75" spans="2:8" x14ac:dyDescent="0.25">
      <c r="B75" s="25" t="s">
        <v>32</v>
      </c>
      <c r="C75" s="168">
        <v>64658856</v>
      </c>
      <c r="D75" s="84">
        <v>65276983</v>
      </c>
      <c r="E75" s="84">
        <v>66165980</v>
      </c>
      <c r="F75" s="84">
        <v>66638391</v>
      </c>
      <c r="G75" s="84">
        <v>67026224</v>
      </c>
      <c r="H75" s="84">
        <v>67320216</v>
      </c>
    </row>
    <row r="76" spans="2:8" x14ac:dyDescent="0.25">
      <c r="B76" s="25" t="s">
        <v>45</v>
      </c>
      <c r="C76" s="168">
        <v>4302847</v>
      </c>
      <c r="D76" s="84">
        <v>4275984</v>
      </c>
      <c r="E76" s="84">
        <v>4246809</v>
      </c>
      <c r="F76" s="84">
        <v>4190669</v>
      </c>
      <c r="G76" s="84">
        <v>4105493</v>
      </c>
      <c r="H76" s="84">
        <v>4058165</v>
      </c>
    </row>
    <row r="77" spans="2:8" x14ac:dyDescent="0.25">
      <c r="B77" s="25" t="s">
        <v>34</v>
      </c>
      <c r="C77" s="168">
        <v>59190143</v>
      </c>
      <c r="D77" s="84">
        <v>59394207</v>
      </c>
      <c r="E77" s="84">
        <v>60782668</v>
      </c>
      <c r="F77" s="84">
        <v>60665551</v>
      </c>
      <c r="G77" s="84">
        <v>60483973</v>
      </c>
      <c r="H77" s="84">
        <v>59641488</v>
      </c>
    </row>
    <row r="78" spans="2:8" x14ac:dyDescent="0.25">
      <c r="B78" s="25" t="s">
        <v>46</v>
      </c>
      <c r="C78" s="168">
        <v>819140</v>
      </c>
      <c r="D78" s="84">
        <v>862011</v>
      </c>
      <c r="E78" s="84">
        <v>858000</v>
      </c>
      <c r="F78" s="84">
        <v>848319</v>
      </c>
      <c r="G78" s="84">
        <v>864236</v>
      </c>
      <c r="H78" s="84">
        <v>888005</v>
      </c>
    </row>
    <row r="79" spans="2:8" x14ac:dyDescent="0.25">
      <c r="B79" s="25" t="s">
        <v>29</v>
      </c>
      <c r="C79" s="168">
        <v>2120504</v>
      </c>
      <c r="D79" s="84">
        <v>2044813</v>
      </c>
      <c r="E79" s="84">
        <v>2001468</v>
      </c>
      <c r="F79" s="84">
        <v>1968957</v>
      </c>
      <c r="G79" s="84">
        <v>1934379</v>
      </c>
      <c r="H79" s="84">
        <v>1907675</v>
      </c>
    </row>
    <row r="80" spans="2:8" x14ac:dyDescent="0.25">
      <c r="B80" s="25" t="s">
        <v>28</v>
      </c>
      <c r="C80" s="168">
        <v>3141976</v>
      </c>
      <c r="D80" s="84">
        <v>3003641</v>
      </c>
      <c r="E80" s="84">
        <v>2943472</v>
      </c>
      <c r="F80" s="84">
        <v>2888558</v>
      </c>
      <c r="G80" s="84">
        <v>2808901</v>
      </c>
      <c r="H80" s="84">
        <v>2794090</v>
      </c>
    </row>
    <row r="81" spans="2:8" x14ac:dyDescent="0.25">
      <c r="B81" s="25" t="s">
        <v>20</v>
      </c>
      <c r="C81" s="168">
        <v>502066</v>
      </c>
      <c r="D81" s="84">
        <v>524853</v>
      </c>
      <c r="E81" s="84">
        <v>549680</v>
      </c>
      <c r="F81" s="84">
        <v>576249</v>
      </c>
      <c r="G81" s="84">
        <v>602005</v>
      </c>
      <c r="H81" s="84">
        <v>626108</v>
      </c>
    </row>
    <row r="82" spans="2:8" x14ac:dyDescent="0.25">
      <c r="B82" s="25" t="s">
        <v>40</v>
      </c>
      <c r="C82" s="168">
        <v>10014324</v>
      </c>
      <c r="D82" s="84">
        <v>9931925</v>
      </c>
      <c r="E82" s="84">
        <v>9877365</v>
      </c>
      <c r="F82" s="84">
        <v>9830485</v>
      </c>
      <c r="G82" s="84">
        <v>9778371</v>
      </c>
      <c r="H82" s="84">
        <v>9769526</v>
      </c>
    </row>
    <row r="83" spans="2:8" x14ac:dyDescent="0.25">
      <c r="B83" s="25" t="s">
        <v>47</v>
      </c>
      <c r="C83" s="168">
        <v>414027</v>
      </c>
      <c r="D83" s="84">
        <v>417546</v>
      </c>
      <c r="E83" s="84">
        <v>429424</v>
      </c>
      <c r="F83" s="84">
        <v>450415</v>
      </c>
      <c r="G83" s="84">
        <v>475701</v>
      </c>
      <c r="H83" s="84">
        <v>514564</v>
      </c>
    </row>
    <row r="84" spans="2:8" x14ac:dyDescent="0.25">
      <c r="B84" s="25" t="s">
        <v>23</v>
      </c>
      <c r="C84" s="168">
        <v>16574989</v>
      </c>
      <c r="D84" s="84">
        <v>16730348</v>
      </c>
      <c r="E84" s="84">
        <v>16829289</v>
      </c>
      <c r="F84" s="84">
        <v>16979120</v>
      </c>
      <c r="G84" s="84">
        <v>17181084</v>
      </c>
      <c r="H84" s="84">
        <v>17407585</v>
      </c>
    </row>
    <row r="85" spans="2:8" x14ac:dyDescent="0.25">
      <c r="B85" s="25" t="s">
        <v>24</v>
      </c>
      <c r="C85" s="168">
        <v>8351643</v>
      </c>
      <c r="D85" s="84">
        <v>8408121</v>
      </c>
      <c r="E85" s="84">
        <v>8507786</v>
      </c>
      <c r="F85" s="84">
        <v>8700471</v>
      </c>
      <c r="G85" s="84">
        <v>8822267</v>
      </c>
      <c r="H85" s="84">
        <v>8901064</v>
      </c>
    </row>
    <row r="86" spans="2:8" x14ac:dyDescent="0.25">
      <c r="B86" s="25" t="s">
        <v>41</v>
      </c>
      <c r="C86" s="168">
        <v>38022869</v>
      </c>
      <c r="D86" s="84">
        <v>38063792</v>
      </c>
      <c r="E86" s="84">
        <v>38017856</v>
      </c>
      <c r="F86" s="84">
        <v>37967209</v>
      </c>
      <c r="G86" s="84">
        <v>37976687</v>
      </c>
      <c r="H86" s="84">
        <v>37958138</v>
      </c>
    </row>
    <row r="87" spans="2:8" x14ac:dyDescent="0.25">
      <c r="B87" s="25" t="s">
        <v>37</v>
      </c>
      <c r="C87" s="168">
        <v>10573479</v>
      </c>
      <c r="D87" s="84">
        <v>10542398</v>
      </c>
      <c r="E87" s="84">
        <v>10427301</v>
      </c>
      <c r="F87" s="84">
        <v>10341330</v>
      </c>
      <c r="G87" s="84">
        <v>10291027</v>
      </c>
      <c r="H87" s="84">
        <v>10295909</v>
      </c>
    </row>
    <row r="88" spans="2:8" x14ac:dyDescent="0.25">
      <c r="B88" s="25" t="s">
        <v>42</v>
      </c>
      <c r="C88" s="168">
        <v>20294683</v>
      </c>
      <c r="D88" s="84">
        <v>20095996</v>
      </c>
      <c r="E88" s="84">
        <v>19947311</v>
      </c>
      <c r="F88" s="84">
        <v>19760585</v>
      </c>
      <c r="G88" s="84">
        <v>19533481</v>
      </c>
      <c r="H88" s="84">
        <v>19328838</v>
      </c>
    </row>
    <row r="89" spans="2:8" x14ac:dyDescent="0.25">
      <c r="B89" s="25" t="s">
        <v>36</v>
      </c>
      <c r="C89" s="168">
        <v>2046976</v>
      </c>
      <c r="D89" s="84">
        <v>2055496</v>
      </c>
      <c r="E89" s="84">
        <v>2061085</v>
      </c>
      <c r="F89" s="84">
        <v>2064188</v>
      </c>
      <c r="G89" s="84">
        <v>2066880</v>
      </c>
      <c r="H89" s="84">
        <v>2095861</v>
      </c>
    </row>
    <row r="90" spans="2:8" x14ac:dyDescent="0.25">
      <c r="B90" s="25" t="s">
        <v>39</v>
      </c>
      <c r="C90" s="168">
        <v>5390410</v>
      </c>
      <c r="D90" s="84">
        <v>5404322</v>
      </c>
      <c r="E90" s="84">
        <v>5415949</v>
      </c>
      <c r="F90" s="84">
        <v>5426252</v>
      </c>
      <c r="G90" s="84">
        <v>5443120</v>
      </c>
      <c r="H90" s="84">
        <v>5457873</v>
      </c>
    </row>
    <row r="91" spans="2:8" x14ac:dyDescent="0.25">
      <c r="B91" s="27" t="s">
        <v>27</v>
      </c>
      <c r="C91" s="169">
        <v>5351427</v>
      </c>
      <c r="D91" s="85">
        <v>5401267</v>
      </c>
      <c r="E91" s="85">
        <v>5451270</v>
      </c>
      <c r="F91" s="85">
        <v>5487308</v>
      </c>
      <c r="G91" s="85">
        <v>5513130</v>
      </c>
      <c r="H91" s="85">
        <v>5525292</v>
      </c>
    </row>
    <row r="92" spans="2:8" x14ac:dyDescent="0.25">
      <c r="B92" s="44" t="s">
        <v>25</v>
      </c>
      <c r="C92" s="170">
        <v>9340682</v>
      </c>
      <c r="D92" s="87">
        <v>9482855</v>
      </c>
      <c r="E92" s="87">
        <v>9644864</v>
      </c>
      <c r="F92" s="87">
        <v>9851017</v>
      </c>
      <c r="G92" s="87">
        <v>10120242</v>
      </c>
      <c r="H92" s="87">
        <v>10327589</v>
      </c>
    </row>
    <row r="93" spans="2:8" x14ac:dyDescent="0.25">
      <c r="B93" s="53" t="s">
        <v>62</v>
      </c>
      <c r="C93" s="172">
        <v>317630</v>
      </c>
      <c r="D93" s="86">
        <v>319575</v>
      </c>
      <c r="E93" s="86">
        <v>325671</v>
      </c>
      <c r="F93" s="86">
        <v>332529</v>
      </c>
      <c r="G93" s="86">
        <v>348450</v>
      </c>
      <c r="H93" s="86">
        <v>364134</v>
      </c>
    </row>
    <row r="94" spans="2:8" x14ac:dyDescent="0.25">
      <c r="B94" s="27" t="s">
        <v>44</v>
      </c>
      <c r="C94" s="169">
        <v>4858199</v>
      </c>
      <c r="D94" s="85">
        <v>4985870</v>
      </c>
      <c r="E94" s="85">
        <v>5107970</v>
      </c>
      <c r="F94" s="85">
        <v>5210721</v>
      </c>
      <c r="G94" s="85">
        <v>5295619</v>
      </c>
      <c r="H94" s="85">
        <v>5367580</v>
      </c>
    </row>
    <row r="95" spans="2:8" x14ac:dyDescent="0.25">
      <c r="B95" s="196" t="s">
        <v>30</v>
      </c>
      <c r="C95" s="199">
        <v>62510197</v>
      </c>
      <c r="D95" s="200">
        <v>63495088</v>
      </c>
      <c r="E95" s="200">
        <v>64351203</v>
      </c>
      <c r="F95" s="200">
        <v>65379044</v>
      </c>
      <c r="G95" s="200">
        <v>66273576</v>
      </c>
      <c r="H95" s="200">
        <v>67025542</v>
      </c>
    </row>
    <row r="96" spans="2:8" x14ac:dyDescent="0.25">
      <c r="B96" s="24" t="s">
        <v>57</v>
      </c>
      <c r="C96" s="167">
        <v>619001</v>
      </c>
      <c r="D96" s="83">
        <v>620308</v>
      </c>
      <c r="E96" s="83">
        <v>621521</v>
      </c>
      <c r="F96" s="83">
        <v>622218</v>
      </c>
      <c r="G96" s="88">
        <v>622359</v>
      </c>
      <c r="H96" s="83">
        <v>621873</v>
      </c>
    </row>
    <row r="97" spans="2:8" x14ac:dyDescent="0.25">
      <c r="B97" s="69" t="s">
        <v>68</v>
      </c>
      <c r="C97" s="171">
        <v>2052722</v>
      </c>
      <c r="D97" s="88">
        <v>2059794</v>
      </c>
      <c r="E97" s="88">
        <v>2065769</v>
      </c>
      <c r="F97" s="88">
        <v>2071278</v>
      </c>
      <c r="G97" s="84">
        <v>2075301</v>
      </c>
      <c r="H97" s="88">
        <v>2076255</v>
      </c>
    </row>
    <row r="98" spans="2:8" x14ac:dyDescent="0.25">
      <c r="B98" s="25" t="s">
        <v>59</v>
      </c>
      <c r="C98" s="168">
        <v>2918674</v>
      </c>
      <c r="D98" s="84">
        <v>2903008</v>
      </c>
      <c r="E98" s="84">
        <v>2892394</v>
      </c>
      <c r="F98" s="84">
        <v>2875592</v>
      </c>
      <c r="G98" s="84">
        <v>2870324</v>
      </c>
      <c r="H98" s="84">
        <v>2845955</v>
      </c>
    </row>
    <row r="99" spans="2:8" x14ac:dyDescent="0.25">
      <c r="B99" s="25" t="s">
        <v>58</v>
      </c>
      <c r="C99" s="168">
        <v>7306677</v>
      </c>
      <c r="D99" s="84">
        <v>7216649</v>
      </c>
      <c r="E99" s="84">
        <v>7146759</v>
      </c>
      <c r="F99" s="84">
        <v>7076372</v>
      </c>
      <c r="G99" s="83">
        <v>7001444</v>
      </c>
      <c r="H99" s="84">
        <v>6926705</v>
      </c>
    </row>
    <row r="100" spans="2:8" x14ac:dyDescent="0.25">
      <c r="B100" s="4" t="s">
        <v>48</v>
      </c>
      <c r="C100" s="171">
        <v>72561312</v>
      </c>
      <c r="D100" s="88">
        <v>74724269</v>
      </c>
      <c r="E100" s="88">
        <v>76667864</v>
      </c>
      <c r="F100" s="88">
        <v>78741053</v>
      </c>
      <c r="G100" s="88">
        <v>80810525</v>
      </c>
      <c r="H100" s="88">
        <v>83154997</v>
      </c>
    </row>
    <row r="101" spans="2:8" x14ac:dyDescent="0.25">
      <c r="B101" s="175" t="s">
        <v>64</v>
      </c>
      <c r="C101" s="176">
        <v>3844046</v>
      </c>
      <c r="D101" s="177">
        <v>3839265</v>
      </c>
      <c r="E101" s="177" t="s">
        <v>60</v>
      </c>
      <c r="F101" s="177" t="s">
        <v>60</v>
      </c>
      <c r="G101" s="177" t="s">
        <v>60</v>
      </c>
      <c r="H101" s="177" t="s">
        <v>60</v>
      </c>
    </row>
    <row r="102" spans="2:8" x14ac:dyDescent="0.25">
      <c r="B102" s="89" t="s">
        <v>149</v>
      </c>
      <c r="C102" s="169">
        <v>2208107</v>
      </c>
      <c r="D102" s="85" t="s">
        <v>60</v>
      </c>
      <c r="E102" s="85" t="s">
        <v>60</v>
      </c>
      <c r="F102" s="85">
        <v>1771604</v>
      </c>
      <c r="G102" s="85">
        <v>1798506</v>
      </c>
      <c r="H102" s="85">
        <v>1782115</v>
      </c>
    </row>
    <row r="103" spans="2:8" x14ac:dyDescent="0.25">
      <c r="B103" s="98" t="s">
        <v>134</v>
      </c>
      <c r="C103" s="166">
        <v>3563695</v>
      </c>
      <c r="D103" s="82">
        <v>3559541</v>
      </c>
      <c r="E103" s="82">
        <v>3557634</v>
      </c>
      <c r="F103" s="82" t="s">
        <v>60</v>
      </c>
      <c r="G103" s="82" t="s">
        <v>60</v>
      </c>
      <c r="H103" s="82" t="s">
        <v>60</v>
      </c>
    </row>
    <row r="104" spans="2:8" x14ac:dyDescent="0.25">
      <c r="B104" s="25" t="s">
        <v>66</v>
      </c>
      <c r="C104" s="168">
        <v>45782592</v>
      </c>
      <c r="D104" s="84">
        <v>45453282</v>
      </c>
      <c r="E104" s="84">
        <v>45245894</v>
      </c>
      <c r="F104" s="84">
        <v>42590879</v>
      </c>
      <c r="G104" s="84">
        <v>42216766</v>
      </c>
      <c r="H104" s="84">
        <v>41732779</v>
      </c>
    </row>
    <row r="105" spans="2:8" x14ac:dyDescent="0.25">
      <c r="B105" s="178" t="s">
        <v>67</v>
      </c>
      <c r="C105" s="179">
        <v>4436391</v>
      </c>
      <c r="D105" s="180">
        <v>4497617</v>
      </c>
      <c r="E105" s="180">
        <v>4490498</v>
      </c>
      <c r="F105" s="180">
        <v>3720400</v>
      </c>
      <c r="G105" s="180">
        <v>3729633</v>
      </c>
      <c r="H105" s="180">
        <v>3716858</v>
      </c>
    </row>
    <row r="110" spans="2:8" x14ac:dyDescent="0.25">
      <c r="B110" s="307"/>
      <c r="C110" s="144" t="s">
        <v>139</v>
      </c>
      <c r="D110" s="217" t="s">
        <v>141</v>
      </c>
      <c r="E110" s="144" t="s">
        <v>143</v>
      </c>
      <c r="F110" s="217" t="s">
        <v>145</v>
      </c>
      <c r="G110" s="144" t="s">
        <v>136</v>
      </c>
      <c r="H110" s="217" t="s">
        <v>293</v>
      </c>
    </row>
    <row r="111" spans="2:8" x14ac:dyDescent="0.25">
      <c r="B111" s="308"/>
      <c r="C111" s="309" t="s">
        <v>275</v>
      </c>
      <c r="D111" s="310"/>
      <c r="E111" s="310"/>
      <c r="F111" s="310"/>
      <c r="G111" s="310"/>
      <c r="H111" s="310"/>
    </row>
    <row r="112" spans="2:8" x14ac:dyDescent="0.25">
      <c r="B112" s="163" t="s">
        <v>152</v>
      </c>
      <c r="C112" s="181">
        <v>54799329.777000003</v>
      </c>
      <c r="D112" s="182">
        <v>53790666.781999998</v>
      </c>
      <c r="E112" s="182">
        <v>52493386.941</v>
      </c>
      <c r="F112" s="182">
        <v>55903910.391000003</v>
      </c>
      <c r="G112" s="182">
        <v>56580363.004000001</v>
      </c>
      <c r="H112" s="182">
        <v>50351963.129000001</v>
      </c>
    </row>
    <row r="113" spans="2:8" x14ac:dyDescent="0.25">
      <c r="B113" s="49" t="s">
        <v>21</v>
      </c>
      <c r="C113" s="102">
        <v>3449196.372</v>
      </c>
      <c r="D113" s="120">
        <v>3178768.216</v>
      </c>
      <c r="E113" s="120">
        <v>3301073.1230000001</v>
      </c>
      <c r="F113" s="120">
        <v>3314593.4</v>
      </c>
      <c r="G113" s="120">
        <v>3672277.915</v>
      </c>
      <c r="H113" s="120">
        <v>3218385.3339999998</v>
      </c>
    </row>
    <row r="114" spans="2:8" x14ac:dyDescent="0.25">
      <c r="B114" s="24" t="s">
        <v>43</v>
      </c>
      <c r="C114" s="70">
        <v>491590.68</v>
      </c>
      <c r="D114" s="71">
        <v>504256.315</v>
      </c>
      <c r="E114" s="71">
        <v>489281.26199999999</v>
      </c>
      <c r="F114" s="71">
        <v>534528.42000000004</v>
      </c>
      <c r="G114" s="71">
        <v>485542.28200000001</v>
      </c>
      <c r="H114" s="71">
        <v>440013.951</v>
      </c>
    </row>
    <row r="115" spans="2:8" x14ac:dyDescent="0.25">
      <c r="B115" s="25" t="s">
        <v>69</v>
      </c>
      <c r="C115" s="72">
        <v>864085.98</v>
      </c>
      <c r="D115" s="73">
        <v>822886.39300000004</v>
      </c>
      <c r="E115" s="73">
        <v>882801.06700000004</v>
      </c>
      <c r="F115" s="73">
        <v>904678.87800000003</v>
      </c>
      <c r="G115" s="73">
        <v>966436.85900000005</v>
      </c>
      <c r="H115" s="73">
        <v>886601.01500000001</v>
      </c>
    </row>
    <row r="116" spans="2:8" x14ac:dyDescent="0.25">
      <c r="B116" s="25" t="s">
        <v>26</v>
      </c>
      <c r="C116" s="72">
        <v>594530.05099999998</v>
      </c>
      <c r="D116" s="73">
        <v>664646.64199999999</v>
      </c>
      <c r="E116" s="73">
        <v>739206.08600000001</v>
      </c>
      <c r="F116" s="73">
        <v>764616.14300000004</v>
      </c>
      <c r="G116" s="73">
        <v>672474.59100000001</v>
      </c>
      <c r="H116" s="73">
        <v>761394.55200000003</v>
      </c>
    </row>
    <row r="117" spans="2:8" x14ac:dyDescent="0.25">
      <c r="B117" s="25" t="s">
        <v>31</v>
      </c>
      <c r="C117" s="72">
        <v>10385903.103</v>
      </c>
      <c r="D117" s="73">
        <v>10099082.139</v>
      </c>
      <c r="E117" s="73">
        <v>10346545.215</v>
      </c>
      <c r="F117" s="73">
        <v>10801120.668</v>
      </c>
      <c r="G117" s="73">
        <v>9807872.2850000001</v>
      </c>
      <c r="H117" s="73">
        <v>8979764.4450000003</v>
      </c>
    </row>
    <row r="118" spans="2:8" x14ac:dyDescent="0.25">
      <c r="B118" s="25" t="s">
        <v>38</v>
      </c>
      <c r="C118" s="72">
        <v>77758.077999999994</v>
      </c>
      <c r="D118" s="73">
        <v>129558.485</v>
      </c>
      <c r="E118" s="73">
        <v>114198.96</v>
      </c>
      <c r="F118" s="73">
        <v>108629.07</v>
      </c>
      <c r="G118" s="73">
        <v>117434.72100000001</v>
      </c>
      <c r="H118" s="73">
        <v>137768.38200000001</v>
      </c>
    </row>
    <row r="119" spans="2:8" x14ac:dyDescent="0.25">
      <c r="B119" s="25" t="s">
        <v>22</v>
      </c>
      <c r="C119" s="72">
        <v>620884.44900000002</v>
      </c>
      <c r="D119" s="73">
        <v>573356.78</v>
      </c>
      <c r="E119" s="73">
        <v>549732.86300000001</v>
      </c>
      <c r="F119" s="73">
        <v>513727.12099999998</v>
      </c>
      <c r="G119" s="73">
        <v>504715.663</v>
      </c>
      <c r="H119" s="73">
        <v>486546.83600000001</v>
      </c>
    </row>
    <row r="120" spans="2:8" x14ac:dyDescent="0.25">
      <c r="B120" s="25" t="s">
        <v>35</v>
      </c>
      <c r="C120" s="72">
        <v>1303500.1950000001</v>
      </c>
      <c r="D120" s="73">
        <v>1353953.7279999999</v>
      </c>
      <c r="E120" s="73">
        <v>1366910.898</v>
      </c>
      <c r="F120" s="73">
        <v>1547157.9469999999</v>
      </c>
      <c r="G120" s="73">
        <v>1630832.233</v>
      </c>
      <c r="H120" s="73">
        <v>1575328.584</v>
      </c>
    </row>
    <row r="121" spans="2:8" x14ac:dyDescent="0.25">
      <c r="B121" s="25" t="s">
        <v>33</v>
      </c>
      <c r="C121" s="72">
        <v>5106367.0010000002</v>
      </c>
      <c r="D121" s="73">
        <v>5255047.5410000002</v>
      </c>
      <c r="E121" s="73">
        <v>5176315.9680000003</v>
      </c>
      <c r="F121" s="73">
        <v>5230967.273</v>
      </c>
      <c r="G121" s="73">
        <v>5557466.2120000003</v>
      </c>
      <c r="H121" s="73">
        <v>4570913.4050000003</v>
      </c>
    </row>
    <row r="122" spans="2:8" x14ac:dyDescent="0.25">
      <c r="B122" s="25" t="s">
        <v>32</v>
      </c>
      <c r="C122" s="72">
        <v>6815086.5970000001</v>
      </c>
      <c r="D122" s="73">
        <v>6681250.9610000001</v>
      </c>
      <c r="E122" s="73">
        <v>6358925.6040000003</v>
      </c>
      <c r="F122" s="73">
        <v>6364762.3490000004</v>
      </c>
      <c r="G122" s="73">
        <v>6414319.7460000003</v>
      </c>
      <c r="H122" s="73">
        <v>5338854.6869999999</v>
      </c>
    </row>
    <row r="123" spans="2:8" x14ac:dyDescent="0.25">
      <c r="B123" s="25" t="s">
        <v>45</v>
      </c>
      <c r="C123" s="72">
        <v>318801.14899999998</v>
      </c>
      <c r="D123" s="73">
        <v>287000.54599999997</v>
      </c>
      <c r="E123" s="73">
        <v>269012.10200000001</v>
      </c>
      <c r="F123" s="73">
        <v>314138.40299999999</v>
      </c>
      <c r="G123" s="73">
        <v>336814.71899999998</v>
      </c>
      <c r="H123" s="73">
        <v>320095.09600000002</v>
      </c>
    </row>
    <row r="124" spans="2:8" x14ac:dyDescent="0.25">
      <c r="B124" s="25" t="s">
        <v>34</v>
      </c>
      <c r="C124" s="72">
        <v>7501076.0480000004</v>
      </c>
      <c r="D124" s="73">
        <v>6824348.7450000001</v>
      </c>
      <c r="E124" s="73">
        <v>5738696.966</v>
      </c>
      <c r="F124" s="73">
        <v>6388893.9630000005</v>
      </c>
      <c r="G124" s="73">
        <v>6403269.9369999999</v>
      </c>
      <c r="H124" s="73">
        <v>5490068.7869999995</v>
      </c>
    </row>
    <row r="125" spans="2:8" x14ac:dyDescent="0.25">
      <c r="B125" s="25" t="s">
        <v>46</v>
      </c>
      <c r="C125" s="72">
        <v>124091.049</v>
      </c>
      <c r="D125" s="73">
        <v>110818.095</v>
      </c>
      <c r="E125" s="73">
        <v>96541.154999999999</v>
      </c>
      <c r="F125" s="73">
        <v>111082.67</v>
      </c>
      <c r="G125" s="73">
        <v>112394.67600000001</v>
      </c>
      <c r="H125" s="73">
        <v>99815.205000000002</v>
      </c>
    </row>
    <row r="126" spans="2:8" x14ac:dyDescent="0.25">
      <c r="B126" s="25" t="s">
        <v>29</v>
      </c>
      <c r="C126" s="72">
        <v>139420.601</v>
      </c>
      <c r="D126" s="73">
        <v>174683.75099999999</v>
      </c>
      <c r="E126" s="73">
        <v>158375.984</v>
      </c>
      <c r="F126" s="73">
        <v>181714.21400000001</v>
      </c>
      <c r="G126" s="73">
        <v>184757.03099999999</v>
      </c>
      <c r="H126" s="73">
        <v>164924.46400000001</v>
      </c>
    </row>
    <row r="127" spans="2:8" x14ac:dyDescent="0.25">
      <c r="B127" s="25" t="s">
        <v>28</v>
      </c>
      <c r="C127" s="72">
        <v>574343.50300000003</v>
      </c>
      <c r="D127" s="73">
        <v>588549.08299999998</v>
      </c>
      <c r="E127" s="73">
        <v>533377.93799999997</v>
      </c>
      <c r="F127" s="73">
        <v>619734.84600000002</v>
      </c>
      <c r="G127" s="73">
        <v>599036.55900000001</v>
      </c>
      <c r="H127" s="73">
        <v>536284.48800000001</v>
      </c>
    </row>
    <row r="128" spans="2:8" x14ac:dyDescent="0.25">
      <c r="B128" s="25" t="s">
        <v>20</v>
      </c>
      <c r="C128" s="72">
        <v>200759.391</v>
      </c>
      <c r="D128" s="73">
        <v>192132.58300000001</v>
      </c>
      <c r="E128" s="73">
        <v>178760.269</v>
      </c>
      <c r="F128" s="73">
        <v>175620.905</v>
      </c>
      <c r="G128" s="73">
        <v>185481.402</v>
      </c>
      <c r="H128" s="73">
        <v>158262.6</v>
      </c>
    </row>
    <row r="129" spans="2:8" x14ac:dyDescent="0.25">
      <c r="B129" s="25" t="s">
        <v>40</v>
      </c>
      <c r="C129" s="72">
        <v>787843.27500000002</v>
      </c>
      <c r="D129" s="73">
        <v>719730.56</v>
      </c>
      <c r="E129" s="73">
        <v>804910.91200000001</v>
      </c>
      <c r="F129" s="73">
        <v>808044.41200000001</v>
      </c>
      <c r="G129" s="73">
        <v>1028751.839</v>
      </c>
      <c r="H129" s="73">
        <v>945617.05200000003</v>
      </c>
    </row>
    <row r="130" spans="2:8" x14ac:dyDescent="0.25">
      <c r="B130" s="25" t="s">
        <v>47</v>
      </c>
      <c r="C130" s="72">
        <v>99696</v>
      </c>
      <c r="D130" s="73">
        <v>91927.138999999996</v>
      </c>
      <c r="E130" s="73">
        <v>94889.56</v>
      </c>
      <c r="F130" s="73">
        <v>116212.629</v>
      </c>
      <c r="G130" s="73">
        <v>139491.315</v>
      </c>
      <c r="H130" s="73">
        <v>128510.299</v>
      </c>
    </row>
    <row r="131" spans="2:8" x14ac:dyDescent="0.25">
      <c r="B131" s="25" t="s">
        <v>23</v>
      </c>
      <c r="C131" s="72">
        <v>7325273.8909999998</v>
      </c>
      <c r="D131" s="73">
        <v>7583403.7539999997</v>
      </c>
      <c r="E131" s="73">
        <v>7442160.7429999998</v>
      </c>
      <c r="F131" s="73">
        <v>8482934.9360000007</v>
      </c>
      <c r="G131" s="73">
        <v>8628588.6410000008</v>
      </c>
      <c r="H131" s="73">
        <v>7648439.5190000003</v>
      </c>
    </row>
    <row r="132" spans="2:8" x14ac:dyDescent="0.25">
      <c r="B132" s="25" t="s">
        <v>24</v>
      </c>
      <c r="C132" s="72">
        <v>1259488.2949999999</v>
      </c>
      <c r="D132" s="73">
        <v>1314974.632</v>
      </c>
      <c r="E132" s="73">
        <v>1181692.132</v>
      </c>
      <c r="F132" s="73">
        <v>1337273.8970000001</v>
      </c>
      <c r="G132" s="73">
        <v>1327551.0120000001</v>
      </c>
      <c r="H132" s="73">
        <v>1366807.1470000001</v>
      </c>
    </row>
    <row r="133" spans="2:8" x14ac:dyDescent="0.25">
      <c r="B133" s="25" t="s">
        <v>41</v>
      </c>
      <c r="C133" s="72">
        <v>1983806.013</v>
      </c>
      <c r="D133" s="73">
        <v>1982802.59</v>
      </c>
      <c r="E133" s="73">
        <v>1988023.4990000001</v>
      </c>
      <c r="F133" s="73">
        <v>2171838.63</v>
      </c>
      <c r="G133" s="73">
        <v>2686053.145</v>
      </c>
      <c r="H133" s="73">
        <v>2448944.2829999998</v>
      </c>
    </row>
    <row r="134" spans="2:8" x14ac:dyDescent="0.25">
      <c r="B134" s="25" t="s">
        <v>37</v>
      </c>
      <c r="C134" s="72">
        <v>924325.47199999995</v>
      </c>
      <c r="D134" s="73">
        <v>942276.32900000003</v>
      </c>
      <c r="E134" s="73">
        <v>925238.37600000005</v>
      </c>
      <c r="F134" s="73">
        <v>1067727.7409999999</v>
      </c>
      <c r="G134" s="73">
        <v>1057086.96</v>
      </c>
      <c r="H134" s="73">
        <v>865061.022</v>
      </c>
    </row>
    <row r="135" spans="2:8" x14ac:dyDescent="0.25">
      <c r="B135" s="25" t="s">
        <v>42</v>
      </c>
      <c r="C135" s="72">
        <v>479165.01400000002</v>
      </c>
      <c r="D135" s="73">
        <v>498291.80300000001</v>
      </c>
      <c r="E135" s="73">
        <v>464426.24699999997</v>
      </c>
      <c r="F135" s="73">
        <v>552644.77</v>
      </c>
      <c r="G135" s="73">
        <v>598257.48800000001</v>
      </c>
      <c r="H135" s="73">
        <v>593655.37</v>
      </c>
    </row>
    <row r="136" spans="2:8" x14ac:dyDescent="0.25">
      <c r="B136" s="25" t="s">
        <v>36</v>
      </c>
      <c r="C136" s="72">
        <v>217516.196</v>
      </c>
      <c r="D136" s="73">
        <v>217514.728</v>
      </c>
      <c r="E136" s="73">
        <v>220675.859</v>
      </c>
      <c r="F136" s="73">
        <v>261387.05499999999</v>
      </c>
      <c r="G136" s="73">
        <v>275879.09700000001</v>
      </c>
      <c r="H136" s="73">
        <v>237922.37700000001</v>
      </c>
    </row>
    <row r="137" spans="2:8" x14ac:dyDescent="0.25">
      <c r="B137" s="25" t="s">
        <v>39</v>
      </c>
      <c r="C137" s="72">
        <v>659152.46900000004</v>
      </c>
      <c r="D137" s="73">
        <v>627806.17000000004</v>
      </c>
      <c r="E137" s="73">
        <v>614013.326</v>
      </c>
      <c r="F137" s="73">
        <v>634662.63899999997</v>
      </c>
      <c r="G137" s="73">
        <v>642985.74800000002</v>
      </c>
      <c r="H137" s="73">
        <v>593823.103</v>
      </c>
    </row>
    <row r="138" spans="2:8" x14ac:dyDescent="0.25">
      <c r="B138" s="27" t="s">
        <v>27</v>
      </c>
      <c r="C138" s="74">
        <v>1074187.53</v>
      </c>
      <c r="D138" s="75">
        <v>1018807.542</v>
      </c>
      <c r="E138" s="75">
        <v>1113531.898</v>
      </c>
      <c r="F138" s="75">
        <v>1061592.4169999999</v>
      </c>
      <c r="G138" s="75">
        <v>1050698.7339999999</v>
      </c>
      <c r="H138" s="75">
        <v>973082.45</v>
      </c>
    </row>
    <row r="139" spans="2:8" x14ac:dyDescent="0.25">
      <c r="B139" s="44" t="s">
        <v>25</v>
      </c>
      <c r="C139" s="76">
        <v>1421481.375</v>
      </c>
      <c r="D139" s="119">
        <v>1352791.5319999999</v>
      </c>
      <c r="E139" s="119">
        <v>1344068.929</v>
      </c>
      <c r="F139" s="119">
        <v>1533624.9950000001</v>
      </c>
      <c r="G139" s="119">
        <v>1493892.1939999999</v>
      </c>
      <c r="H139" s="119">
        <v>1385078.676</v>
      </c>
    </row>
    <row r="140" spans="2:8" x14ac:dyDescent="0.25">
      <c r="B140" s="53" t="s">
        <v>62</v>
      </c>
      <c r="C140" s="183">
        <v>32518.916000000001</v>
      </c>
      <c r="D140" s="184">
        <v>33622.285000000003</v>
      </c>
      <c r="E140" s="184">
        <v>35578.601999999999</v>
      </c>
      <c r="F140" s="184">
        <v>45076.639999999999</v>
      </c>
      <c r="G140" s="184">
        <v>53230.785000000003</v>
      </c>
      <c r="H140" s="184">
        <v>30647.976999999999</v>
      </c>
    </row>
    <row r="141" spans="2:8" x14ac:dyDescent="0.25">
      <c r="B141" s="27" t="s">
        <v>44</v>
      </c>
      <c r="C141" s="74">
        <v>347381.90600000002</v>
      </c>
      <c r="D141" s="75">
        <v>305458.67800000001</v>
      </c>
      <c r="E141" s="75">
        <v>295985.005</v>
      </c>
      <c r="F141" s="75">
        <v>330230.36599999998</v>
      </c>
      <c r="G141" s="75">
        <v>463529.19699999999</v>
      </c>
      <c r="H141" s="75">
        <v>454428.64600000001</v>
      </c>
    </row>
    <row r="142" spans="2:8" x14ac:dyDescent="0.25">
      <c r="B142" s="196" t="s">
        <v>30</v>
      </c>
      <c r="C142" s="198">
        <v>6171484.3569999998</v>
      </c>
      <c r="D142" s="197">
        <v>6827334.2400000002</v>
      </c>
      <c r="E142" s="197">
        <v>6469152.0130000003</v>
      </c>
      <c r="F142" s="197">
        <v>5824673.7359999996</v>
      </c>
      <c r="G142" s="197">
        <v>6012405.0240000002</v>
      </c>
      <c r="H142" s="197" t="s">
        <v>60</v>
      </c>
    </row>
    <row r="143" spans="2:8" x14ac:dyDescent="0.25">
      <c r="B143" s="24" t="s">
        <v>57</v>
      </c>
      <c r="C143" s="70">
        <v>16568.47</v>
      </c>
      <c r="D143" s="71">
        <v>17570.43</v>
      </c>
      <c r="E143" s="71">
        <v>15856.07</v>
      </c>
      <c r="F143" s="71">
        <v>19555.45</v>
      </c>
      <c r="G143" s="71">
        <v>20693.607</v>
      </c>
      <c r="H143" s="71">
        <v>35251.186999999998</v>
      </c>
    </row>
    <row r="144" spans="2:8" x14ac:dyDescent="0.25">
      <c r="B144" s="69" t="s">
        <v>68</v>
      </c>
      <c r="C144" s="101">
        <v>67478.085999999996</v>
      </c>
      <c r="D144" s="118">
        <v>72708.112999999998</v>
      </c>
      <c r="E144" s="118">
        <v>66251.554999999993</v>
      </c>
      <c r="F144" s="118">
        <v>71353.638000000006</v>
      </c>
      <c r="G144" s="118">
        <v>69535.870999999999</v>
      </c>
      <c r="H144" s="118">
        <v>75308.038</v>
      </c>
    </row>
    <row r="145" spans="2:8" x14ac:dyDescent="0.25">
      <c r="B145" s="25" t="s">
        <v>59</v>
      </c>
      <c r="C145" s="72">
        <v>57589.595000000001</v>
      </c>
      <c r="D145" s="73">
        <v>54084.985999999997</v>
      </c>
      <c r="E145" s="73">
        <v>80406.394</v>
      </c>
      <c r="F145" s="73">
        <v>57548.705000000002</v>
      </c>
      <c r="G145" s="73">
        <v>58457.286</v>
      </c>
      <c r="H145" s="73">
        <v>62437.06</v>
      </c>
    </row>
    <row r="146" spans="2:8" x14ac:dyDescent="0.25">
      <c r="B146" s="25" t="s">
        <v>58</v>
      </c>
      <c r="C146" s="72">
        <v>257913.073</v>
      </c>
      <c r="D146" s="73">
        <v>204274.1</v>
      </c>
      <c r="E146" s="73">
        <v>207203.91699999999</v>
      </c>
      <c r="F146" s="73">
        <v>252237.65599999999</v>
      </c>
      <c r="G146" s="73">
        <v>291121.27899999998</v>
      </c>
      <c r="H146" s="73">
        <v>259416.68700000001</v>
      </c>
    </row>
    <row r="147" spans="2:8" x14ac:dyDescent="0.25">
      <c r="B147" s="4" t="s">
        <v>48</v>
      </c>
      <c r="C147" s="101">
        <v>3428324.4980000001</v>
      </c>
      <c r="D147" s="118">
        <v>4111377.5720000002</v>
      </c>
      <c r="E147" s="118">
        <v>4277288.0520000001</v>
      </c>
      <c r="F147" s="118">
        <v>4753120.1160000004</v>
      </c>
      <c r="G147" s="118">
        <v>4857818.3289999999</v>
      </c>
      <c r="H147" s="118">
        <v>4758315.3569999998</v>
      </c>
    </row>
    <row r="148" spans="2:8" x14ac:dyDescent="0.25">
      <c r="B148" s="175" t="s">
        <v>64</v>
      </c>
      <c r="C148" s="185" t="s">
        <v>60</v>
      </c>
      <c r="D148" s="186" t="s">
        <v>60</v>
      </c>
      <c r="E148" s="186">
        <v>131638.82</v>
      </c>
      <c r="F148" s="186">
        <v>143768.81099999999</v>
      </c>
      <c r="G148" s="186">
        <v>142500.16699999999</v>
      </c>
      <c r="H148" s="186" t="s">
        <v>60</v>
      </c>
    </row>
    <row r="149" spans="2:8" x14ac:dyDescent="0.25">
      <c r="B149" s="89" t="s">
        <v>149</v>
      </c>
      <c r="C149" s="74">
        <v>27337.553</v>
      </c>
      <c r="D149" s="75">
        <v>36683.160000000003</v>
      </c>
      <c r="E149" s="75">
        <v>27249.236000000001</v>
      </c>
      <c r="F149" s="75">
        <v>31059.521000000001</v>
      </c>
      <c r="G149" s="75">
        <v>34596.127999999997</v>
      </c>
      <c r="H149" s="75">
        <v>37912.17</v>
      </c>
    </row>
    <row r="150" spans="2:8" x14ac:dyDescent="0.25">
      <c r="B150" s="98" t="s">
        <v>134</v>
      </c>
      <c r="C150" s="102">
        <v>82866.417000000001</v>
      </c>
      <c r="D150" s="120">
        <v>81540.880999999994</v>
      </c>
      <c r="E150" s="120">
        <v>81275.581000000006</v>
      </c>
      <c r="F150" s="120">
        <v>84562.642000000007</v>
      </c>
      <c r="G150" s="120">
        <v>94041.747000000003</v>
      </c>
      <c r="H150" s="120">
        <v>88643.607000000004</v>
      </c>
    </row>
    <row r="151" spans="2:8" x14ac:dyDescent="0.25">
      <c r="B151" s="25" t="s">
        <v>66</v>
      </c>
      <c r="C151" s="72">
        <v>2146509.4569999999</v>
      </c>
      <c r="D151" s="73">
        <v>1947063.058</v>
      </c>
      <c r="E151" s="73">
        <v>1440021.628</v>
      </c>
      <c r="F151" s="73">
        <v>1218405.612</v>
      </c>
      <c r="G151" s="73">
        <v>1414904.8359999999</v>
      </c>
      <c r="H151" s="73">
        <v>1286508.4410000001</v>
      </c>
    </row>
    <row r="152" spans="2:8" x14ac:dyDescent="0.25">
      <c r="B152" s="178" t="s">
        <v>67</v>
      </c>
      <c r="C152" s="145" t="s">
        <v>60</v>
      </c>
      <c r="D152" s="145" t="s">
        <v>60</v>
      </c>
      <c r="E152" s="145">
        <v>137023.769</v>
      </c>
      <c r="F152" s="145">
        <v>159315.65100000001</v>
      </c>
      <c r="G152" s="145">
        <v>163957.05799999999</v>
      </c>
      <c r="H152" s="145">
        <v>168427.09299999999</v>
      </c>
    </row>
    <row r="157" spans="2:8" x14ac:dyDescent="0.25">
      <c r="B157" s="307"/>
      <c r="C157" s="144">
        <v>2009</v>
      </c>
      <c r="D157" s="217">
        <v>2011</v>
      </c>
      <c r="E157" s="144">
        <v>2013</v>
      </c>
      <c r="F157" s="217">
        <v>2015</v>
      </c>
      <c r="G157" s="144">
        <v>2017</v>
      </c>
      <c r="H157" s="217">
        <v>2019</v>
      </c>
    </row>
    <row r="158" spans="2:8" x14ac:dyDescent="0.25">
      <c r="B158" s="308"/>
      <c r="C158" s="309" t="s">
        <v>276</v>
      </c>
      <c r="D158" s="310"/>
      <c r="E158" s="310"/>
      <c r="F158" s="310"/>
      <c r="G158" s="310"/>
      <c r="H158" s="310"/>
    </row>
    <row r="159" spans="2:8" x14ac:dyDescent="0.25">
      <c r="B159" s="163" t="s">
        <v>152</v>
      </c>
      <c r="C159" s="181">
        <v>16178857.317</v>
      </c>
      <c r="D159" s="182">
        <v>17208895.717999998</v>
      </c>
      <c r="E159" s="182">
        <v>18999687.232000001</v>
      </c>
      <c r="F159" s="182">
        <v>20565389.403000001</v>
      </c>
      <c r="G159" s="182">
        <v>21126813.921</v>
      </c>
      <c r="H159" s="182">
        <v>18628113.618000001</v>
      </c>
    </row>
    <row r="160" spans="2:8" x14ac:dyDescent="0.25">
      <c r="B160" s="49" t="s">
        <v>21</v>
      </c>
      <c r="C160" s="102">
        <v>1204277.382</v>
      </c>
      <c r="D160" s="120">
        <v>1238050.0060000001</v>
      </c>
      <c r="E160" s="120">
        <v>1244730.8319999999</v>
      </c>
      <c r="F160" s="120">
        <v>1313705.3689999999</v>
      </c>
      <c r="G160" s="120">
        <v>1479911.5649999999</v>
      </c>
      <c r="H160" s="120">
        <v>1591057.7250000001</v>
      </c>
    </row>
    <row r="161" spans="2:8" x14ac:dyDescent="0.25">
      <c r="B161" s="24" t="s">
        <v>43</v>
      </c>
      <c r="C161" s="70">
        <v>162042.94399999999</v>
      </c>
      <c r="D161" s="71">
        <v>199602.402</v>
      </c>
      <c r="E161" s="71">
        <v>226986.70300000001</v>
      </c>
      <c r="F161" s="71">
        <v>248201.65400000001</v>
      </c>
      <c r="G161" s="71">
        <v>243396.34299999999</v>
      </c>
      <c r="H161" s="71">
        <v>223637.47099999999</v>
      </c>
    </row>
    <row r="162" spans="2:8" x14ac:dyDescent="0.25">
      <c r="B162" s="25" t="s">
        <v>69</v>
      </c>
      <c r="C162" s="72">
        <v>366112.14899999998</v>
      </c>
      <c r="D162" s="73">
        <v>368333.93900000001</v>
      </c>
      <c r="E162" s="73">
        <v>349974.90500000003</v>
      </c>
      <c r="F162" s="73">
        <v>352894.46399999998</v>
      </c>
      <c r="G162" s="73">
        <v>323943.93800000002</v>
      </c>
      <c r="H162" s="73">
        <v>270455.05800000002</v>
      </c>
    </row>
    <row r="163" spans="2:8" x14ac:dyDescent="0.25">
      <c r="B163" s="25" t="s">
        <v>26</v>
      </c>
      <c r="C163" s="72">
        <v>771091.62600000005</v>
      </c>
      <c r="D163" s="73">
        <v>717201.88300000003</v>
      </c>
      <c r="E163" s="73">
        <v>689750.78599999996</v>
      </c>
      <c r="F163" s="73">
        <v>690021.83499999996</v>
      </c>
      <c r="G163" s="73">
        <v>585184.71200000006</v>
      </c>
      <c r="H163" s="73">
        <v>461774.14299999998</v>
      </c>
    </row>
    <row r="164" spans="2:8" x14ac:dyDescent="0.25">
      <c r="B164" s="25" t="s">
        <v>277</v>
      </c>
      <c r="C164" s="72">
        <v>1680318.889</v>
      </c>
      <c r="D164" s="73">
        <v>1707728.067</v>
      </c>
      <c r="E164" s="73">
        <v>1999019.1310000001</v>
      </c>
      <c r="F164" s="73">
        <v>2532781.2039999999</v>
      </c>
      <c r="G164" s="73">
        <v>2533839.628</v>
      </c>
      <c r="H164" s="73">
        <v>1350865.841</v>
      </c>
    </row>
    <row r="165" spans="2:8" x14ac:dyDescent="0.25">
      <c r="B165" s="25" t="s">
        <v>38</v>
      </c>
      <c r="C165" s="72">
        <v>33101.688000000002</v>
      </c>
      <c r="D165" s="73">
        <v>43872.345999999998</v>
      </c>
      <c r="E165" s="73">
        <v>66751.824999999997</v>
      </c>
      <c r="F165" s="73">
        <v>83947.277000000002</v>
      </c>
      <c r="G165" s="73">
        <v>95213.835999999996</v>
      </c>
      <c r="H165" s="73">
        <v>104854.611</v>
      </c>
    </row>
    <row r="166" spans="2:8" x14ac:dyDescent="0.25">
      <c r="B166" s="25" t="s">
        <v>22</v>
      </c>
      <c r="C166" s="72">
        <v>41515.555</v>
      </c>
      <c r="D166" s="73">
        <v>70321.739000000001</v>
      </c>
      <c r="E166" s="73">
        <v>54406.923999999999</v>
      </c>
      <c r="F166" s="73">
        <v>79602.376000000004</v>
      </c>
      <c r="G166" s="73">
        <v>86388.244000000006</v>
      </c>
      <c r="H166" s="73">
        <v>70042.835999999996</v>
      </c>
    </row>
    <row r="167" spans="2:8" x14ac:dyDescent="0.25">
      <c r="B167" s="25" t="s">
        <v>35</v>
      </c>
      <c r="C167" s="72">
        <v>381851.12400000001</v>
      </c>
      <c r="D167" s="73">
        <v>418937.516</v>
      </c>
      <c r="E167" s="73">
        <v>612072.46499999997</v>
      </c>
      <c r="F167" s="73">
        <v>689693.61899999995</v>
      </c>
      <c r="G167" s="73">
        <v>814637.50699999998</v>
      </c>
      <c r="H167" s="73">
        <v>781912.79</v>
      </c>
    </row>
    <row r="168" spans="2:8" x14ac:dyDescent="0.25">
      <c r="B168" s="25" t="s">
        <v>33</v>
      </c>
      <c r="C168" s="72">
        <v>607813.04500000004</v>
      </c>
      <c r="D168" s="73">
        <v>719607.96799999999</v>
      </c>
      <c r="E168" s="73">
        <v>1252035.977</v>
      </c>
      <c r="F168" s="73">
        <v>1268953.0900000001</v>
      </c>
      <c r="G168" s="73">
        <v>1375685.564</v>
      </c>
      <c r="H168" s="73">
        <v>1231373.405</v>
      </c>
    </row>
    <row r="169" spans="2:8" x14ac:dyDescent="0.25">
      <c r="B169" s="25" t="s">
        <v>32</v>
      </c>
      <c r="C169" s="72">
        <v>1342937.4080000001</v>
      </c>
      <c r="D169" s="73">
        <v>1415552.94</v>
      </c>
      <c r="E169" s="73">
        <v>1237050.6100000001</v>
      </c>
      <c r="F169" s="73">
        <v>1398222.9380000001</v>
      </c>
      <c r="G169" s="73">
        <v>1344350.5619999999</v>
      </c>
      <c r="H169" s="73">
        <v>1442875.7209999999</v>
      </c>
    </row>
    <row r="170" spans="2:8" x14ac:dyDescent="0.25">
      <c r="B170" s="25" t="s">
        <v>45</v>
      </c>
      <c r="C170" s="72">
        <v>136451.565</v>
      </c>
      <c r="D170" s="73">
        <v>108675.91499999999</v>
      </c>
      <c r="E170" s="73">
        <v>115524.045</v>
      </c>
      <c r="F170" s="73">
        <v>127489.004</v>
      </c>
      <c r="G170" s="73">
        <v>146088.33900000001</v>
      </c>
      <c r="H170" s="73">
        <v>129710.751</v>
      </c>
    </row>
    <row r="171" spans="2:8" x14ac:dyDescent="0.25">
      <c r="B171" s="25" t="s">
        <v>34</v>
      </c>
      <c r="C171" s="72">
        <v>1157409.8</v>
      </c>
      <c r="D171" s="73">
        <v>1176458.9569999999</v>
      </c>
      <c r="E171" s="73">
        <v>1066748.2949999999</v>
      </c>
      <c r="F171" s="73">
        <v>1224172.6340000001</v>
      </c>
      <c r="G171" s="73">
        <v>1396980.017</v>
      </c>
      <c r="H171" s="73">
        <v>1231389.3089999999</v>
      </c>
    </row>
    <row r="172" spans="2:8" x14ac:dyDescent="0.25">
      <c r="B172" s="25" t="s">
        <v>46</v>
      </c>
      <c r="C172" s="72">
        <v>0</v>
      </c>
      <c r="D172" s="73">
        <v>0</v>
      </c>
      <c r="E172" s="73">
        <v>0</v>
      </c>
      <c r="F172" s="73">
        <v>1014.3</v>
      </c>
      <c r="G172" s="73">
        <v>0</v>
      </c>
      <c r="H172" s="73">
        <v>0</v>
      </c>
    </row>
    <row r="173" spans="2:8" x14ac:dyDescent="0.25">
      <c r="B173" s="25" t="s">
        <v>29</v>
      </c>
      <c r="C173" s="72">
        <v>41285.752</v>
      </c>
      <c r="D173" s="73">
        <v>55088.686000000002</v>
      </c>
      <c r="E173" s="73">
        <v>71902.562999999995</v>
      </c>
      <c r="F173" s="73">
        <v>89342.251000000004</v>
      </c>
      <c r="G173" s="73">
        <v>86021.835000000006</v>
      </c>
      <c r="H173" s="73">
        <v>88759.327999999994</v>
      </c>
    </row>
    <row r="174" spans="2:8" x14ac:dyDescent="0.25">
      <c r="B174" s="25" t="s">
        <v>28</v>
      </c>
      <c r="C174" s="72">
        <v>328682.33100000001</v>
      </c>
      <c r="D174" s="73">
        <v>349776.27</v>
      </c>
      <c r="E174" s="73">
        <v>370730.12199999997</v>
      </c>
      <c r="F174" s="73">
        <v>371208.74800000002</v>
      </c>
      <c r="G174" s="73">
        <v>382027.57400000002</v>
      </c>
      <c r="H174" s="73">
        <v>361421.01199999999</v>
      </c>
    </row>
    <row r="175" spans="2:8" x14ac:dyDescent="0.25">
      <c r="B175" s="25" t="s">
        <v>20</v>
      </c>
      <c r="C175" s="72">
        <v>10224.59</v>
      </c>
      <c r="D175" s="73">
        <v>9837.9069999999992</v>
      </c>
      <c r="E175" s="73">
        <v>7488.98</v>
      </c>
      <c r="F175" s="73">
        <v>8092.5559999999996</v>
      </c>
      <c r="G175" s="73">
        <v>7006.3059999999996</v>
      </c>
      <c r="H175" s="73">
        <v>4164.7389999999996</v>
      </c>
    </row>
    <row r="176" spans="2:8" x14ac:dyDescent="0.25">
      <c r="B176" s="25" t="s">
        <v>40</v>
      </c>
      <c r="C176" s="72">
        <v>125889.478</v>
      </c>
      <c r="D176" s="73">
        <v>182853.894</v>
      </c>
      <c r="E176" s="73">
        <v>218209.065</v>
      </c>
      <c r="F176" s="73">
        <v>187399.69</v>
      </c>
      <c r="G176" s="73">
        <v>310812.54100000003</v>
      </c>
      <c r="H176" s="73">
        <v>439820.30900000001</v>
      </c>
    </row>
    <row r="177" spans="2:8" x14ac:dyDescent="0.25">
      <c r="B177" s="25" t="s">
        <v>47</v>
      </c>
      <c r="C177" s="72">
        <v>387</v>
      </c>
      <c r="D177" s="73">
        <v>129</v>
      </c>
      <c r="E177" s="73">
        <v>6292.8</v>
      </c>
      <c r="F177" s="73">
        <v>22231</v>
      </c>
      <c r="G177" s="73">
        <v>6418.384</v>
      </c>
      <c r="H177" s="73">
        <v>15794.45</v>
      </c>
    </row>
    <row r="178" spans="2:8" x14ac:dyDescent="0.25">
      <c r="B178" s="25" t="s">
        <v>23</v>
      </c>
      <c r="C178" s="72">
        <v>5568975.6900000004</v>
      </c>
      <c r="D178" s="73">
        <v>6001776.4069999997</v>
      </c>
      <c r="E178" s="73">
        <v>6576502.0080000004</v>
      </c>
      <c r="F178" s="73">
        <v>6573520.835</v>
      </c>
      <c r="G178" s="73">
        <v>6551999.8600000003</v>
      </c>
      <c r="H178" s="73">
        <v>6003780.8609999996</v>
      </c>
    </row>
    <row r="179" spans="2:8" x14ac:dyDescent="0.25">
      <c r="B179" s="25" t="s">
        <v>24</v>
      </c>
      <c r="C179" s="72">
        <v>274526.90700000001</v>
      </c>
      <c r="D179" s="73">
        <v>296299.478</v>
      </c>
      <c r="E179" s="73">
        <v>321670.72200000001</v>
      </c>
      <c r="F179" s="73">
        <v>410835.12300000002</v>
      </c>
      <c r="G179" s="73">
        <v>410855.46299999999</v>
      </c>
      <c r="H179" s="73">
        <v>332624.098</v>
      </c>
    </row>
    <row r="180" spans="2:8" x14ac:dyDescent="0.25">
      <c r="B180" s="25" t="s">
        <v>41</v>
      </c>
      <c r="C180" s="72">
        <v>534079.81099999999</v>
      </c>
      <c r="D180" s="73">
        <v>639502.69900000002</v>
      </c>
      <c r="E180" s="73">
        <v>839103.47600000002</v>
      </c>
      <c r="F180" s="73">
        <v>880704.21100000001</v>
      </c>
      <c r="G180" s="73">
        <v>733158.54500000004</v>
      </c>
      <c r="H180" s="73">
        <v>615368.78500000003</v>
      </c>
    </row>
    <row r="181" spans="2:8" x14ac:dyDescent="0.25">
      <c r="B181" s="25" t="s">
        <v>37</v>
      </c>
      <c r="C181" s="72">
        <v>107796.696</v>
      </c>
      <c r="D181" s="73">
        <v>144250.66899999999</v>
      </c>
      <c r="E181" s="73">
        <v>270032.38699999999</v>
      </c>
      <c r="F181" s="73">
        <v>325015.21799999999</v>
      </c>
      <c r="G181" s="73">
        <v>336604.59100000001</v>
      </c>
      <c r="H181" s="73">
        <v>239010.386</v>
      </c>
    </row>
    <row r="182" spans="2:8" x14ac:dyDescent="0.25">
      <c r="B182" s="25" t="s">
        <v>42</v>
      </c>
      <c r="C182" s="72">
        <v>190462.21100000001</v>
      </c>
      <c r="D182" s="73">
        <v>181124.44099999999</v>
      </c>
      <c r="E182" s="73">
        <v>190534.91099999999</v>
      </c>
      <c r="F182" s="73">
        <v>254934.22500000001</v>
      </c>
      <c r="G182" s="73">
        <v>249274.897</v>
      </c>
      <c r="H182" s="73">
        <v>250018.80100000001</v>
      </c>
    </row>
    <row r="183" spans="2:8" x14ac:dyDescent="0.25">
      <c r="B183" s="25" t="s">
        <v>36</v>
      </c>
      <c r="C183" s="72">
        <v>59608.224000000002</v>
      </c>
      <c r="D183" s="73">
        <v>60721.319000000003</v>
      </c>
      <c r="E183" s="73">
        <v>71839.645000000004</v>
      </c>
      <c r="F183" s="73">
        <v>105880.692</v>
      </c>
      <c r="G183" s="73">
        <v>123511.16</v>
      </c>
      <c r="H183" s="73">
        <v>132267.90400000001</v>
      </c>
    </row>
    <row r="184" spans="2:8" x14ac:dyDescent="0.25">
      <c r="B184" s="25" t="s">
        <v>39</v>
      </c>
      <c r="C184" s="72">
        <v>198451.59700000001</v>
      </c>
      <c r="D184" s="73">
        <v>212056.07699999999</v>
      </c>
      <c r="E184" s="73">
        <v>220049.307</v>
      </c>
      <c r="F184" s="73">
        <v>238627.34700000001</v>
      </c>
      <c r="G184" s="73">
        <v>219658.15900000001</v>
      </c>
      <c r="H184" s="73">
        <v>193280.33300000001</v>
      </c>
    </row>
    <row r="185" spans="2:8" x14ac:dyDescent="0.25">
      <c r="B185" s="27" t="s">
        <v>27</v>
      </c>
      <c r="C185" s="74">
        <v>302305.22499999998</v>
      </c>
      <c r="D185" s="75">
        <v>329964.67200000002</v>
      </c>
      <c r="E185" s="75">
        <v>410201.56900000002</v>
      </c>
      <c r="F185" s="75">
        <v>316112.228</v>
      </c>
      <c r="G185" s="75">
        <v>394725.478</v>
      </c>
      <c r="H185" s="75">
        <v>426958.24099999998</v>
      </c>
    </row>
    <row r="186" spans="2:8" x14ac:dyDescent="0.25">
      <c r="B186" s="44" t="s">
        <v>25</v>
      </c>
      <c r="C186" s="76">
        <v>551258.63</v>
      </c>
      <c r="D186" s="119">
        <v>561170.52099999995</v>
      </c>
      <c r="E186" s="119">
        <v>510077.179</v>
      </c>
      <c r="F186" s="119">
        <v>770785.51500000001</v>
      </c>
      <c r="G186" s="119">
        <v>889118.87300000002</v>
      </c>
      <c r="H186" s="119">
        <v>634894.71</v>
      </c>
    </row>
    <row r="187" spans="2:8" x14ac:dyDescent="0.25">
      <c r="B187" s="53" t="s">
        <v>62</v>
      </c>
      <c r="C187" s="183">
        <v>516</v>
      </c>
      <c r="D187" s="184">
        <v>0</v>
      </c>
      <c r="E187" s="184">
        <v>0</v>
      </c>
      <c r="F187" s="184">
        <v>0</v>
      </c>
      <c r="G187" s="184">
        <v>0</v>
      </c>
      <c r="H187" s="184">
        <v>0</v>
      </c>
    </row>
    <row r="188" spans="2:8" x14ac:dyDescent="0.25">
      <c r="B188" s="27" t="s">
        <v>44</v>
      </c>
      <c r="C188" s="74">
        <v>8115994.6279999996</v>
      </c>
      <c r="D188" s="75">
        <v>7436398.9299999997</v>
      </c>
      <c r="E188" s="75">
        <v>7142862.0539999995</v>
      </c>
      <c r="F188" s="75">
        <v>7740155.8789999997</v>
      </c>
      <c r="G188" s="75">
        <v>8145554.0999999996</v>
      </c>
      <c r="H188" s="75">
        <v>7495997.8540000003</v>
      </c>
    </row>
    <row r="189" spans="2:8" x14ac:dyDescent="0.25">
      <c r="B189" s="196" t="s">
        <v>30</v>
      </c>
      <c r="C189" s="198">
        <v>3523058.0589999999</v>
      </c>
      <c r="D189" s="197">
        <v>3273032.65</v>
      </c>
      <c r="E189" s="197">
        <v>2966184.449</v>
      </c>
      <c r="F189" s="197">
        <v>2985382.7760000001</v>
      </c>
      <c r="G189" s="197">
        <v>3118489.2420000001</v>
      </c>
      <c r="H189" s="197">
        <v>3176737.4270000001</v>
      </c>
    </row>
    <row r="190" spans="2:8" x14ac:dyDescent="0.25">
      <c r="B190" s="24" t="s">
        <v>57</v>
      </c>
      <c r="C190" s="70">
        <v>1733.28</v>
      </c>
      <c r="D190" s="71">
        <v>3165.44</v>
      </c>
      <c r="E190" s="71">
        <v>3786.01</v>
      </c>
      <c r="F190" s="71">
        <v>3897.08</v>
      </c>
      <c r="G190" s="71">
        <v>5133.2839999999997</v>
      </c>
      <c r="H190" s="71">
        <v>7080.5460000000003</v>
      </c>
    </row>
    <row r="191" spans="2:8" x14ac:dyDescent="0.25">
      <c r="B191" s="69" t="s">
        <v>68</v>
      </c>
      <c r="C191" s="101">
        <v>14946.418</v>
      </c>
      <c r="D191" s="118">
        <v>16549.777999999998</v>
      </c>
      <c r="E191" s="118">
        <v>8299.2260000000006</v>
      </c>
      <c r="F191" s="118">
        <v>7455.9930000000004</v>
      </c>
      <c r="G191" s="118">
        <v>4956.8890000000001</v>
      </c>
      <c r="H191" s="118">
        <v>8501.2270000000008</v>
      </c>
    </row>
    <row r="192" spans="2:8" x14ac:dyDescent="0.25">
      <c r="B192" s="25" t="s">
        <v>59</v>
      </c>
      <c r="C192" s="72">
        <v>16938.513999999999</v>
      </c>
      <c r="D192" s="73">
        <v>33678.044000000002</v>
      </c>
      <c r="E192" s="73">
        <v>50259.35</v>
      </c>
      <c r="F192" s="73">
        <v>52207.267</v>
      </c>
      <c r="G192" s="73">
        <v>27344.487000000001</v>
      </c>
      <c r="H192" s="73">
        <v>36929.688999999998</v>
      </c>
    </row>
    <row r="193" spans="2:8" x14ac:dyDescent="0.25">
      <c r="B193" s="25" t="s">
        <v>58</v>
      </c>
      <c r="C193" s="72">
        <v>40236.705000000002</v>
      </c>
      <c r="D193" s="73">
        <v>38606.027999999998</v>
      </c>
      <c r="E193" s="73">
        <v>51561.010999999999</v>
      </c>
      <c r="F193" s="73">
        <v>61643.701999999997</v>
      </c>
      <c r="G193" s="73">
        <v>60244.434999999998</v>
      </c>
      <c r="H193" s="73">
        <v>55673.47</v>
      </c>
    </row>
    <row r="194" spans="2:8" x14ac:dyDescent="0.25">
      <c r="B194" s="4" t="s">
        <v>48</v>
      </c>
      <c r="C194" s="101">
        <v>232918.658</v>
      </c>
      <c r="D194" s="118">
        <v>355751.43699999998</v>
      </c>
      <c r="E194" s="118">
        <v>387338.424</v>
      </c>
      <c r="F194" s="118">
        <v>364324.45199999999</v>
      </c>
      <c r="G194" s="118">
        <v>330598.37</v>
      </c>
      <c r="H194" s="118">
        <v>405750.08899999998</v>
      </c>
    </row>
    <row r="195" spans="2:8" x14ac:dyDescent="0.25">
      <c r="B195" s="175" t="s">
        <v>64</v>
      </c>
      <c r="C195" s="185" t="s">
        <v>60</v>
      </c>
      <c r="D195" s="186" t="s">
        <v>60</v>
      </c>
      <c r="E195" s="186" t="s">
        <v>60</v>
      </c>
      <c r="F195" s="186">
        <v>51531.968000000001</v>
      </c>
      <c r="G195" s="186">
        <v>50145.442999999999</v>
      </c>
      <c r="H195" s="186">
        <v>48792.961000000003</v>
      </c>
    </row>
    <row r="196" spans="2:8" x14ac:dyDescent="0.25">
      <c r="B196" s="89" t="s">
        <v>72</v>
      </c>
      <c r="C196" s="74">
        <v>986.4</v>
      </c>
      <c r="D196" s="75">
        <v>9937.24</v>
      </c>
      <c r="E196" s="75">
        <v>10616.712</v>
      </c>
      <c r="F196" s="75">
        <v>2674.49</v>
      </c>
      <c r="G196" s="75">
        <v>3378.2620000000002</v>
      </c>
      <c r="H196" s="75">
        <v>3950.5729999999999</v>
      </c>
    </row>
    <row r="197" spans="2:8" x14ac:dyDescent="0.25">
      <c r="B197" s="98" t="s">
        <v>134</v>
      </c>
      <c r="C197" s="102" t="s">
        <v>60</v>
      </c>
      <c r="D197" s="120">
        <v>624.21799999999996</v>
      </c>
      <c r="E197" s="120">
        <v>1434.6959999999999</v>
      </c>
      <c r="F197" s="120">
        <v>674.93</v>
      </c>
      <c r="G197" s="120">
        <v>1458.3720000000001</v>
      </c>
      <c r="H197" s="120">
        <v>417.08800000000002</v>
      </c>
    </row>
    <row r="198" spans="2:8" x14ac:dyDescent="0.25">
      <c r="B198" s="25" t="s">
        <v>66</v>
      </c>
      <c r="C198" s="72">
        <v>298782.16399999999</v>
      </c>
      <c r="D198" s="73">
        <v>433548.35100000002</v>
      </c>
      <c r="E198" s="73">
        <v>351121.96799999999</v>
      </c>
      <c r="F198" s="73">
        <v>60427.870999999999</v>
      </c>
      <c r="G198" s="73">
        <v>80692.89</v>
      </c>
      <c r="H198" s="73">
        <v>76519.423999999999</v>
      </c>
    </row>
    <row r="199" spans="2:8" x14ac:dyDescent="0.25">
      <c r="B199" s="178" t="s">
        <v>67</v>
      </c>
      <c r="C199" s="145" t="s">
        <v>60</v>
      </c>
      <c r="D199" s="145" t="s">
        <v>60</v>
      </c>
      <c r="E199" s="145">
        <v>4643.1000000000004</v>
      </c>
      <c r="F199" s="145">
        <v>16889.291000000001</v>
      </c>
      <c r="G199" s="145">
        <v>15184.067999999999</v>
      </c>
      <c r="H199" s="145">
        <v>2312.4879999999998</v>
      </c>
    </row>
  </sheetData>
  <mergeCells count="12">
    <mergeCell ref="B53:N53"/>
    <mergeCell ref="B6:N6"/>
    <mergeCell ref="I9:N9"/>
    <mergeCell ref="C9:H9"/>
    <mergeCell ref="B52:N52"/>
    <mergeCell ref="B8:B9"/>
    <mergeCell ref="B110:B111"/>
    <mergeCell ref="C111:H111"/>
    <mergeCell ref="B157:B158"/>
    <mergeCell ref="C158:H158"/>
    <mergeCell ref="B63:B64"/>
    <mergeCell ref="C64:H64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L332"/>
  <sheetViews>
    <sheetView showGridLines="0" zoomScaleNormal="100" workbookViewId="0">
      <selection activeCell="B6" sqref="B6:M47"/>
    </sheetView>
  </sheetViews>
  <sheetFormatPr defaultColWidth="9.09765625" defaultRowHeight="11.5" x14ac:dyDescent="0.25"/>
  <cols>
    <col min="1" max="1" width="9.296875" style="28" customWidth="1"/>
    <col min="2" max="2" width="20.3984375" style="28" customWidth="1"/>
    <col min="3" max="13" width="11.09765625" style="28" customWidth="1"/>
    <col min="14" max="14" width="3.3984375" style="28" customWidth="1"/>
    <col min="15" max="15" width="7.8984375" style="28" customWidth="1"/>
    <col min="16" max="16" width="16.59765625" style="28" bestFit="1" customWidth="1"/>
    <col min="17" max="17" width="5.59765625" style="28" customWidth="1"/>
    <col min="18" max="16384" width="9.09765625" style="28"/>
  </cols>
  <sheetData>
    <row r="2" spans="2:38" s="2" customFormat="1" x14ac:dyDescent="0.25"/>
    <row r="3" spans="2:38" s="2" customFormat="1" x14ac:dyDescent="0.25">
      <c r="B3" s="2" t="s">
        <v>6</v>
      </c>
    </row>
    <row r="4" spans="2:38" s="2" customFormat="1" x14ac:dyDescent="0.25">
      <c r="B4" s="2" t="s">
        <v>0</v>
      </c>
    </row>
    <row r="5" spans="2:38" s="2" customFormat="1" x14ac:dyDescent="0.25">
      <c r="B5" s="5"/>
      <c r="C5" s="5"/>
    </row>
    <row r="6" spans="2:38" s="52" customFormat="1" ht="15.5" x14ac:dyDescent="0.35">
      <c r="B6" s="301" t="s">
        <v>309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2:38" s="2" customFormat="1" ht="12.5" x14ac:dyDescent="0.25">
      <c r="B7" s="315" t="s">
        <v>281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2:38" s="2" customFormat="1" ht="12.5" x14ac:dyDescent="0.25"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2:38" s="38" customFormat="1" ht="26.25" customHeight="1" x14ac:dyDescent="0.25">
      <c r="B9" s="228"/>
      <c r="C9" s="317" t="s">
        <v>131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9"/>
      <c r="O9" s="39"/>
      <c r="P9" s="39"/>
      <c r="Q9" s="39"/>
    </row>
    <row r="10" spans="2:38" s="38" customFormat="1" x14ac:dyDescent="0.25">
      <c r="B10" s="229"/>
      <c r="C10" s="54">
        <v>2010</v>
      </c>
      <c r="D10" s="55">
        <v>2011</v>
      </c>
      <c r="E10" s="55">
        <v>2012</v>
      </c>
      <c r="F10" s="55">
        <v>2013</v>
      </c>
      <c r="G10" s="55">
        <v>2014</v>
      </c>
      <c r="H10" s="55">
        <v>2015</v>
      </c>
      <c r="I10" s="55">
        <v>2016</v>
      </c>
      <c r="J10" s="55">
        <v>2017</v>
      </c>
      <c r="K10" s="55">
        <v>2018</v>
      </c>
      <c r="L10" s="55">
        <v>2019</v>
      </c>
      <c r="M10" s="55">
        <v>2020</v>
      </c>
      <c r="N10" s="40"/>
      <c r="O10" s="40"/>
      <c r="P10" s="40"/>
      <c r="Q10" s="40"/>
    </row>
    <row r="11" spans="2:38" x14ac:dyDescent="0.25">
      <c r="B11" s="24" t="s">
        <v>8</v>
      </c>
      <c r="C11" s="90">
        <v>22.362194242691402</v>
      </c>
      <c r="D11" s="71">
        <v>21.947304186685709</v>
      </c>
      <c r="E11" s="71">
        <v>20.204994749002982</v>
      </c>
      <c r="F11" s="71">
        <v>23.894121035897452</v>
      </c>
      <c r="G11" s="71">
        <v>25.146812523847828</v>
      </c>
      <c r="H11" s="71">
        <v>26.363941078178883</v>
      </c>
      <c r="I11" s="71">
        <v>28.670609376346668</v>
      </c>
      <c r="J11" s="71">
        <v>35.41467130242512</v>
      </c>
      <c r="K11" s="71">
        <v>39.504493843933901</v>
      </c>
      <c r="L11" s="71">
        <v>43.504781896178777</v>
      </c>
      <c r="M11" s="71">
        <v>49.131371796302297</v>
      </c>
      <c r="O11" s="190"/>
      <c r="P11" s="30"/>
      <c r="Q11" s="30"/>
    </row>
    <row r="12" spans="2:38" x14ac:dyDescent="0.25">
      <c r="B12" s="25" t="s">
        <v>49</v>
      </c>
      <c r="C12" s="91">
        <v>15.348035316428557</v>
      </c>
      <c r="D12" s="73">
        <v>16.573672700196482</v>
      </c>
      <c r="E12" s="73">
        <v>20.658908979521875</v>
      </c>
      <c r="F12" s="73">
        <v>18.508836717886464</v>
      </c>
      <c r="G12" s="73">
        <v>16.969622453149185</v>
      </c>
      <c r="H12" s="73">
        <v>12.381822111326453</v>
      </c>
      <c r="I12" s="73">
        <v>11.878051583808549</v>
      </c>
      <c r="J12" s="73">
        <v>14.791465012949184</v>
      </c>
      <c r="K12" s="73">
        <v>17.314377096186188</v>
      </c>
      <c r="L12" s="73">
        <v>16.80333444952128</v>
      </c>
      <c r="M12" s="73">
        <v>15.224979159384116</v>
      </c>
      <c r="O12" s="34"/>
      <c r="P12" s="30"/>
      <c r="Q12" s="30"/>
    </row>
    <row r="13" spans="2:38" x14ac:dyDescent="0.25">
      <c r="B13" s="25" t="s">
        <v>51</v>
      </c>
      <c r="C13" s="91">
        <v>9.5780635645428607</v>
      </c>
      <c r="D13" s="73">
        <v>8.2466063742425426</v>
      </c>
      <c r="E13" s="73">
        <v>7.9816728108530839</v>
      </c>
      <c r="F13" s="73">
        <v>8.8100508890601397</v>
      </c>
      <c r="G13" s="73">
        <v>7.5028156190358537</v>
      </c>
      <c r="H13" s="73">
        <v>11.141784012834075</v>
      </c>
      <c r="I13" s="73">
        <v>15.261065093878603</v>
      </c>
      <c r="J13" s="73">
        <v>10.838812547053978</v>
      </c>
      <c r="K13" s="73">
        <v>11.03224354037701</v>
      </c>
      <c r="L13" s="73">
        <v>13.089458092478754</v>
      </c>
      <c r="M13" s="73">
        <v>13.524993829490036</v>
      </c>
      <c r="O13" s="34"/>
      <c r="P13" s="34"/>
      <c r="Q13" s="34"/>
    </row>
    <row r="14" spans="2:38" x14ac:dyDescent="0.25">
      <c r="B14" s="25" t="s">
        <v>52</v>
      </c>
      <c r="C14" s="91">
        <v>15.44888948079382</v>
      </c>
      <c r="D14" s="73">
        <v>18.57384022763334</v>
      </c>
      <c r="E14" s="73">
        <v>19.14196623776105</v>
      </c>
      <c r="F14" s="73">
        <v>16.379494451600561</v>
      </c>
      <c r="G14" s="73">
        <v>17.016390508435911</v>
      </c>
      <c r="H14" s="73">
        <v>19.338074326160491</v>
      </c>
      <c r="I14" s="73">
        <v>18.749379758437428</v>
      </c>
      <c r="J14" s="73">
        <v>15.882708516963303</v>
      </c>
      <c r="K14" s="73">
        <v>12.572853200061976</v>
      </c>
      <c r="L14" s="73">
        <v>7.6744344493155925</v>
      </c>
      <c r="M14" s="73">
        <v>5.3969238618081716</v>
      </c>
      <c r="O14" s="34"/>
      <c r="P14" s="34"/>
      <c r="Q14" s="34"/>
    </row>
    <row r="15" spans="2:38" x14ac:dyDescent="0.25">
      <c r="B15" s="25" t="s">
        <v>54</v>
      </c>
      <c r="C15" s="91">
        <v>1.9069805408714744</v>
      </c>
      <c r="D15" s="73">
        <v>2.3222031130508793</v>
      </c>
      <c r="E15" s="73">
        <v>1.8788389340344456</v>
      </c>
      <c r="F15" s="73">
        <v>2.0833763076098117</v>
      </c>
      <c r="G15" s="73">
        <v>3.1335528948628464</v>
      </c>
      <c r="H15" s="73">
        <v>1.6251696965034916</v>
      </c>
      <c r="I15" s="73">
        <v>2.2597912130108773</v>
      </c>
      <c r="J15" s="73">
        <v>2.4187537069067138</v>
      </c>
      <c r="K15" s="73">
        <v>2.3922410929079012</v>
      </c>
      <c r="L15" s="73">
        <v>2.1746722577791764</v>
      </c>
      <c r="M15" s="73">
        <v>2.3055157602721104</v>
      </c>
      <c r="O15" s="34"/>
      <c r="P15" s="34"/>
      <c r="Q15" s="31"/>
    </row>
    <row r="16" spans="2:38" x14ac:dyDescent="0.25">
      <c r="B16" s="25" t="s">
        <v>11</v>
      </c>
      <c r="C16" s="91">
        <v>0.20182261382509706</v>
      </c>
      <c r="D16" s="73">
        <v>0.33464510420017624</v>
      </c>
      <c r="E16" s="73">
        <v>0.3467149095747577</v>
      </c>
      <c r="F16" s="73">
        <v>0.33314845987512082</v>
      </c>
      <c r="G16" s="73">
        <v>0.65055385252441567</v>
      </c>
      <c r="H16" s="73">
        <v>0.52420517960133339</v>
      </c>
      <c r="I16" s="73">
        <v>0.59244088983265775</v>
      </c>
      <c r="J16" s="73">
        <v>0.61800322074406167</v>
      </c>
      <c r="K16" s="73">
        <v>0.9081093474694536</v>
      </c>
      <c r="L16" s="73">
        <v>2.0962669771477298</v>
      </c>
      <c r="M16" s="73">
        <v>1.8321143499692032</v>
      </c>
      <c r="O16" s="34"/>
      <c r="P16" s="34"/>
      <c r="Q16" s="34"/>
    </row>
    <row r="17" spans="1:17" x14ac:dyDescent="0.25">
      <c r="B17" s="25" t="s">
        <v>50</v>
      </c>
      <c r="C17" s="91">
        <v>9.5815899891898457</v>
      </c>
      <c r="D17" s="73">
        <v>8.625189583850144</v>
      </c>
      <c r="E17" s="73">
        <v>7.4365833427302057</v>
      </c>
      <c r="F17" s="73">
        <v>7.1043107640147873</v>
      </c>
      <c r="G17" s="73">
        <v>9.1326180323567794</v>
      </c>
      <c r="H17" s="73">
        <v>7.7219682977120705</v>
      </c>
      <c r="I17" s="73">
        <v>5.1146225124842859</v>
      </c>
      <c r="J17" s="73">
        <v>4.7484123219904362</v>
      </c>
      <c r="K17" s="73">
        <v>2.7164938357480377</v>
      </c>
      <c r="L17" s="73">
        <v>2.6914769507241951</v>
      </c>
      <c r="M17" s="73">
        <v>1.2485098268328838</v>
      </c>
      <c r="O17" s="34"/>
      <c r="P17" s="34"/>
      <c r="Q17" s="34"/>
    </row>
    <row r="18" spans="1:17" x14ac:dyDescent="0.25">
      <c r="B18" s="25" t="s">
        <v>30</v>
      </c>
      <c r="C18" s="91">
        <v>8.570531033959379E-2</v>
      </c>
      <c r="D18" s="73">
        <v>9.7359529473503292E-2</v>
      </c>
      <c r="E18" s="73">
        <v>0.13437320475739162</v>
      </c>
      <c r="F18" s="73">
        <v>9.7503638620615327E-2</v>
      </c>
      <c r="G18" s="73">
        <v>8.8531713191486436E-2</v>
      </c>
      <c r="H18" s="73">
        <v>8.2171029316746552E-2</v>
      </c>
      <c r="I18" s="73">
        <v>0.11990993727525856</v>
      </c>
      <c r="J18" s="73">
        <v>0.86973579193903605</v>
      </c>
      <c r="K18" s="73">
        <v>0.73815815981615795</v>
      </c>
      <c r="L18" s="73">
        <v>1.0352516985219777</v>
      </c>
      <c r="M18" s="73">
        <v>1.1416865969339651</v>
      </c>
      <c r="O18" s="34"/>
      <c r="P18" s="34"/>
      <c r="Q18" s="34"/>
    </row>
    <row r="19" spans="1:17" x14ac:dyDescent="0.25">
      <c r="B19" s="25" t="s">
        <v>63</v>
      </c>
      <c r="C19" s="91">
        <v>0</v>
      </c>
      <c r="D19" s="73">
        <v>5.9758054321460037E-2</v>
      </c>
      <c r="E19" s="73">
        <v>3.9981821596921485E-2</v>
      </c>
      <c r="F19" s="73">
        <v>0.21065901315078139</v>
      </c>
      <c r="G19" s="73">
        <v>0.31123659703993367</v>
      </c>
      <c r="H19" s="73">
        <v>0.50321785701161459</v>
      </c>
      <c r="I19" s="73">
        <v>0.67421263901599793</v>
      </c>
      <c r="J19" s="73">
        <v>1.1886567304694642</v>
      </c>
      <c r="K19" s="73">
        <v>1.6487821989002296</v>
      </c>
      <c r="L19" s="73">
        <v>1.4744475527381267</v>
      </c>
      <c r="M19" s="73">
        <v>0.84958557378387645</v>
      </c>
      <c r="O19" s="34"/>
      <c r="P19" s="34"/>
      <c r="Q19" s="34"/>
    </row>
    <row r="20" spans="1:17" x14ac:dyDescent="0.25">
      <c r="B20" s="27" t="s">
        <v>15</v>
      </c>
      <c r="C20" s="92">
        <v>25.486718941317349</v>
      </c>
      <c r="D20" s="75">
        <v>23.21942112634575</v>
      </c>
      <c r="E20" s="75">
        <v>22.175965010167275</v>
      </c>
      <c r="F20" s="75">
        <v>22.57849872228428</v>
      </c>
      <c r="G20" s="75">
        <v>20.047865805555759</v>
      </c>
      <c r="H20" s="75">
        <v>20.317646411354843</v>
      </c>
      <c r="I20" s="75">
        <v>16.679916995909693</v>
      </c>
      <c r="J20" s="75">
        <v>13.228780848558728</v>
      </c>
      <c r="K20" s="75">
        <v>11.172247684599157</v>
      </c>
      <c r="L20" s="75">
        <v>9.4558756755943847</v>
      </c>
      <c r="M20" s="75">
        <v>9.3443192452233319</v>
      </c>
      <c r="O20" s="34"/>
      <c r="P20" s="34"/>
      <c r="Q20" s="34"/>
    </row>
    <row r="21" spans="1:17" s="38" customFormat="1" ht="26.25" customHeight="1" x14ac:dyDescent="0.25">
      <c r="A21" s="28"/>
      <c r="B21" s="228"/>
      <c r="C21" s="317" t="s">
        <v>117</v>
      </c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6"/>
      <c r="O21" s="6"/>
      <c r="P21" s="6"/>
      <c r="Q21" s="6"/>
    </row>
    <row r="22" spans="1:17" s="38" customFormat="1" x14ac:dyDescent="0.25">
      <c r="A22" s="28"/>
      <c r="B22" s="229"/>
      <c r="C22" s="54">
        <v>2010</v>
      </c>
      <c r="D22" s="55">
        <v>2011</v>
      </c>
      <c r="E22" s="55">
        <v>2012</v>
      </c>
      <c r="F22" s="55">
        <v>2013</v>
      </c>
      <c r="G22" s="55">
        <v>2014</v>
      </c>
      <c r="H22" s="55">
        <v>2015</v>
      </c>
      <c r="I22" s="55">
        <v>2016</v>
      </c>
      <c r="J22" s="55">
        <v>2017</v>
      </c>
      <c r="K22" s="55">
        <v>2018</v>
      </c>
      <c r="L22" s="55">
        <v>2019</v>
      </c>
      <c r="M22" s="55">
        <v>2020</v>
      </c>
      <c r="N22" s="7"/>
      <c r="O22" s="7"/>
      <c r="P22" s="7"/>
      <c r="Q22" s="7"/>
    </row>
    <row r="23" spans="1:17" s="29" customFormat="1" x14ac:dyDescent="0.25">
      <c r="A23" s="28"/>
      <c r="B23" s="24" t="s">
        <v>8</v>
      </c>
      <c r="C23" s="90">
        <v>34.73638555032295</v>
      </c>
      <c r="D23" s="71">
        <v>35.11167029457711</v>
      </c>
      <c r="E23" s="71">
        <v>33.896416586712661</v>
      </c>
      <c r="F23" s="71">
        <v>34.503066101891797</v>
      </c>
      <c r="G23" s="71">
        <v>31.362934376473952</v>
      </c>
      <c r="H23" s="71">
        <v>29.690944785767282</v>
      </c>
      <c r="I23" s="71">
        <v>32.37680661709161</v>
      </c>
      <c r="J23" s="71">
        <v>30.711040894157311</v>
      </c>
      <c r="K23" s="71">
        <v>29.588279689077225</v>
      </c>
      <c r="L23" s="71">
        <v>26.770340185634069</v>
      </c>
      <c r="M23" s="71">
        <v>25.662147971760234</v>
      </c>
      <c r="N23" s="34"/>
      <c r="O23" s="190"/>
      <c r="P23" s="34"/>
      <c r="Q23" s="34"/>
    </row>
    <row r="24" spans="1:17" s="29" customFormat="1" x14ac:dyDescent="0.25">
      <c r="A24" s="28"/>
      <c r="B24" s="25" t="s">
        <v>44</v>
      </c>
      <c r="C24" s="91">
        <v>7.6922565665149154</v>
      </c>
      <c r="D24" s="73">
        <v>7.2343279147840462</v>
      </c>
      <c r="E24" s="73">
        <v>6.8335202831028576</v>
      </c>
      <c r="F24" s="73">
        <v>8.0977798705200588</v>
      </c>
      <c r="G24" s="73">
        <v>9.1712638912555384</v>
      </c>
      <c r="H24" s="73">
        <v>8.3520930903363357</v>
      </c>
      <c r="I24" s="73">
        <v>7.9286082329413379</v>
      </c>
      <c r="J24" s="73">
        <v>7.7173816271567306</v>
      </c>
      <c r="K24" s="73">
        <v>7.1653019455655196</v>
      </c>
      <c r="L24" s="73">
        <v>6.9471594243945054</v>
      </c>
      <c r="M24" s="73">
        <v>8.6722386313130144</v>
      </c>
      <c r="N24" s="34"/>
      <c r="O24" s="34"/>
      <c r="P24" s="34"/>
      <c r="Q24" s="34"/>
    </row>
    <row r="25" spans="1:17" s="29" customFormat="1" x14ac:dyDescent="0.25">
      <c r="A25" s="28"/>
      <c r="B25" s="25" t="s">
        <v>11</v>
      </c>
      <c r="C25" s="91">
        <v>5.5986530120203355</v>
      </c>
      <c r="D25" s="73">
        <v>5.9208281232741937</v>
      </c>
      <c r="E25" s="73">
        <v>5.3493215541169112</v>
      </c>
      <c r="F25" s="73">
        <v>6.0005702184908145</v>
      </c>
      <c r="G25" s="73">
        <v>6.6778551382387699</v>
      </c>
      <c r="H25" s="73">
        <v>6.7626332944763643</v>
      </c>
      <c r="I25" s="73">
        <v>6.9519692659928971</v>
      </c>
      <c r="J25" s="73">
        <v>7.6217529618738924</v>
      </c>
      <c r="K25" s="73">
        <v>7.1192570636429924</v>
      </c>
      <c r="L25" s="73">
        <v>7.2582413821648544</v>
      </c>
      <c r="M25" s="73">
        <v>8.4251166972827747</v>
      </c>
      <c r="N25" s="34"/>
      <c r="O25" s="127"/>
      <c r="P25" s="34"/>
      <c r="Q25" s="31"/>
    </row>
    <row r="26" spans="1:17" s="29" customFormat="1" x14ac:dyDescent="0.25">
      <c r="A26" s="28"/>
      <c r="B26" s="25" t="s">
        <v>49</v>
      </c>
      <c r="C26" s="91">
        <v>0</v>
      </c>
      <c r="D26" s="73">
        <v>3.5045978936706253E-2</v>
      </c>
      <c r="E26" s="73">
        <v>1.9922218836485404E-3</v>
      </c>
      <c r="F26" s="73">
        <v>0</v>
      </c>
      <c r="G26" s="73">
        <v>2.6116356011383322E-2</v>
      </c>
      <c r="H26" s="73">
        <v>0.15071296615901614</v>
      </c>
      <c r="I26" s="73">
        <v>0.60918724133466506</v>
      </c>
      <c r="J26" s="73">
        <v>0.90679612208528337</v>
      </c>
      <c r="K26" s="73">
        <v>2.3807087159453002</v>
      </c>
      <c r="L26" s="73">
        <v>5.2428436573414885</v>
      </c>
      <c r="M26" s="73">
        <v>8.0693608188344985</v>
      </c>
      <c r="N26" s="34"/>
      <c r="O26" s="127"/>
      <c r="P26" s="34"/>
      <c r="Q26" s="34"/>
    </row>
    <row r="27" spans="1:17" s="29" customFormat="1" x14ac:dyDescent="0.25">
      <c r="A27" s="28"/>
      <c r="B27" s="25" t="s">
        <v>10</v>
      </c>
      <c r="C27" s="91">
        <v>5.9986846773681588</v>
      </c>
      <c r="D27" s="73">
        <v>8.3183974832724878</v>
      </c>
      <c r="E27" s="73">
        <v>9.1045966513606977</v>
      </c>
      <c r="F27" s="73">
        <v>8.6889051962116888</v>
      </c>
      <c r="G27" s="73">
        <v>8.9569810857241059</v>
      </c>
      <c r="H27" s="73">
        <v>7.8707051251752302</v>
      </c>
      <c r="I27" s="73">
        <v>7.7322148647693965</v>
      </c>
      <c r="J27" s="73">
        <v>6.5278736012566174</v>
      </c>
      <c r="K27" s="73">
        <v>7.3702057089058846</v>
      </c>
      <c r="L27" s="73">
        <v>7.6672626540421156</v>
      </c>
      <c r="M27" s="73">
        <v>7.8494964619073446</v>
      </c>
      <c r="N27" s="34"/>
      <c r="O27" s="127"/>
      <c r="P27" s="34"/>
      <c r="Q27" s="31"/>
    </row>
    <row r="28" spans="1:17" s="29" customFormat="1" x14ac:dyDescent="0.25">
      <c r="A28" s="28"/>
      <c r="B28" s="25" t="s">
        <v>12</v>
      </c>
      <c r="C28" s="91">
        <v>3.8338083473545121</v>
      </c>
      <c r="D28" s="73">
        <v>5.6341461408124616</v>
      </c>
      <c r="E28" s="73">
        <v>7.189575158703235</v>
      </c>
      <c r="F28" s="73">
        <v>7.2460817026787847</v>
      </c>
      <c r="G28" s="73">
        <v>8.3336380066021505</v>
      </c>
      <c r="H28" s="73">
        <v>7.6686340279852283</v>
      </c>
      <c r="I28" s="73">
        <v>5.1799538223449515</v>
      </c>
      <c r="J28" s="73">
        <v>5.7714593271518648</v>
      </c>
      <c r="K28" s="73">
        <v>6.9861634850814953</v>
      </c>
      <c r="L28" s="73">
        <v>7.8111678332138208</v>
      </c>
      <c r="M28" s="73">
        <v>7.7029664853504682</v>
      </c>
      <c r="N28" s="34"/>
      <c r="O28" s="127"/>
      <c r="P28" s="34"/>
      <c r="Q28" s="34"/>
    </row>
    <row r="29" spans="1:17" s="29" customFormat="1" x14ac:dyDescent="0.25">
      <c r="A29" s="28"/>
      <c r="B29" s="25" t="s">
        <v>13</v>
      </c>
      <c r="C29" s="91">
        <v>3.3045558207145325</v>
      </c>
      <c r="D29" s="73">
        <v>3.6915055947228583</v>
      </c>
      <c r="E29" s="73">
        <v>4.2926881068005294</v>
      </c>
      <c r="F29" s="73">
        <v>3.8175500658381059</v>
      </c>
      <c r="G29" s="73">
        <v>4.7659740191331155</v>
      </c>
      <c r="H29" s="73">
        <v>7.8344180952828868</v>
      </c>
      <c r="I29" s="73">
        <v>8.4710913448619287</v>
      </c>
      <c r="J29" s="73">
        <v>8.4206602104025539</v>
      </c>
      <c r="K29" s="73">
        <v>8.584486551842561</v>
      </c>
      <c r="L29" s="73">
        <v>8.9315710059051252</v>
      </c>
      <c r="M29" s="73">
        <v>6.6138082003853542</v>
      </c>
      <c r="N29" s="34"/>
      <c r="O29" s="127"/>
      <c r="P29" s="34"/>
      <c r="Q29" s="34"/>
    </row>
    <row r="30" spans="1:17" s="29" customFormat="1" x14ac:dyDescent="0.25">
      <c r="A30" s="28"/>
      <c r="B30" s="25" t="s">
        <v>30</v>
      </c>
      <c r="C30" s="91">
        <v>5.5649555339478001</v>
      </c>
      <c r="D30" s="73">
        <v>4.4948193950143915</v>
      </c>
      <c r="E30" s="73">
        <v>4.4171543604255437</v>
      </c>
      <c r="F30" s="73">
        <v>4.1816610886395935</v>
      </c>
      <c r="G30" s="73">
        <v>4.2495944777554939</v>
      </c>
      <c r="H30" s="73">
        <v>3.965997239157395</v>
      </c>
      <c r="I30" s="73">
        <v>4.0902338081339487</v>
      </c>
      <c r="J30" s="73">
        <v>4.108431764519219</v>
      </c>
      <c r="K30" s="73">
        <v>3.8967699244323013</v>
      </c>
      <c r="L30" s="73">
        <v>4.889669176361755</v>
      </c>
      <c r="M30" s="73">
        <v>5.6310494571952958</v>
      </c>
      <c r="N30" s="34"/>
      <c r="O30" s="127"/>
      <c r="P30" s="34"/>
      <c r="Q30" s="34"/>
    </row>
    <row r="31" spans="1:17" s="29" customFormat="1" x14ac:dyDescent="0.25">
      <c r="A31" s="28"/>
      <c r="B31" s="25" t="s">
        <v>132</v>
      </c>
      <c r="C31" s="91">
        <v>4.454334140657207</v>
      </c>
      <c r="D31" s="73">
        <v>5.0566805808859261</v>
      </c>
      <c r="E31" s="73">
        <v>3.9872472219317507</v>
      </c>
      <c r="F31" s="73">
        <v>4.9803497432512609</v>
      </c>
      <c r="G31" s="73">
        <v>4.6206756724637854</v>
      </c>
      <c r="H31" s="73">
        <v>5.3359769286793011</v>
      </c>
      <c r="I31" s="73">
        <v>4.6395394621762547</v>
      </c>
      <c r="J31" s="73">
        <v>4.6291215916558643</v>
      </c>
      <c r="K31" s="73">
        <v>4.5523500127783647</v>
      </c>
      <c r="L31" s="75">
        <v>4.484339449292932</v>
      </c>
      <c r="M31" s="75">
        <v>4.6494470974407793</v>
      </c>
      <c r="N31" s="34"/>
      <c r="O31" s="127"/>
      <c r="P31" s="34"/>
      <c r="Q31" s="34"/>
    </row>
    <row r="32" spans="1:17" s="29" customFormat="1" x14ac:dyDescent="0.25">
      <c r="A32" s="28"/>
      <c r="B32" s="27" t="s">
        <v>15</v>
      </c>
      <c r="C32" s="92">
        <v>28.816366351099589</v>
      </c>
      <c r="D32" s="75">
        <v>24.502578493719824</v>
      </c>
      <c r="E32" s="75">
        <v>24.927487854962166</v>
      </c>
      <c r="F32" s="75">
        <v>22.484036012477887</v>
      </c>
      <c r="G32" s="75">
        <v>21.834966976341704</v>
      </c>
      <c r="H32" s="75">
        <v>22.367884446980966</v>
      </c>
      <c r="I32" s="75">
        <v>22.020395340353005</v>
      </c>
      <c r="J32" s="75">
        <v>23.585481899740657</v>
      </c>
      <c r="K32" s="75">
        <v>22.356476902728346</v>
      </c>
      <c r="L32" s="75">
        <v>19.997405231649338</v>
      </c>
      <c r="M32" s="75">
        <v>16.724368178530241</v>
      </c>
      <c r="N32" s="34"/>
      <c r="O32" s="34"/>
      <c r="P32" s="34"/>
      <c r="Q32" s="34"/>
    </row>
    <row r="33" spans="1:17" s="38" customFormat="1" ht="27" customHeight="1" x14ac:dyDescent="0.25">
      <c r="A33" s="28"/>
      <c r="B33" s="228"/>
      <c r="C33" s="317" t="s">
        <v>167</v>
      </c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9"/>
      <c r="O33" s="39"/>
      <c r="P33" s="39"/>
      <c r="Q33" s="39"/>
    </row>
    <row r="34" spans="1:17" s="38" customFormat="1" x14ac:dyDescent="0.25">
      <c r="A34" s="28"/>
      <c r="B34" s="229"/>
      <c r="C34" s="54">
        <v>2010</v>
      </c>
      <c r="D34" s="55">
        <v>2011</v>
      </c>
      <c r="E34" s="55">
        <v>2012</v>
      </c>
      <c r="F34" s="55">
        <v>2013</v>
      </c>
      <c r="G34" s="55">
        <v>2014</v>
      </c>
      <c r="H34" s="55">
        <v>2015</v>
      </c>
      <c r="I34" s="55">
        <v>2016</v>
      </c>
      <c r="J34" s="55">
        <v>2017</v>
      </c>
      <c r="K34" s="55">
        <v>2018</v>
      </c>
      <c r="L34" s="55">
        <v>2019</v>
      </c>
      <c r="M34" s="55">
        <v>2020</v>
      </c>
      <c r="N34" s="7"/>
      <c r="O34" s="7"/>
      <c r="P34" s="7"/>
      <c r="Q34" s="7"/>
    </row>
    <row r="35" spans="1:17" s="29" customFormat="1" x14ac:dyDescent="0.25">
      <c r="A35" s="28"/>
      <c r="B35" s="25" t="s">
        <v>8</v>
      </c>
      <c r="C35" s="91">
        <v>30.596397784362356</v>
      </c>
      <c r="D35" s="73">
        <v>32.235737421669903</v>
      </c>
      <c r="E35" s="73">
        <v>31.921609181924953</v>
      </c>
      <c r="F35" s="73">
        <v>36.616164801675012</v>
      </c>
      <c r="G35" s="73">
        <v>33.308184503176406</v>
      </c>
      <c r="H35" s="73">
        <v>33.574598104940357</v>
      </c>
      <c r="I35" s="73">
        <v>39.613400368435073</v>
      </c>
      <c r="J35" s="73">
        <v>38.391090223137553</v>
      </c>
      <c r="K35" s="73">
        <v>37.882161722060737</v>
      </c>
      <c r="L35" s="73">
        <v>38.047747750850043</v>
      </c>
      <c r="M35" s="73">
        <v>38.206010869052427</v>
      </c>
      <c r="N35" s="34"/>
      <c r="O35" s="34"/>
      <c r="P35" s="34"/>
      <c r="Q35" s="34"/>
    </row>
    <row r="36" spans="1:17" s="29" customFormat="1" x14ac:dyDescent="0.25">
      <c r="A36" s="28"/>
      <c r="B36" s="25" t="s">
        <v>44</v>
      </c>
      <c r="C36" s="91">
        <v>19.319976128121517</v>
      </c>
      <c r="D36" s="73">
        <v>19.404262440387431</v>
      </c>
      <c r="E36" s="73">
        <v>21.127630111679611</v>
      </c>
      <c r="F36" s="73">
        <v>18.97785590890345</v>
      </c>
      <c r="G36" s="73">
        <v>21.01840052225123</v>
      </c>
      <c r="H36" s="73">
        <v>20.702017134608084</v>
      </c>
      <c r="I36" s="73">
        <v>16.312730257691996</v>
      </c>
      <c r="J36" s="73">
        <v>16.576883225279655</v>
      </c>
      <c r="K36" s="73">
        <v>16.083222788367145</v>
      </c>
      <c r="L36" s="73">
        <v>14.660263760855571</v>
      </c>
      <c r="M36" s="73">
        <v>18.480004811184653</v>
      </c>
      <c r="N36" s="34"/>
      <c r="O36" s="34"/>
      <c r="P36" s="34"/>
      <c r="Q36" s="34"/>
    </row>
    <row r="37" spans="1:17" s="29" customFormat="1" x14ac:dyDescent="0.25">
      <c r="A37" s="28"/>
      <c r="B37" s="25" t="s">
        <v>14</v>
      </c>
      <c r="C37" s="91">
        <v>13.062797586075659</v>
      </c>
      <c r="D37" s="73">
        <v>12.170053894964971</v>
      </c>
      <c r="E37" s="73">
        <v>12.146095344830263</v>
      </c>
      <c r="F37" s="73">
        <v>11.062369370463356</v>
      </c>
      <c r="G37" s="73">
        <v>10.534650364959633</v>
      </c>
      <c r="H37" s="73">
        <v>9.4985970702142772</v>
      </c>
      <c r="I37" s="73">
        <v>12.280768509909921</v>
      </c>
      <c r="J37" s="73">
        <v>10.498075315187529</v>
      </c>
      <c r="K37" s="73">
        <v>10.785925710581452</v>
      </c>
      <c r="L37" s="73">
        <v>7.2452263278288243</v>
      </c>
      <c r="M37" s="73">
        <v>7.4601694062381974</v>
      </c>
      <c r="N37" s="34"/>
      <c r="O37" s="127"/>
      <c r="P37" s="190"/>
      <c r="Q37" s="34"/>
    </row>
    <row r="38" spans="1:17" s="29" customFormat="1" x14ac:dyDescent="0.25">
      <c r="A38" s="28"/>
      <c r="B38" s="25" t="s">
        <v>16</v>
      </c>
      <c r="C38" s="91">
        <v>5.3643868540204558</v>
      </c>
      <c r="D38" s="73">
        <v>5.0623329491693863</v>
      </c>
      <c r="E38" s="73">
        <v>3.9162968016587891</v>
      </c>
      <c r="F38" s="73">
        <v>3.3903860187220034</v>
      </c>
      <c r="G38" s="73">
        <v>2.9921328706853765</v>
      </c>
      <c r="H38" s="73">
        <v>3.3206485414764502</v>
      </c>
      <c r="I38" s="73">
        <v>3.0092321911238145</v>
      </c>
      <c r="J38" s="73">
        <v>3.7715336847248238</v>
      </c>
      <c r="K38" s="73">
        <v>4.1904754982388672</v>
      </c>
      <c r="L38" s="73">
        <v>4.9741039552029225</v>
      </c>
      <c r="M38" s="73">
        <v>4.1777810062537055</v>
      </c>
      <c r="N38" s="34"/>
      <c r="O38" s="127"/>
      <c r="P38" s="34"/>
      <c r="Q38" s="34"/>
    </row>
    <row r="39" spans="1:17" s="29" customFormat="1" x14ac:dyDescent="0.25">
      <c r="A39" s="28"/>
      <c r="B39" s="25" t="s">
        <v>49</v>
      </c>
      <c r="C39" s="91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6.4727655597028685E-2</v>
      </c>
      <c r="J39" s="73">
        <v>0.42101659534209995</v>
      </c>
      <c r="K39" s="73">
        <v>0.60503125837953209</v>
      </c>
      <c r="L39" s="73">
        <v>2.9154354702104448</v>
      </c>
      <c r="M39" s="73">
        <v>3.9609054006715207</v>
      </c>
      <c r="N39" s="34"/>
      <c r="O39" s="127"/>
      <c r="P39" s="34"/>
      <c r="Q39" s="34"/>
    </row>
    <row r="40" spans="1:17" s="29" customFormat="1" x14ac:dyDescent="0.25">
      <c r="A40" s="28"/>
      <c r="B40" s="25" t="s">
        <v>30</v>
      </c>
      <c r="C40" s="91">
        <v>3.2935597307269049</v>
      </c>
      <c r="D40" s="73">
        <v>3.6494788957559714</v>
      </c>
      <c r="E40" s="73">
        <v>2.9444169250098002</v>
      </c>
      <c r="F40" s="73">
        <v>2.4679053818230283</v>
      </c>
      <c r="G40" s="73">
        <v>2.674651274220778</v>
      </c>
      <c r="H40" s="73">
        <v>3.3724294899603295</v>
      </c>
      <c r="I40" s="73">
        <v>2.5223171891433531</v>
      </c>
      <c r="J40" s="73">
        <v>2.2828164634427175</v>
      </c>
      <c r="K40" s="73">
        <v>2.157989543698696</v>
      </c>
      <c r="L40" s="73">
        <v>2.5102928093340799</v>
      </c>
      <c r="M40" s="73">
        <v>3.4497253243404211</v>
      </c>
      <c r="N40" s="34"/>
      <c r="O40" s="127"/>
      <c r="P40" s="34"/>
      <c r="Q40" s="34"/>
    </row>
    <row r="41" spans="1:17" s="29" customFormat="1" x14ac:dyDescent="0.25">
      <c r="A41" s="28"/>
      <c r="B41" s="25" t="s">
        <v>12</v>
      </c>
      <c r="C41" s="91">
        <v>3.7801524384555369</v>
      </c>
      <c r="D41" s="73">
        <v>3.7644289601992016</v>
      </c>
      <c r="E41" s="73">
        <v>2.8644850300539058</v>
      </c>
      <c r="F41" s="73">
        <v>1.5342537921701873</v>
      </c>
      <c r="G41" s="73">
        <v>1.2821443931167991</v>
      </c>
      <c r="H41" s="73">
        <v>1.7501889636804189</v>
      </c>
      <c r="I41" s="73">
        <v>1.9830755880771143</v>
      </c>
      <c r="J41" s="73">
        <v>2.458500887923706</v>
      </c>
      <c r="K41" s="73">
        <v>2.6272021697803085</v>
      </c>
      <c r="L41" s="73">
        <v>3.2550386476145214</v>
      </c>
      <c r="M41" s="73">
        <v>3.0372684877267817</v>
      </c>
      <c r="N41" s="34"/>
      <c r="O41" s="127"/>
      <c r="P41" s="34"/>
      <c r="Q41" s="34"/>
    </row>
    <row r="42" spans="1:17" s="29" customFormat="1" x14ac:dyDescent="0.25">
      <c r="A42" s="28"/>
      <c r="B42" s="25" t="s">
        <v>9</v>
      </c>
      <c r="C42" s="91">
        <v>2.5634413322784031</v>
      </c>
      <c r="D42" s="73">
        <v>0.63791386697172292</v>
      </c>
      <c r="E42" s="73">
        <v>1.7410318081624545</v>
      </c>
      <c r="F42" s="73">
        <v>1.5268056825414635</v>
      </c>
      <c r="G42" s="73">
        <v>1.865584223853135</v>
      </c>
      <c r="H42" s="73">
        <v>1.8953081915174437</v>
      </c>
      <c r="I42" s="73">
        <v>1.2528643437298708</v>
      </c>
      <c r="J42" s="73">
        <v>1.0806625271405186</v>
      </c>
      <c r="K42" s="73">
        <v>1.1091259322437719</v>
      </c>
      <c r="L42" s="73">
        <v>1.2963153268896843</v>
      </c>
      <c r="M42" s="73">
        <v>1.1096403545971834</v>
      </c>
      <c r="N42" s="34"/>
      <c r="O42" s="127"/>
      <c r="P42" s="34"/>
      <c r="Q42" s="34"/>
    </row>
    <row r="43" spans="1:17" s="29" customFormat="1" x14ac:dyDescent="0.25">
      <c r="B43" s="25" t="s">
        <v>15</v>
      </c>
      <c r="C43" s="220">
        <v>22.01928814595917</v>
      </c>
      <c r="D43" s="221">
        <v>23.07579157088141</v>
      </c>
      <c r="E43" s="221">
        <v>23.338434796680218</v>
      </c>
      <c r="F43" s="221">
        <v>24.42425904370149</v>
      </c>
      <c r="G43" s="221">
        <v>26.324251847736647</v>
      </c>
      <c r="H43" s="221">
        <v>25.886212503602646</v>
      </c>
      <c r="I43" s="221">
        <v>22.960883896291829</v>
      </c>
      <c r="J43" s="221">
        <v>24.519421077821391</v>
      </c>
      <c r="K43" s="221">
        <v>24.558865376649496</v>
      </c>
      <c r="L43" s="221">
        <v>25.09557595121391</v>
      </c>
      <c r="M43" s="221">
        <v>20.118494339935111</v>
      </c>
      <c r="N43" s="34"/>
      <c r="O43" s="127"/>
      <c r="P43" s="34"/>
      <c r="Q43" s="34"/>
    </row>
    <row r="44" spans="1:17" s="29" customFormat="1" ht="15" customHeight="1" x14ac:dyDescent="0.3">
      <c r="B44" s="316" t="s">
        <v>282</v>
      </c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4"/>
      <c r="O44" s="34"/>
      <c r="P44" s="34"/>
      <c r="Q44" s="34"/>
    </row>
    <row r="45" spans="1:17" ht="15" customHeight="1" x14ac:dyDescent="0.25"/>
    <row r="46" spans="1:17" x14ac:dyDescent="0.25"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1"/>
      <c r="O46" s="1"/>
      <c r="P46" s="1"/>
      <c r="Q46" s="1"/>
    </row>
    <row r="47" spans="1:17" x14ac:dyDescent="0.2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7" x14ac:dyDescent="0.25">
      <c r="A48" s="2" t="s">
        <v>56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x14ac:dyDescent="0.25">
      <c r="A49" s="37" t="s">
        <v>304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x14ac:dyDescent="0.25">
      <c r="A50" s="37" t="s">
        <v>305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25">
      <c r="A51" s="37" t="s">
        <v>306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x14ac:dyDescent="0.25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74" spans="2:13" ht="12.5" x14ac:dyDescent="0.25">
      <c r="B74" s="152" t="s">
        <v>162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</row>
    <row r="75" spans="2:13" x14ac:dyDescent="0.25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</row>
    <row r="76" spans="2:13" ht="12.5" x14ac:dyDescent="0.25">
      <c r="B76" s="152" t="s">
        <v>77</v>
      </c>
      <c r="C76" s="137">
        <v>44592.390729166669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</row>
    <row r="77" spans="2:13" ht="12.5" x14ac:dyDescent="0.25">
      <c r="B77" s="152" t="s">
        <v>78</v>
      </c>
      <c r="C77" s="137">
        <v>44592.646313391204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</row>
    <row r="78" spans="2:13" ht="12.5" x14ac:dyDescent="0.25">
      <c r="B78" s="152" t="s">
        <v>79</v>
      </c>
      <c r="C78" s="152" t="s">
        <v>80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</row>
    <row r="79" spans="2:13" x14ac:dyDescent="0.25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</row>
    <row r="80" spans="2:13" ht="12.5" x14ac:dyDescent="0.25">
      <c r="B80" s="152" t="s">
        <v>93</v>
      </c>
      <c r="C80" s="152" t="s">
        <v>163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</row>
    <row r="81" spans="2:13" ht="12.5" x14ac:dyDescent="0.25">
      <c r="B81" s="152" t="s">
        <v>85</v>
      </c>
      <c r="C81" s="152" t="s">
        <v>133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</row>
    <row r="82" spans="2:13" ht="12.5" x14ac:dyDescent="0.25">
      <c r="B82" s="152" t="s">
        <v>83</v>
      </c>
      <c r="C82" s="152" t="s">
        <v>164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</row>
    <row r="83" spans="2:13" x14ac:dyDescent="0.25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</row>
    <row r="84" spans="2:13" ht="12.5" x14ac:dyDescent="0.25">
      <c r="B84" s="146" t="s">
        <v>165</v>
      </c>
      <c r="C84" s="146" t="s">
        <v>139</v>
      </c>
      <c r="D84" s="146" t="s">
        <v>140</v>
      </c>
      <c r="E84" s="146" t="s">
        <v>141</v>
      </c>
      <c r="F84" s="146" t="s">
        <v>142</v>
      </c>
      <c r="G84" s="146" t="s">
        <v>143</v>
      </c>
      <c r="H84" s="146" t="s">
        <v>144</v>
      </c>
      <c r="I84" s="146" t="s">
        <v>145</v>
      </c>
      <c r="J84" s="146" t="s">
        <v>146</v>
      </c>
      <c r="K84" s="146" t="s">
        <v>136</v>
      </c>
      <c r="L84" s="146" t="s">
        <v>161</v>
      </c>
      <c r="M84" s="146" t="s">
        <v>293</v>
      </c>
    </row>
    <row r="85" spans="2:13" ht="12.5" x14ac:dyDescent="0.25">
      <c r="B85" s="146" t="s">
        <v>71</v>
      </c>
      <c r="C85" s="140">
        <v>164500.89199999999</v>
      </c>
      <c r="D85" s="140">
        <v>175708.53200000001</v>
      </c>
      <c r="E85" s="140">
        <v>174774.42800000001</v>
      </c>
      <c r="F85" s="140">
        <v>168511.66</v>
      </c>
      <c r="G85" s="140">
        <v>168471.83300000001</v>
      </c>
      <c r="H85" s="140">
        <v>166567.22099999999</v>
      </c>
      <c r="I85" s="140">
        <v>160280.29399999999</v>
      </c>
      <c r="J85" s="140">
        <v>163534.261</v>
      </c>
      <c r="K85" s="140">
        <v>154412.57199999999</v>
      </c>
      <c r="L85" s="140">
        <v>125432.878</v>
      </c>
      <c r="M85" s="140">
        <v>87695.345000000001</v>
      </c>
    </row>
    <row r="86" spans="2:13" ht="12.5" x14ac:dyDescent="0.25">
      <c r="B86" s="146" t="s">
        <v>8</v>
      </c>
      <c r="C86" s="140">
        <v>36786.008999999998</v>
      </c>
      <c r="D86" s="140">
        <v>38563.286</v>
      </c>
      <c r="E86" s="140">
        <v>35313.163999999997</v>
      </c>
      <c r="F86" s="140">
        <v>40264.379999999997</v>
      </c>
      <c r="G86" s="140">
        <v>42365.296000000002</v>
      </c>
      <c r="H86" s="140">
        <v>43913.684000000001</v>
      </c>
      <c r="I86" s="140">
        <v>45953.337</v>
      </c>
      <c r="J86" s="140">
        <v>57915.120999999999</v>
      </c>
      <c r="K86" s="140">
        <v>60999.904999999999</v>
      </c>
      <c r="L86" s="140">
        <v>54569.3</v>
      </c>
      <c r="M86" s="140">
        <v>43085.925999999999</v>
      </c>
    </row>
    <row r="87" spans="2:13" ht="12.5" x14ac:dyDescent="0.25">
      <c r="B87" s="146" t="s">
        <v>49</v>
      </c>
      <c r="C87" s="140">
        <v>25247.654999999999</v>
      </c>
      <c r="D87" s="140">
        <v>29121.357</v>
      </c>
      <c r="E87" s="140">
        <v>36106.49</v>
      </c>
      <c r="F87" s="140">
        <v>31189.547999999999</v>
      </c>
      <c r="G87" s="140">
        <v>28589.034</v>
      </c>
      <c r="H87" s="140">
        <v>20624.057000000001</v>
      </c>
      <c r="I87" s="140">
        <v>19038.175999999999</v>
      </c>
      <c r="J87" s="140">
        <v>24189.113000000001</v>
      </c>
      <c r="K87" s="140">
        <v>26735.575000000001</v>
      </c>
      <c r="L87" s="140">
        <v>21076.905999999999</v>
      </c>
      <c r="M87" s="140">
        <v>13351.598</v>
      </c>
    </row>
    <row r="88" spans="2:13" ht="12.5" x14ac:dyDescent="0.25">
      <c r="B88" s="146" t="s">
        <v>51</v>
      </c>
      <c r="C88" s="140">
        <v>15756</v>
      </c>
      <c r="D88" s="140">
        <v>14489.991</v>
      </c>
      <c r="E88" s="140">
        <v>13949.923000000001</v>
      </c>
      <c r="F88" s="140">
        <v>14845.963</v>
      </c>
      <c r="G88" s="140">
        <v>12640.130999999999</v>
      </c>
      <c r="H88" s="140">
        <v>18558.560000000001</v>
      </c>
      <c r="I88" s="140">
        <v>24460.48</v>
      </c>
      <c r="J88" s="140">
        <v>17725.171999999999</v>
      </c>
      <c r="K88" s="140">
        <v>17035.170999999998</v>
      </c>
      <c r="L88" s="140">
        <v>16418.484</v>
      </c>
      <c r="M88" s="140">
        <v>11860.79</v>
      </c>
    </row>
    <row r="89" spans="2:13" ht="12.5" x14ac:dyDescent="0.25">
      <c r="B89" s="146" t="s">
        <v>52</v>
      </c>
      <c r="C89" s="140">
        <v>25413.561000000002</v>
      </c>
      <c r="D89" s="140">
        <v>32635.822</v>
      </c>
      <c r="E89" s="140">
        <v>33455.262000000002</v>
      </c>
      <c r="F89" s="140">
        <v>27601.358</v>
      </c>
      <c r="G89" s="140">
        <v>28667.825000000001</v>
      </c>
      <c r="H89" s="140">
        <v>32210.893</v>
      </c>
      <c r="I89" s="140">
        <v>30051.561000000002</v>
      </c>
      <c r="J89" s="140">
        <v>25973.67</v>
      </c>
      <c r="K89" s="140">
        <v>19414.065999999999</v>
      </c>
      <c r="L89" s="140">
        <v>9626.2639999999992</v>
      </c>
      <c r="M89" s="140">
        <v>4732.8509999999997</v>
      </c>
    </row>
    <row r="90" spans="2:13" ht="12.5" x14ac:dyDescent="0.25">
      <c r="B90" s="146" t="s">
        <v>54</v>
      </c>
      <c r="C90" s="140">
        <v>3137</v>
      </c>
      <c r="D90" s="140">
        <v>4080.3090000000002</v>
      </c>
      <c r="E90" s="140">
        <v>3283.73</v>
      </c>
      <c r="F90" s="140">
        <v>3510.732</v>
      </c>
      <c r="G90" s="140">
        <v>5279.1540000000005</v>
      </c>
      <c r="H90" s="140">
        <v>2707</v>
      </c>
      <c r="I90" s="140">
        <v>3622</v>
      </c>
      <c r="J90" s="140">
        <v>3955.491</v>
      </c>
      <c r="K90" s="140">
        <v>3693.9209999999998</v>
      </c>
      <c r="L90" s="140">
        <v>2727.7539999999999</v>
      </c>
      <c r="M90" s="140">
        <v>2021.83</v>
      </c>
    </row>
    <row r="91" spans="2:13" ht="12.5" x14ac:dyDescent="0.25">
      <c r="B91" s="146" t="s">
        <v>11</v>
      </c>
      <c r="C91" s="140">
        <v>332</v>
      </c>
      <c r="D91" s="140">
        <v>588</v>
      </c>
      <c r="E91" s="140">
        <v>605.96900000000005</v>
      </c>
      <c r="F91" s="140">
        <v>561.39400000000001</v>
      </c>
      <c r="G91" s="140">
        <v>1096</v>
      </c>
      <c r="H91" s="140">
        <v>873.154</v>
      </c>
      <c r="I91" s="140">
        <v>949.56600000000003</v>
      </c>
      <c r="J91" s="140">
        <v>1010.647</v>
      </c>
      <c r="K91" s="140">
        <v>1402.2349999999999</v>
      </c>
      <c r="L91" s="140">
        <v>2629.4079999999999</v>
      </c>
      <c r="M91" s="140">
        <v>1606.6790000000001</v>
      </c>
    </row>
    <row r="92" spans="2:13" ht="12.5" x14ac:dyDescent="0.25">
      <c r="B92" s="146" t="s">
        <v>50</v>
      </c>
      <c r="C92" s="140">
        <v>15761.800999999999</v>
      </c>
      <c r="D92" s="140">
        <v>15155.194</v>
      </c>
      <c r="E92" s="140">
        <v>12997.245999999999</v>
      </c>
      <c r="F92" s="140">
        <v>11971.592000000001</v>
      </c>
      <c r="G92" s="140">
        <v>15385.888999999999</v>
      </c>
      <c r="H92" s="140">
        <v>12862.268</v>
      </c>
      <c r="I92" s="140">
        <v>8197.732</v>
      </c>
      <c r="J92" s="140">
        <v>7765.2809999999999</v>
      </c>
      <c r="K92" s="140">
        <v>4194.6080000000002</v>
      </c>
      <c r="L92" s="140">
        <v>3375.9969999999998</v>
      </c>
      <c r="M92" s="140">
        <v>1094.885</v>
      </c>
    </row>
    <row r="93" spans="2:13" ht="12.5" x14ac:dyDescent="0.25">
      <c r="B93" s="146" t="s">
        <v>30</v>
      </c>
      <c r="C93" s="140">
        <v>140.98599999999999</v>
      </c>
      <c r="D93" s="140">
        <v>171.06899999999999</v>
      </c>
      <c r="E93" s="140">
        <v>234.85</v>
      </c>
      <c r="F93" s="140">
        <v>164.30500000000001</v>
      </c>
      <c r="G93" s="140">
        <v>149.15100000000001</v>
      </c>
      <c r="H93" s="140">
        <v>136.87</v>
      </c>
      <c r="I93" s="140">
        <v>192.19200000000001</v>
      </c>
      <c r="J93" s="140">
        <v>1422.316</v>
      </c>
      <c r="K93" s="140">
        <v>1139.809</v>
      </c>
      <c r="L93" s="140">
        <v>1298.546</v>
      </c>
      <c r="M93" s="140">
        <v>1001.206</v>
      </c>
    </row>
    <row r="94" spans="2:13" ht="12.5" x14ac:dyDescent="0.25">
      <c r="B94" s="146" t="s">
        <v>63</v>
      </c>
      <c r="C94" s="140">
        <v>0</v>
      </c>
      <c r="D94" s="140">
        <v>105</v>
      </c>
      <c r="E94" s="140">
        <v>69.878</v>
      </c>
      <c r="F94" s="140">
        <v>354.98500000000001</v>
      </c>
      <c r="G94" s="140">
        <v>524.346</v>
      </c>
      <c r="H94" s="140">
        <v>838.19600000000003</v>
      </c>
      <c r="I94" s="140">
        <v>1080.6300000000001</v>
      </c>
      <c r="J94" s="140">
        <v>1943.8610000000001</v>
      </c>
      <c r="K94" s="140">
        <v>2545.9270000000001</v>
      </c>
      <c r="L94" s="140">
        <v>1849.442</v>
      </c>
      <c r="M94" s="140">
        <v>745.04700000000003</v>
      </c>
    </row>
    <row r="95" spans="2:13" x14ac:dyDescent="0.25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</row>
    <row r="96" spans="2:13" x14ac:dyDescent="0.25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</row>
    <row r="97" spans="2:13" ht="12.5" x14ac:dyDescent="0.25">
      <c r="B97" s="146"/>
      <c r="C97" s="146" t="s">
        <v>139</v>
      </c>
      <c r="D97" s="146" t="s">
        <v>140</v>
      </c>
      <c r="E97" s="146" t="s">
        <v>141</v>
      </c>
      <c r="F97" s="146" t="s">
        <v>142</v>
      </c>
      <c r="G97" s="146" t="s">
        <v>143</v>
      </c>
      <c r="H97" s="146" t="s">
        <v>144</v>
      </c>
      <c r="I97" s="146" t="s">
        <v>145</v>
      </c>
      <c r="J97" s="146" t="s">
        <v>146</v>
      </c>
      <c r="K97" s="146" t="s">
        <v>136</v>
      </c>
      <c r="L97" s="146" t="s">
        <v>161</v>
      </c>
      <c r="M97" s="146" t="s">
        <v>293</v>
      </c>
    </row>
    <row r="98" spans="2:13" ht="12.5" x14ac:dyDescent="0.25">
      <c r="B98" s="146" t="s">
        <v>8</v>
      </c>
      <c r="C98" s="203">
        <f>(C86/C85)*100</f>
        <v>22.362194242691402</v>
      </c>
      <c r="D98" s="203">
        <f t="shared" ref="D98:M98" si="0">(D86/D85)*100</f>
        <v>21.947304186685709</v>
      </c>
      <c r="E98" s="203">
        <f t="shared" si="0"/>
        <v>20.204994749002982</v>
      </c>
      <c r="F98" s="203">
        <f t="shared" si="0"/>
        <v>23.894121035897452</v>
      </c>
      <c r="G98" s="203">
        <f t="shared" si="0"/>
        <v>25.146812523847828</v>
      </c>
      <c r="H98" s="203">
        <f t="shared" si="0"/>
        <v>26.363941078178883</v>
      </c>
      <c r="I98" s="203">
        <f t="shared" si="0"/>
        <v>28.670609376346668</v>
      </c>
      <c r="J98" s="203">
        <f t="shared" si="0"/>
        <v>35.41467130242512</v>
      </c>
      <c r="K98" s="203">
        <f t="shared" si="0"/>
        <v>39.504493843933901</v>
      </c>
      <c r="L98" s="203">
        <f t="shared" si="0"/>
        <v>43.504781896178777</v>
      </c>
      <c r="M98" s="203">
        <f t="shared" si="0"/>
        <v>49.131371796302297</v>
      </c>
    </row>
    <row r="99" spans="2:13" ht="12.5" x14ac:dyDescent="0.25">
      <c r="B99" s="146" t="s">
        <v>49</v>
      </c>
      <c r="C99" s="203">
        <f>(C87/C85)*100</f>
        <v>15.348035316428557</v>
      </c>
      <c r="D99" s="203">
        <f t="shared" ref="D99:M99" si="1">(D87/D85)*100</f>
        <v>16.573672700196482</v>
      </c>
      <c r="E99" s="203">
        <f t="shared" si="1"/>
        <v>20.658908979521875</v>
      </c>
      <c r="F99" s="203">
        <f t="shared" si="1"/>
        <v>18.508836717886464</v>
      </c>
      <c r="G99" s="203">
        <f t="shared" si="1"/>
        <v>16.969622453149185</v>
      </c>
      <c r="H99" s="203">
        <f t="shared" si="1"/>
        <v>12.381822111326453</v>
      </c>
      <c r="I99" s="203">
        <f t="shared" si="1"/>
        <v>11.878051583808549</v>
      </c>
      <c r="J99" s="203">
        <f t="shared" si="1"/>
        <v>14.791465012949184</v>
      </c>
      <c r="K99" s="203">
        <f t="shared" si="1"/>
        <v>17.314377096186188</v>
      </c>
      <c r="L99" s="203">
        <f t="shared" si="1"/>
        <v>16.80333444952128</v>
      </c>
      <c r="M99" s="203">
        <f t="shared" si="1"/>
        <v>15.224979159384116</v>
      </c>
    </row>
    <row r="100" spans="2:13" ht="12.5" x14ac:dyDescent="0.25">
      <c r="B100" s="146" t="s">
        <v>51</v>
      </c>
      <c r="C100" s="203">
        <f>(C88/C85)*100</f>
        <v>9.5780635645428607</v>
      </c>
      <c r="D100" s="203">
        <f t="shared" ref="D100:M100" si="2">(D88/D85)*100</f>
        <v>8.2466063742425426</v>
      </c>
      <c r="E100" s="203">
        <f t="shared" si="2"/>
        <v>7.9816728108530839</v>
      </c>
      <c r="F100" s="203">
        <f t="shared" si="2"/>
        <v>8.8100508890601397</v>
      </c>
      <c r="G100" s="203">
        <f t="shared" si="2"/>
        <v>7.5028156190358537</v>
      </c>
      <c r="H100" s="203">
        <f t="shared" si="2"/>
        <v>11.141784012834075</v>
      </c>
      <c r="I100" s="203">
        <f t="shared" si="2"/>
        <v>15.261065093878603</v>
      </c>
      <c r="J100" s="203">
        <f t="shared" si="2"/>
        <v>10.838812547053978</v>
      </c>
      <c r="K100" s="203">
        <f t="shared" si="2"/>
        <v>11.03224354037701</v>
      </c>
      <c r="L100" s="203">
        <f t="shared" si="2"/>
        <v>13.089458092478754</v>
      </c>
      <c r="M100" s="203">
        <f t="shared" si="2"/>
        <v>13.524993829490036</v>
      </c>
    </row>
    <row r="101" spans="2:13" ht="12.5" x14ac:dyDescent="0.25">
      <c r="B101" s="146" t="s">
        <v>52</v>
      </c>
      <c r="C101" s="203">
        <f>(C89/C85)*100</f>
        <v>15.44888948079382</v>
      </c>
      <c r="D101" s="203">
        <f t="shared" ref="D101:M101" si="3">(D89/D85)*100</f>
        <v>18.57384022763334</v>
      </c>
      <c r="E101" s="203">
        <f t="shared" si="3"/>
        <v>19.14196623776105</v>
      </c>
      <c r="F101" s="203">
        <f t="shared" si="3"/>
        <v>16.379494451600561</v>
      </c>
      <c r="G101" s="203">
        <f t="shared" si="3"/>
        <v>17.016390508435911</v>
      </c>
      <c r="H101" s="203">
        <f t="shared" si="3"/>
        <v>19.338074326160491</v>
      </c>
      <c r="I101" s="203">
        <f t="shared" si="3"/>
        <v>18.749379758437428</v>
      </c>
      <c r="J101" s="203">
        <f t="shared" si="3"/>
        <v>15.882708516963303</v>
      </c>
      <c r="K101" s="203">
        <f t="shared" si="3"/>
        <v>12.572853200061976</v>
      </c>
      <c r="L101" s="203">
        <f t="shared" si="3"/>
        <v>7.6744344493155925</v>
      </c>
      <c r="M101" s="203">
        <f t="shared" si="3"/>
        <v>5.3969238618081716</v>
      </c>
    </row>
    <row r="102" spans="2:13" ht="12.5" x14ac:dyDescent="0.25">
      <c r="B102" s="146" t="s">
        <v>54</v>
      </c>
      <c r="C102" s="203">
        <f>(C90/C85)*100</f>
        <v>1.9069805408714744</v>
      </c>
      <c r="D102" s="203">
        <f t="shared" ref="D102:M102" si="4">(D90/D85)*100</f>
        <v>2.3222031130508793</v>
      </c>
      <c r="E102" s="203">
        <f t="shared" si="4"/>
        <v>1.8788389340344456</v>
      </c>
      <c r="F102" s="203">
        <f t="shared" si="4"/>
        <v>2.0833763076098117</v>
      </c>
      <c r="G102" s="203">
        <f t="shared" si="4"/>
        <v>3.1335528948628464</v>
      </c>
      <c r="H102" s="203">
        <f t="shared" si="4"/>
        <v>1.6251696965034916</v>
      </c>
      <c r="I102" s="203">
        <f t="shared" si="4"/>
        <v>2.2597912130108773</v>
      </c>
      <c r="J102" s="203">
        <f t="shared" si="4"/>
        <v>2.4187537069067138</v>
      </c>
      <c r="K102" s="203">
        <f t="shared" si="4"/>
        <v>2.3922410929079012</v>
      </c>
      <c r="L102" s="203">
        <f t="shared" si="4"/>
        <v>2.1746722577791764</v>
      </c>
      <c r="M102" s="203">
        <f t="shared" si="4"/>
        <v>2.3055157602721104</v>
      </c>
    </row>
    <row r="103" spans="2:13" ht="12.5" x14ac:dyDescent="0.25">
      <c r="B103" s="146" t="s">
        <v>11</v>
      </c>
      <c r="C103" s="203">
        <f>(C91/C85)*100</f>
        <v>0.20182261382509706</v>
      </c>
      <c r="D103" s="203">
        <f t="shared" ref="D103:M103" si="5">(D91/D85)*100</f>
        <v>0.33464510420017624</v>
      </c>
      <c r="E103" s="203">
        <f t="shared" si="5"/>
        <v>0.3467149095747577</v>
      </c>
      <c r="F103" s="203">
        <f t="shared" si="5"/>
        <v>0.33314845987512082</v>
      </c>
      <c r="G103" s="203">
        <f t="shared" si="5"/>
        <v>0.65055385252441567</v>
      </c>
      <c r="H103" s="203">
        <f t="shared" si="5"/>
        <v>0.52420517960133339</v>
      </c>
      <c r="I103" s="203">
        <f t="shared" si="5"/>
        <v>0.59244088983265775</v>
      </c>
      <c r="J103" s="203">
        <f t="shared" si="5"/>
        <v>0.61800322074406167</v>
      </c>
      <c r="K103" s="203">
        <f t="shared" si="5"/>
        <v>0.9081093474694536</v>
      </c>
      <c r="L103" s="203">
        <f t="shared" si="5"/>
        <v>2.0962669771477298</v>
      </c>
      <c r="M103" s="203">
        <f t="shared" si="5"/>
        <v>1.8321143499692032</v>
      </c>
    </row>
    <row r="104" spans="2:13" ht="12.5" x14ac:dyDescent="0.25">
      <c r="B104" s="146" t="s">
        <v>50</v>
      </c>
      <c r="C104" s="203">
        <f>(C92/C85)*100</f>
        <v>9.5815899891898457</v>
      </c>
      <c r="D104" s="203">
        <f t="shared" ref="D104:M104" si="6">(D92/D85)*100</f>
        <v>8.625189583850144</v>
      </c>
      <c r="E104" s="203">
        <f t="shared" si="6"/>
        <v>7.4365833427302057</v>
      </c>
      <c r="F104" s="203">
        <f t="shared" si="6"/>
        <v>7.1043107640147873</v>
      </c>
      <c r="G104" s="203">
        <f t="shared" si="6"/>
        <v>9.1326180323567794</v>
      </c>
      <c r="H104" s="203">
        <f t="shared" si="6"/>
        <v>7.7219682977120705</v>
      </c>
      <c r="I104" s="203">
        <f t="shared" si="6"/>
        <v>5.1146225124842859</v>
      </c>
      <c r="J104" s="203">
        <f t="shared" si="6"/>
        <v>4.7484123219904362</v>
      </c>
      <c r="K104" s="203">
        <f t="shared" si="6"/>
        <v>2.7164938357480377</v>
      </c>
      <c r="L104" s="203">
        <f t="shared" si="6"/>
        <v>2.6914769507241951</v>
      </c>
      <c r="M104" s="203">
        <f t="shared" si="6"/>
        <v>1.2485098268328838</v>
      </c>
    </row>
    <row r="105" spans="2:13" ht="12.5" x14ac:dyDescent="0.25">
      <c r="B105" s="146" t="s">
        <v>30</v>
      </c>
      <c r="C105" s="203">
        <f>(C93/C85)*100</f>
        <v>8.570531033959379E-2</v>
      </c>
      <c r="D105" s="203">
        <f t="shared" ref="D105:M105" si="7">(D93/D85)*100</f>
        <v>9.7359529473503292E-2</v>
      </c>
      <c r="E105" s="203">
        <f t="shared" si="7"/>
        <v>0.13437320475739162</v>
      </c>
      <c r="F105" s="203">
        <f t="shared" si="7"/>
        <v>9.7503638620615327E-2</v>
      </c>
      <c r="G105" s="203">
        <f t="shared" si="7"/>
        <v>8.8531713191486436E-2</v>
      </c>
      <c r="H105" s="203">
        <f t="shared" si="7"/>
        <v>8.2171029316746552E-2</v>
      </c>
      <c r="I105" s="203">
        <f t="shared" si="7"/>
        <v>0.11990993727525856</v>
      </c>
      <c r="J105" s="203">
        <f t="shared" si="7"/>
        <v>0.86973579193903605</v>
      </c>
      <c r="K105" s="203">
        <f t="shared" si="7"/>
        <v>0.73815815981615795</v>
      </c>
      <c r="L105" s="203">
        <f t="shared" si="7"/>
        <v>1.0352516985219777</v>
      </c>
      <c r="M105" s="203">
        <f t="shared" si="7"/>
        <v>1.1416865969339651</v>
      </c>
    </row>
    <row r="106" spans="2:13" ht="12.5" x14ac:dyDescent="0.25">
      <c r="B106" s="146" t="s">
        <v>63</v>
      </c>
      <c r="C106" s="203">
        <f>(C94/C85)*100</f>
        <v>0</v>
      </c>
      <c r="D106" s="203">
        <f t="shared" ref="D106:M106" si="8">(D94/D85)*100</f>
        <v>5.9758054321460037E-2</v>
      </c>
      <c r="E106" s="203">
        <f t="shared" si="8"/>
        <v>3.9981821596921485E-2</v>
      </c>
      <c r="F106" s="203">
        <f t="shared" si="8"/>
        <v>0.21065901315078139</v>
      </c>
      <c r="G106" s="203">
        <f t="shared" si="8"/>
        <v>0.31123659703993367</v>
      </c>
      <c r="H106" s="203">
        <f t="shared" si="8"/>
        <v>0.50321785701161459</v>
      </c>
      <c r="I106" s="203">
        <f t="shared" si="8"/>
        <v>0.67421263901599793</v>
      </c>
      <c r="J106" s="203">
        <f t="shared" si="8"/>
        <v>1.1886567304694642</v>
      </c>
      <c r="K106" s="203">
        <f t="shared" si="8"/>
        <v>1.6487821989002296</v>
      </c>
      <c r="L106" s="203">
        <f t="shared" si="8"/>
        <v>1.4744475527381267</v>
      </c>
      <c r="M106" s="203">
        <f t="shared" si="8"/>
        <v>0.84958557378387645</v>
      </c>
    </row>
    <row r="107" spans="2:13" ht="14" x14ac:dyDescent="0.3">
      <c r="B107" s="204" t="s">
        <v>15</v>
      </c>
      <c r="C107" s="205">
        <f>100-SUM(C98:C106)</f>
        <v>25.486718941317349</v>
      </c>
      <c r="D107" s="205">
        <f t="shared" ref="D107:M107" si="9">100-SUM(D98:D106)</f>
        <v>23.21942112634575</v>
      </c>
      <c r="E107" s="205">
        <f t="shared" si="9"/>
        <v>22.175965010167275</v>
      </c>
      <c r="F107" s="205">
        <f t="shared" si="9"/>
        <v>22.57849872228428</v>
      </c>
      <c r="G107" s="205">
        <f t="shared" si="9"/>
        <v>20.047865805555759</v>
      </c>
      <c r="H107" s="205">
        <f t="shared" si="9"/>
        <v>20.317646411354843</v>
      </c>
      <c r="I107" s="205">
        <f t="shared" si="9"/>
        <v>16.679916995909693</v>
      </c>
      <c r="J107" s="205">
        <f t="shared" si="9"/>
        <v>13.228780848558728</v>
      </c>
      <c r="K107" s="205">
        <f t="shared" si="9"/>
        <v>11.172247684599157</v>
      </c>
      <c r="L107" s="205">
        <f t="shared" si="9"/>
        <v>9.4558756755943847</v>
      </c>
      <c r="M107" s="205">
        <f t="shared" si="9"/>
        <v>9.3443192452233319</v>
      </c>
    </row>
    <row r="108" spans="2:13" x14ac:dyDescent="0.25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</row>
    <row r="109" spans="2:13" x14ac:dyDescent="0.25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</row>
    <row r="111" spans="2:13" ht="12.5" x14ac:dyDescent="0.25">
      <c r="B111" s="152" t="s">
        <v>166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</row>
    <row r="112" spans="2:13" x14ac:dyDescent="0.25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</row>
    <row r="113" spans="2:13" ht="12.5" x14ac:dyDescent="0.25">
      <c r="B113" s="152" t="s">
        <v>77</v>
      </c>
      <c r="C113" s="137">
        <v>44590.660393518519</v>
      </c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</row>
    <row r="114" spans="2:13" ht="12.5" x14ac:dyDescent="0.25">
      <c r="B114" s="152" t="s">
        <v>78</v>
      </c>
      <c r="C114" s="137">
        <v>44592.647123958333</v>
      </c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</row>
    <row r="115" spans="2:13" ht="12.5" x14ac:dyDescent="0.25">
      <c r="B115" s="152" t="s">
        <v>79</v>
      </c>
      <c r="C115" s="152" t="s">
        <v>80</v>
      </c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</row>
    <row r="116" spans="2:13" x14ac:dyDescent="0.25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</row>
    <row r="117" spans="2:13" ht="12.5" x14ac:dyDescent="0.25">
      <c r="B117" s="152" t="s">
        <v>93</v>
      </c>
      <c r="C117" s="152" t="s">
        <v>3</v>
      </c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</row>
    <row r="118" spans="2:13" ht="12.5" x14ac:dyDescent="0.25">
      <c r="B118" s="152" t="s">
        <v>85</v>
      </c>
      <c r="C118" s="152" t="s">
        <v>133</v>
      </c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</row>
    <row r="119" spans="2:13" ht="12.5" x14ac:dyDescent="0.25">
      <c r="B119" s="152" t="s">
        <v>83</v>
      </c>
      <c r="C119" s="152" t="s">
        <v>164</v>
      </c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</row>
    <row r="120" spans="2:13" x14ac:dyDescent="0.25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</row>
    <row r="121" spans="2:13" ht="12.5" x14ac:dyDescent="0.25">
      <c r="B121" s="146" t="s">
        <v>165</v>
      </c>
      <c r="C121" s="146" t="s">
        <v>139</v>
      </c>
      <c r="D121" s="146" t="s">
        <v>140</v>
      </c>
      <c r="E121" s="146" t="s">
        <v>141</v>
      </c>
      <c r="F121" s="146" t="s">
        <v>142</v>
      </c>
      <c r="G121" s="146" t="s">
        <v>143</v>
      </c>
      <c r="H121" s="146" t="s">
        <v>144</v>
      </c>
      <c r="I121" s="146" t="s">
        <v>145</v>
      </c>
      <c r="J121" s="146" t="s">
        <v>146</v>
      </c>
      <c r="K121" s="146" t="s">
        <v>136</v>
      </c>
      <c r="L121" s="146" t="s">
        <v>161</v>
      </c>
      <c r="M121" s="146" t="s">
        <v>293</v>
      </c>
    </row>
    <row r="122" spans="2:13" ht="12.5" x14ac:dyDescent="0.25">
      <c r="B122" s="146" t="s">
        <v>71</v>
      </c>
      <c r="C122" s="140">
        <v>512762.408</v>
      </c>
      <c r="D122" s="140">
        <v>493637.23100000003</v>
      </c>
      <c r="E122" s="140">
        <v>501952.12099999998</v>
      </c>
      <c r="F122" s="140">
        <v>476007.01199999999</v>
      </c>
      <c r="G122" s="140">
        <v>474798.245</v>
      </c>
      <c r="H122" s="140">
        <v>511568.46</v>
      </c>
      <c r="I122" s="140">
        <v>507069.05699999997</v>
      </c>
      <c r="J122" s="140">
        <v>521239.10600000003</v>
      </c>
      <c r="K122" s="140">
        <v>512530.36200000002</v>
      </c>
      <c r="L122" s="140">
        <v>507158.95299999998</v>
      </c>
      <c r="M122" s="140">
        <v>440251.89600000001</v>
      </c>
    </row>
    <row r="123" spans="2:13" ht="12.5" x14ac:dyDescent="0.25">
      <c r="B123" s="146" t="s">
        <v>8</v>
      </c>
      <c r="C123" s="140">
        <v>178115.12700000001</v>
      </c>
      <c r="D123" s="140">
        <v>173324.277</v>
      </c>
      <c r="E123" s="140">
        <v>170143.78200000001</v>
      </c>
      <c r="F123" s="140">
        <v>164237.014</v>
      </c>
      <c r="G123" s="140">
        <v>148910.66200000001</v>
      </c>
      <c r="H123" s="140">
        <v>151889.50899999999</v>
      </c>
      <c r="I123" s="140">
        <v>164172.76800000001</v>
      </c>
      <c r="J123" s="140">
        <v>160077.95499999999</v>
      </c>
      <c r="K123" s="140">
        <v>151648.91699999999</v>
      </c>
      <c r="L123" s="140">
        <v>135768.177</v>
      </c>
      <c r="M123" s="140">
        <v>112978.09299999999</v>
      </c>
    </row>
    <row r="124" spans="2:13" ht="12.5" x14ac:dyDescent="0.25">
      <c r="B124" s="146" t="s">
        <v>44</v>
      </c>
      <c r="C124" s="140">
        <v>39443</v>
      </c>
      <c r="D124" s="140">
        <v>35711.336000000003</v>
      </c>
      <c r="E124" s="140">
        <v>34301</v>
      </c>
      <c r="F124" s="140">
        <v>38546</v>
      </c>
      <c r="G124" s="140">
        <v>43545</v>
      </c>
      <c r="H124" s="140">
        <v>42726.673999999999</v>
      </c>
      <c r="I124" s="140">
        <v>40203.519</v>
      </c>
      <c r="J124" s="140">
        <v>40226.010999999999</v>
      </c>
      <c r="K124" s="140">
        <v>36724.347999999998</v>
      </c>
      <c r="L124" s="140">
        <v>35233.141000000003</v>
      </c>
      <c r="M124" s="140">
        <v>38179.695</v>
      </c>
    </row>
    <row r="125" spans="2:13" ht="12.5" x14ac:dyDescent="0.25">
      <c r="B125" s="146" t="s">
        <v>11</v>
      </c>
      <c r="C125" s="140">
        <v>28707.788</v>
      </c>
      <c r="D125" s="140">
        <v>29227.412</v>
      </c>
      <c r="E125" s="140">
        <v>26851.032999999999</v>
      </c>
      <c r="F125" s="140">
        <v>28563.134999999998</v>
      </c>
      <c r="G125" s="140">
        <v>31706.339</v>
      </c>
      <c r="H125" s="140">
        <v>34595.499000000003</v>
      </c>
      <c r="I125" s="140">
        <v>35251.285000000003</v>
      </c>
      <c r="J125" s="140">
        <v>39727.557000000001</v>
      </c>
      <c r="K125" s="140">
        <v>36488.353999999999</v>
      </c>
      <c r="L125" s="140">
        <v>36810.821000000004</v>
      </c>
      <c r="M125" s="140">
        <v>37091.735999999997</v>
      </c>
    </row>
    <row r="126" spans="2:13" ht="12.5" x14ac:dyDescent="0.25">
      <c r="B126" s="146" t="s">
        <v>49</v>
      </c>
      <c r="C126" s="140">
        <v>0</v>
      </c>
      <c r="D126" s="140">
        <v>173</v>
      </c>
      <c r="E126" s="140">
        <v>10</v>
      </c>
      <c r="F126" s="140">
        <v>0</v>
      </c>
      <c r="G126" s="140">
        <v>124</v>
      </c>
      <c r="H126" s="140">
        <v>771</v>
      </c>
      <c r="I126" s="140">
        <v>3089</v>
      </c>
      <c r="J126" s="140">
        <v>4726.576</v>
      </c>
      <c r="K126" s="140">
        <v>12201.855</v>
      </c>
      <c r="L126" s="140">
        <v>26589.550999999999</v>
      </c>
      <c r="M126" s="140">
        <v>35525.514000000003</v>
      </c>
    </row>
    <row r="127" spans="2:13" ht="12.5" x14ac:dyDescent="0.25">
      <c r="B127" s="146" t="s">
        <v>10</v>
      </c>
      <c r="C127" s="140">
        <v>30759</v>
      </c>
      <c r="D127" s="140">
        <v>41062.707000000002</v>
      </c>
      <c r="E127" s="140">
        <v>45700.716</v>
      </c>
      <c r="F127" s="140">
        <v>41359.798000000003</v>
      </c>
      <c r="G127" s="140">
        <v>42527.589</v>
      </c>
      <c r="H127" s="140">
        <v>40264.044999999998</v>
      </c>
      <c r="I127" s="140">
        <v>39207.669000000002</v>
      </c>
      <c r="J127" s="140">
        <v>34025.83</v>
      </c>
      <c r="K127" s="140">
        <v>37774.542000000001</v>
      </c>
      <c r="L127" s="140">
        <v>38885.209000000003</v>
      </c>
      <c r="M127" s="140">
        <v>34557.557000000001</v>
      </c>
    </row>
    <row r="128" spans="2:13" ht="12.5" x14ac:dyDescent="0.25">
      <c r="B128" s="146" t="s">
        <v>12</v>
      </c>
      <c r="C128" s="140">
        <v>19658.328000000001</v>
      </c>
      <c r="D128" s="140">
        <v>27812.242999999999</v>
      </c>
      <c r="E128" s="140">
        <v>36088.224999999999</v>
      </c>
      <c r="F128" s="140">
        <v>34491.857000000004</v>
      </c>
      <c r="G128" s="140">
        <v>39567.966999999997</v>
      </c>
      <c r="H128" s="140">
        <v>39230.313000000002</v>
      </c>
      <c r="I128" s="140">
        <v>26265.942999999999</v>
      </c>
      <c r="J128" s="140">
        <v>30083.102999999999</v>
      </c>
      <c r="K128" s="140">
        <v>35806.209000000003</v>
      </c>
      <c r="L128" s="140">
        <v>39615.036999999997</v>
      </c>
      <c r="M128" s="140">
        <v>33912.455999999998</v>
      </c>
    </row>
    <row r="129" spans="2:13" ht="12.5" x14ac:dyDescent="0.25">
      <c r="B129" s="146" t="s">
        <v>13</v>
      </c>
      <c r="C129" s="140">
        <v>16944.52</v>
      </c>
      <c r="D129" s="140">
        <v>18222.646000000001</v>
      </c>
      <c r="E129" s="140">
        <v>21547.239000000001</v>
      </c>
      <c r="F129" s="140">
        <v>18171.806</v>
      </c>
      <c r="G129" s="140">
        <v>22628.760999999999</v>
      </c>
      <c r="H129" s="140">
        <v>40078.411999999997</v>
      </c>
      <c r="I129" s="140">
        <v>42954.283000000003</v>
      </c>
      <c r="J129" s="140">
        <v>43891.773999999998</v>
      </c>
      <c r="K129" s="140">
        <v>43998.1</v>
      </c>
      <c r="L129" s="140">
        <v>45297.262000000002</v>
      </c>
      <c r="M129" s="140">
        <v>29117.416000000001</v>
      </c>
    </row>
    <row r="130" spans="2:13" ht="12.5" x14ac:dyDescent="0.25">
      <c r="B130" s="146" t="s">
        <v>30</v>
      </c>
      <c r="C130" s="140">
        <v>28535</v>
      </c>
      <c r="D130" s="140">
        <v>22188.101999999999</v>
      </c>
      <c r="E130" s="140">
        <v>22172</v>
      </c>
      <c r="F130" s="140">
        <v>19905</v>
      </c>
      <c r="G130" s="140">
        <v>20177</v>
      </c>
      <c r="H130" s="140">
        <v>20288.791000000001</v>
      </c>
      <c r="I130" s="140">
        <v>20740.310000000001</v>
      </c>
      <c r="J130" s="140">
        <v>21414.753000000001</v>
      </c>
      <c r="K130" s="140">
        <v>19972.129000000001</v>
      </c>
      <c r="L130" s="140">
        <v>24798.395</v>
      </c>
      <c r="M130" s="140">
        <v>24790.802</v>
      </c>
    </row>
    <row r="131" spans="2:13" ht="12.5" x14ac:dyDescent="0.25">
      <c r="B131" s="146" t="s">
        <v>132</v>
      </c>
      <c r="C131" s="140">
        <v>22840.151000000002</v>
      </c>
      <c r="D131" s="140">
        <v>24961.657999999999</v>
      </c>
      <c r="E131" s="140">
        <v>20014.072</v>
      </c>
      <c r="F131" s="140">
        <v>23706.813999999998</v>
      </c>
      <c r="G131" s="140">
        <v>21938.886999999999</v>
      </c>
      <c r="H131" s="140">
        <v>27297.174999999999</v>
      </c>
      <c r="I131" s="140">
        <v>23525.669000000002</v>
      </c>
      <c r="J131" s="140">
        <v>24128.792000000001</v>
      </c>
      <c r="K131" s="140">
        <v>23332.175999999999</v>
      </c>
      <c r="L131" s="140">
        <v>22742.728999999999</v>
      </c>
      <c r="M131" s="140">
        <v>20469.278999999999</v>
      </c>
    </row>
    <row r="132" spans="2:13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</row>
    <row r="133" spans="2:13" ht="12.5" x14ac:dyDescent="0.25">
      <c r="B133" s="146"/>
      <c r="C133" s="146" t="s">
        <v>139</v>
      </c>
      <c r="D133" s="146" t="s">
        <v>140</v>
      </c>
      <c r="E133" s="146" t="s">
        <v>141</v>
      </c>
      <c r="F133" s="146" t="s">
        <v>142</v>
      </c>
      <c r="G133" s="146" t="s">
        <v>143</v>
      </c>
      <c r="H133" s="146" t="s">
        <v>144</v>
      </c>
      <c r="I133" s="146" t="s">
        <v>145</v>
      </c>
      <c r="J133" s="146" t="s">
        <v>146</v>
      </c>
      <c r="K133" s="146" t="s">
        <v>136</v>
      </c>
      <c r="L133" s="146" t="s">
        <v>161</v>
      </c>
      <c r="M133" s="146" t="s">
        <v>293</v>
      </c>
    </row>
    <row r="134" spans="2:13" ht="12.5" x14ac:dyDescent="0.25">
      <c r="B134" s="146" t="s">
        <v>8</v>
      </c>
      <c r="C134" s="140">
        <f t="shared" ref="C134:M134" si="10">(C123/C122)*100</f>
        <v>34.73638555032295</v>
      </c>
      <c r="D134" s="140">
        <f t="shared" si="10"/>
        <v>35.11167029457711</v>
      </c>
      <c r="E134" s="140">
        <f t="shared" si="10"/>
        <v>33.896416586712661</v>
      </c>
      <c r="F134" s="140">
        <f t="shared" si="10"/>
        <v>34.503066101891797</v>
      </c>
      <c r="G134" s="140">
        <f t="shared" si="10"/>
        <v>31.362934376473952</v>
      </c>
      <c r="H134" s="140">
        <f t="shared" si="10"/>
        <v>29.690944785767282</v>
      </c>
      <c r="I134" s="140">
        <f t="shared" si="10"/>
        <v>32.37680661709161</v>
      </c>
      <c r="J134" s="140">
        <f t="shared" si="10"/>
        <v>30.711040894157311</v>
      </c>
      <c r="K134" s="140">
        <f t="shared" si="10"/>
        <v>29.588279689077225</v>
      </c>
      <c r="L134" s="140">
        <f t="shared" si="10"/>
        <v>26.770340185634069</v>
      </c>
      <c r="M134" s="140">
        <f t="shared" si="10"/>
        <v>25.662147971760234</v>
      </c>
    </row>
    <row r="135" spans="2:13" ht="12.5" x14ac:dyDescent="0.25">
      <c r="B135" s="146" t="s">
        <v>44</v>
      </c>
      <c r="C135" s="140">
        <f t="shared" ref="C135:M135" si="11">(C124/C122)*100</f>
        <v>7.6922565665149154</v>
      </c>
      <c r="D135" s="140">
        <f t="shared" si="11"/>
        <v>7.2343279147840462</v>
      </c>
      <c r="E135" s="140">
        <f t="shared" si="11"/>
        <v>6.8335202831028576</v>
      </c>
      <c r="F135" s="140">
        <f t="shared" si="11"/>
        <v>8.0977798705200588</v>
      </c>
      <c r="G135" s="140">
        <f t="shared" si="11"/>
        <v>9.1712638912555384</v>
      </c>
      <c r="H135" s="140">
        <f t="shared" si="11"/>
        <v>8.3520930903363357</v>
      </c>
      <c r="I135" s="140">
        <f t="shared" si="11"/>
        <v>7.9286082329413379</v>
      </c>
      <c r="J135" s="140">
        <f t="shared" si="11"/>
        <v>7.7173816271567306</v>
      </c>
      <c r="K135" s="140">
        <f t="shared" si="11"/>
        <v>7.1653019455655196</v>
      </c>
      <c r="L135" s="140">
        <f t="shared" si="11"/>
        <v>6.9471594243945054</v>
      </c>
      <c r="M135" s="140">
        <f t="shared" si="11"/>
        <v>8.6722386313130144</v>
      </c>
    </row>
    <row r="136" spans="2:13" ht="12.5" x14ac:dyDescent="0.25">
      <c r="B136" s="146" t="s">
        <v>11</v>
      </c>
      <c r="C136" s="140">
        <f t="shared" ref="C136:M136" si="12">(C125/C122)*100</f>
        <v>5.5986530120203355</v>
      </c>
      <c r="D136" s="140">
        <f t="shared" si="12"/>
        <v>5.9208281232741937</v>
      </c>
      <c r="E136" s="140">
        <f t="shared" si="12"/>
        <v>5.3493215541169112</v>
      </c>
      <c r="F136" s="140">
        <f t="shared" si="12"/>
        <v>6.0005702184908145</v>
      </c>
      <c r="G136" s="140">
        <f t="shared" si="12"/>
        <v>6.6778551382387699</v>
      </c>
      <c r="H136" s="140">
        <f t="shared" si="12"/>
        <v>6.7626332944763643</v>
      </c>
      <c r="I136" s="140">
        <f t="shared" si="12"/>
        <v>6.9519692659928971</v>
      </c>
      <c r="J136" s="140">
        <f t="shared" si="12"/>
        <v>7.6217529618738924</v>
      </c>
      <c r="K136" s="140">
        <f t="shared" si="12"/>
        <v>7.1192570636429924</v>
      </c>
      <c r="L136" s="140">
        <f t="shared" si="12"/>
        <v>7.2582413821648544</v>
      </c>
      <c r="M136" s="140">
        <f t="shared" si="12"/>
        <v>8.4251166972827747</v>
      </c>
    </row>
    <row r="137" spans="2:13" ht="12.5" x14ac:dyDescent="0.25">
      <c r="B137" s="146" t="s">
        <v>49</v>
      </c>
      <c r="C137" s="140">
        <f t="shared" ref="C137:M137" si="13">(C126/C122)*100</f>
        <v>0</v>
      </c>
      <c r="D137" s="140">
        <f t="shared" si="13"/>
        <v>3.5045978936706253E-2</v>
      </c>
      <c r="E137" s="140">
        <f t="shared" si="13"/>
        <v>1.9922218836485404E-3</v>
      </c>
      <c r="F137" s="140">
        <f t="shared" si="13"/>
        <v>0</v>
      </c>
      <c r="G137" s="140">
        <f t="shared" si="13"/>
        <v>2.6116356011383322E-2</v>
      </c>
      <c r="H137" s="140">
        <f t="shared" si="13"/>
        <v>0.15071296615901614</v>
      </c>
      <c r="I137" s="140">
        <f t="shared" si="13"/>
        <v>0.60918724133466506</v>
      </c>
      <c r="J137" s="140">
        <f t="shared" si="13"/>
        <v>0.90679612208528337</v>
      </c>
      <c r="K137" s="140">
        <f t="shared" si="13"/>
        <v>2.3807087159453002</v>
      </c>
      <c r="L137" s="140">
        <f t="shared" si="13"/>
        <v>5.2428436573414885</v>
      </c>
      <c r="M137" s="140">
        <f t="shared" si="13"/>
        <v>8.0693608188344985</v>
      </c>
    </row>
    <row r="138" spans="2:13" ht="12.5" x14ac:dyDescent="0.25">
      <c r="B138" s="146" t="s">
        <v>10</v>
      </c>
      <c r="C138" s="140">
        <f t="shared" ref="C138:M138" si="14">(C127/C122)*100</f>
        <v>5.9986846773681588</v>
      </c>
      <c r="D138" s="140">
        <f t="shared" si="14"/>
        <v>8.3183974832724878</v>
      </c>
      <c r="E138" s="140">
        <f t="shared" si="14"/>
        <v>9.1045966513606977</v>
      </c>
      <c r="F138" s="140">
        <f t="shared" si="14"/>
        <v>8.6889051962116888</v>
      </c>
      <c r="G138" s="140">
        <f t="shared" si="14"/>
        <v>8.9569810857241059</v>
      </c>
      <c r="H138" s="140">
        <f t="shared" si="14"/>
        <v>7.8707051251752302</v>
      </c>
      <c r="I138" s="140">
        <f t="shared" si="14"/>
        <v>7.7322148647693965</v>
      </c>
      <c r="J138" s="140">
        <f t="shared" si="14"/>
        <v>6.5278736012566174</v>
      </c>
      <c r="K138" s="140">
        <f t="shared" si="14"/>
        <v>7.3702057089058846</v>
      </c>
      <c r="L138" s="140">
        <f t="shared" si="14"/>
        <v>7.6672626540421156</v>
      </c>
      <c r="M138" s="140">
        <f t="shared" si="14"/>
        <v>7.8494964619073446</v>
      </c>
    </row>
    <row r="139" spans="2:13" ht="12.5" x14ac:dyDescent="0.25">
      <c r="B139" s="146" t="s">
        <v>12</v>
      </c>
      <c r="C139" s="140">
        <f t="shared" ref="C139:M139" si="15">(C128/C122)*100</f>
        <v>3.8338083473545121</v>
      </c>
      <c r="D139" s="140">
        <f t="shared" si="15"/>
        <v>5.6341461408124616</v>
      </c>
      <c r="E139" s="140">
        <f t="shared" si="15"/>
        <v>7.189575158703235</v>
      </c>
      <c r="F139" s="140">
        <f t="shared" si="15"/>
        <v>7.2460817026787847</v>
      </c>
      <c r="G139" s="140">
        <f t="shared" si="15"/>
        <v>8.3336380066021505</v>
      </c>
      <c r="H139" s="140">
        <f t="shared" si="15"/>
        <v>7.6686340279852283</v>
      </c>
      <c r="I139" s="140">
        <f t="shared" si="15"/>
        <v>5.1799538223449515</v>
      </c>
      <c r="J139" s="140">
        <f t="shared" si="15"/>
        <v>5.7714593271518648</v>
      </c>
      <c r="K139" s="140">
        <f t="shared" si="15"/>
        <v>6.9861634850814953</v>
      </c>
      <c r="L139" s="140">
        <f t="shared" si="15"/>
        <v>7.8111678332138208</v>
      </c>
      <c r="M139" s="140">
        <f t="shared" si="15"/>
        <v>7.7029664853504682</v>
      </c>
    </row>
    <row r="140" spans="2:13" ht="12.5" x14ac:dyDescent="0.25">
      <c r="B140" s="146" t="s">
        <v>13</v>
      </c>
      <c r="C140" s="140">
        <f t="shared" ref="C140:M140" si="16">(C129/C122)*100</f>
        <v>3.3045558207145325</v>
      </c>
      <c r="D140" s="140">
        <f t="shared" si="16"/>
        <v>3.6915055947228583</v>
      </c>
      <c r="E140" s="140">
        <f t="shared" si="16"/>
        <v>4.2926881068005294</v>
      </c>
      <c r="F140" s="140">
        <f t="shared" si="16"/>
        <v>3.8175500658381059</v>
      </c>
      <c r="G140" s="140">
        <f t="shared" si="16"/>
        <v>4.7659740191331155</v>
      </c>
      <c r="H140" s="140">
        <f t="shared" si="16"/>
        <v>7.8344180952828868</v>
      </c>
      <c r="I140" s="140">
        <f t="shared" si="16"/>
        <v>8.4710913448619287</v>
      </c>
      <c r="J140" s="140">
        <f t="shared" si="16"/>
        <v>8.4206602104025539</v>
      </c>
      <c r="K140" s="140">
        <f t="shared" si="16"/>
        <v>8.584486551842561</v>
      </c>
      <c r="L140" s="140">
        <f t="shared" si="16"/>
        <v>8.9315710059051252</v>
      </c>
      <c r="M140" s="140">
        <f t="shared" si="16"/>
        <v>6.6138082003853542</v>
      </c>
    </row>
    <row r="141" spans="2:13" ht="12.5" x14ac:dyDescent="0.25">
      <c r="B141" s="146" t="s">
        <v>30</v>
      </c>
      <c r="C141" s="140">
        <f t="shared" ref="C141:M141" si="17">(C130/C122)*100</f>
        <v>5.5649555339478001</v>
      </c>
      <c r="D141" s="140">
        <f t="shared" si="17"/>
        <v>4.4948193950143915</v>
      </c>
      <c r="E141" s="140">
        <f t="shared" si="17"/>
        <v>4.4171543604255437</v>
      </c>
      <c r="F141" s="140">
        <f t="shared" si="17"/>
        <v>4.1816610886395935</v>
      </c>
      <c r="G141" s="140">
        <f t="shared" si="17"/>
        <v>4.2495944777554939</v>
      </c>
      <c r="H141" s="140">
        <f t="shared" si="17"/>
        <v>3.965997239157395</v>
      </c>
      <c r="I141" s="140">
        <f t="shared" si="17"/>
        <v>4.0902338081339487</v>
      </c>
      <c r="J141" s="140">
        <f t="shared" si="17"/>
        <v>4.108431764519219</v>
      </c>
      <c r="K141" s="140">
        <f t="shared" si="17"/>
        <v>3.8967699244323013</v>
      </c>
      <c r="L141" s="140">
        <f t="shared" si="17"/>
        <v>4.889669176361755</v>
      </c>
      <c r="M141" s="140">
        <f t="shared" si="17"/>
        <v>5.6310494571952958</v>
      </c>
    </row>
    <row r="142" spans="2:13" ht="12.5" x14ac:dyDescent="0.25">
      <c r="B142" s="146" t="s">
        <v>132</v>
      </c>
      <c r="C142" s="140">
        <f t="shared" ref="C142:M142" si="18">(C131/C122)*100</f>
        <v>4.454334140657207</v>
      </c>
      <c r="D142" s="140">
        <f t="shared" si="18"/>
        <v>5.0566805808859261</v>
      </c>
      <c r="E142" s="140">
        <f t="shared" si="18"/>
        <v>3.9872472219317507</v>
      </c>
      <c r="F142" s="140">
        <f t="shared" si="18"/>
        <v>4.9803497432512609</v>
      </c>
      <c r="G142" s="140">
        <f t="shared" si="18"/>
        <v>4.6206756724637854</v>
      </c>
      <c r="H142" s="140">
        <f t="shared" si="18"/>
        <v>5.3359769286793011</v>
      </c>
      <c r="I142" s="140">
        <f t="shared" si="18"/>
        <v>4.6395394621762547</v>
      </c>
      <c r="J142" s="140">
        <f t="shared" si="18"/>
        <v>4.6291215916558643</v>
      </c>
      <c r="K142" s="140">
        <f t="shared" si="18"/>
        <v>4.5523500127783647</v>
      </c>
      <c r="L142" s="140">
        <f t="shared" si="18"/>
        <v>4.484339449292932</v>
      </c>
      <c r="M142" s="140">
        <f t="shared" si="18"/>
        <v>4.6494470974407793</v>
      </c>
    </row>
    <row r="143" spans="2:13" ht="14" x14ac:dyDescent="0.3">
      <c r="B143" s="204" t="s">
        <v>15</v>
      </c>
      <c r="C143" s="206">
        <f t="shared" ref="C143:M143" si="19">100-SUM(C134:C142)</f>
        <v>28.816366351099589</v>
      </c>
      <c r="D143" s="206">
        <f t="shared" si="19"/>
        <v>24.502578493719824</v>
      </c>
      <c r="E143" s="206">
        <f t="shared" si="19"/>
        <v>24.927487854962166</v>
      </c>
      <c r="F143" s="206">
        <f t="shared" si="19"/>
        <v>22.484036012477887</v>
      </c>
      <c r="G143" s="206">
        <f t="shared" si="19"/>
        <v>21.834966976341704</v>
      </c>
      <c r="H143" s="206">
        <f t="shared" si="19"/>
        <v>22.367884446980966</v>
      </c>
      <c r="I143" s="206">
        <f t="shared" si="19"/>
        <v>22.020395340353005</v>
      </c>
      <c r="J143" s="206">
        <f t="shared" si="19"/>
        <v>23.585481899740657</v>
      </c>
      <c r="K143" s="206">
        <f t="shared" si="19"/>
        <v>22.356476902728346</v>
      </c>
      <c r="L143" s="206">
        <f t="shared" si="19"/>
        <v>19.997405231649338</v>
      </c>
      <c r="M143" s="206">
        <f t="shared" si="19"/>
        <v>16.724368178530241</v>
      </c>
    </row>
    <row r="148" spans="2:13" ht="12.5" x14ac:dyDescent="0.25">
      <c r="B148" s="152" t="s">
        <v>169</v>
      </c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</row>
    <row r="149" spans="2:13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</row>
    <row r="150" spans="2:13" ht="12.5" x14ac:dyDescent="0.25">
      <c r="B150" s="152" t="s">
        <v>77</v>
      </c>
      <c r="C150" s="137">
        <v>44592.406574074077</v>
      </c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</row>
    <row r="151" spans="2:13" ht="12.5" x14ac:dyDescent="0.25">
      <c r="B151" s="152" t="s">
        <v>78</v>
      </c>
      <c r="C151" s="137">
        <v>44592.647881701385</v>
      </c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</row>
    <row r="152" spans="2:13" ht="12.5" x14ac:dyDescent="0.25">
      <c r="B152" s="152" t="s">
        <v>79</v>
      </c>
      <c r="C152" s="152" t="s">
        <v>80</v>
      </c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</row>
    <row r="153" spans="2:13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</row>
    <row r="154" spans="2:13" ht="12.5" x14ac:dyDescent="0.25">
      <c r="B154" s="152" t="s">
        <v>93</v>
      </c>
      <c r="C154" s="152" t="s">
        <v>2</v>
      </c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</row>
    <row r="155" spans="2:13" ht="12.5" x14ac:dyDescent="0.25">
      <c r="B155" s="152" t="s">
        <v>85</v>
      </c>
      <c r="C155" s="152" t="s">
        <v>133</v>
      </c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</row>
    <row r="156" spans="2:13" ht="12.5" x14ac:dyDescent="0.25">
      <c r="B156" s="152" t="s">
        <v>83</v>
      </c>
      <c r="C156" s="152" t="s">
        <v>170</v>
      </c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</row>
    <row r="157" spans="2:13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</row>
    <row r="158" spans="2:13" ht="12.5" x14ac:dyDescent="0.25">
      <c r="B158" s="146" t="s">
        <v>165</v>
      </c>
      <c r="C158" s="146" t="s">
        <v>139</v>
      </c>
      <c r="D158" s="146" t="s">
        <v>140</v>
      </c>
      <c r="E158" s="146" t="s">
        <v>141</v>
      </c>
      <c r="F158" s="146" t="s">
        <v>142</v>
      </c>
      <c r="G158" s="146" t="s">
        <v>143</v>
      </c>
      <c r="H158" s="146" t="s">
        <v>144</v>
      </c>
      <c r="I158" s="146" t="s">
        <v>145</v>
      </c>
      <c r="J158" s="146" t="s">
        <v>146</v>
      </c>
      <c r="K158" s="146" t="s">
        <v>136</v>
      </c>
      <c r="L158" s="146" t="s">
        <v>161</v>
      </c>
      <c r="M158" s="146" t="s">
        <v>293</v>
      </c>
    </row>
    <row r="159" spans="2:13" ht="12.5" x14ac:dyDescent="0.25">
      <c r="B159" s="146" t="s">
        <v>71</v>
      </c>
      <c r="C159" s="140">
        <v>14888579.472999999</v>
      </c>
      <c r="D159" s="140">
        <v>14515596.038000001</v>
      </c>
      <c r="E159" s="140">
        <v>14156490.355</v>
      </c>
      <c r="F159" s="140">
        <v>14236323.75</v>
      </c>
      <c r="G159" s="140">
        <v>13301195.241</v>
      </c>
      <c r="H159" s="140">
        <v>14232408.280999999</v>
      </c>
      <c r="I159" s="140">
        <v>14718592.713</v>
      </c>
      <c r="J159" s="140">
        <v>16362167.611</v>
      </c>
      <c r="K159" s="140">
        <v>15342660.022</v>
      </c>
      <c r="L159" s="140">
        <v>16755116.790999999</v>
      </c>
      <c r="M159" s="140">
        <v>15313617.182</v>
      </c>
    </row>
    <row r="160" spans="2:13" ht="12.5" x14ac:dyDescent="0.25">
      <c r="B160" s="146" t="s">
        <v>8</v>
      </c>
      <c r="C160" s="140">
        <v>4555369</v>
      </c>
      <c r="D160" s="140">
        <v>4679209.4239999996</v>
      </c>
      <c r="E160" s="140">
        <v>4518979.5250000004</v>
      </c>
      <c r="F160" s="140">
        <v>5212795.7659999998</v>
      </c>
      <c r="G160" s="140">
        <v>4430386.6519999998</v>
      </c>
      <c r="H160" s="140">
        <v>4778473.8810000001</v>
      </c>
      <c r="I160" s="140">
        <v>5830535.0599999996</v>
      </c>
      <c r="J160" s="140">
        <v>6281614.5300000003</v>
      </c>
      <c r="K160" s="140">
        <v>5812131.2819999997</v>
      </c>
      <c r="L160" s="140">
        <v>6374944.5719999997</v>
      </c>
      <c r="M160" s="140">
        <v>5850722.2450000001</v>
      </c>
    </row>
    <row r="161" spans="2:13" ht="12.5" x14ac:dyDescent="0.25">
      <c r="B161" s="146" t="s">
        <v>44</v>
      </c>
      <c r="C161" s="140">
        <v>2876470</v>
      </c>
      <c r="D161" s="140">
        <v>2816644.35</v>
      </c>
      <c r="E161" s="140">
        <v>2990930.9190000002</v>
      </c>
      <c r="F161" s="140">
        <v>2701749.0079999999</v>
      </c>
      <c r="G161" s="140">
        <v>2795698.49</v>
      </c>
      <c r="H161" s="140">
        <v>2946395.6009999998</v>
      </c>
      <c r="I161" s="140">
        <v>2401004.327</v>
      </c>
      <c r="J161" s="140">
        <v>2712337.4180000001</v>
      </c>
      <c r="K161" s="140">
        <v>2467594.193</v>
      </c>
      <c r="L161" s="140">
        <v>2456344.3149999999</v>
      </c>
      <c r="M161" s="140">
        <v>2829957.1919999998</v>
      </c>
    </row>
    <row r="162" spans="2:13" ht="12.5" x14ac:dyDescent="0.25">
      <c r="B162" s="146" t="s">
        <v>14</v>
      </c>
      <c r="C162" s="140">
        <v>1944865</v>
      </c>
      <c r="D162" s="140">
        <v>1766555.861</v>
      </c>
      <c r="E162" s="140">
        <v>1719460.8160000001</v>
      </c>
      <c r="F162" s="140">
        <v>1574874.7180000001</v>
      </c>
      <c r="G162" s="140">
        <v>1401234.4129999999</v>
      </c>
      <c r="H162" s="140">
        <v>1351879.1159999999</v>
      </c>
      <c r="I162" s="140">
        <v>1807556.2990000001</v>
      </c>
      <c r="J162" s="140">
        <v>1717712.679</v>
      </c>
      <c r="K162" s="140">
        <v>1654847.912</v>
      </c>
      <c r="L162" s="140">
        <v>1213946.1329999999</v>
      </c>
      <c r="M162" s="140">
        <v>1142421.784</v>
      </c>
    </row>
    <row r="163" spans="2:13" ht="12.5" x14ac:dyDescent="0.25">
      <c r="B163" s="146" t="s">
        <v>168</v>
      </c>
      <c r="C163" s="140">
        <v>957962.21499999997</v>
      </c>
      <c r="D163" s="140">
        <v>714598.48300000001</v>
      </c>
      <c r="E163" s="140">
        <v>532952.56200000003</v>
      </c>
      <c r="F163" s="140">
        <v>545441.81000000006</v>
      </c>
      <c r="G163" s="140">
        <v>763976.098</v>
      </c>
      <c r="H163" s="140">
        <v>818394.81599999999</v>
      </c>
      <c r="I163" s="140">
        <v>1865135.865</v>
      </c>
      <c r="J163" s="140">
        <v>2413215.9380000001</v>
      </c>
      <c r="K163" s="140">
        <v>2332015.1779999998</v>
      </c>
      <c r="L163" s="140">
        <v>2472926.1189999999</v>
      </c>
      <c r="M163" s="140">
        <v>1080404.4550000001</v>
      </c>
    </row>
    <row r="164" spans="2:13" ht="12.5" x14ac:dyDescent="0.25">
      <c r="B164" s="146" t="s">
        <v>16</v>
      </c>
      <c r="C164" s="140">
        <v>798681</v>
      </c>
      <c r="D164" s="140">
        <v>734827.80099999998</v>
      </c>
      <c r="E164" s="140">
        <v>554410.179</v>
      </c>
      <c r="F164" s="140">
        <v>482666.33</v>
      </c>
      <c r="G164" s="140">
        <v>397989.435</v>
      </c>
      <c r="H164" s="140">
        <v>472608.25799999997</v>
      </c>
      <c r="I164" s="140">
        <v>442916.63</v>
      </c>
      <c r="J164" s="140">
        <v>617104.66299999994</v>
      </c>
      <c r="K164" s="140">
        <v>642930.40899999999</v>
      </c>
      <c r="L164" s="140">
        <v>833416.92700000003</v>
      </c>
      <c r="M164" s="140">
        <v>639769.39</v>
      </c>
    </row>
    <row r="165" spans="2:13" ht="12.5" x14ac:dyDescent="0.25">
      <c r="B165" s="146" t="s">
        <v>49</v>
      </c>
      <c r="C165" s="140">
        <v>0</v>
      </c>
      <c r="D165" s="140">
        <v>0</v>
      </c>
      <c r="E165" s="140">
        <v>0</v>
      </c>
      <c r="F165" s="140">
        <v>0</v>
      </c>
      <c r="G165" s="140">
        <v>0</v>
      </c>
      <c r="H165" s="140">
        <v>0</v>
      </c>
      <c r="I165" s="140">
        <v>9527</v>
      </c>
      <c r="J165" s="140">
        <v>68887.441000000006</v>
      </c>
      <c r="K165" s="140">
        <v>92827.888999999996</v>
      </c>
      <c r="L165" s="140">
        <v>488484.61800000002</v>
      </c>
      <c r="M165" s="140">
        <v>606557.89</v>
      </c>
    </row>
    <row r="166" spans="2:13" ht="12.5" x14ac:dyDescent="0.25">
      <c r="B166" s="146" t="s">
        <v>30</v>
      </c>
      <c r="C166" s="140">
        <v>490364.25799999997</v>
      </c>
      <c r="D166" s="140">
        <v>529743.61399999994</v>
      </c>
      <c r="E166" s="140">
        <v>416826.098</v>
      </c>
      <c r="F166" s="140">
        <v>351339</v>
      </c>
      <c r="G166" s="140">
        <v>355760.58799999999</v>
      </c>
      <c r="H166" s="140">
        <v>479977.93400000001</v>
      </c>
      <c r="I166" s="140">
        <v>371249.59399999998</v>
      </c>
      <c r="J166" s="140">
        <v>373518.25599999999</v>
      </c>
      <c r="K166" s="140">
        <v>331092.99900000001</v>
      </c>
      <c r="L166" s="140">
        <v>420602.49200000003</v>
      </c>
      <c r="M166" s="140">
        <v>528277.73</v>
      </c>
    </row>
    <row r="167" spans="2:13" ht="12.5" x14ac:dyDescent="0.25">
      <c r="B167" s="146" t="s">
        <v>12</v>
      </c>
      <c r="C167" s="140">
        <v>562811</v>
      </c>
      <c r="D167" s="140">
        <v>546429.30099999998</v>
      </c>
      <c r="E167" s="140">
        <v>405510.54700000002</v>
      </c>
      <c r="F167" s="140">
        <v>218421.337</v>
      </c>
      <c r="G167" s="140">
        <v>170540.52900000001</v>
      </c>
      <c r="H167" s="140">
        <v>249094.03899999999</v>
      </c>
      <c r="I167" s="140">
        <v>291880.81900000002</v>
      </c>
      <c r="J167" s="140">
        <v>402264.03600000002</v>
      </c>
      <c r="K167" s="140">
        <v>403082.69699999999</v>
      </c>
      <c r="L167" s="140">
        <v>545385.527</v>
      </c>
      <c r="M167" s="140">
        <v>465115.66899999999</v>
      </c>
    </row>
    <row r="168" spans="2:13" ht="12.5" x14ac:dyDescent="0.25">
      <c r="B168" s="146" t="s">
        <v>9</v>
      </c>
      <c r="C168" s="140">
        <v>381660</v>
      </c>
      <c r="D168" s="140">
        <v>92597</v>
      </c>
      <c r="E168" s="140">
        <v>246469</v>
      </c>
      <c r="F168" s="140">
        <v>217361</v>
      </c>
      <c r="G168" s="140">
        <v>248145</v>
      </c>
      <c r="H168" s="140">
        <v>269748</v>
      </c>
      <c r="I168" s="140">
        <v>184404</v>
      </c>
      <c r="J168" s="140">
        <v>176819.81400000001</v>
      </c>
      <c r="K168" s="140">
        <v>170169.421</v>
      </c>
      <c r="L168" s="140">
        <v>217199.147</v>
      </c>
      <c r="M168" s="140">
        <v>169926.076</v>
      </c>
    </row>
    <row r="169" spans="2:13" ht="12.5" x14ac:dyDescent="0.25">
      <c r="B169" s="146" t="s">
        <v>17</v>
      </c>
      <c r="C169" s="140">
        <v>145341</v>
      </c>
      <c r="D169" s="140">
        <v>144138.70199999999</v>
      </c>
      <c r="E169" s="140">
        <v>111708.96799999999</v>
      </c>
      <c r="F169" s="140">
        <v>90663</v>
      </c>
      <c r="G169" s="140">
        <v>94799</v>
      </c>
      <c r="H169" s="140">
        <v>58102.752</v>
      </c>
      <c r="I169" s="140">
        <v>32339.924999999999</v>
      </c>
      <c r="J169" s="140">
        <v>34944.097999999998</v>
      </c>
      <c r="K169" s="140">
        <v>92663.111000000004</v>
      </c>
      <c r="L169" s="140">
        <v>187750.03099999999</v>
      </c>
      <c r="M169" s="140">
        <v>122489.005</v>
      </c>
    </row>
    <row r="170" spans="2:13" ht="12.5" x14ac:dyDescent="0.25">
      <c r="B170" s="146" t="s">
        <v>182</v>
      </c>
      <c r="C170" s="140">
        <v>0</v>
      </c>
      <c r="D170" s="140">
        <v>0</v>
      </c>
      <c r="E170" s="140">
        <v>3356</v>
      </c>
      <c r="F170" s="140">
        <v>0</v>
      </c>
      <c r="G170" s="140">
        <v>0</v>
      </c>
      <c r="H170" s="140">
        <v>0</v>
      </c>
      <c r="I170" s="140">
        <v>0</v>
      </c>
      <c r="J170" s="140">
        <v>2502.8130000000001</v>
      </c>
      <c r="K170" s="140">
        <v>5914.8249999999998</v>
      </c>
      <c r="L170" s="140">
        <v>14117.333000000001</v>
      </c>
      <c r="M170" s="140">
        <v>44985.110999999997</v>
      </c>
    </row>
    <row r="171" spans="2:13" ht="12.5" x14ac:dyDescent="0.25">
      <c r="B171" s="146" t="s">
        <v>178</v>
      </c>
      <c r="C171" s="140">
        <v>0</v>
      </c>
      <c r="D171" s="140">
        <v>0</v>
      </c>
      <c r="E171" s="140">
        <v>0</v>
      </c>
      <c r="F171" s="140">
        <v>0</v>
      </c>
      <c r="G171" s="140">
        <v>0</v>
      </c>
      <c r="H171" s="140">
        <v>0</v>
      </c>
      <c r="I171" s="140">
        <v>3743</v>
      </c>
      <c r="J171" s="140">
        <v>14957.391</v>
      </c>
      <c r="K171" s="140">
        <v>19429.465</v>
      </c>
      <c r="L171" s="140">
        <v>21448.964</v>
      </c>
      <c r="M171" s="140">
        <v>28186.347000000002</v>
      </c>
    </row>
    <row r="172" spans="2:13" ht="12.5" x14ac:dyDescent="0.25">
      <c r="B172" s="146" t="s">
        <v>48</v>
      </c>
      <c r="C172" s="140">
        <v>24894</v>
      </c>
      <c r="D172" s="140">
        <v>27405</v>
      </c>
      <c r="E172" s="140">
        <v>23464</v>
      </c>
      <c r="F172" s="140">
        <v>26189</v>
      </c>
      <c r="G172" s="140">
        <v>24279</v>
      </c>
      <c r="H172" s="140">
        <v>23946</v>
      </c>
      <c r="I172" s="140">
        <v>25893</v>
      </c>
      <c r="J172" s="140">
        <v>24202.48</v>
      </c>
      <c r="K172" s="140">
        <v>25799.39</v>
      </c>
      <c r="L172" s="140">
        <v>29221.384999999998</v>
      </c>
      <c r="M172" s="140">
        <v>22139.421999999999</v>
      </c>
    </row>
    <row r="173" spans="2:13" ht="12.5" x14ac:dyDescent="0.25">
      <c r="B173" s="146" t="s">
        <v>148</v>
      </c>
      <c r="C173" s="140">
        <v>3254</v>
      </c>
      <c r="D173" s="140">
        <v>3366</v>
      </c>
      <c r="E173" s="140">
        <v>97948</v>
      </c>
      <c r="F173" s="140">
        <v>60833</v>
      </c>
      <c r="G173" s="140">
        <v>53355.231</v>
      </c>
      <c r="H173" s="140">
        <v>42294.69</v>
      </c>
      <c r="I173" s="140">
        <v>76773</v>
      </c>
      <c r="J173" s="140">
        <v>145528.027</v>
      </c>
      <c r="K173" s="140">
        <v>71815.83</v>
      </c>
      <c r="L173" s="140">
        <v>43642.794000000002</v>
      </c>
      <c r="M173" s="140">
        <v>12956.031999999999</v>
      </c>
    </row>
    <row r="174" spans="2:13" ht="12.5" x14ac:dyDescent="0.25">
      <c r="B174" s="146" t="s">
        <v>193</v>
      </c>
      <c r="C174" s="140">
        <v>181737</v>
      </c>
      <c r="D174" s="140">
        <v>153353.476</v>
      </c>
      <c r="E174" s="140">
        <v>67378.264999999999</v>
      </c>
      <c r="F174" s="140">
        <v>8765.52</v>
      </c>
      <c r="G174" s="140">
        <v>0</v>
      </c>
      <c r="H174" s="140">
        <v>0</v>
      </c>
      <c r="I174" s="140">
        <v>0</v>
      </c>
      <c r="J174" s="140">
        <v>7771.7640000000001</v>
      </c>
      <c r="K174" s="140">
        <v>5863.0950000000003</v>
      </c>
      <c r="L174" s="140">
        <v>51831.667000000001</v>
      </c>
      <c r="M174" s="140">
        <v>6479.32</v>
      </c>
    </row>
    <row r="175" spans="2:13" ht="12.5" x14ac:dyDescent="0.25">
      <c r="B175" s="146" t="s">
        <v>225</v>
      </c>
      <c r="C175" s="140">
        <v>0</v>
      </c>
      <c r="D175" s="140">
        <v>0</v>
      </c>
      <c r="E175" s="140">
        <v>0</v>
      </c>
      <c r="F175" s="140">
        <v>0</v>
      </c>
      <c r="G175" s="140">
        <v>0</v>
      </c>
      <c r="H175" s="140">
        <v>0</v>
      </c>
      <c r="I175" s="140">
        <v>0</v>
      </c>
      <c r="J175" s="140">
        <v>0</v>
      </c>
      <c r="K175" s="140">
        <v>0</v>
      </c>
      <c r="L175" s="140">
        <v>0</v>
      </c>
      <c r="M175" s="140">
        <v>6087</v>
      </c>
    </row>
    <row r="176" spans="2:13" ht="12.5" x14ac:dyDescent="0.25">
      <c r="B176" s="146" t="s">
        <v>66</v>
      </c>
      <c r="C176" s="140">
        <v>237</v>
      </c>
      <c r="D176" s="140">
        <v>0</v>
      </c>
      <c r="E176" s="140">
        <v>0</v>
      </c>
      <c r="F176" s="140">
        <v>0</v>
      </c>
      <c r="G176" s="140">
        <v>0</v>
      </c>
      <c r="H176" s="140">
        <v>0</v>
      </c>
      <c r="I176" s="140">
        <v>0</v>
      </c>
      <c r="J176" s="140">
        <v>0</v>
      </c>
      <c r="K176" s="140">
        <v>0</v>
      </c>
      <c r="L176" s="140">
        <v>0</v>
      </c>
      <c r="M176" s="140">
        <v>3775.1750000000002</v>
      </c>
    </row>
    <row r="177" spans="2:13" ht="12.5" x14ac:dyDescent="0.25">
      <c r="B177" s="146" t="s">
        <v>179</v>
      </c>
      <c r="C177" s="140">
        <v>0</v>
      </c>
      <c r="D177" s="140">
        <v>0</v>
      </c>
      <c r="E177" s="140">
        <v>0</v>
      </c>
      <c r="F177" s="140">
        <v>0</v>
      </c>
      <c r="G177" s="140">
        <v>0</v>
      </c>
      <c r="H177" s="140">
        <v>0</v>
      </c>
      <c r="I177" s="140">
        <v>0</v>
      </c>
      <c r="J177" s="140">
        <v>0</v>
      </c>
      <c r="K177" s="140">
        <v>6546.8680000000004</v>
      </c>
      <c r="L177" s="140">
        <v>3478</v>
      </c>
      <c r="M177" s="140">
        <v>3443</v>
      </c>
    </row>
    <row r="178" spans="2:13" ht="12.5" x14ac:dyDescent="0.25">
      <c r="B178" s="146" t="s">
        <v>210</v>
      </c>
      <c r="C178" s="140">
        <v>0</v>
      </c>
      <c r="D178" s="140">
        <v>0</v>
      </c>
      <c r="E178" s="140">
        <v>0</v>
      </c>
      <c r="F178" s="140">
        <v>0</v>
      </c>
      <c r="G178" s="140">
        <v>0</v>
      </c>
      <c r="H178" s="140">
        <v>0</v>
      </c>
      <c r="I178" s="140">
        <v>0</v>
      </c>
      <c r="J178" s="140">
        <v>0</v>
      </c>
      <c r="K178" s="140">
        <v>0</v>
      </c>
      <c r="L178" s="140">
        <v>0</v>
      </c>
      <c r="M178" s="140">
        <v>3408.4789999999998</v>
      </c>
    </row>
    <row r="179" spans="2:13" ht="12.5" x14ac:dyDescent="0.25">
      <c r="B179" s="146" t="s">
        <v>132</v>
      </c>
      <c r="C179" s="140">
        <v>0</v>
      </c>
      <c r="D179" s="140">
        <v>0</v>
      </c>
      <c r="E179" s="140">
        <v>0</v>
      </c>
      <c r="F179" s="140">
        <v>0</v>
      </c>
      <c r="G179" s="140">
        <v>0</v>
      </c>
      <c r="H179" s="140">
        <v>0</v>
      </c>
      <c r="I179" s="140">
        <v>0</v>
      </c>
      <c r="J179" s="140">
        <v>0</v>
      </c>
      <c r="K179" s="140">
        <v>0</v>
      </c>
      <c r="L179" s="140">
        <v>0</v>
      </c>
      <c r="M179" s="140">
        <v>1619.17</v>
      </c>
    </row>
    <row r="180" spans="2:13" ht="12.5" x14ac:dyDescent="0.25">
      <c r="B180" s="146" t="s">
        <v>175</v>
      </c>
      <c r="C180" s="140">
        <v>0</v>
      </c>
      <c r="D180" s="140">
        <v>0</v>
      </c>
      <c r="E180" s="140">
        <v>0</v>
      </c>
      <c r="F180" s="140">
        <v>0</v>
      </c>
      <c r="G180" s="140">
        <v>0</v>
      </c>
      <c r="H180" s="140">
        <v>0</v>
      </c>
      <c r="I180" s="140">
        <v>0</v>
      </c>
      <c r="J180" s="140">
        <v>0</v>
      </c>
      <c r="K180" s="140">
        <v>0</v>
      </c>
      <c r="L180" s="140">
        <v>1422</v>
      </c>
      <c r="M180" s="140">
        <v>1432.3920000000001</v>
      </c>
    </row>
    <row r="181" spans="2:13" ht="12.5" x14ac:dyDescent="0.25">
      <c r="B181" s="146" t="s">
        <v>50</v>
      </c>
      <c r="C181" s="140">
        <v>0</v>
      </c>
      <c r="D181" s="140">
        <v>0</v>
      </c>
      <c r="E181" s="140">
        <v>0</v>
      </c>
      <c r="F181" s="140">
        <v>0</v>
      </c>
      <c r="G181" s="140">
        <v>0</v>
      </c>
      <c r="H181" s="140">
        <v>0</v>
      </c>
      <c r="I181" s="140">
        <v>0</v>
      </c>
      <c r="J181" s="140">
        <v>0</v>
      </c>
      <c r="K181" s="140">
        <v>326</v>
      </c>
      <c r="L181" s="140">
        <v>306.64299999999997</v>
      </c>
      <c r="M181" s="140">
        <v>188.315</v>
      </c>
    </row>
    <row r="182" spans="2:13" ht="12.5" x14ac:dyDescent="0.25">
      <c r="B182" s="146" t="s">
        <v>202</v>
      </c>
      <c r="C182" s="140">
        <v>0</v>
      </c>
      <c r="D182" s="140">
        <v>0</v>
      </c>
      <c r="E182" s="140">
        <v>0</v>
      </c>
      <c r="F182" s="140">
        <v>0</v>
      </c>
      <c r="G182" s="140">
        <v>0</v>
      </c>
      <c r="H182" s="140">
        <v>0</v>
      </c>
      <c r="I182" s="140">
        <v>0</v>
      </c>
      <c r="J182" s="140">
        <v>0</v>
      </c>
      <c r="K182" s="140">
        <v>0</v>
      </c>
      <c r="L182" s="140">
        <v>2.5999999999999999E-2</v>
      </c>
      <c r="M182" s="140">
        <v>0.10199999999999999</v>
      </c>
    </row>
    <row r="183" spans="2:13" ht="12.5" x14ac:dyDescent="0.25">
      <c r="B183" s="146" t="s">
        <v>62</v>
      </c>
      <c r="C183" s="140">
        <v>0</v>
      </c>
      <c r="D183" s="140">
        <v>0</v>
      </c>
      <c r="E183" s="140">
        <v>0</v>
      </c>
      <c r="F183" s="140">
        <v>0</v>
      </c>
      <c r="G183" s="140">
        <v>0</v>
      </c>
      <c r="H183" s="140">
        <v>0</v>
      </c>
      <c r="I183" s="140">
        <v>0</v>
      </c>
      <c r="J183" s="140">
        <v>0</v>
      </c>
      <c r="K183" s="140">
        <v>0</v>
      </c>
      <c r="L183" s="140">
        <v>0</v>
      </c>
      <c r="M183" s="140">
        <v>0</v>
      </c>
    </row>
    <row r="184" spans="2:13" ht="12.5" x14ac:dyDescent="0.25">
      <c r="B184" s="146" t="s">
        <v>171</v>
      </c>
      <c r="C184" s="140">
        <v>0</v>
      </c>
      <c r="D184" s="140">
        <v>0</v>
      </c>
      <c r="E184" s="140">
        <v>0</v>
      </c>
      <c r="F184" s="140">
        <v>0</v>
      </c>
      <c r="G184" s="140">
        <v>0</v>
      </c>
      <c r="H184" s="140">
        <v>0</v>
      </c>
      <c r="I184" s="140">
        <v>0</v>
      </c>
      <c r="J184" s="140">
        <v>0</v>
      </c>
      <c r="K184" s="140">
        <v>0</v>
      </c>
      <c r="L184" s="140">
        <v>0</v>
      </c>
      <c r="M184" s="140">
        <v>0</v>
      </c>
    </row>
    <row r="185" spans="2:13" ht="12.5" x14ac:dyDescent="0.25">
      <c r="B185" s="146" t="s">
        <v>172</v>
      </c>
      <c r="C185" s="140">
        <v>0</v>
      </c>
      <c r="D185" s="140">
        <v>0</v>
      </c>
      <c r="E185" s="140">
        <v>0</v>
      </c>
      <c r="F185" s="140">
        <v>0</v>
      </c>
      <c r="G185" s="140">
        <v>0</v>
      </c>
      <c r="H185" s="140">
        <v>0</v>
      </c>
      <c r="I185" s="140">
        <v>0</v>
      </c>
      <c r="J185" s="140">
        <v>0</v>
      </c>
      <c r="K185" s="140">
        <v>0</v>
      </c>
      <c r="L185" s="140">
        <v>0</v>
      </c>
      <c r="M185" s="140">
        <v>0</v>
      </c>
    </row>
    <row r="186" spans="2:13" ht="12.5" x14ac:dyDescent="0.25">
      <c r="B186" s="146" t="s">
        <v>57</v>
      </c>
      <c r="C186" s="140">
        <v>0</v>
      </c>
      <c r="D186" s="140">
        <v>0</v>
      </c>
      <c r="E186" s="140">
        <v>0</v>
      </c>
      <c r="F186" s="140">
        <v>0</v>
      </c>
      <c r="G186" s="140">
        <v>0</v>
      </c>
      <c r="H186" s="140">
        <v>0</v>
      </c>
      <c r="I186" s="140">
        <v>0</v>
      </c>
      <c r="J186" s="140">
        <v>0</v>
      </c>
      <c r="K186" s="140">
        <v>0</v>
      </c>
      <c r="L186" s="140">
        <v>0</v>
      </c>
      <c r="M186" s="140">
        <v>0</v>
      </c>
    </row>
    <row r="187" spans="2:13" ht="12.5" x14ac:dyDescent="0.25">
      <c r="B187" s="146" t="s">
        <v>68</v>
      </c>
      <c r="C187" s="140">
        <v>0</v>
      </c>
      <c r="D187" s="140">
        <v>0</v>
      </c>
      <c r="E187" s="140">
        <v>0</v>
      </c>
      <c r="F187" s="140">
        <v>0</v>
      </c>
      <c r="G187" s="140">
        <v>0</v>
      </c>
      <c r="H187" s="140">
        <v>0</v>
      </c>
      <c r="I187" s="140">
        <v>0</v>
      </c>
      <c r="J187" s="140">
        <v>0</v>
      </c>
      <c r="K187" s="140">
        <v>0</v>
      </c>
      <c r="L187" s="140">
        <v>0</v>
      </c>
      <c r="M187" s="140">
        <v>0</v>
      </c>
    </row>
    <row r="188" spans="2:13" ht="12.5" x14ac:dyDescent="0.25">
      <c r="B188" s="146" t="s">
        <v>59</v>
      </c>
      <c r="C188" s="140">
        <v>0</v>
      </c>
      <c r="D188" s="140">
        <v>0</v>
      </c>
      <c r="E188" s="140">
        <v>0</v>
      </c>
      <c r="F188" s="140">
        <v>0</v>
      </c>
      <c r="G188" s="140">
        <v>0</v>
      </c>
      <c r="H188" s="140">
        <v>0</v>
      </c>
      <c r="I188" s="140">
        <v>0</v>
      </c>
      <c r="J188" s="140">
        <v>0</v>
      </c>
      <c r="K188" s="140">
        <v>6.8000000000000005E-2</v>
      </c>
      <c r="L188" s="140">
        <v>0</v>
      </c>
      <c r="M188" s="140">
        <v>0</v>
      </c>
    </row>
    <row r="189" spans="2:13" ht="12.5" x14ac:dyDescent="0.25">
      <c r="B189" s="146" t="s">
        <v>58</v>
      </c>
      <c r="C189" s="140">
        <v>0</v>
      </c>
      <c r="D189" s="140">
        <v>0</v>
      </c>
      <c r="E189" s="140">
        <v>0</v>
      </c>
      <c r="F189" s="140">
        <v>0</v>
      </c>
      <c r="G189" s="140">
        <v>0</v>
      </c>
      <c r="H189" s="140">
        <v>0</v>
      </c>
      <c r="I189" s="140">
        <v>0</v>
      </c>
      <c r="J189" s="140">
        <v>0</v>
      </c>
      <c r="K189" s="140">
        <v>0</v>
      </c>
      <c r="L189" s="140">
        <v>0</v>
      </c>
      <c r="M189" s="140">
        <v>0</v>
      </c>
    </row>
    <row r="190" spans="2:13" ht="12.5" x14ac:dyDescent="0.25">
      <c r="B190" s="146" t="s">
        <v>173</v>
      </c>
      <c r="C190" s="140">
        <v>0</v>
      </c>
      <c r="D190" s="140">
        <v>0</v>
      </c>
      <c r="E190" s="140">
        <v>0</v>
      </c>
      <c r="F190" s="140">
        <v>0</v>
      </c>
      <c r="G190" s="140">
        <v>0</v>
      </c>
      <c r="H190" s="140">
        <v>0</v>
      </c>
      <c r="I190" s="140">
        <v>0</v>
      </c>
      <c r="J190" s="140">
        <v>0</v>
      </c>
      <c r="K190" s="140">
        <v>0</v>
      </c>
      <c r="L190" s="140">
        <v>0</v>
      </c>
      <c r="M190" s="140">
        <v>0</v>
      </c>
    </row>
    <row r="191" spans="2:13" ht="12.5" x14ac:dyDescent="0.25">
      <c r="B191" s="146" t="s">
        <v>174</v>
      </c>
      <c r="C191" s="140">
        <v>0</v>
      </c>
      <c r="D191" s="140">
        <v>0</v>
      </c>
      <c r="E191" s="140">
        <v>0</v>
      </c>
      <c r="F191" s="140">
        <v>0</v>
      </c>
      <c r="G191" s="140">
        <v>0</v>
      </c>
      <c r="H191" s="140">
        <v>0</v>
      </c>
      <c r="I191" s="140">
        <v>0</v>
      </c>
      <c r="J191" s="140">
        <v>0</v>
      </c>
      <c r="K191" s="140">
        <v>0</v>
      </c>
      <c r="L191" s="140">
        <v>0</v>
      </c>
      <c r="M191" s="140">
        <v>0</v>
      </c>
    </row>
    <row r="192" spans="2:13" ht="12.5" x14ac:dyDescent="0.25">
      <c r="B192" s="146" t="s">
        <v>64</v>
      </c>
      <c r="C192" s="140">
        <v>0</v>
      </c>
      <c r="D192" s="140">
        <v>0</v>
      </c>
      <c r="E192" s="140">
        <v>0</v>
      </c>
      <c r="F192" s="140">
        <v>0</v>
      </c>
      <c r="G192" s="140">
        <v>0</v>
      </c>
      <c r="H192" s="140">
        <v>0</v>
      </c>
      <c r="I192" s="140">
        <v>0</v>
      </c>
      <c r="J192" s="140">
        <v>0</v>
      </c>
      <c r="K192" s="140">
        <v>0</v>
      </c>
      <c r="L192" s="140">
        <v>0</v>
      </c>
      <c r="M192" s="140">
        <v>0</v>
      </c>
    </row>
    <row r="193" spans="2:13" ht="12.5" x14ac:dyDescent="0.25">
      <c r="B193" s="146" t="s">
        <v>72</v>
      </c>
      <c r="C193" s="140">
        <v>0</v>
      </c>
      <c r="D193" s="140">
        <v>0</v>
      </c>
      <c r="E193" s="140">
        <v>0</v>
      </c>
      <c r="F193" s="140">
        <v>0</v>
      </c>
      <c r="G193" s="140">
        <v>0</v>
      </c>
      <c r="H193" s="140">
        <v>0</v>
      </c>
      <c r="I193" s="140">
        <v>0</v>
      </c>
      <c r="J193" s="140">
        <v>0</v>
      </c>
      <c r="K193" s="140">
        <v>0</v>
      </c>
      <c r="L193" s="140">
        <v>0</v>
      </c>
      <c r="M193" s="140">
        <v>0</v>
      </c>
    </row>
    <row r="194" spans="2:13" ht="12.5" x14ac:dyDescent="0.25">
      <c r="B194" s="146" t="s">
        <v>134</v>
      </c>
      <c r="C194" s="140">
        <v>0</v>
      </c>
      <c r="D194" s="140">
        <v>0</v>
      </c>
      <c r="E194" s="140">
        <v>0</v>
      </c>
      <c r="F194" s="140">
        <v>0</v>
      </c>
      <c r="G194" s="140">
        <v>0</v>
      </c>
      <c r="H194" s="140">
        <v>0</v>
      </c>
      <c r="I194" s="140">
        <v>0</v>
      </c>
      <c r="J194" s="140">
        <v>0</v>
      </c>
      <c r="K194" s="140">
        <v>0</v>
      </c>
      <c r="L194" s="140">
        <v>0</v>
      </c>
      <c r="M194" s="140">
        <v>0</v>
      </c>
    </row>
    <row r="195" spans="2:13" ht="12.5" x14ac:dyDescent="0.25">
      <c r="B195" s="146" t="s">
        <v>176</v>
      </c>
      <c r="C195" s="140">
        <v>0</v>
      </c>
      <c r="D195" s="140">
        <v>0</v>
      </c>
      <c r="E195" s="140">
        <v>0</v>
      </c>
      <c r="F195" s="140">
        <v>0</v>
      </c>
      <c r="G195" s="140">
        <v>0</v>
      </c>
      <c r="H195" s="140">
        <v>0</v>
      </c>
      <c r="I195" s="140">
        <v>0</v>
      </c>
      <c r="J195" s="140">
        <v>0</v>
      </c>
      <c r="K195" s="140">
        <v>0</v>
      </c>
      <c r="L195" s="140">
        <v>0</v>
      </c>
      <c r="M195" s="140">
        <v>0</v>
      </c>
    </row>
    <row r="196" spans="2:13" ht="12.5" x14ac:dyDescent="0.25">
      <c r="B196" s="146" t="s">
        <v>177</v>
      </c>
      <c r="C196" s="140">
        <v>0</v>
      </c>
      <c r="D196" s="140">
        <v>0</v>
      </c>
      <c r="E196" s="140">
        <v>0</v>
      </c>
      <c r="F196" s="140">
        <v>0</v>
      </c>
      <c r="G196" s="140">
        <v>0</v>
      </c>
      <c r="H196" s="140">
        <v>0</v>
      </c>
      <c r="I196" s="140">
        <v>0</v>
      </c>
      <c r="J196" s="140">
        <v>0</v>
      </c>
      <c r="K196" s="140">
        <v>0</v>
      </c>
      <c r="L196" s="140">
        <v>0</v>
      </c>
      <c r="M196" s="140">
        <v>0</v>
      </c>
    </row>
    <row r="197" spans="2:13" ht="12.5" x14ac:dyDescent="0.25">
      <c r="B197" s="146" t="s">
        <v>180</v>
      </c>
      <c r="C197" s="140">
        <v>0</v>
      </c>
      <c r="D197" s="140">
        <v>0</v>
      </c>
      <c r="E197" s="140">
        <v>0</v>
      </c>
      <c r="F197" s="140">
        <v>0</v>
      </c>
      <c r="G197" s="140">
        <v>0</v>
      </c>
      <c r="H197" s="140">
        <v>0</v>
      </c>
      <c r="I197" s="140">
        <v>0</v>
      </c>
      <c r="J197" s="140">
        <v>0</v>
      </c>
      <c r="K197" s="140">
        <v>0</v>
      </c>
      <c r="L197" s="140">
        <v>0</v>
      </c>
      <c r="M197" s="140">
        <v>0</v>
      </c>
    </row>
    <row r="198" spans="2:13" ht="12.5" x14ac:dyDescent="0.25">
      <c r="B198" s="146" t="s">
        <v>181</v>
      </c>
      <c r="C198" s="140">
        <v>0</v>
      </c>
      <c r="D198" s="140">
        <v>0</v>
      </c>
      <c r="E198" s="140">
        <v>0</v>
      </c>
      <c r="F198" s="140">
        <v>0</v>
      </c>
      <c r="G198" s="140">
        <v>0</v>
      </c>
      <c r="H198" s="140">
        <v>0</v>
      </c>
      <c r="I198" s="140">
        <v>0</v>
      </c>
      <c r="J198" s="140">
        <v>0</v>
      </c>
      <c r="K198" s="140">
        <v>0</v>
      </c>
      <c r="L198" s="140">
        <v>0</v>
      </c>
      <c r="M198" s="140">
        <v>0</v>
      </c>
    </row>
    <row r="199" spans="2:13" ht="12.5" x14ac:dyDescent="0.25">
      <c r="B199" s="146" t="s">
        <v>183</v>
      </c>
      <c r="C199" s="140">
        <v>0</v>
      </c>
      <c r="D199" s="140">
        <v>0</v>
      </c>
      <c r="E199" s="140">
        <v>0</v>
      </c>
      <c r="F199" s="140">
        <v>0</v>
      </c>
      <c r="G199" s="140">
        <v>0</v>
      </c>
      <c r="H199" s="140">
        <v>0</v>
      </c>
      <c r="I199" s="140">
        <v>0</v>
      </c>
      <c r="J199" s="140">
        <v>0</v>
      </c>
      <c r="K199" s="140">
        <v>0</v>
      </c>
      <c r="L199" s="140">
        <v>0</v>
      </c>
      <c r="M199" s="140">
        <v>0</v>
      </c>
    </row>
    <row r="200" spans="2:13" ht="12.5" x14ac:dyDescent="0.25">
      <c r="B200" s="146" t="s">
        <v>184</v>
      </c>
      <c r="C200" s="140">
        <v>0</v>
      </c>
      <c r="D200" s="140">
        <v>0</v>
      </c>
      <c r="E200" s="140">
        <v>0</v>
      </c>
      <c r="F200" s="140">
        <v>0</v>
      </c>
      <c r="G200" s="140">
        <v>0</v>
      </c>
      <c r="H200" s="140">
        <v>0</v>
      </c>
      <c r="I200" s="140">
        <v>0</v>
      </c>
      <c r="J200" s="140">
        <v>0</v>
      </c>
      <c r="K200" s="140">
        <v>0</v>
      </c>
      <c r="L200" s="140">
        <v>0</v>
      </c>
      <c r="M200" s="140">
        <v>0</v>
      </c>
    </row>
    <row r="201" spans="2:13" ht="12.5" x14ac:dyDescent="0.25">
      <c r="B201" s="146" t="s">
        <v>185</v>
      </c>
      <c r="C201" s="140">
        <v>0</v>
      </c>
      <c r="D201" s="140">
        <v>0</v>
      </c>
      <c r="E201" s="140">
        <v>0</v>
      </c>
      <c r="F201" s="140">
        <v>0</v>
      </c>
      <c r="G201" s="140">
        <v>0</v>
      </c>
      <c r="H201" s="140">
        <v>0</v>
      </c>
      <c r="I201" s="140">
        <v>0</v>
      </c>
      <c r="J201" s="140">
        <v>0</v>
      </c>
      <c r="K201" s="140">
        <v>0</v>
      </c>
      <c r="L201" s="140">
        <v>0</v>
      </c>
      <c r="M201" s="140">
        <v>0</v>
      </c>
    </row>
    <row r="202" spans="2:13" ht="12.5" x14ac:dyDescent="0.25">
      <c r="B202" s="146" t="s">
        <v>186</v>
      </c>
      <c r="C202" s="140">
        <v>0</v>
      </c>
      <c r="D202" s="140">
        <v>0</v>
      </c>
      <c r="E202" s="140">
        <v>0</v>
      </c>
      <c r="F202" s="140">
        <v>0</v>
      </c>
      <c r="G202" s="140">
        <v>0</v>
      </c>
      <c r="H202" s="140">
        <v>0</v>
      </c>
      <c r="I202" s="140">
        <v>0</v>
      </c>
      <c r="J202" s="140">
        <v>0</v>
      </c>
      <c r="K202" s="140">
        <v>0</v>
      </c>
      <c r="L202" s="140">
        <v>0</v>
      </c>
      <c r="M202" s="140">
        <v>0</v>
      </c>
    </row>
    <row r="203" spans="2:13" ht="12.5" x14ac:dyDescent="0.25">
      <c r="B203" s="146" t="s">
        <v>187</v>
      </c>
      <c r="C203" s="140">
        <v>0</v>
      </c>
      <c r="D203" s="140">
        <v>0</v>
      </c>
      <c r="E203" s="140">
        <v>0</v>
      </c>
      <c r="F203" s="140">
        <v>0</v>
      </c>
      <c r="G203" s="140">
        <v>0</v>
      </c>
      <c r="H203" s="140">
        <v>0</v>
      </c>
      <c r="I203" s="140">
        <v>0</v>
      </c>
      <c r="J203" s="140">
        <v>0</v>
      </c>
      <c r="K203" s="140">
        <v>0</v>
      </c>
      <c r="L203" s="140">
        <v>0</v>
      </c>
      <c r="M203" s="140">
        <v>0</v>
      </c>
    </row>
    <row r="204" spans="2:13" ht="12.5" x14ac:dyDescent="0.25">
      <c r="B204" s="146" t="s">
        <v>188</v>
      </c>
      <c r="C204" s="140">
        <v>0</v>
      </c>
      <c r="D204" s="140">
        <v>0</v>
      </c>
      <c r="E204" s="140">
        <v>0</v>
      </c>
      <c r="F204" s="140">
        <v>0</v>
      </c>
      <c r="G204" s="140">
        <v>0</v>
      </c>
      <c r="H204" s="140">
        <v>0</v>
      </c>
      <c r="I204" s="140">
        <v>0</v>
      </c>
      <c r="J204" s="140">
        <v>0</v>
      </c>
      <c r="K204" s="140">
        <v>0</v>
      </c>
      <c r="L204" s="140">
        <v>0</v>
      </c>
      <c r="M204" s="140">
        <v>0</v>
      </c>
    </row>
    <row r="205" spans="2:13" ht="12.5" x14ac:dyDescent="0.25">
      <c r="B205" s="146" t="s">
        <v>189</v>
      </c>
      <c r="C205" s="140">
        <v>0</v>
      </c>
      <c r="D205" s="140">
        <v>0</v>
      </c>
      <c r="E205" s="140">
        <v>0</v>
      </c>
      <c r="F205" s="140">
        <v>0</v>
      </c>
      <c r="G205" s="140">
        <v>0</v>
      </c>
      <c r="H205" s="140">
        <v>0</v>
      </c>
      <c r="I205" s="140">
        <v>0</v>
      </c>
      <c r="J205" s="140">
        <v>0</v>
      </c>
      <c r="K205" s="140">
        <v>0</v>
      </c>
      <c r="L205" s="140">
        <v>0</v>
      </c>
      <c r="M205" s="140">
        <v>0</v>
      </c>
    </row>
    <row r="206" spans="2:13" ht="12.5" x14ac:dyDescent="0.25">
      <c r="B206" s="146" t="s">
        <v>190</v>
      </c>
      <c r="C206" s="140">
        <v>0</v>
      </c>
      <c r="D206" s="140">
        <v>0</v>
      </c>
      <c r="E206" s="140">
        <v>0</v>
      </c>
      <c r="F206" s="140">
        <v>0</v>
      </c>
      <c r="G206" s="140">
        <v>0</v>
      </c>
      <c r="H206" s="140">
        <v>0</v>
      </c>
      <c r="I206" s="140">
        <v>0</v>
      </c>
      <c r="J206" s="140">
        <v>0</v>
      </c>
      <c r="K206" s="140">
        <v>0</v>
      </c>
      <c r="L206" s="140">
        <v>0</v>
      </c>
      <c r="M206" s="140">
        <v>0</v>
      </c>
    </row>
    <row r="207" spans="2:13" ht="12.5" x14ac:dyDescent="0.25">
      <c r="B207" s="146" t="s">
        <v>63</v>
      </c>
      <c r="C207" s="140">
        <v>0</v>
      </c>
      <c r="D207" s="140">
        <v>0</v>
      </c>
      <c r="E207" s="140">
        <v>0</v>
      </c>
      <c r="F207" s="140">
        <v>0</v>
      </c>
      <c r="G207" s="140">
        <v>0</v>
      </c>
      <c r="H207" s="140">
        <v>0</v>
      </c>
      <c r="I207" s="140">
        <v>0</v>
      </c>
      <c r="J207" s="140">
        <v>0</v>
      </c>
      <c r="K207" s="140">
        <v>0</v>
      </c>
      <c r="L207" s="140">
        <v>0</v>
      </c>
      <c r="M207" s="140">
        <v>0</v>
      </c>
    </row>
    <row r="208" spans="2:13" ht="12.5" x14ac:dyDescent="0.25">
      <c r="B208" s="146" t="s">
        <v>191</v>
      </c>
      <c r="C208" s="140">
        <v>0</v>
      </c>
      <c r="D208" s="140">
        <v>0</v>
      </c>
      <c r="E208" s="140">
        <v>0</v>
      </c>
      <c r="F208" s="140">
        <v>0</v>
      </c>
      <c r="G208" s="140">
        <v>0</v>
      </c>
      <c r="H208" s="140">
        <v>0</v>
      </c>
      <c r="I208" s="140">
        <v>0</v>
      </c>
      <c r="J208" s="140">
        <v>0</v>
      </c>
      <c r="K208" s="140">
        <v>0</v>
      </c>
      <c r="L208" s="140">
        <v>0</v>
      </c>
      <c r="M208" s="140">
        <v>0</v>
      </c>
    </row>
    <row r="209" spans="2:13" ht="12.5" x14ac:dyDescent="0.25">
      <c r="B209" s="146" t="s">
        <v>192</v>
      </c>
      <c r="C209" s="140">
        <v>0</v>
      </c>
      <c r="D209" s="140">
        <v>0</v>
      </c>
      <c r="E209" s="140">
        <v>0</v>
      </c>
      <c r="F209" s="140">
        <v>0</v>
      </c>
      <c r="G209" s="140">
        <v>0</v>
      </c>
      <c r="H209" s="140">
        <v>0</v>
      </c>
      <c r="I209" s="140">
        <v>0</v>
      </c>
      <c r="J209" s="140">
        <v>0</v>
      </c>
      <c r="K209" s="140">
        <v>0</v>
      </c>
      <c r="L209" s="140">
        <v>0</v>
      </c>
      <c r="M209" s="140">
        <v>0</v>
      </c>
    </row>
    <row r="210" spans="2:13" ht="12.5" x14ac:dyDescent="0.25">
      <c r="B210" s="146" t="s">
        <v>194</v>
      </c>
      <c r="C210" s="140">
        <v>0</v>
      </c>
      <c r="D210" s="140">
        <v>0</v>
      </c>
      <c r="E210" s="140">
        <v>0</v>
      </c>
      <c r="F210" s="140">
        <v>0</v>
      </c>
      <c r="G210" s="140">
        <v>0</v>
      </c>
      <c r="H210" s="140">
        <v>0</v>
      </c>
      <c r="I210" s="140">
        <v>0</v>
      </c>
      <c r="J210" s="140">
        <v>0</v>
      </c>
      <c r="K210" s="140">
        <v>0</v>
      </c>
      <c r="L210" s="140">
        <v>0</v>
      </c>
      <c r="M210" s="140">
        <v>0</v>
      </c>
    </row>
    <row r="211" spans="2:13" ht="12.5" x14ac:dyDescent="0.25">
      <c r="B211" s="146" t="s">
        <v>195</v>
      </c>
      <c r="C211" s="140">
        <v>0</v>
      </c>
      <c r="D211" s="140">
        <v>0</v>
      </c>
      <c r="E211" s="140">
        <v>0</v>
      </c>
      <c r="F211" s="140">
        <v>0</v>
      </c>
      <c r="G211" s="140">
        <v>0</v>
      </c>
      <c r="H211" s="140">
        <v>0</v>
      </c>
      <c r="I211" s="140">
        <v>0</v>
      </c>
      <c r="J211" s="140">
        <v>0</v>
      </c>
      <c r="K211" s="140">
        <v>0</v>
      </c>
      <c r="L211" s="140">
        <v>0</v>
      </c>
      <c r="M211" s="140">
        <v>0</v>
      </c>
    </row>
    <row r="212" spans="2:13" ht="12.5" x14ac:dyDescent="0.25">
      <c r="B212" s="146" t="s">
        <v>196</v>
      </c>
      <c r="C212" s="140">
        <v>0</v>
      </c>
      <c r="D212" s="140">
        <v>0</v>
      </c>
      <c r="E212" s="140">
        <v>0</v>
      </c>
      <c r="F212" s="140">
        <v>0</v>
      </c>
      <c r="G212" s="140">
        <v>0</v>
      </c>
      <c r="H212" s="140">
        <v>0</v>
      </c>
      <c r="I212" s="140">
        <v>0</v>
      </c>
      <c r="J212" s="140">
        <v>0</v>
      </c>
      <c r="K212" s="140">
        <v>0</v>
      </c>
      <c r="L212" s="140">
        <v>0</v>
      </c>
      <c r="M212" s="140">
        <v>0</v>
      </c>
    </row>
    <row r="213" spans="2:13" ht="12.5" x14ac:dyDescent="0.25">
      <c r="B213" s="146" t="s">
        <v>197</v>
      </c>
      <c r="C213" s="140">
        <v>0</v>
      </c>
      <c r="D213" s="140">
        <v>0</v>
      </c>
      <c r="E213" s="140">
        <v>0</v>
      </c>
      <c r="F213" s="140">
        <v>0</v>
      </c>
      <c r="G213" s="140">
        <v>0</v>
      </c>
      <c r="H213" s="140">
        <v>0</v>
      </c>
      <c r="I213" s="140">
        <v>0</v>
      </c>
      <c r="J213" s="140">
        <v>0</v>
      </c>
      <c r="K213" s="140">
        <v>0</v>
      </c>
      <c r="L213" s="140">
        <v>0</v>
      </c>
      <c r="M213" s="140">
        <v>0</v>
      </c>
    </row>
    <row r="214" spans="2:13" ht="12.5" x14ac:dyDescent="0.25">
      <c r="B214" s="146" t="s">
        <v>198</v>
      </c>
      <c r="C214" s="140">
        <v>0</v>
      </c>
      <c r="D214" s="140">
        <v>0</v>
      </c>
      <c r="E214" s="140">
        <v>0</v>
      </c>
      <c r="F214" s="140">
        <v>0</v>
      </c>
      <c r="G214" s="140">
        <v>0</v>
      </c>
      <c r="H214" s="140">
        <v>0</v>
      </c>
      <c r="I214" s="140">
        <v>0</v>
      </c>
      <c r="J214" s="140">
        <v>0</v>
      </c>
      <c r="K214" s="140">
        <v>0</v>
      </c>
      <c r="L214" s="140">
        <v>0</v>
      </c>
      <c r="M214" s="140">
        <v>0</v>
      </c>
    </row>
    <row r="215" spans="2:13" ht="12.5" x14ac:dyDescent="0.25">
      <c r="B215" s="146" t="s">
        <v>199</v>
      </c>
      <c r="C215" s="140">
        <v>0</v>
      </c>
      <c r="D215" s="140">
        <v>0</v>
      </c>
      <c r="E215" s="140">
        <v>0</v>
      </c>
      <c r="F215" s="140">
        <v>0</v>
      </c>
      <c r="G215" s="140">
        <v>0</v>
      </c>
      <c r="H215" s="140">
        <v>0</v>
      </c>
      <c r="I215" s="140">
        <v>0</v>
      </c>
      <c r="J215" s="140">
        <v>0</v>
      </c>
      <c r="K215" s="140">
        <v>0</v>
      </c>
      <c r="L215" s="140">
        <v>0</v>
      </c>
      <c r="M215" s="140">
        <v>0</v>
      </c>
    </row>
    <row r="216" spans="2:13" ht="12.5" x14ac:dyDescent="0.25">
      <c r="B216" s="146" t="s">
        <v>200</v>
      </c>
      <c r="C216" s="140">
        <v>0</v>
      </c>
      <c r="D216" s="140">
        <v>0</v>
      </c>
      <c r="E216" s="140">
        <v>0</v>
      </c>
      <c r="F216" s="140">
        <v>0</v>
      </c>
      <c r="G216" s="140">
        <v>0</v>
      </c>
      <c r="H216" s="140">
        <v>0</v>
      </c>
      <c r="I216" s="140">
        <v>0</v>
      </c>
      <c r="J216" s="140">
        <v>0</v>
      </c>
      <c r="K216" s="140">
        <v>0</v>
      </c>
      <c r="L216" s="140">
        <v>0</v>
      </c>
      <c r="M216" s="140">
        <v>0</v>
      </c>
    </row>
    <row r="217" spans="2:13" ht="12.5" x14ac:dyDescent="0.25">
      <c r="B217" s="146" t="s">
        <v>201</v>
      </c>
      <c r="C217" s="140">
        <v>0</v>
      </c>
      <c r="D217" s="140">
        <v>0</v>
      </c>
      <c r="E217" s="140">
        <v>0</v>
      </c>
      <c r="F217" s="140">
        <v>0</v>
      </c>
      <c r="G217" s="140">
        <v>0</v>
      </c>
      <c r="H217" s="140">
        <v>0</v>
      </c>
      <c r="I217" s="140">
        <v>0</v>
      </c>
      <c r="J217" s="140">
        <v>0</v>
      </c>
      <c r="K217" s="140">
        <v>0</v>
      </c>
      <c r="L217" s="140">
        <v>0</v>
      </c>
      <c r="M217" s="140">
        <v>0</v>
      </c>
    </row>
    <row r="218" spans="2:13" ht="12.5" x14ac:dyDescent="0.25">
      <c r="B218" s="146" t="s">
        <v>203</v>
      </c>
      <c r="C218" s="140">
        <v>0</v>
      </c>
      <c r="D218" s="140">
        <v>0</v>
      </c>
      <c r="E218" s="140">
        <v>0</v>
      </c>
      <c r="F218" s="140">
        <v>0</v>
      </c>
      <c r="G218" s="140">
        <v>0</v>
      </c>
      <c r="H218" s="140">
        <v>0</v>
      </c>
      <c r="I218" s="140">
        <v>0</v>
      </c>
      <c r="J218" s="140">
        <v>0</v>
      </c>
      <c r="K218" s="140">
        <v>0</v>
      </c>
      <c r="L218" s="140">
        <v>0</v>
      </c>
      <c r="M218" s="140">
        <v>0</v>
      </c>
    </row>
    <row r="219" spans="2:13" ht="12.5" x14ac:dyDescent="0.25">
      <c r="B219" s="146" t="s">
        <v>204</v>
      </c>
      <c r="C219" s="140">
        <v>0</v>
      </c>
      <c r="D219" s="140">
        <v>0</v>
      </c>
      <c r="E219" s="140">
        <v>0</v>
      </c>
      <c r="F219" s="140">
        <v>0</v>
      </c>
      <c r="G219" s="140">
        <v>0</v>
      </c>
      <c r="H219" s="140">
        <v>0</v>
      </c>
      <c r="I219" s="140">
        <v>0</v>
      </c>
      <c r="J219" s="140">
        <v>0</v>
      </c>
      <c r="K219" s="140">
        <v>0</v>
      </c>
      <c r="L219" s="140">
        <v>0</v>
      </c>
      <c r="M219" s="140">
        <v>0</v>
      </c>
    </row>
    <row r="220" spans="2:13" ht="12.5" x14ac:dyDescent="0.25">
      <c r="B220" s="146" t="s">
        <v>205</v>
      </c>
      <c r="C220" s="140">
        <v>0</v>
      </c>
      <c r="D220" s="140">
        <v>0</v>
      </c>
      <c r="E220" s="140">
        <v>0</v>
      </c>
      <c r="F220" s="140">
        <v>0</v>
      </c>
      <c r="G220" s="140">
        <v>0</v>
      </c>
      <c r="H220" s="140">
        <v>0</v>
      </c>
      <c r="I220" s="140">
        <v>0</v>
      </c>
      <c r="J220" s="140">
        <v>0</v>
      </c>
      <c r="K220" s="140">
        <v>0</v>
      </c>
      <c r="L220" s="140">
        <v>0</v>
      </c>
      <c r="M220" s="140">
        <v>0</v>
      </c>
    </row>
    <row r="221" spans="2:13" ht="12.5" x14ac:dyDescent="0.25">
      <c r="B221" s="146" t="s">
        <v>206</v>
      </c>
      <c r="C221" s="140">
        <v>0</v>
      </c>
      <c r="D221" s="140">
        <v>0</v>
      </c>
      <c r="E221" s="140">
        <v>0</v>
      </c>
      <c r="F221" s="140">
        <v>0</v>
      </c>
      <c r="G221" s="140">
        <v>0</v>
      </c>
      <c r="H221" s="140">
        <v>0</v>
      </c>
      <c r="I221" s="140">
        <v>0</v>
      </c>
      <c r="J221" s="140">
        <v>0</v>
      </c>
      <c r="K221" s="140">
        <v>0</v>
      </c>
      <c r="L221" s="140">
        <v>0</v>
      </c>
      <c r="M221" s="140">
        <v>0</v>
      </c>
    </row>
    <row r="222" spans="2:13" ht="12.5" x14ac:dyDescent="0.25">
      <c r="B222" s="146" t="s">
        <v>207</v>
      </c>
      <c r="C222" s="140">
        <v>0</v>
      </c>
      <c r="D222" s="140">
        <v>0</v>
      </c>
      <c r="E222" s="140">
        <v>0</v>
      </c>
      <c r="F222" s="140">
        <v>0</v>
      </c>
      <c r="G222" s="140">
        <v>0</v>
      </c>
      <c r="H222" s="140">
        <v>0</v>
      </c>
      <c r="I222" s="140">
        <v>0</v>
      </c>
      <c r="J222" s="140">
        <v>0</v>
      </c>
      <c r="K222" s="140">
        <v>0</v>
      </c>
      <c r="L222" s="140">
        <v>0</v>
      </c>
      <c r="M222" s="140">
        <v>0</v>
      </c>
    </row>
    <row r="223" spans="2:13" ht="12.5" x14ac:dyDescent="0.25">
      <c r="B223" s="146" t="s">
        <v>208</v>
      </c>
      <c r="C223" s="140">
        <v>0</v>
      </c>
      <c r="D223" s="140">
        <v>0</v>
      </c>
      <c r="E223" s="140">
        <v>0</v>
      </c>
      <c r="F223" s="140">
        <v>0</v>
      </c>
      <c r="G223" s="140">
        <v>0</v>
      </c>
      <c r="H223" s="140">
        <v>0</v>
      </c>
      <c r="I223" s="140">
        <v>0</v>
      </c>
      <c r="J223" s="140">
        <v>0</v>
      </c>
      <c r="K223" s="140">
        <v>0</v>
      </c>
      <c r="L223" s="140">
        <v>0</v>
      </c>
      <c r="M223" s="140">
        <v>0</v>
      </c>
    </row>
    <row r="224" spans="2:13" ht="12.5" x14ac:dyDescent="0.25">
      <c r="B224" s="146" t="s">
        <v>209</v>
      </c>
      <c r="C224" s="140">
        <v>0</v>
      </c>
      <c r="D224" s="140">
        <v>0</v>
      </c>
      <c r="E224" s="140">
        <v>0</v>
      </c>
      <c r="F224" s="140">
        <v>0</v>
      </c>
      <c r="G224" s="140">
        <v>0</v>
      </c>
      <c r="H224" s="140">
        <v>0</v>
      </c>
      <c r="I224" s="140">
        <v>0</v>
      </c>
      <c r="J224" s="140">
        <v>0</v>
      </c>
      <c r="K224" s="140">
        <v>0</v>
      </c>
      <c r="L224" s="140">
        <v>0</v>
      </c>
      <c r="M224" s="140">
        <v>0</v>
      </c>
    </row>
    <row r="225" spans="2:13" ht="12.5" x14ac:dyDescent="0.25">
      <c r="B225" s="146" t="s">
        <v>54</v>
      </c>
      <c r="C225" s="140">
        <v>0</v>
      </c>
      <c r="D225" s="140">
        <v>0</v>
      </c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  <c r="J225" s="140">
        <v>0</v>
      </c>
      <c r="K225" s="140">
        <v>0</v>
      </c>
      <c r="L225" s="140">
        <v>0</v>
      </c>
      <c r="M225" s="140">
        <v>0</v>
      </c>
    </row>
    <row r="226" spans="2:13" ht="12.5" x14ac:dyDescent="0.25">
      <c r="B226" s="146" t="s">
        <v>211</v>
      </c>
      <c r="C226" s="140">
        <v>0</v>
      </c>
      <c r="D226" s="140">
        <v>0</v>
      </c>
      <c r="E226" s="140">
        <v>0</v>
      </c>
      <c r="F226" s="140">
        <v>0</v>
      </c>
      <c r="G226" s="140">
        <v>0</v>
      </c>
      <c r="H226" s="140">
        <v>0</v>
      </c>
      <c r="I226" s="140">
        <v>0</v>
      </c>
      <c r="J226" s="140">
        <v>0</v>
      </c>
      <c r="K226" s="140">
        <v>0</v>
      </c>
      <c r="L226" s="140">
        <v>0</v>
      </c>
      <c r="M226" s="140">
        <v>0</v>
      </c>
    </row>
    <row r="227" spans="2:13" ht="12.5" x14ac:dyDescent="0.25">
      <c r="B227" s="146" t="s">
        <v>212</v>
      </c>
      <c r="C227" s="140">
        <v>0</v>
      </c>
      <c r="D227" s="140">
        <v>0</v>
      </c>
      <c r="E227" s="140">
        <v>0</v>
      </c>
      <c r="F227" s="140">
        <v>0</v>
      </c>
      <c r="G227" s="140">
        <v>0</v>
      </c>
      <c r="H227" s="140">
        <v>0</v>
      </c>
      <c r="I227" s="140">
        <v>0</v>
      </c>
      <c r="J227" s="140">
        <v>0</v>
      </c>
      <c r="K227" s="140">
        <v>0</v>
      </c>
      <c r="L227" s="140">
        <v>0</v>
      </c>
      <c r="M227" s="140">
        <v>0</v>
      </c>
    </row>
    <row r="228" spans="2:13" ht="12.5" x14ac:dyDescent="0.25">
      <c r="B228" s="146" t="s">
        <v>213</v>
      </c>
      <c r="C228" s="140">
        <v>0</v>
      </c>
      <c r="D228" s="140">
        <v>0</v>
      </c>
      <c r="E228" s="140">
        <v>0</v>
      </c>
      <c r="F228" s="140">
        <v>0</v>
      </c>
      <c r="G228" s="140">
        <v>0</v>
      </c>
      <c r="H228" s="140">
        <v>0</v>
      </c>
      <c r="I228" s="140">
        <v>0</v>
      </c>
      <c r="J228" s="140">
        <v>0</v>
      </c>
      <c r="K228" s="140">
        <v>0</v>
      </c>
      <c r="L228" s="140">
        <v>0</v>
      </c>
      <c r="M228" s="140">
        <v>0</v>
      </c>
    </row>
    <row r="229" spans="2:13" ht="12.5" x14ac:dyDescent="0.25">
      <c r="B229" s="146" t="s">
        <v>214</v>
      </c>
      <c r="C229" s="140">
        <v>0</v>
      </c>
      <c r="D229" s="140">
        <v>0</v>
      </c>
      <c r="E229" s="140">
        <v>0</v>
      </c>
      <c r="F229" s="140">
        <v>0</v>
      </c>
      <c r="G229" s="140">
        <v>0</v>
      </c>
      <c r="H229" s="140">
        <v>0</v>
      </c>
      <c r="I229" s="140">
        <v>0</v>
      </c>
      <c r="J229" s="140">
        <v>0</v>
      </c>
      <c r="K229" s="140">
        <v>0</v>
      </c>
      <c r="L229" s="140">
        <v>0</v>
      </c>
      <c r="M229" s="140">
        <v>0</v>
      </c>
    </row>
    <row r="230" spans="2:13" ht="12.5" x14ac:dyDescent="0.25">
      <c r="B230" s="146" t="s">
        <v>215</v>
      </c>
      <c r="C230" s="140">
        <v>0</v>
      </c>
      <c r="D230" s="140">
        <v>0</v>
      </c>
      <c r="E230" s="140">
        <v>0</v>
      </c>
      <c r="F230" s="140">
        <v>0</v>
      </c>
      <c r="G230" s="140">
        <v>0</v>
      </c>
      <c r="H230" s="140">
        <v>0</v>
      </c>
      <c r="I230" s="140">
        <v>0</v>
      </c>
      <c r="J230" s="140">
        <v>0</v>
      </c>
      <c r="K230" s="140">
        <v>0</v>
      </c>
      <c r="L230" s="140">
        <v>0</v>
      </c>
      <c r="M230" s="140">
        <v>0</v>
      </c>
    </row>
    <row r="231" spans="2:13" ht="12.5" x14ac:dyDescent="0.25">
      <c r="B231" s="146" t="s">
        <v>216</v>
      </c>
      <c r="C231" s="140">
        <v>0</v>
      </c>
      <c r="D231" s="140">
        <v>0</v>
      </c>
      <c r="E231" s="140">
        <v>0</v>
      </c>
      <c r="F231" s="140">
        <v>0</v>
      </c>
      <c r="G231" s="140">
        <v>0</v>
      </c>
      <c r="H231" s="140">
        <v>0</v>
      </c>
      <c r="I231" s="140">
        <v>0</v>
      </c>
      <c r="J231" s="140">
        <v>0</v>
      </c>
      <c r="K231" s="140">
        <v>0</v>
      </c>
      <c r="L231" s="140">
        <v>0</v>
      </c>
      <c r="M231" s="140">
        <v>0</v>
      </c>
    </row>
    <row r="232" spans="2:13" ht="12.5" x14ac:dyDescent="0.25">
      <c r="B232" s="146" t="s">
        <v>217</v>
      </c>
      <c r="C232" s="140">
        <v>0</v>
      </c>
      <c r="D232" s="140">
        <v>0</v>
      </c>
      <c r="E232" s="140">
        <v>0</v>
      </c>
      <c r="F232" s="140">
        <v>0</v>
      </c>
      <c r="G232" s="140">
        <v>0</v>
      </c>
      <c r="H232" s="140">
        <v>0</v>
      </c>
      <c r="I232" s="140">
        <v>0</v>
      </c>
      <c r="J232" s="140">
        <v>0</v>
      </c>
      <c r="K232" s="140">
        <v>0</v>
      </c>
      <c r="L232" s="140">
        <v>0</v>
      </c>
      <c r="M232" s="140">
        <v>0</v>
      </c>
    </row>
    <row r="233" spans="2:13" ht="12.5" x14ac:dyDescent="0.25">
      <c r="B233" s="146" t="s">
        <v>218</v>
      </c>
      <c r="C233" s="140">
        <v>0</v>
      </c>
      <c r="D233" s="140">
        <v>0</v>
      </c>
      <c r="E233" s="140">
        <v>0</v>
      </c>
      <c r="F233" s="140">
        <v>0</v>
      </c>
      <c r="G233" s="140">
        <v>0</v>
      </c>
      <c r="H233" s="140">
        <v>0</v>
      </c>
      <c r="I233" s="140">
        <v>0</v>
      </c>
      <c r="J233" s="140">
        <v>0</v>
      </c>
      <c r="K233" s="140">
        <v>0</v>
      </c>
      <c r="L233" s="140">
        <v>0</v>
      </c>
      <c r="M233" s="140">
        <v>0</v>
      </c>
    </row>
    <row r="234" spans="2:13" ht="12.5" x14ac:dyDescent="0.25">
      <c r="B234" s="146" t="s">
        <v>219</v>
      </c>
      <c r="C234" s="140">
        <v>0</v>
      </c>
      <c r="D234" s="140">
        <v>0</v>
      </c>
      <c r="E234" s="140">
        <v>0</v>
      </c>
      <c r="F234" s="140">
        <v>0</v>
      </c>
      <c r="G234" s="140">
        <v>0</v>
      </c>
      <c r="H234" s="140">
        <v>0</v>
      </c>
      <c r="I234" s="140">
        <v>0</v>
      </c>
      <c r="J234" s="140">
        <v>0</v>
      </c>
      <c r="K234" s="140">
        <v>0</v>
      </c>
      <c r="L234" s="140">
        <v>0</v>
      </c>
      <c r="M234" s="140">
        <v>0</v>
      </c>
    </row>
    <row r="235" spans="2:13" ht="12.5" x14ac:dyDescent="0.25">
      <c r="B235" s="146" t="s">
        <v>220</v>
      </c>
      <c r="C235" s="140">
        <v>0</v>
      </c>
      <c r="D235" s="140">
        <v>0</v>
      </c>
      <c r="E235" s="140">
        <v>0</v>
      </c>
      <c r="F235" s="140">
        <v>0</v>
      </c>
      <c r="G235" s="140">
        <v>0</v>
      </c>
      <c r="H235" s="140">
        <v>0</v>
      </c>
      <c r="I235" s="140">
        <v>0</v>
      </c>
      <c r="J235" s="140">
        <v>0</v>
      </c>
      <c r="K235" s="140">
        <v>0</v>
      </c>
      <c r="L235" s="140">
        <v>0</v>
      </c>
      <c r="M235" s="140">
        <v>0</v>
      </c>
    </row>
    <row r="236" spans="2:13" ht="12.5" x14ac:dyDescent="0.25">
      <c r="B236" s="146" t="s">
        <v>221</v>
      </c>
      <c r="C236" s="140">
        <v>0</v>
      </c>
      <c r="D236" s="140">
        <v>0</v>
      </c>
      <c r="E236" s="140">
        <v>0</v>
      </c>
      <c r="F236" s="140">
        <v>0</v>
      </c>
      <c r="G236" s="140">
        <v>0</v>
      </c>
      <c r="H236" s="140">
        <v>0</v>
      </c>
      <c r="I236" s="140">
        <v>0</v>
      </c>
      <c r="J236" s="140">
        <v>0</v>
      </c>
      <c r="K236" s="140">
        <v>0</v>
      </c>
      <c r="L236" s="140">
        <v>0</v>
      </c>
      <c r="M236" s="140">
        <v>0</v>
      </c>
    </row>
    <row r="237" spans="2:13" ht="12.5" x14ac:dyDescent="0.25">
      <c r="B237" s="146" t="s">
        <v>222</v>
      </c>
      <c r="C237" s="140">
        <v>0</v>
      </c>
      <c r="D237" s="140">
        <v>0</v>
      </c>
      <c r="E237" s="140">
        <v>0</v>
      </c>
      <c r="F237" s="140">
        <v>0</v>
      </c>
      <c r="G237" s="140">
        <v>0</v>
      </c>
      <c r="H237" s="140">
        <v>0</v>
      </c>
      <c r="I237" s="140">
        <v>0</v>
      </c>
      <c r="J237" s="140">
        <v>0</v>
      </c>
      <c r="K237" s="140">
        <v>0</v>
      </c>
      <c r="L237" s="140">
        <v>0</v>
      </c>
      <c r="M237" s="140">
        <v>0</v>
      </c>
    </row>
    <row r="238" spans="2:13" ht="12.5" x14ac:dyDescent="0.25">
      <c r="B238" s="146" t="s">
        <v>223</v>
      </c>
      <c r="C238" s="140">
        <v>0</v>
      </c>
      <c r="D238" s="140">
        <v>0</v>
      </c>
      <c r="E238" s="140">
        <v>0</v>
      </c>
      <c r="F238" s="140">
        <v>0</v>
      </c>
      <c r="G238" s="140">
        <v>0</v>
      </c>
      <c r="H238" s="140">
        <v>0</v>
      </c>
      <c r="I238" s="140">
        <v>0</v>
      </c>
      <c r="J238" s="140">
        <v>0</v>
      </c>
      <c r="K238" s="140">
        <v>0</v>
      </c>
      <c r="L238" s="140">
        <v>0</v>
      </c>
      <c r="M238" s="140">
        <v>0</v>
      </c>
    </row>
    <row r="239" spans="2:13" ht="12.5" x14ac:dyDescent="0.25">
      <c r="B239" s="146" t="s">
        <v>224</v>
      </c>
      <c r="C239" s="140">
        <v>0</v>
      </c>
      <c r="D239" s="140">
        <v>0</v>
      </c>
      <c r="E239" s="140">
        <v>0</v>
      </c>
      <c r="F239" s="140">
        <v>0</v>
      </c>
      <c r="G239" s="140">
        <v>0</v>
      </c>
      <c r="H239" s="140">
        <v>0</v>
      </c>
      <c r="I239" s="140">
        <v>0</v>
      </c>
      <c r="J239" s="140">
        <v>0</v>
      </c>
      <c r="K239" s="140">
        <v>0</v>
      </c>
      <c r="L239" s="140">
        <v>0</v>
      </c>
      <c r="M239" s="140">
        <v>0</v>
      </c>
    </row>
    <row r="240" spans="2:13" ht="12.5" x14ac:dyDescent="0.25">
      <c r="B240" s="146" t="s">
        <v>226</v>
      </c>
      <c r="C240" s="140">
        <v>0</v>
      </c>
      <c r="D240" s="140">
        <v>0</v>
      </c>
      <c r="E240" s="140">
        <v>0</v>
      </c>
      <c r="F240" s="140">
        <v>0</v>
      </c>
      <c r="G240" s="140">
        <v>0</v>
      </c>
      <c r="H240" s="140">
        <v>0</v>
      </c>
      <c r="I240" s="140">
        <v>0</v>
      </c>
      <c r="J240" s="140">
        <v>0</v>
      </c>
      <c r="K240" s="140">
        <v>0</v>
      </c>
      <c r="L240" s="140">
        <v>0</v>
      </c>
      <c r="M240" s="140">
        <v>0</v>
      </c>
    </row>
    <row r="241" spans="2:13" ht="12.5" x14ac:dyDescent="0.25">
      <c r="B241" s="146" t="s">
        <v>227</v>
      </c>
      <c r="C241" s="140">
        <v>0</v>
      </c>
      <c r="D241" s="140">
        <v>0</v>
      </c>
      <c r="E241" s="140">
        <v>0</v>
      </c>
      <c r="F241" s="140">
        <v>0</v>
      </c>
      <c r="G241" s="140">
        <v>0</v>
      </c>
      <c r="H241" s="140">
        <v>0</v>
      </c>
      <c r="I241" s="140">
        <v>0</v>
      </c>
      <c r="J241" s="140">
        <v>0</v>
      </c>
      <c r="K241" s="140">
        <v>0</v>
      </c>
      <c r="L241" s="140">
        <v>0</v>
      </c>
      <c r="M241" s="140">
        <v>0</v>
      </c>
    </row>
    <row r="242" spans="2:13" ht="12.5" x14ac:dyDescent="0.25">
      <c r="B242" s="146" t="s">
        <v>228</v>
      </c>
      <c r="C242" s="140">
        <v>0</v>
      </c>
      <c r="D242" s="140">
        <v>0</v>
      </c>
      <c r="E242" s="140">
        <v>0</v>
      </c>
      <c r="F242" s="140">
        <v>0</v>
      </c>
      <c r="G242" s="140">
        <v>0</v>
      </c>
      <c r="H242" s="140">
        <v>0</v>
      </c>
      <c r="I242" s="140">
        <v>0</v>
      </c>
      <c r="J242" s="140">
        <v>0</v>
      </c>
      <c r="K242" s="140">
        <v>0</v>
      </c>
      <c r="L242" s="140">
        <v>0</v>
      </c>
      <c r="M242" s="140">
        <v>0</v>
      </c>
    </row>
    <row r="243" spans="2:13" ht="12.5" x14ac:dyDescent="0.25">
      <c r="B243" s="146" t="s">
        <v>52</v>
      </c>
      <c r="C243" s="140">
        <v>0</v>
      </c>
      <c r="D243" s="140">
        <v>0</v>
      </c>
      <c r="E243" s="140">
        <v>0</v>
      </c>
      <c r="F243" s="140">
        <v>0</v>
      </c>
      <c r="G243" s="140">
        <v>0</v>
      </c>
      <c r="H243" s="140">
        <v>0</v>
      </c>
      <c r="I243" s="140">
        <v>0</v>
      </c>
      <c r="J243" s="140">
        <v>0</v>
      </c>
      <c r="K243" s="140">
        <v>0</v>
      </c>
      <c r="L243" s="140">
        <v>0</v>
      </c>
      <c r="M243" s="140">
        <v>0</v>
      </c>
    </row>
    <row r="244" spans="2:13" ht="12.5" x14ac:dyDescent="0.25">
      <c r="B244" s="146" t="s">
        <v>229</v>
      </c>
      <c r="C244" s="140">
        <v>0</v>
      </c>
      <c r="D244" s="140">
        <v>0</v>
      </c>
      <c r="E244" s="140">
        <v>0</v>
      </c>
      <c r="F244" s="140">
        <v>0</v>
      </c>
      <c r="G244" s="140">
        <v>0</v>
      </c>
      <c r="H244" s="140">
        <v>0</v>
      </c>
      <c r="I244" s="140">
        <v>0</v>
      </c>
      <c r="J244" s="140">
        <v>0</v>
      </c>
      <c r="K244" s="140">
        <v>0</v>
      </c>
      <c r="L244" s="140">
        <v>0</v>
      </c>
      <c r="M244" s="140">
        <v>0</v>
      </c>
    </row>
    <row r="245" spans="2:13" ht="12.5" x14ac:dyDescent="0.25">
      <c r="B245" s="146" t="s">
        <v>230</v>
      </c>
      <c r="C245" s="140">
        <v>0</v>
      </c>
      <c r="D245" s="140">
        <v>0</v>
      </c>
      <c r="E245" s="140">
        <v>0</v>
      </c>
      <c r="F245" s="140">
        <v>0</v>
      </c>
      <c r="G245" s="140">
        <v>0</v>
      </c>
      <c r="H245" s="140">
        <v>0</v>
      </c>
      <c r="I245" s="140">
        <v>0</v>
      </c>
      <c r="J245" s="140">
        <v>0</v>
      </c>
      <c r="K245" s="140">
        <v>0</v>
      </c>
      <c r="L245" s="140">
        <v>0</v>
      </c>
      <c r="M245" s="140">
        <v>0</v>
      </c>
    </row>
    <row r="246" spans="2:13" ht="12.5" x14ac:dyDescent="0.25">
      <c r="B246" s="146" t="s">
        <v>231</v>
      </c>
      <c r="C246" s="140">
        <v>0</v>
      </c>
      <c r="D246" s="140">
        <v>0</v>
      </c>
      <c r="E246" s="140">
        <v>0</v>
      </c>
      <c r="F246" s="140">
        <v>0</v>
      </c>
      <c r="G246" s="140">
        <v>0</v>
      </c>
      <c r="H246" s="140">
        <v>0</v>
      </c>
      <c r="I246" s="140">
        <v>0</v>
      </c>
      <c r="J246" s="140">
        <v>0</v>
      </c>
      <c r="K246" s="140">
        <v>0</v>
      </c>
      <c r="L246" s="140">
        <v>0</v>
      </c>
      <c r="M246" s="140">
        <v>0</v>
      </c>
    </row>
    <row r="247" spans="2:13" ht="12.5" x14ac:dyDescent="0.25">
      <c r="B247" s="146" t="s">
        <v>232</v>
      </c>
      <c r="C247" s="140">
        <v>0</v>
      </c>
      <c r="D247" s="140">
        <v>0</v>
      </c>
      <c r="E247" s="140">
        <v>0</v>
      </c>
      <c r="F247" s="140">
        <v>0</v>
      </c>
      <c r="G247" s="140">
        <v>0</v>
      </c>
      <c r="H247" s="140">
        <v>0</v>
      </c>
      <c r="I247" s="140">
        <v>0</v>
      </c>
      <c r="J247" s="140">
        <v>0</v>
      </c>
      <c r="K247" s="140">
        <v>0</v>
      </c>
      <c r="L247" s="140">
        <v>0</v>
      </c>
      <c r="M247" s="140">
        <v>0</v>
      </c>
    </row>
    <row r="248" spans="2:13" ht="12.5" x14ac:dyDescent="0.25">
      <c r="B248" s="146" t="s">
        <v>11</v>
      </c>
      <c r="C248" s="140">
        <v>0</v>
      </c>
      <c r="D248" s="140">
        <v>0</v>
      </c>
      <c r="E248" s="140">
        <v>0</v>
      </c>
      <c r="F248" s="140">
        <v>6660</v>
      </c>
      <c r="G248" s="140">
        <v>0</v>
      </c>
      <c r="H248" s="140">
        <v>0</v>
      </c>
      <c r="I248" s="140">
        <v>0</v>
      </c>
      <c r="J248" s="140">
        <v>0</v>
      </c>
      <c r="K248" s="140">
        <v>0</v>
      </c>
      <c r="L248" s="140">
        <v>0</v>
      </c>
      <c r="M248" s="140">
        <v>0</v>
      </c>
    </row>
    <row r="249" spans="2:13" ht="12.5" x14ac:dyDescent="0.25">
      <c r="B249" s="146" t="s">
        <v>233</v>
      </c>
      <c r="C249" s="140">
        <v>0</v>
      </c>
      <c r="D249" s="140">
        <v>0</v>
      </c>
      <c r="E249" s="140">
        <v>0</v>
      </c>
      <c r="F249" s="140">
        <v>0</v>
      </c>
      <c r="G249" s="140">
        <v>0</v>
      </c>
      <c r="H249" s="140">
        <v>0</v>
      </c>
      <c r="I249" s="140">
        <v>0</v>
      </c>
      <c r="J249" s="140">
        <v>0</v>
      </c>
      <c r="K249" s="140">
        <v>0</v>
      </c>
      <c r="L249" s="140">
        <v>0</v>
      </c>
      <c r="M249" s="140">
        <v>0</v>
      </c>
    </row>
    <row r="250" spans="2:13" ht="12.5" x14ac:dyDescent="0.25">
      <c r="B250" s="146" t="s">
        <v>234</v>
      </c>
      <c r="C250" s="140">
        <v>0</v>
      </c>
      <c r="D250" s="140">
        <v>0</v>
      </c>
      <c r="E250" s="140">
        <v>0</v>
      </c>
      <c r="F250" s="140">
        <v>0</v>
      </c>
      <c r="G250" s="140">
        <v>0</v>
      </c>
      <c r="H250" s="140">
        <v>0</v>
      </c>
      <c r="I250" s="140">
        <v>0</v>
      </c>
      <c r="J250" s="140">
        <v>0</v>
      </c>
      <c r="K250" s="140">
        <v>0</v>
      </c>
      <c r="L250" s="140">
        <v>0</v>
      </c>
      <c r="M250" s="140">
        <v>0</v>
      </c>
    </row>
    <row r="251" spans="2:13" ht="12.5" x14ac:dyDescent="0.25">
      <c r="B251" s="146" t="s">
        <v>235</v>
      </c>
      <c r="C251" s="140">
        <v>0</v>
      </c>
      <c r="D251" s="140">
        <v>0</v>
      </c>
      <c r="E251" s="140">
        <v>0</v>
      </c>
      <c r="F251" s="140">
        <v>0</v>
      </c>
      <c r="G251" s="140">
        <v>0</v>
      </c>
      <c r="H251" s="140">
        <v>0</v>
      </c>
      <c r="I251" s="140">
        <v>0</v>
      </c>
      <c r="J251" s="140">
        <v>0</v>
      </c>
      <c r="K251" s="140">
        <v>0</v>
      </c>
      <c r="L251" s="140">
        <v>0</v>
      </c>
      <c r="M251" s="140">
        <v>0</v>
      </c>
    </row>
    <row r="252" spans="2:13" ht="12.5" x14ac:dyDescent="0.25">
      <c r="B252" s="146" t="s">
        <v>236</v>
      </c>
      <c r="C252" s="140">
        <v>0</v>
      </c>
      <c r="D252" s="140">
        <v>0</v>
      </c>
      <c r="E252" s="140">
        <v>21565</v>
      </c>
      <c r="F252" s="140">
        <v>0</v>
      </c>
      <c r="G252" s="140">
        <v>0</v>
      </c>
      <c r="H252" s="140">
        <v>0</v>
      </c>
      <c r="I252" s="140">
        <v>0</v>
      </c>
      <c r="J252" s="140">
        <v>0</v>
      </c>
      <c r="K252" s="140">
        <v>0</v>
      </c>
      <c r="L252" s="140">
        <v>0</v>
      </c>
      <c r="M252" s="140">
        <v>0</v>
      </c>
    </row>
    <row r="253" spans="2:13" ht="12.5" x14ac:dyDescent="0.25">
      <c r="B253" s="146" t="s">
        <v>237</v>
      </c>
      <c r="C253" s="140">
        <v>0</v>
      </c>
      <c r="D253" s="140">
        <v>0</v>
      </c>
      <c r="E253" s="140">
        <v>0</v>
      </c>
      <c r="F253" s="140">
        <v>0</v>
      </c>
      <c r="G253" s="140">
        <v>0</v>
      </c>
      <c r="H253" s="140">
        <v>0</v>
      </c>
      <c r="I253" s="140">
        <v>0</v>
      </c>
      <c r="J253" s="140">
        <v>0</v>
      </c>
      <c r="K253" s="140">
        <v>0</v>
      </c>
      <c r="L253" s="140">
        <v>0</v>
      </c>
      <c r="M253" s="140">
        <v>0</v>
      </c>
    </row>
    <row r="254" spans="2:13" ht="12.5" x14ac:dyDescent="0.25">
      <c r="B254" s="146" t="s">
        <v>238</v>
      </c>
      <c r="C254" s="140">
        <v>0</v>
      </c>
      <c r="D254" s="140">
        <v>0</v>
      </c>
      <c r="E254" s="140">
        <v>0</v>
      </c>
      <c r="F254" s="140">
        <v>0</v>
      </c>
      <c r="G254" s="140">
        <v>0</v>
      </c>
      <c r="H254" s="140">
        <v>0</v>
      </c>
      <c r="I254" s="140">
        <v>0</v>
      </c>
      <c r="J254" s="140">
        <v>0</v>
      </c>
      <c r="K254" s="140">
        <v>0</v>
      </c>
      <c r="L254" s="140">
        <v>0</v>
      </c>
      <c r="M254" s="140">
        <v>0</v>
      </c>
    </row>
    <row r="255" spans="2:13" ht="12.5" x14ac:dyDescent="0.25">
      <c r="B255" s="146" t="s">
        <v>239</v>
      </c>
      <c r="C255" s="140">
        <v>0</v>
      </c>
      <c r="D255" s="140">
        <v>0</v>
      </c>
      <c r="E255" s="140">
        <v>0</v>
      </c>
      <c r="F255" s="140">
        <v>0</v>
      </c>
      <c r="G255" s="140">
        <v>0</v>
      </c>
      <c r="H255" s="140">
        <v>0</v>
      </c>
      <c r="I255" s="140">
        <v>0</v>
      </c>
      <c r="J255" s="140">
        <v>0</v>
      </c>
      <c r="K255" s="140">
        <v>0</v>
      </c>
      <c r="L255" s="140">
        <v>0</v>
      </c>
      <c r="M255" s="140">
        <v>0</v>
      </c>
    </row>
    <row r="256" spans="2:13" ht="12.5" x14ac:dyDescent="0.25">
      <c r="B256" s="146" t="s">
        <v>240</v>
      </c>
      <c r="C256" s="140">
        <v>0</v>
      </c>
      <c r="D256" s="140">
        <v>0</v>
      </c>
      <c r="E256" s="140">
        <v>0</v>
      </c>
      <c r="F256" s="140">
        <v>0</v>
      </c>
      <c r="G256" s="140">
        <v>0</v>
      </c>
      <c r="H256" s="140">
        <v>0</v>
      </c>
      <c r="I256" s="140">
        <v>0</v>
      </c>
      <c r="J256" s="140">
        <v>0</v>
      </c>
      <c r="K256" s="140">
        <v>0</v>
      </c>
      <c r="L256" s="140">
        <v>0</v>
      </c>
      <c r="M256" s="140">
        <v>0</v>
      </c>
    </row>
    <row r="257" spans="2:13" ht="12.5" x14ac:dyDescent="0.25">
      <c r="B257" s="146" t="s">
        <v>241</v>
      </c>
      <c r="C257" s="140">
        <v>0</v>
      </c>
      <c r="D257" s="140">
        <v>0</v>
      </c>
      <c r="E257" s="140">
        <v>0</v>
      </c>
      <c r="F257" s="140">
        <v>0</v>
      </c>
      <c r="G257" s="140">
        <v>0</v>
      </c>
      <c r="H257" s="140">
        <v>0</v>
      </c>
      <c r="I257" s="140">
        <v>0</v>
      </c>
      <c r="J257" s="140">
        <v>0</v>
      </c>
      <c r="K257" s="140">
        <v>0</v>
      </c>
      <c r="L257" s="140">
        <v>0</v>
      </c>
      <c r="M257" s="140">
        <v>0</v>
      </c>
    </row>
    <row r="258" spans="2:13" ht="12.5" x14ac:dyDescent="0.25">
      <c r="B258" s="146" t="s">
        <v>242</v>
      </c>
      <c r="C258" s="140">
        <v>0</v>
      </c>
      <c r="D258" s="140">
        <v>0</v>
      </c>
      <c r="E258" s="140">
        <v>0</v>
      </c>
      <c r="F258" s="140">
        <v>0</v>
      </c>
      <c r="G258" s="140">
        <v>0</v>
      </c>
      <c r="H258" s="140">
        <v>0</v>
      </c>
      <c r="I258" s="140">
        <v>0</v>
      </c>
      <c r="J258" s="140">
        <v>0</v>
      </c>
      <c r="K258" s="140">
        <v>0</v>
      </c>
      <c r="L258" s="140">
        <v>0</v>
      </c>
      <c r="M258" s="140">
        <v>0</v>
      </c>
    </row>
    <row r="259" spans="2:13" ht="12.5" x14ac:dyDescent="0.25">
      <c r="B259" s="146" t="s">
        <v>243</v>
      </c>
      <c r="C259" s="140">
        <v>0</v>
      </c>
      <c r="D259" s="140">
        <v>0</v>
      </c>
      <c r="E259" s="140">
        <v>0</v>
      </c>
      <c r="F259" s="140">
        <v>0</v>
      </c>
      <c r="G259" s="140">
        <v>0</v>
      </c>
      <c r="H259" s="140">
        <v>0</v>
      </c>
      <c r="I259" s="140">
        <v>0</v>
      </c>
      <c r="J259" s="140">
        <v>0</v>
      </c>
      <c r="K259" s="140">
        <v>0</v>
      </c>
      <c r="L259" s="140">
        <v>0</v>
      </c>
      <c r="M259" s="140">
        <v>0</v>
      </c>
    </row>
    <row r="260" spans="2:13" ht="12.5" x14ac:dyDescent="0.25">
      <c r="B260" s="146" t="s">
        <v>244</v>
      </c>
      <c r="C260" s="140">
        <v>0</v>
      </c>
      <c r="D260" s="140">
        <v>0</v>
      </c>
      <c r="E260" s="140">
        <v>0</v>
      </c>
      <c r="F260" s="140">
        <v>0</v>
      </c>
      <c r="G260" s="140">
        <v>0</v>
      </c>
      <c r="H260" s="140">
        <v>0</v>
      </c>
      <c r="I260" s="140">
        <v>0</v>
      </c>
      <c r="J260" s="140">
        <v>0</v>
      </c>
      <c r="K260" s="140">
        <v>0</v>
      </c>
      <c r="L260" s="140">
        <v>0</v>
      </c>
      <c r="M260" s="140">
        <v>0</v>
      </c>
    </row>
    <row r="261" spans="2:13" ht="12.5" x14ac:dyDescent="0.25">
      <c r="B261" s="146" t="s">
        <v>245</v>
      </c>
      <c r="C261" s="140">
        <v>0</v>
      </c>
      <c r="D261" s="140">
        <v>0</v>
      </c>
      <c r="E261" s="140">
        <v>0</v>
      </c>
      <c r="F261" s="140">
        <v>0</v>
      </c>
      <c r="G261" s="140">
        <v>0</v>
      </c>
      <c r="H261" s="140">
        <v>0</v>
      </c>
      <c r="I261" s="140">
        <v>0</v>
      </c>
      <c r="J261" s="140">
        <v>0</v>
      </c>
      <c r="K261" s="140">
        <v>0</v>
      </c>
      <c r="L261" s="140">
        <v>0</v>
      </c>
      <c r="M261" s="140">
        <v>0</v>
      </c>
    </row>
    <row r="262" spans="2:13" ht="12.5" x14ac:dyDescent="0.25">
      <c r="B262" s="146" t="s">
        <v>65</v>
      </c>
      <c r="C262" s="140">
        <v>0</v>
      </c>
      <c r="D262" s="140">
        <v>0</v>
      </c>
      <c r="E262" s="140">
        <v>0</v>
      </c>
      <c r="F262" s="140">
        <v>0</v>
      </c>
      <c r="G262" s="140">
        <v>0</v>
      </c>
      <c r="H262" s="140">
        <v>0</v>
      </c>
      <c r="I262" s="140">
        <v>0</v>
      </c>
      <c r="J262" s="140">
        <v>0</v>
      </c>
      <c r="K262" s="140">
        <v>0</v>
      </c>
      <c r="L262" s="140">
        <v>0</v>
      </c>
      <c r="M262" s="140">
        <v>0</v>
      </c>
    </row>
    <row r="263" spans="2:13" ht="12.5" x14ac:dyDescent="0.25">
      <c r="B263" s="146" t="s">
        <v>246</v>
      </c>
      <c r="C263" s="140">
        <v>0</v>
      </c>
      <c r="D263" s="140">
        <v>0</v>
      </c>
      <c r="E263" s="140">
        <v>0</v>
      </c>
      <c r="F263" s="140">
        <v>0</v>
      </c>
      <c r="G263" s="140">
        <v>0</v>
      </c>
      <c r="H263" s="140">
        <v>0</v>
      </c>
      <c r="I263" s="140">
        <v>0</v>
      </c>
      <c r="J263" s="140">
        <v>0</v>
      </c>
      <c r="K263" s="140">
        <v>0</v>
      </c>
      <c r="L263" s="140">
        <v>0</v>
      </c>
      <c r="M263" s="140">
        <v>0</v>
      </c>
    </row>
    <row r="264" spans="2:13" ht="12.5" x14ac:dyDescent="0.25">
      <c r="B264" s="146" t="s">
        <v>247</v>
      </c>
      <c r="C264" s="140">
        <v>0</v>
      </c>
      <c r="D264" s="140">
        <v>0</v>
      </c>
      <c r="E264" s="140">
        <v>0</v>
      </c>
      <c r="F264" s="140">
        <v>0</v>
      </c>
      <c r="G264" s="140">
        <v>0</v>
      </c>
      <c r="H264" s="140">
        <v>0</v>
      </c>
      <c r="I264" s="140">
        <v>0</v>
      </c>
      <c r="J264" s="140">
        <v>0</v>
      </c>
      <c r="K264" s="140">
        <v>0</v>
      </c>
      <c r="L264" s="140">
        <v>0</v>
      </c>
      <c r="M264" s="140">
        <v>0</v>
      </c>
    </row>
    <row r="265" spans="2:13" ht="12.5" x14ac:dyDescent="0.25">
      <c r="B265" s="146" t="s">
        <v>248</v>
      </c>
      <c r="C265" s="140">
        <v>0</v>
      </c>
      <c r="D265" s="140">
        <v>0</v>
      </c>
      <c r="E265" s="140">
        <v>0</v>
      </c>
      <c r="F265" s="140">
        <v>0</v>
      </c>
      <c r="G265" s="140">
        <v>0</v>
      </c>
      <c r="H265" s="140">
        <v>0</v>
      </c>
      <c r="I265" s="140">
        <v>0</v>
      </c>
      <c r="J265" s="140">
        <v>0</v>
      </c>
      <c r="K265" s="140">
        <v>0</v>
      </c>
      <c r="L265" s="140">
        <v>0</v>
      </c>
      <c r="M265" s="140">
        <v>0</v>
      </c>
    </row>
    <row r="266" spans="2:13" ht="12.5" x14ac:dyDescent="0.25">
      <c r="B266" s="146" t="s">
        <v>249</v>
      </c>
      <c r="C266" s="140">
        <v>0</v>
      </c>
      <c r="D266" s="140">
        <v>0</v>
      </c>
      <c r="E266" s="140">
        <v>0</v>
      </c>
      <c r="F266" s="140">
        <v>0</v>
      </c>
      <c r="G266" s="140">
        <v>0</v>
      </c>
      <c r="H266" s="140">
        <v>0</v>
      </c>
      <c r="I266" s="140">
        <v>0</v>
      </c>
      <c r="J266" s="140">
        <v>0</v>
      </c>
      <c r="K266" s="140">
        <v>0</v>
      </c>
      <c r="L266" s="140">
        <v>0</v>
      </c>
      <c r="M266" s="140">
        <v>0</v>
      </c>
    </row>
    <row r="267" spans="2:13" ht="12.5" x14ac:dyDescent="0.25">
      <c r="B267" s="146" t="s">
        <v>250</v>
      </c>
      <c r="C267" s="140">
        <v>0</v>
      </c>
      <c r="D267" s="140">
        <v>0</v>
      </c>
      <c r="E267" s="140">
        <v>0</v>
      </c>
      <c r="F267" s="140">
        <v>0</v>
      </c>
      <c r="G267" s="140">
        <v>0</v>
      </c>
      <c r="H267" s="140">
        <v>0</v>
      </c>
      <c r="I267" s="140">
        <v>0</v>
      </c>
      <c r="J267" s="140">
        <v>0</v>
      </c>
      <c r="K267" s="140">
        <v>0</v>
      </c>
      <c r="L267" s="140">
        <v>0</v>
      </c>
      <c r="M267" s="140">
        <v>0</v>
      </c>
    </row>
    <row r="268" spans="2:13" ht="12.5" x14ac:dyDescent="0.25">
      <c r="B268" s="146" t="s">
        <v>53</v>
      </c>
      <c r="C268" s="140">
        <v>0</v>
      </c>
      <c r="D268" s="140">
        <v>0</v>
      </c>
      <c r="E268" s="140">
        <v>0</v>
      </c>
      <c r="F268" s="140">
        <v>0</v>
      </c>
      <c r="G268" s="140">
        <v>0</v>
      </c>
      <c r="H268" s="140">
        <v>0</v>
      </c>
      <c r="I268" s="140">
        <v>0</v>
      </c>
      <c r="J268" s="140">
        <v>0</v>
      </c>
      <c r="K268" s="140">
        <v>0</v>
      </c>
      <c r="L268" s="140">
        <v>0</v>
      </c>
      <c r="M268" s="140">
        <v>0</v>
      </c>
    </row>
    <row r="269" spans="2:13" ht="12.5" x14ac:dyDescent="0.25">
      <c r="B269" s="146" t="s">
        <v>251</v>
      </c>
      <c r="C269" s="140">
        <v>0</v>
      </c>
      <c r="D269" s="140">
        <v>0</v>
      </c>
      <c r="E269" s="140">
        <v>0</v>
      </c>
      <c r="F269" s="140">
        <v>0</v>
      </c>
      <c r="G269" s="140">
        <v>0</v>
      </c>
      <c r="H269" s="140">
        <v>0</v>
      </c>
      <c r="I269" s="140">
        <v>0</v>
      </c>
      <c r="J269" s="140">
        <v>0</v>
      </c>
      <c r="K269" s="140">
        <v>0</v>
      </c>
      <c r="L269" s="140">
        <v>0</v>
      </c>
      <c r="M269" s="140">
        <v>0</v>
      </c>
    </row>
    <row r="270" spans="2:13" ht="12.5" x14ac:dyDescent="0.25">
      <c r="B270" s="146" t="s">
        <v>252</v>
      </c>
      <c r="C270" s="140">
        <v>0</v>
      </c>
      <c r="D270" s="140">
        <v>0</v>
      </c>
      <c r="E270" s="140">
        <v>0</v>
      </c>
      <c r="F270" s="140">
        <v>0</v>
      </c>
      <c r="G270" s="140">
        <v>0</v>
      </c>
      <c r="H270" s="140">
        <v>0</v>
      </c>
      <c r="I270" s="140">
        <v>0</v>
      </c>
      <c r="J270" s="140">
        <v>0</v>
      </c>
      <c r="K270" s="140">
        <v>8.0000000000000002E-3</v>
      </c>
      <c r="L270" s="140">
        <v>0</v>
      </c>
      <c r="M270" s="140">
        <v>0</v>
      </c>
    </row>
    <row r="271" spans="2:13" ht="12.5" x14ac:dyDescent="0.25">
      <c r="B271" s="146" t="s">
        <v>253</v>
      </c>
      <c r="C271" s="140">
        <v>0</v>
      </c>
      <c r="D271" s="140">
        <v>0</v>
      </c>
      <c r="E271" s="140">
        <v>0</v>
      </c>
      <c r="F271" s="140">
        <v>0</v>
      </c>
      <c r="G271" s="140">
        <v>0</v>
      </c>
      <c r="H271" s="140">
        <v>0</v>
      </c>
      <c r="I271" s="140">
        <v>0</v>
      </c>
      <c r="J271" s="140">
        <v>0</v>
      </c>
      <c r="K271" s="140">
        <v>0</v>
      </c>
      <c r="L271" s="140">
        <v>0</v>
      </c>
      <c r="M271" s="140">
        <v>0</v>
      </c>
    </row>
    <row r="272" spans="2:13" ht="12.5" x14ac:dyDescent="0.25">
      <c r="B272" s="146" t="s">
        <v>254</v>
      </c>
      <c r="C272" s="140">
        <v>0</v>
      </c>
      <c r="D272" s="140">
        <v>0</v>
      </c>
      <c r="E272" s="140">
        <v>0</v>
      </c>
      <c r="F272" s="140">
        <v>0</v>
      </c>
      <c r="G272" s="140">
        <v>0</v>
      </c>
      <c r="H272" s="140">
        <v>0</v>
      </c>
      <c r="I272" s="140">
        <v>0</v>
      </c>
      <c r="J272" s="140">
        <v>0</v>
      </c>
      <c r="K272" s="140">
        <v>0</v>
      </c>
      <c r="L272" s="140">
        <v>0</v>
      </c>
      <c r="M272" s="140">
        <v>0</v>
      </c>
    </row>
    <row r="273" spans="2:13" ht="12.5" x14ac:dyDescent="0.25">
      <c r="B273" s="146" t="s">
        <v>255</v>
      </c>
      <c r="C273" s="140">
        <v>0</v>
      </c>
      <c r="D273" s="140">
        <v>0</v>
      </c>
      <c r="E273" s="140">
        <v>0</v>
      </c>
      <c r="F273" s="140">
        <v>0</v>
      </c>
      <c r="G273" s="140">
        <v>0</v>
      </c>
      <c r="H273" s="140">
        <v>0</v>
      </c>
      <c r="I273" s="140">
        <v>0</v>
      </c>
      <c r="J273" s="140">
        <v>21.928999999999998</v>
      </c>
      <c r="K273" s="140">
        <v>0</v>
      </c>
      <c r="L273" s="140">
        <v>0</v>
      </c>
      <c r="M273" s="140">
        <v>0</v>
      </c>
    </row>
    <row r="274" spans="2:13" ht="12.5" x14ac:dyDescent="0.25">
      <c r="B274" s="146" t="s">
        <v>256</v>
      </c>
      <c r="C274" s="140">
        <v>0</v>
      </c>
      <c r="D274" s="140">
        <v>0</v>
      </c>
      <c r="E274" s="140">
        <v>0</v>
      </c>
      <c r="F274" s="140">
        <v>0</v>
      </c>
      <c r="G274" s="140">
        <v>0</v>
      </c>
      <c r="H274" s="140">
        <v>0</v>
      </c>
      <c r="I274" s="140">
        <v>0</v>
      </c>
      <c r="J274" s="140">
        <v>0</v>
      </c>
      <c r="K274" s="140">
        <v>0</v>
      </c>
      <c r="L274" s="140">
        <v>0</v>
      </c>
      <c r="M274" s="140">
        <v>0</v>
      </c>
    </row>
    <row r="275" spans="2:13" ht="12.5" x14ac:dyDescent="0.25">
      <c r="B275" s="146" t="s">
        <v>257</v>
      </c>
      <c r="C275" s="140">
        <v>0</v>
      </c>
      <c r="D275" s="140">
        <v>0</v>
      </c>
      <c r="E275" s="140">
        <v>0</v>
      </c>
      <c r="F275" s="140">
        <v>0</v>
      </c>
      <c r="G275" s="140">
        <v>0</v>
      </c>
      <c r="H275" s="140">
        <v>0</v>
      </c>
      <c r="I275" s="140">
        <v>0</v>
      </c>
      <c r="J275" s="140">
        <v>0</v>
      </c>
      <c r="K275" s="140">
        <v>0</v>
      </c>
      <c r="L275" s="140">
        <v>0</v>
      </c>
      <c r="M275" s="140">
        <v>0</v>
      </c>
    </row>
    <row r="276" spans="2:13" ht="12.5" x14ac:dyDescent="0.25">
      <c r="B276" s="146" t="s">
        <v>258</v>
      </c>
      <c r="C276" s="140">
        <v>0</v>
      </c>
      <c r="D276" s="140">
        <v>0</v>
      </c>
      <c r="E276" s="140">
        <v>0</v>
      </c>
      <c r="F276" s="140">
        <v>0</v>
      </c>
      <c r="G276" s="140">
        <v>0</v>
      </c>
      <c r="H276" s="140">
        <v>0</v>
      </c>
      <c r="I276" s="140">
        <v>0</v>
      </c>
      <c r="J276" s="140">
        <v>0</v>
      </c>
      <c r="K276" s="140">
        <v>0</v>
      </c>
      <c r="L276" s="140">
        <v>0</v>
      </c>
      <c r="M276" s="140">
        <v>0</v>
      </c>
    </row>
    <row r="277" spans="2:13" ht="12.5" x14ac:dyDescent="0.25">
      <c r="B277" s="146" t="s">
        <v>259</v>
      </c>
      <c r="C277" s="140">
        <v>0</v>
      </c>
      <c r="D277" s="140">
        <v>0</v>
      </c>
      <c r="E277" s="140">
        <v>0</v>
      </c>
      <c r="F277" s="140">
        <v>0</v>
      </c>
      <c r="G277" s="140">
        <v>0</v>
      </c>
      <c r="H277" s="140">
        <v>0</v>
      </c>
      <c r="I277" s="140">
        <v>0</v>
      </c>
      <c r="J277" s="140">
        <v>0</v>
      </c>
      <c r="K277" s="140">
        <v>0</v>
      </c>
      <c r="L277" s="140">
        <v>0</v>
      </c>
      <c r="M277" s="140">
        <v>0</v>
      </c>
    </row>
    <row r="278" spans="2:13" ht="12.5" x14ac:dyDescent="0.25">
      <c r="B278" s="146" t="s">
        <v>260</v>
      </c>
      <c r="C278" s="140">
        <v>0</v>
      </c>
      <c r="D278" s="140">
        <v>0</v>
      </c>
      <c r="E278" s="140">
        <v>0</v>
      </c>
      <c r="F278" s="140">
        <v>0</v>
      </c>
      <c r="G278" s="140">
        <v>0</v>
      </c>
      <c r="H278" s="140">
        <v>0</v>
      </c>
      <c r="I278" s="140">
        <v>0</v>
      </c>
      <c r="J278" s="140">
        <v>0</v>
      </c>
      <c r="K278" s="140">
        <v>0</v>
      </c>
      <c r="L278" s="140">
        <v>0</v>
      </c>
      <c r="M278" s="140">
        <v>0</v>
      </c>
    </row>
    <row r="279" spans="2:13" ht="12.5" x14ac:dyDescent="0.25">
      <c r="B279" s="146" t="s">
        <v>67</v>
      </c>
      <c r="C279" s="140">
        <v>0</v>
      </c>
      <c r="D279" s="140">
        <v>0</v>
      </c>
      <c r="E279" s="140">
        <v>0</v>
      </c>
      <c r="F279" s="140">
        <v>0</v>
      </c>
      <c r="G279" s="140">
        <v>0</v>
      </c>
      <c r="H279" s="140">
        <v>0</v>
      </c>
      <c r="I279" s="140">
        <v>0</v>
      </c>
      <c r="J279" s="140">
        <v>0</v>
      </c>
      <c r="K279" s="140">
        <v>0</v>
      </c>
      <c r="L279" s="140">
        <v>0</v>
      </c>
      <c r="M279" s="140">
        <v>0</v>
      </c>
    </row>
    <row r="280" spans="2:13" ht="12.5" x14ac:dyDescent="0.25">
      <c r="B280" s="146" t="s">
        <v>13</v>
      </c>
      <c r="C280" s="140">
        <v>0</v>
      </c>
      <c r="D280" s="140">
        <v>0</v>
      </c>
      <c r="E280" s="140">
        <v>0</v>
      </c>
      <c r="F280" s="140">
        <v>0</v>
      </c>
      <c r="G280" s="140">
        <v>0</v>
      </c>
      <c r="H280" s="140">
        <v>0</v>
      </c>
      <c r="I280" s="140">
        <v>0</v>
      </c>
      <c r="J280" s="140">
        <v>0</v>
      </c>
      <c r="K280" s="140">
        <v>0</v>
      </c>
      <c r="L280" s="140">
        <v>0</v>
      </c>
      <c r="M280" s="140">
        <v>0</v>
      </c>
    </row>
    <row r="281" spans="2:13" ht="12.5" x14ac:dyDescent="0.25">
      <c r="B281" s="146" t="s">
        <v>261</v>
      </c>
      <c r="C281" s="140">
        <v>0</v>
      </c>
      <c r="D281" s="140">
        <v>0</v>
      </c>
      <c r="E281" s="140">
        <v>0</v>
      </c>
      <c r="F281" s="140">
        <v>0</v>
      </c>
      <c r="G281" s="140">
        <v>0</v>
      </c>
      <c r="H281" s="140">
        <v>0</v>
      </c>
      <c r="I281" s="140">
        <v>0</v>
      </c>
      <c r="J281" s="140">
        <v>0</v>
      </c>
      <c r="K281" s="140">
        <v>0</v>
      </c>
      <c r="L281" s="140">
        <v>0</v>
      </c>
      <c r="M281" s="140">
        <v>0</v>
      </c>
    </row>
    <row r="282" spans="2:13" ht="12.5" x14ac:dyDescent="0.25">
      <c r="B282" s="146" t="s">
        <v>262</v>
      </c>
      <c r="C282" s="140">
        <v>0</v>
      </c>
      <c r="D282" s="140">
        <v>0</v>
      </c>
      <c r="E282" s="140">
        <v>0</v>
      </c>
      <c r="F282" s="140">
        <v>0</v>
      </c>
      <c r="G282" s="140">
        <v>0</v>
      </c>
      <c r="H282" s="140">
        <v>0</v>
      </c>
      <c r="I282" s="140">
        <v>0</v>
      </c>
      <c r="J282" s="140">
        <v>0</v>
      </c>
      <c r="K282" s="140">
        <v>0</v>
      </c>
      <c r="L282" s="140">
        <v>0</v>
      </c>
      <c r="M282" s="140">
        <v>0</v>
      </c>
    </row>
    <row r="283" spans="2:13" ht="12.5" x14ac:dyDescent="0.25">
      <c r="B283" s="146" t="s">
        <v>263</v>
      </c>
      <c r="C283" s="140">
        <v>0</v>
      </c>
      <c r="D283" s="140">
        <v>0</v>
      </c>
      <c r="E283" s="140">
        <v>0</v>
      </c>
      <c r="F283" s="140">
        <v>0</v>
      </c>
      <c r="G283" s="140">
        <v>0</v>
      </c>
      <c r="H283" s="140">
        <v>0</v>
      </c>
      <c r="I283" s="140">
        <v>0</v>
      </c>
      <c r="J283" s="140">
        <v>0</v>
      </c>
      <c r="K283" s="140">
        <v>0</v>
      </c>
      <c r="L283" s="140">
        <v>0</v>
      </c>
      <c r="M283" s="140">
        <v>0</v>
      </c>
    </row>
    <row r="284" spans="2:13" ht="12.5" x14ac:dyDescent="0.25">
      <c r="B284" s="146" t="s">
        <v>264</v>
      </c>
      <c r="C284" s="140">
        <v>0</v>
      </c>
      <c r="D284" s="140">
        <v>0</v>
      </c>
      <c r="E284" s="140">
        <v>0</v>
      </c>
      <c r="F284" s="140">
        <v>0</v>
      </c>
      <c r="G284" s="140">
        <v>0</v>
      </c>
      <c r="H284" s="140">
        <v>0</v>
      </c>
      <c r="I284" s="140">
        <v>0</v>
      </c>
      <c r="J284" s="140">
        <v>0</v>
      </c>
      <c r="K284" s="140">
        <v>0</v>
      </c>
      <c r="L284" s="140">
        <v>0</v>
      </c>
      <c r="M284" s="140">
        <v>0</v>
      </c>
    </row>
    <row r="285" spans="2:13" ht="12.5" x14ac:dyDescent="0.25">
      <c r="B285" s="146" t="s">
        <v>265</v>
      </c>
      <c r="C285" s="140">
        <v>13784</v>
      </c>
      <c r="D285" s="140">
        <v>6903</v>
      </c>
      <c r="E285" s="140">
        <v>0</v>
      </c>
      <c r="F285" s="140">
        <v>6903</v>
      </c>
      <c r="G285" s="140">
        <v>6598</v>
      </c>
      <c r="H285" s="140">
        <v>3469</v>
      </c>
      <c r="I285" s="140">
        <v>0</v>
      </c>
      <c r="J285" s="140">
        <v>0</v>
      </c>
      <c r="K285" s="140">
        <v>0</v>
      </c>
      <c r="L285" s="140">
        <v>0</v>
      </c>
      <c r="M285" s="140">
        <v>0</v>
      </c>
    </row>
    <row r="286" spans="2:13" ht="12.5" x14ac:dyDescent="0.25">
      <c r="B286" s="146" t="s">
        <v>10</v>
      </c>
      <c r="C286" s="140">
        <v>0</v>
      </c>
      <c r="D286" s="140">
        <v>0</v>
      </c>
      <c r="E286" s="140">
        <v>0</v>
      </c>
      <c r="F286" s="140">
        <v>0</v>
      </c>
      <c r="G286" s="140">
        <v>0</v>
      </c>
      <c r="H286" s="140">
        <v>0</v>
      </c>
      <c r="I286" s="140">
        <v>0</v>
      </c>
      <c r="J286" s="140">
        <v>0</v>
      </c>
      <c r="K286" s="140">
        <v>0</v>
      </c>
      <c r="L286" s="140">
        <v>3295.1</v>
      </c>
      <c r="M286" s="140">
        <v>0</v>
      </c>
    </row>
    <row r="287" spans="2:13" ht="12.5" x14ac:dyDescent="0.25">
      <c r="B287" s="146" t="s">
        <v>266</v>
      </c>
      <c r="C287" s="140">
        <v>0</v>
      </c>
      <c r="D287" s="140">
        <v>0</v>
      </c>
      <c r="E287" s="140">
        <v>0</v>
      </c>
      <c r="F287" s="140">
        <v>0</v>
      </c>
      <c r="G287" s="140">
        <v>0</v>
      </c>
      <c r="H287" s="140">
        <v>0</v>
      </c>
      <c r="I287" s="140">
        <v>0</v>
      </c>
      <c r="J287" s="140">
        <v>0</v>
      </c>
      <c r="K287" s="140">
        <v>0</v>
      </c>
      <c r="L287" s="140">
        <v>0</v>
      </c>
      <c r="M287" s="140">
        <v>0</v>
      </c>
    </row>
    <row r="288" spans="2:13" ht="12.5" x14ac:dyDescent="0.25">
      <c r="B288" s="146" t="s">
        <v>267</v>
      </c>
      <c r="C288" s="140">
        <v>0</v>
      </c>
      <c r="D288" s="140">
        <v>0</v>
      </c>
      <c r="E288" s="140">
        <v>0</v>
      </c>
      <c r="F288" s="140">
        <v>0</v>
      </c>
      <c r="G288" s="140">
        <v>0</v>
      </c>
      <c r="H288" s="140">
        <v>0</v>
      </c>
      <c r="I288" s="140">
        <v>0</v>
      </c>
      <c r="J288" s="140">
        <v>2327.38</v>
      </c>
      <c r="K288" s="140">
        <v>0</v>
      </c>
      <c r="L288" s="140">
        <v>0</v>
      </c>
      <c r="M288" s="140">
        <v>0</v>
      </c>
    </row>
    <row r="289" spans="2:13" ht="12.5" x14ac:dyDescent="0.25">
      <c r="B289" s="146" t="s">
        <v>268</v>
      </c>
      <c r="C289" s="140">
        <v>0</v>
      </c>
      <c r="D289" s="140">
        <v>12999</v>
      </c>
      <c r="E289" s="140">
        <v>0</v>
      </c>
      <c r="F289" s="140">
        <v>0</v>
      </c>
      <c r="G289" s="140">
        <v>0</v>
      </c>
      <c r="H289" s="140">
        <v>0</v>
      </c>
      <c r="I289" s="140">
        <v>0</v>
      </c>
      <c r="J289" s="140">
        <v>0</v>
      </c>
      <c r="K289" s="140">
        <v>0</v>
      </c>
      <c r="L289" s="140">
        <v>0</v>
      </c>
      <c r="M289" s="140">
        <v>0</v>
      </c>
    </row>
    <row r="290" spans="2:13" ht="12.5" x14ac:dyDescent="0.25">
      <c r="B290" s="146" t="s">
        <v>269</v>
      </c>
      <c r="C290" s="140">
        <v>0</v>
      </c>
      <c r="D290" s="140">
        <v>0</v>
      </c>
      <c r="E290" s="140">
        <v>0</v>
      </c>
      <c r="F290" s="140">
        <v>0</v>
      </c>
      <c r="G290" s="140">
        <v>0</v>
      </c>
      <c r="H290" s="140">
        <v>0</v>
      </c>
      <c r="I290" s="140">
        <v>0</v>
      </c>
      <c r="J290" s="140">
        <v>0</v>
      </c>
      <c r="K290" s="140">
        <v>0</v>
      </c>
      <c r="L290" s="140">
        <v>0</v>
      </c>
      <c r="M290" s="140">
        <v>0</v>
      </c>
    </row>
    <row r="291" spans="2:13" ht="12.5" x14ac:dyDescent="0.25">
      <c r="B291" s="146" t="s">
        <v>270</v>
      </c>
      <c r="C291" s="140">
        <v>0</v>
      </c>
      <c r="D291" s="140">
        <v>0</v>
      </c>
      <c r="E291" s="140">
        <v>0</v>
      </c>
      <c r="F291" s="140">
        <v>0</v>
      </c>
      <c r="G291" s="140">
        <v>0</v>
      </c>
      <c r="H291" s="140">
        <v>0</v>
      </c>
      <c r="I291" s="140">
        <v>0</v>
      </c>
      <c r="J291" s="140">
        <v>0</v>
      </c>
      <c r="K291" s="140">
        <v>0</v>
      </c>
      <c r="L291" s="140">
        <v>0</v>
      </c>
      <c r="M291" s="140">
        <v>0</v>
      </c>
    </row>
    <row r="292" spans="2:13" ht="12.5" x14ac:dyDescent="0.25">
      <c r="B292" s="146" t="s">
        <v>51</v>
      </c>
      <c r="C292" s="140">
        <v>0</v>
      </c>
      <c r="D292" s="140">
        <v>0</v>
      </c>
      <c r="E292" s="140">
        <v>0</v>
      </c>
      <c r="F292" s="140">
        <v>0</v>
      </c>
      <c r="G292" s="140">
        <v>0</v>
      </c>
      <c r="H292" s="140">
        <v>0</v>
      </c>
      <c r="I292" s="140">
        <v>0</v>
      </c>
      <c r="J292" s="140">
        <v>0</v>
      </c>
      <c r="K292" s="140">
        <v>0</v>
      </c>
      <c r="L292" s="140">
        <v>0</v>
      </c>
      <c r="M292" s="140">
        <v>0</v>
      </c>
    </row>
    <row r="293" spans="2:13" ht="12.5" x14ac:dyDescent="0.25">
      <c r="B293" s="146" t="s">
        <v>271</v>
      </c>
      <c r="C293" s="140">
        <v>0</v>
      </c>
      <c r="D293" s="140">
        <v>0</v>
      </c>
      <c r="E293" s="140">
        <v>0</v>
      </c>
      <c r="F293" s="140">
        <v>0</v>
      </c>
      <c r="G293" s="140">
        <v>0</v>
      </c>
      <c r="H293" s="140">
        <v>0</v>
      </c>
      <c r="I293" s="140">
        <v>0</v>
      </c>
      <c r="J293" s="140">
        <v>0</v>
      </c>
      <c r="K293" s="140">
        <v>0</v>
      </c>
      <c r="L293" s="140">
        <v>0</v>
      </c>
      <c r="M293" s="140">
        <v>0</v>
      </c>
    </row>
    <row r="294" spans="2:13" ht="12.5" x14ac:dyDescent="0.25">
      <c r="B294" s="146" t="s">
        <v>272</v>
      </c>
      <c r="C294" s="140">
        <v>0</v>
      </c>
      <c r="D294" s="140">
        <v>0</v>
      </c>
      <c r="E294" s="140">
        <v>0</v>
      </c>
      <c r="F294" s="140">
        <v>0</v>
      </c>
      <c r="G294" s="140">
        <v>0</v>
      </c>
      <c r="H294" s="140">
        <v>0</v>
      </c>
      <c r="I294" s="140">
        <v>0</v>
      </c>
      <c r="J294" s="140">
        <v>0</v>
      </c>
      <c r="K294" s="140">
        <v>0</v>
      </c>
      <c r="L294" s="140">
        <v>0</v>
      </c>
      <c r="M294" s="140">
        <v>0</v>
      </c>
    </row>
    <row r="295" spans="2:13" ht="12.5" x14ac:dyDescent="0.25">
      <c r="B295" s="146" t="s">
        <v>273</v>
      </c>
      <c r="C295" s="140">
        <v>0</v>
      </c>
      <c r="D295" s="140">
        <v>0</v>
      </c>
      <c r="E295" s="140">
        <v>0</v>
      </c>
      <c r="F295" s="140">
        <v>0</v>
      </c>
      <c r="G295" s="140">
        <v>0</v>
      </c>
      <c r="H295" s="140">
        <v>0</v>
      </c>
      <c r="I295" s="140">
        <v>0</v>
      </c>
      <c r="J295" s="140">
        <v>0</v>
      </c>
      <c r="K295" s="140">
        <v>0</v>
      </c>
      <c r="L295" s="140">
        <v>0</v>
      </c>
      <c r="M295" s="140">
        <v>0</v>
      </c>
    </row>
    <row r="296" spans="2:13" ht="12.5" x14ac:dyDescent="0.25">
      <c r="B296" s="146" t="s">
        <v>274</v>
      </c>
      <c r="C296" s="140">
        <v>0</v>
      </c>
      <c r="D296" s="140">
        <v>0</v>
      </c>
      <c r="E296" s="140">
        <v>0</v>
      </c>
      <c r="F296" s="140">
        <v>0</v>
      </c>
      <c r="G296" s="140">
        <v>0</v>
      </c>
      <c r="H296" s="140">
        <v>0</v>
      </c>
      <c r="I296" s="140">
        <v>0</v>
      </c>
      <c r="J296" s="140">
        <v>0</v>
      </c>
      <c r="K296" s="140">
        <v>0</v>
      </c>
      <c r="L296" s="140">
        <v>0</v>
      </c>
      <c r="M296" s="140">
        <v>0</v>
      </c>
    </row>
    <row r="297" spans="2:13" x14ac:dyDescent="0.25"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</row>
    <row r="299" spans="2:13" ht="12.5" x14ac:dyDescent="0.25">
      <c r="B299" s="146" t="s">
        <v>165</v>
      </c>
      <c r="C299" s="146" t="s">
        <v>139</v>
      </c>
      <c r="D299" s="146" t="s">
        <v>140</v>
      </c>
      <c r="E299" s="146" t="s">
        <v>141</v>
      </c>
      <c r="F299" s="146" t="s">
        <v>142</v>
      </c>
      <c r="G299" s="146" t="s">
        <v>143</v>
      </c>
      <c r="H299" s="146" t="s">
        <v>144</v>
      </c>
      <c r="I299" s="146" t="s">
        <v>145</v>
      </c>
      <c r="J299" s="146" t="s">
        <v>146</v>
      </c>
      <c r="K299" s="146" t="s">
        <v>136</v>
      </c>
      <c r="L299" s="146" t="s">
        <v>161</v>
      </c>
      <c r="M299" s="146" t="s">
        <v>293</v>
      </c>
    </row>
    <row r="300" spans="2:13" ht="12.5" x14ac:dyDescent="0.25">
      <c r="B300" s="146" t="s">
        <v>71</v>
      </c>
      <c r="C300" s="140">
        <v>14888579.472999999</v>
      </c>
      <c r="D300" s="140">
        <v>14515596.038000001</v>
      </c>
      <c r="E300" s="140">
        <v>14156490.355</v>
      </c>
      <c r="F300" s="140">
        <v>14236323.75</v>
      </c>
      <c r="G300" s="140">
        <v>13301195.241</v>
      </c>
      <c r="H300" s="140">
        <v>14232408.280999999</v>
      </c>
      <c r="I300" s="140">
        <v>14718592.713</v>
      </c>
      <c r="J300" s="140">
        <v>16362167.611</v>
      </c>
      <c r="K300" s="140">
        <v>15342660.022</v>
      </c>
      <c r="L300" s="140">
        <v>16755116.790999999</v>
      </c>
      <c r="M300" s="140">
        <v>15313617.182</v>
      </c>
    </row>
    <row r="301" spans="2:13" ht="12.5" x14ac:dyDescent="0.25">
      <c r="B301" s="146" t="s">
        <v>8</v>
      </c>
      <c r="C301" s="140">
        <v>4555369</v>
      </c>
      <c r="D301" s="140">
        <v>4679209.4239999996</v>
      </c>
      <c r="E301" s="140">
        <v>4518979.5250000004</v>
      </c>
      <c r="F301" s="140">
        <v>5212795.7659999998</v>
      </c>
      <c r="G301" s="140">
        <v>4430386.6519999998</v>
      </c>
      <c r="H301" s="140">
        <v>4778473.8810000001</v>
      </c>
      <c r="I301" s="140">
        <v>5830535.0599999996</v>
      </c>
      <c r="J301" s="140">
        <v>6281614.5300000003</v>
      </c>
      <c r="K301" s="140">
        <v>5812131.2819999997</v>
      </c>
      <c r="L301" s="140">
        <v>6374944.5719999997</v>
      </c>
      <c r="M301" s="140">
        <v>5850722.2450000001</v>
      </c>
    </row>
    <row r="302" spans="2:13" ht="12.5" x14ac:dyDescent="0.25">
      <c r="B302" s="146" t="s">
        <v>44</v>
      </c>
      <c r="C302" s="140">
        <v>2876470</v>
      </c>
      <c r="D302" s="140">
        <v>2816644.35</v>
      </c>
      <c r="E302" s="140">
        <v>2990930.9190000002</v>
      </c>
      <c r="F302" s="140">
        <v>2701749.0079999999</v>
      </c>
      <c r="G302" s="140">
        <v>2795698.49</v>
      </c>
      <c r="H302" s="140">
        <v>2946395.6009999998</v>
      </c>
      <c r="I302" s="140">
        <v>2401004.327</v>
      </c>
      <c r="J302" s="140">
        <v>2712337.4180000001</v>
      </c>
      <c r="K302" s="140">
        <v>2467594.193</v>
      </c>
      <c r="L302" s="140">
        <v>2456344.3149999999</v>
      </c>
      <c r="M302" s="140">
        <v>2829957.1919999998</v>
      </c>
    </row>
    <row r="303" spans="2:13" ht="12.5" x14ac:dyDescent="0.25">
      <c r="B303" s="146" t="s">
        <v>14</v>
      </c>
      <c r="C303" s="140">
        <v>1944865</v>
      </c>
      <c r="D303" s="140">
        <v>1766555.861</v>
      </c>
      <c r="E303" s="140">
        <v>1719460.8160000001</v>
      </c>
      <c r="F303" s="140">
        <v>1574874.7180000001</v>
      </c>
      <c r="G303" s="140">
        <v>1401234.4129999999</v>
      </c>
      <c r="H303" s="140">
        <v>1351879.1159999999</v>
      </c>
      <c r="I303" s="140">
        <v>1807556.2990000001</v>
      </c>
      <c r="J303" s="140">
        <v>1717712.679</v>
      </c>
      <c r="K303" s="140">
        <v>1654847.912</v>
      </c>
      <c r="L303" s="140">
        <v>1213946.1329999999</v>
      </c>
      <c r="M303" s="140">
        <v>1142421.784</v>
      </c>
    </row>
    <row r="304" spans="2:13" ht="12.5" x14ac:dyDescent="0.25">
      <c r="B304" s="146" t="s">
        <v>16</v>
      </c>
      <c r="C304" s="140">
        <v>798681</v>
      </c>
      <c r="D304" s="140">
        <v>734827.80099999998</v>
      </c>
      <c r="E304" s="140">
        <v>554410.179</v>
      </c>
      <c r="F304" s="140">
        <v>482666.33</v>
      </c>
      <c r="G304" s="140">
        <v>397989.435</v>
      </c>
      <c r="H304" s="140">
        <v>472608.25799999997</v>
      </c>
      <c r="I304" s="140">
        <v>442916.63</v>
      </c>
      <c r="J304" s="140">
        <v>617104.66299999994</v>
      </c>
      <c r="K304" s="140">
        <v>642930.40899999999</v>
      </c>
      <c r="L304" s="140">
        <v>833416.92700000003</v>
      </c>
      <c r="M304" s="140">
        <v>639769.39</v>
      </c>
    </row>
    <row r="305" spans="2:13" ht="12.5" x14ac:dyDescent="0.25">
      <c r="B305" s="146" t="s">
        <v>49</v>
      </c>
      <c r="C305" s="140">
        <v>0</v>
      </c>
      <c r="D305" s="140">
        <v>0</v>
      </c>
      <c r="E305" s="140">
        <v>0</v>
      </c>
      <c r="F305" s="140">
        <v>0</v>
      </c>
      <c r="G305" s="140">
        <v>0</v>
      </c>
      <c r="H305" s="140">
        <v>0</v>
      </c>
      <c r="I305" s="140">
        <v>9527</v>
      </c>
      <c r="J305" s="140">
        <v>68887.441000000006</v>
      </c>
      <c r="K305" s="140">
        <v>92827.888999999996</v>
      </c>
      <c r="L305" s="140">
        <v>488484.61800000002</v>
      </c>
      <c r="M305" s="140">
        <v>606557.89</v>
      </c>
    </row>
    <row r="306" spans="2:13" ht="12.5" x14ac:dyDescent="0.25">
      <c r="B306" s="146" t="s">
        <v>30</v>
      </c>
      <c r="C306" s="140">
        <v>490364.25799999997</v>
      </c>
      <c r="D306" s="140">
        <v>529743.61399999994</v>
      </c>
      <c r="E306" s="140">
        <v>416826.098</v>
      </c>
      <c r="F306" s="140">
        <v>351339</v>
      </c>
      <c r="G306" s="140">
        <v>355760.58799999999</v>
      </c>
      <c r="H306" s="140">
        <v>479977.93400000001</v>
      </c>
      <c r="I306" s="140">
        <v>371249.59399999998</v>
      </c>
      <c r="J306" s="140">
        <v>373518.25599999999</v>
      </c>
      <c r="K306" s="140">
        <v>331092.99900000001</v>
      </c>
      <c r="L306" s="140">
        <v>420602.49200000003</v>
      </c>
      <c r="M306" s="140">
        <v>528277.73</v>
      </c>
    </row>
    <row r="307" spans="2:13" ht="12.5" x14ac:dyDescent="0.25">
      <c r="B307" s="146" t="s">
        <v>12</v>
      </c>
      <c r="C307" s="140">
        <v>562811</v>
      </c>
      <c r="D307" s="140">
        <v>546429.30099999998</v>
      </c>
      <c r="E307" s="140">
        <v>405510.54700000002</v>
      </c>
      <c r="F307" s="140">
        <v>218421.337</v>
      </c>
      <c r="G307" s="140">
        <v>170540.52900000001</v>
      </c>
      <c r="H307" s="140">
        <v>249094.03899999999</v>
      </c>
      <c r="I307" s="140">
        <v>291880.81900000002</v>
      </c>
      <c r="J307" s="140">
        <v>402264.03600000002</v>
      </c>
      <c r="K307" s="140">
        <v>403082.69699999999</v>
      </c>
      <c r="L307" s="140">
        <v>545385.527</v>
      </c>
      <c r="M307" s="140">
        <v>465115.66899999999</v>
      </c>
    </row>
    <row r="308" spans="2:13" ht="12.5" x14ac:dyDescent="0.25">
      <c r="B308" s="146" t="s">
        <v>9</v>
      </c>
      <c r="C308" s="140">
        <v>381660</v>
      </c>
      <c r="D308" s="140">
        <v>92597</v>
      </c>
      <c r="E308" s="140">
        <v>246469</v>
      </c>
      <c r="F308" s="140">
        <v>217361</v>
      </c>
      <c r="G308" s="140">
        <v>248145</v>
      </c>
      <c r="H308" s="140">
        <v>269748</v>
      </c>
      <c r="I308" s="140">
        <v>184404</v>
      </c>
      <c r="J308" s="140">
        <v>176819.81400000001</v>
      </c>
      <c r="K308" s="140">
        <v>170169.421</v>
      </c>
      <c r="L308" s="140">
        <v>217199.147</v>
      </c>
      <c r="M308" s="140">
        <v>169926.076</v>
      </c>
    </row>
    <row r="311" spans="2:13" ht="12.5" x14ac:dyDescent="0.25">
      <c r="B311" s="146" t="s">
        <v>165</v>
      </c>
      <c r="C311" s="146" t="s">
        <v>139</v>
      </c>
      <c r="D311" s="146" t="s">
        <v>140</v>
      </c>
      <c r="E311" s="146" t="s">
        <v>141</v>
      </c>
      <c r="F311" s="146" t="s">
        <v>142</v>
      </c>
      <c r="G311" s="146" t="s">
        <v>143</v>
      </c>
      <c r="H311" s="146" t="s">
        <v>144</v>
      </c>
      <c r="I311" s="146" t="s">
        <v>145</v>
      </c>
      <c r="J311" s="146" t="s">
        <v>146</v>
      </c>
      <c r="K311" s="146" t="s">
        <v>136</v>
      </c>
      <c r="L311" s="146" t="s">
        <v>161</v>
      </c>
      <c r="M311" s="146" t="s">
        <v>293</v>
      </c>
    </row>
    <row r="312" spans="2:13" ht="12.5" x14ac:dyDescent="0.25">
      <c r="B312" s="146" t="s">
        <v>71</v>
      </c>
      <c r="C312" s="140">
        <v>14888579.472999999</v>
      </c>
      <c r="D312" s="140">
        <v>14515596.038000001</v>
      </c>
      <c r="E312" s="140">
        <v>14156490.355</v>
      </c>
      <c r="F312" s="140">
        <v>14236323.75</v>
      </c>
      <c r="G312" s="140">
        <v>13301195.241</v>
      </c>
      <c r="H312" s="140">
        <v>14232408.280999999</v>
      </c>
      <c r="I312" s="140">
        <v>14718592.713</v>
      </c>
      <c r="J312" s="140">
        <v>16362167.611</v>
      </c>
      <c r="K312" s="140">
        <v>15342660.022</v>
      </c>
      <c r="L312" s="140">
        <v>16755116.790999999</v>
      </c>
      <c r="M312" s="140">
        <v>15313617.182</v>
      </c>
    </row>
    <row r="313" spans="2:13" ht="12.5" x14ac:dyDescent="0.25">
      <c r="B313" s="146" t="s">
        <v>8</v>
      </c>
      <c r="C313" s="296">
        <f>C301/C312</f>
        <v>0.30596397784362356</v>
      </c>
      <c r="D313" s="296">
        <f t="shared" ref="D313:M313" si="20">D301/D312</f>
        <v>0.32235737421669902</v>
      </c>
      <c r="E313" s="296">
        <f t="shared" si="20"/>
        <v>0.31921609181924954</v>
      </c>
      <c r="F313" s="296">
        <f t="shared" si="20"/>
        <v>0.36616164801675011</v>
      </c>
      <c r="G313" s="296">
        <f t="shared" si="20"/>
        <v>0.33308184503176408</v>
      </c>
      <c r="H313" s="296">
        <f t="shared" si="20"/>
        <v>0.33574598104940356</v>
      </c>
      <c r="I313" s="296">
        <f t="shared" si="20"/>
        <v>0.39613400368435076</v>
      </c>
      <c r="J313" s="296">
        <f t="shared" si="20"/>
        <v>0.38391090223137553</v>
      </c>
      <c r="K313" s="296">
        <f t="shared" si="20"/>
        <v>0.37882161722060737</v>
      </c>
      <c r="L313" s="296">
        <f t="shared" si="20"/>
        <v>0.38047747750850042</v>
      </c>
      <c r="M313" s="296">
        <f t="shared" si="20"/>
        <v>0.38206010869052426</v>
      </c>
    </row>
    <row r="314" spans="2:13" ht="12.5" x14ac:dyDescent="0.25">
      <c r="B314" s="146" t="s">
        <v>44</v>
      </c>
      <c r="C314" s="296">
        <f>C302/C312</f>
        <v>0.19319976128121516</v>
      </c>
      <c r="D314" s="296">
        <f t="shared" ref="D314:M314" si="21">D302/D312</f>
        <v>0.19404262440387429</v>
      </c>
      <c r="E314" s="296">
        <f t="shared" si="21"/>
        <v>0.21127630111679613</v>
      </c>
      <c r="F314" s="296">
        <f t="shared" si="21"/>
        <v>0.18977855908903449</v>
      </c>
      <c r="G314" s="296">
        <f t="shared" si="21"/>
        <v>0.21018400522251232</v>
      </c>
      <c r="H314" s="296">
        <f t="shared" si="21"/>
        <v>0.20702017134608083</v>
      </c>
      <c r="I314" s="296">
        <f t="shared" si="21"/>
        <v>0.16312730257691996</v>
      </c>
      <c r="J314" s="296">
        <f t="shared" si="21"/>
        <v>0.16576883225279657</v>
      </c>
      <c r="K314" s="296">
        <f t="shared" si="21"/>
        <v>0.16083222788367146</v>
      </c>
      <c r="L314" s="296">
        <f t="shared" si="21"/>
        <v>0.14660263760855571</v>
      </c>
      <c r="M314" s="296">
        <f t="shared" si="21"/>
        <v>0.18480004811184653</v>
      </c>
    </row>
    <row r="315" spans="2:13" ht="12.5" x14ac:dyDescent="0.25">
      <c r="B315" s="146" t="s">
        <v>14</v>
      </c>
      <c r="C315" s="296">
        <f>C303/C312</f>
        <v>0.13062797586075658</v>
      </c>
      <c r="D315" s="296">
        <f t="shared" ref="D315:M315" si="22">D303/D312</f>
        <v>0.1217005389496497</v>
      </c>
      <c r="E315" s="296">
        <f t="shared" si="22"/>
        <v>0.12146095344830263</v>
      </c>
      <c r="F315" s="296">
        <f t="shared" si="22"/>
        <v>0.11062369370463356</v>
      </c>
      <c r="G315" s="296">
        <f t="shared" si="22"/>
        <v>0.10534650364959633</v>
      </c>
      <c r="H315" s="296">
        <f t="shared" si="22"/>
        <v>9.4985970702142763E-2</v>
      </c>
      <c r="I315" s="296">
        <f t="shared" si="22"/>
        <v>0.1228076850990992</v>
      </c>
      <c r="J315" s="296">
        <f t="shared" si="22"/>
        <v>0.10498075315187529</v>
      </c>
      <c r="K315" s="296">
        <f t="shared" si="22"/>
        <v>0.10785925710581452</v>
      </c>
      <c r="L315" s="296">
        <f t="shared" si="22"/>
        <v>7.2452263278288243E-2</v>
      </c>
      <c r="M315" s="296">
        <f t="shared" si="22"/>
        <v>7.4601694062381971E-2</v>
      </c>
    </row>
    <row r="316" spans="2:13" ht="12.5" x14ac:dyDescent="0.25">
      <c r="B316" s="146" t="s">
        <v>16</v>
      </c>
      <c r="C316" s="296">
        <f>C304/C312</f>
        <v>5.3643868540204559E-2</v>
      </c>
      <c r="D316" s="296">
        <f t="shared" ref="D316:M316" si="23">D304/D312</f>
        <v>5.0623329491693861E-2</v>
      </c>
      <c r="E316" s="296">
        <f t="shared" si="23"/>
        <v>3.916296801658789E-2</v>
      </c>
      <c r="F316" s="296">
        <f t="shared" si="23"/>
        <v>3.3903860187220032E-2</v>
      </c>
      <c r="G316" s="296">
        <f t="shared" si="23"/>
        <v>2.9921328706853764E-2</v>
      </c>
      <c r="H316" s="296">
        <f t="shared" si="23"/>
        <v>3.3206485414764501E-2</v>
      </c>
      <c r="I316" s="296">
        <f t="shared" si="23"/>
        <v>3.0092321911238146E-2</v>
      </c>
      <c r="J316" s="296">
        <f t="shared" si="23"/>
        <v>3.7715336847248239E-2</v>
      </c>
      <c r="K316" s="296">
        <f t="shared" si="23"/>
        <v>4.1904754982388673E-2</v>
      </c>
      <c r="L316" s="296">
        <f t="shared" si="23"/>
        <v>4.9741039552029229E-2</v>
      </c>
      <c r="M316" s="296">
        <f t="shared" si="23"/>
        <v>4.1777810062537057E-2</v>
      </c>
    </row>
    <row r="317" spans="2:13" ht="12.5" x14ac:dyDescent="0.25">
      <c r="B317" s="146" t="s">
        <v>49</v>
      </c>
      <c r="C317" s="296">
        <f>C305/C312</f>
        <v>0</v>
      </c>
      <c r="D317" s="296">
        <f t="shared" ref="D317:M317" si="24">D305/D312</f>
        <v>0</v>
      </c>
      <c r="E317" s="296">
        <f t="shared" si="24"/>
        <v>0</v>
      </c>
      <c r="F317" s="296">
        <f t="shared" si="24"/>
        <v>0</v>
      </c>
      <c r="G317" s="296">
        <f t="shared" si="24"/>
        <v>0</v>
      </c>
      <c r="H317" s="296">
        <f t="shared" si="24"/>
        <v>0</v>
      </c>
      <c r="I317" s="296">
        <f t="shared" si="24"/>
        <v>6.4727655597028686E-4</v>
      </c>
      <c r="J317" s="296">
        <f t="shared" si="24"/>
        <v>4.2101659534209994E-3</v>
      </c>
      <c r="K317" s="296">
        <f t="shared" si="24"/>
        <v>6.0503125837953206E-3</v>
      </c>
      <c r="L317" s="296">
        <f t="shared" si="24"/>
        <v>2.9154354702104448E-2</v>
      </c>
      <c r="M317" s="296">
        <f t="shared" si="24"/>
        <v>3.9609054006715209E-2</v>
      </c>
    </row>
    <row r="318" spans="2:13" ht="12.5" x14ac:dyDescent="0.25">
      <c r="B318" s="146" t="s">
        <v>30</v>
      </c>
      <c r="C318" s="296">
        <f>C306/C312</f>
        <v>3.2935597307269047E-2</v>
      </c>
      <c r="D318" s="296">
        <f t="shared" ref="D318:M318" si="25">D306/D312</f>
        <v>3.6494788957559712E-2</v>
      </c>
      <c r="E318" s="296">
        <f t="shared" si="25"/>
        <v>2.9444169250098004E-2</v>
      </c>
      <c r="F318" s="296">
        <f t="shared" si="25"/>
        <v>2.4679053818230285E-2</v>
      </c>
      <c r="G318" s="296">
        <f t="shared" si="25"/>
        <v>2.6746512742207778E-2</v>
      </c>
      <c r="H318" s="296">
        <f t="shared" si="25"/>
        <v>3.3724294899603297E-2</v>
      </c>
      <c r="I318" s="296">
        <f t="shared" si="25"/>
        <v>2.522317189143353E-2</v>
      </c>
      <c r="J318" s="296">
        <f t="shared" si="25"/>
        <v>2.2828164634427175E-2</v>
      </c>
      <c r="K318" s="296">
        <f t="shared" si="25"/>
        <v>2.1579895436986959E-2</v>
      </c>
      <c r="L318" s="296">
        <f t="shared" si="25"/>
        <v>2.51029280933408E-2</v>
      </c>
      <c r="M318" s="296">
        <f t="shared" si="25"/>
        <v>3.4497253243404212E-2</v>
      </c>
    </row>
    <row r="319" spans="2:13" ht="12.5" x14ac:dyDescent="0.25">
      <c r="B319" s="146" t="s">
        <v>12</v>
      </c>
      <c r="C319" s="296">
        <f>C307/C312</f>
        <v>3.780152438455537E-2</v>
      </c>
      <c r="D319" s="296">
        <f t="shared" ref="D319:M319" si="26">D307/D312</f>
        <v>3.7644289601992016E-2</v>
      </c>
      <c r="E319" s="296">
        <f t="shared" si="26"/>
        <v>2.8644850300539058E-2</v>
      </c>
      <c r="F319" s="296">
        <f t="shared" si="26"/>
        <v>1.5342537921701873E-2</v>
      </c>
      <c r="G319" s="296">
        <f t="shared" si="26"/>
        <v>1.282144393116799E-2</v>
      </c>
      <c r="H319" s="296">
        <f t="shared" si="26"/>
        <v>1.7501889636804189E-2</v>
      </c>
      <c r="I319" s="296">
        <f t="shared" si="26"/>
        <v>1.9830755880771142E-2</v>
      </c>
      <c r="J319" s="296">
        <f t="shared" si="26"/>
        <v>2.458500887923706E-2</v>
      </c>
      <c r="K319" s="296">
        <f t="shared" si="26"/>
        <v>2.6272021697803086E-2</v>
      </c>
      <c r="L319" s="296">
        <f t="shared" si="26"/>
        <v>3.2550386476145214E-2</v>
      </c>
      <c r="M319" s="296">
        <f t="shared" si="26"/>
        <v>3.0372684877267818E-2</v>
      </c>
    </row>
    <row r="320" spans="2:13" ht="12.5" x14ac:dyDescent="0.25">
      <c r="B320" s="146" t="s">
        <v>9</v>
      </c>
      <c r="C320" s="296">
        <f>C308/C312</f>
        <v>2.563441332278403E-2</v>
      </c>
      <c r="D320" s="296">
        <f t="shared" ref="D320:M320" si="27">D308/D312</f>
        <v>6.3791386697172291E-3</v>
      </c>
      <c r="E320" s="296">
        <f t="shared" si="27"/>
        <v>1.7410318081624545E-2</v>
      </c>
      <c r="F320" s="296">
        <f t="shared" si="27"/>
        <v>1.5268056825414636E-2</v>
      </c>
      <c r="G320" s="296">
        <f t="shared" si="27"/>
        <v>1.865584223853135E-2</v>
      </c>
      <c r="H320" s="296">
        <f t="shared" si="27"/>
        <v>1.8953081915174436E-2</v>
      </c>
      <c r="I320" s="296">
        <f t="shared" si="27"/>
        <v>1.2528643437298707E-2</v>
      </c>
      <c r="J320" s="296">
        <f t="shared" si="27"/>
        <v>1.0806625271405187E-2</v>
      </c>
      <c r="K320" s="296">
        <f t="shared" si="27"/>
        <v>1.109125932243772E-2</v>
      </c>
      <c r="L320" s="296">
        <f t="shared" si="27"/>
        <v>1.2963153268896842E-2</v>
      </c>
      <c r="M320" s="296">
        <f t="shared" si="27"/>
        <v>1.1096403545971833E-2</v>
      </c>
    </row>
    <row r="321" spans="3:13" x14ac:dyDescent="0.25">
      <c r="C321" s="297">
        <f>1-SUM(C313:C320)</f>
        <v>0.2201928814595917</v>
      </c>
      <c r="D321" s="297">
        <f t="shared" ref="D321:M321" si="28">1-SUM(D313:D320)</f>
        <v>0.2307579157088141</v>
      </c>
      <c r="E321" s="297">
        <f t="shared" si="28"/>
        <v>0.23338434796680219</v>
      </c>
      <c r="F321" s="297">
        <f t="shared" si="28"/>
        <v>0.24424259043701491</v>
      </c>
      <c r="G321" s="297">
        <f t="shared" si="28"/>
        <v>0.26324251847736646</v>
      </c>
      <c r="H321" s="297">
        <f t="shared" si="28"/>
        <v>0.25886212503602646</v>
      </c>
      <c r="I321" s="297">
        <f t="shared" si="28"/>
        <v>0.22960883896291828</v>
      </c>
      <c r="J321" s="297">
        <f t="shared" si="28"/>
        <v>0.24519421077821391</v>
      </c>
      <c r="K321" s="297">
        <f t="shared" si="28"/>
        <v>0.24558865376649497</v>
      </c>
      <c r="L321" s="297">
        <f t="shared" si="28"/>
        <v>0.25095575951213911</v>
      </c>
      <c r="M321" s="297">
        <f t="shared" si="28"/>
        <v>0.20118494339935111</v>
      </c>
    </row>
    <row r="324" spans="3:13" x14ac:dyDescent="0.25">
      <c r="C324" s="28">
        <f>C313*100</f>
        <v>30.596397784362356</v>
      </c>
      <c r="D324" s="28">
        <f t="shared" ref="D324:M324" si="29">D313*100</f>
        <v>32.235737421669903</v>
      </c>
      <c r="E324" s="28">
        <f t="shared" si="29"/>
        <v>31.921609181924953</v>
      </c>
      <c r="F324" s="28">
        <f t="shared" si="29"/>
        <v>36.616164801675012</v>
      </c>
      <c r="G324" s="28">
        <f t="shared" si="29"/>
        <v>33.308184503176406</v>
      </c>
      <c r="H324" s="28">
        <f t="shared" si="29"/>
        <v>33.574598104940357</v>
      </c>
      <c r="I324" s="28">
        <f t="shared" si="29"/>
        <v>39.613400368435073</v>
      </c>
      <c r="J324" s="28">
        <f t="shared" si="29"/>
        <v>38.391090223137553</v>
      </c>
      <c r="K324" s="28">
        <f t="shared" si="29"/>
        <v>37.882161722060737</v>
      </c>
      <c r="L324" s="28">
        <f t="shared" si="29"/>
        <v>38.047747750850043</v>
      </c>
      <c r="M324" s="28">
        <f t="shared" si="29"/>
        <v>38.206010869052427</v>
      </c>
    </row>
    <row r="325" spans="3:13" x14ac:dyDescent="0.25">
      <c r="C325" s="28">
        <f t="shared" ref="C325:M325" si="30">C314*100</f>
        <v>19.319976128121517</v>
      </c>
      <c r="D325" s="28">
        <f t="shared" si="30"/>
        <v>19.404262440387431</v>
      </c>
      <c r="E325" s="28">
        <f t="shared" si="30"/>
        <v>21.127630111679611</v>
      </c>
      <c r="F325" s="28">
        <f t="shared" si="30"/>
        <v>18.97785590890345</v>
      </c>
      <c r="G325" s="28">
        <f t="shared" si="30"/>
        <v>21.01840052225123</v>
      </c>
      <c r="H325" s="28">
        <f t="shared" si="30"/>
        <v>20.702017134608084</v>
      </c>
      <c r="I325" s="28">
        <f t="shared" si="30"/>
        <v>16.312730257691996</v>
      </c>
      <c r="J325" s="28">
        <f t="shared" si="30"/>
        <v>16.576883225279655</v>
      </c>
      <c r="K325" s="28">
        <f t="shared" si="30"/>
        <v>16.083222788367145</v>
      </c>
      <c r="L325" s="28">
        <f t="shared" si="30"/>
        <v>14.660263760855571</v>
      </c>
      <c r="M325" s="28">
        <f t="shared" si="30"/>
        <v>18.480004811184653</v>
      </c>
    </row>
    <row r="326" spans="3:13" x14ac:dyDescent="0.25">
      <c r="C326" s="28">
        <f t="shared" ref="C326:M326" si="31">C315*100</f>
        <v>13.062797586075659</v>
      </c>
      <c r="D326" s="28">
        <f t="shared" si="31"/>
        <v>12.170053894964971</v>
      </c>
      <c r="E326" s="28">
        <f t="shared" si="31"/>
        <v>12.146095344830263</v>
      </c>
      <c r="F326" s="28">
        <f t="shared" si="31"/>
        <v>11.062369370463356</v>
      </c>
      <c r="G326" s="28">
        <f t="shared" si="31"/>
        <v>10.534650364959633</v>
      </c>
      <c r="H326" s="28">
        <f t="shared" si="31"/>
        <v>9.4985970702142772</v>
      </c>
      <c r="I326" s="28">
        <f t="shared" si="31"/>
        <v>12.280768509909921</v>
      </c>
      <c r="J326" s="28">
        <f t="shared" si="31"/>
        <v>10.498075315187529</v>
      </c>
      <c r="K326" s="28">
        <f t="shared" si="31"/>
        <v>10.785925710581452</v>
      </c>
      <c r="L326" s="28">
        <f t="shared" si="31"/>
        <v>7.2452263278288243</v>
      </c>
      <c r="M326" s="28">
        <f t="shared" si="31"/>
        <v>7.4601694062381974</v>
      </c>
    </row>
    <row r="327" spans="3:13" x14ac:dyDescent="0.25">
      <c r="C327" s="28">
        <f t="shared" ref="C327:M327" si="32">C316*100</f>
        <v>5.3643868540204558</v>
      </c>
      <c r="D327" s="28">
        <f t="shared" si="32"/>
        <v>5.0623329491693863</v>
      </c>
      <c r="E327" s="28">
        <f t="shared" si="32"/>
        <v>3.9162968016587891</v>
      </c>
      <c r="F327" s="28">
        <f t="shared" si="32"/>
        <v>3.3903860187220034</v>
      </c>
      <c r="G327" s="28">
        <f t="shared" si="32"/>
        <v>2.9921328706853765</v>
      </c>
      <c r="H327" s="28">
        <f t="shared" si="32"/>
        <v>3.3206485414764502</v>
      </c>
      <c r="I327" s="28">
        <f t="shared" si="32"/>
        <v>3.0092321911238145</v>
      </c>
      <c r="J327" s="28">
        <f t="shared" si="32"/>
        <v>3.7715336847248238</v>
      </c>
      <c r="K327" s="28">
        <f t="shared" si="32"/>
        <v>4.1904754982388672</v>
      </c>
      <c r="L327" s="28">
        <f t="shared" si="32"/>
        <v>4.9741039552029225</v>
      </c>
      <c r="M327" s="28">
        <f t="shared" si="32"/>
        <v>4.1777810062537055</v>
      </c>
    </row>
    <row r="328" spans="3:13" x14ac:dyDescent="0.25">
      <c r="C328" s="28">
        <f t="shared" ref="C328:M328" si="33">C317*100</f>
        <v>0</v>
      </c>
      <c r="D328" s="28">
        <f t="shared" si="33"/>
        <v>0</v>
      </c>
      <c r="E328" s="28">
        <f t="shared" si="33"/>
        <v>0</v>
      </c>
      <c r="F328" s="28">
        <f t="shared" si="33"/>
        <v>0</v>
      </c>
      <c r="G328" s="28">
        <f t="shared" si="33"/>
        <v>0</v>
      </c>
      <c r="H328" s="28">
        <f t="shared" si="33"/>
        <v>0</v>
      </c>
      <c r="I328" s="28">
        <f t="shared" si="33"/>
        <v>6.4727655597028685E-2</v>
      </c>
      <c r="J328" s="28">
        <f t="shared" si="33"/>
        <v>0.42101659534209995</v>
      </c>
      <c r="K328" s="28">
        <f t="shared" si="33"/>
        <v>0.60503125837953209</v>
      </c>
      <c r="L328" s="28">
        <f t="shared" si="33"/>
        <v>2.9154354702104448</v>
      </c>
      <c r="M328" s="28">
        <f t="shared" si="33"/>
        <v>3.9609054006715207</v>
      </c>
    </row>
    <row r="329" spans="3:13" x14ac:dyDescent="0.25">
      <c r="C329" s="28">
        <f t="shared" ref="C329:M329" si="34">C318*100</f>
        <v>3.2935597307269049</v>
      </c>
      <c r="D329" s="28">
        <f t="shared" si="34"/>
        <v>3.6494788957559714</v>
      </c>
      <c r="E329" s="28">
        <f t="shared" si="34"/>
        <v>2.9444169250098002</v>
      </c>
      <c r="F329" s="28">
        <f t="shared" si="34"/>
        <v>2.4679053818230283</v>
      </c>
      <c r="G329" s="28">
        <f t="shared" si="34"/>
        <v>2.674651274220778</v>
      </c>
      <c r="H329" s="28">
        <f t="shared" si="34"/>
        <v>3.3724294899603295</v>
      </c>
      <c r="I329" s="28">
        <f t="shared" si="34"/>
        <v>2.5223171891433531</v>
      </c>
      <c r="J329" s="28">
        <f t="shared" si="34"/>
        <v>2.2828164634427175</v>
      </c>
      <c r="K329" s="28">
        <f t="shared" si="34"/>
        <v>2.157989543698696</v>
      </c>
      <c r="L329" s="28">
        <f t="shared" si="34"/>
        <v>2.5102928093340799</v>
      </c>
      <c r="M329" s="28">
        <f t="shared" si="34"/>
        <v>3.4497253243404211</v>
      </c>
    </row>
    <row r="330" spans="3:13" x14ac:dyDescent="0.25">
      <c r="C330" s="28">
        <f t="shared" ref="C330:M330" si="35">C319*100</f>
        <v>3.7801524384555369</v>
      </c>
      <c r="D330" s="28">
        <f t="shared" si="35"/>
        <v>3.7644289601992016</v>
      </c>
      <c r="E330" s="28">
        <f t="shared" si="35"/>
        <v>2.8644850300539058</v>
      </c>
      <c r="F330" s="28">
        <f t="shared" si="35"/>
        <v>1.5342537921701873</v>
      </c>
      <c r="G330" s="28">
        <f t="shared" si="35"/>
        <v>1.2821443931167991</v>
      </c>
      <c r="H330" s="28">
        <f t="shared" si="35"/>
        <v>1.7501889636804189</v>
      </c>
      <c r="I330" s="28">
        <f t="shared" si="35"/>
        <v>1.9830755880771143</v>
      </c>
      <c r="J330" s="28">
        <f t="shared" si="35"/>
        <v>2.458500887923706</v>
      </c>
      <c r="K330" s="28">
        <f t="shared" si="35"/>
        <v>2.6272021697803085</v>
      </c>
      <c r="L330" s="28">
        <f t="shared" si="35"/>
        <v>3.2550386476145214</v>
      </c>
      <c r="M330" s="28">
        <f t="shared" si="35"/>
        <v>3.0372684877267817</v>
      </c>
    </row>
    <row r="331" spans="3:13" x14ac:dyDescent="0.25">
      <c r="C331" s="28">
        <f t="shared" ref="C331:M331" si="36">C320*100</f>
        <v>2.5634413322784031</v>
      </c>
      <c r="D331" s="28">
        <f t="shared" si="36"/>
        <v>0.63791386697172292</v>
      </c>
      <c r="E331" s="28">
        <f t="shared" si="36"/>
        <v>1.7410318081624545</v>
      </c>
      <c r="F331" s="28">
        <f t="shared" si="36"/>
        <v>1.5268056825414635</v>
      </c>
      <c r="G331" s="28">
        <f t="shared" si="36"/>
        <v>1.865584223853135</v>
      </c>
      <c r="H331" s="28">
        <f t="shared" si="36"/>
        <v>1.8953081915174437</v>
      </c>
      <c r="I331" s="28">
        <f t="shared" si="36"/>
        <v>1.2528643437298708</v>
      </c>
      <c r="J331" s="28">
        <f t="shared" si="36"/>
        <v>1.0806625271405186</v>
      </c>
      <c r="K331" s="28">
        <f t="shared" si="36"/>
        <v>1.1091259322437719</v>
      </c>
      <c r="L331" s="28">
        <f t="shared" si="36"/>
        <v>1.2963153268896843</v>
      </c>
      <c r="M331" s="28">
        <f t="shared" si="36"/>
        <v>1.1096403545971834</v>
      </c>
    </row>
    <row r="332" spans="3:13" x14ac:dyDescent="0.25">
      <c r="C332" s="28">
        <f t="shared" ref="C332:L332" si="37">C321*100</f>
        <v>22.01928814595917</v>
      </c>
      <c r="D332" s="28">
        <f t="shared" si="37"/>
        <v>23.07579157088141</v>
      </c>
      <c r="E332" s="28">
        <f t="shared" si="37"/>
        <v>23.338434796680218</v>
      </c>
      <c r="F332" s="28">
        <f t="shared" si="37"/>
        <v>24.42425904370149</v>
      </c>
      <c r="G332" s="28">
        <f t="shared" si="37"/>
        <v>26.324251847736647</v>
      </c>
      <c r="H332" s="28">
        <f t="shared" si="37"/>
        <v>25.886212503602646</v>
      </c>
      <c r="I332" s="28">
        <f t="shared" si="37"/>
        <v>22.960883896291829</v>
      </c>
      <c r="J332" s="28">
        <f t="shared" si="37"/>
        <v>24.519421077821391</v>
      </c>
      <c r="K332" s="28">
        <f t="shared" si="37"/>
        <v>24.558865376649496</v>
      </c>
      <c r="L332" s="28">
        <f t="shared" si="37"/>
        <v>25.09557595121391</v>
      </c>
      <c r="M332" s="28">
        <f>M321*100</f>
        <v>20.118494339935111</v>
      </c>
    </row>
  </sheetData>
  <mergeCells count="6">
    <mergeCell ref="B7:M7"/>
    <mergeCell ref="B6:M6"/>
    <mergeCell ref="B44:M44"/>
    <mergeCell ref="C9:M9"/>
    <mergeCell ref="C21:M21"/>
    <mergeCell ref="C33:M33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J76"/>
  <sheetViews>
    <sheetView showGridLines="0" zoomScaleNormal="100" workbookViewId="0">
      <selection activeCell="A21" sqref="A21"/>
    </sheetView>
  </sheetViews>
  <sheetFormatPr defaultColWidth="9.09765625" defaultRowHeight="11.5" x14ac:dyDescent="0.25"/>
  <cols>
    <col min="1" max="1" width="9.296875" style="28" customWidth="1"/>
    <col min="2" max="2" width="24.09765625" style="28" customWidth="1"/>
    <col min="3" max="13" width="9.296875" style="28" customWidth="1"/>
    <col min="14" max="14" width="12.69921875" style="28" customWidth="1"/>
    <col min="15" max="17" width="5.3984375" style="28" customWidth="1"/>
    <col min="18" max="16384" width="9.09765625" style="28"/>
  </cols>
  <sheetData>
    <row r="2" spans="2:36" s="2" customFormat="1" x14ac:dyDescent="0.25"/>
    <row r="3" spans="2:36" s="2" customFormat="1" x14ac:dyDescent="0.25">
      <c r="B3" s="2" t="s">
        <v>6</v>
      </c>
    </row>
    <row r="4" spans="2:36" s="2" customFormat="1" x14ac:dyDescent="0.25">
      <c r="B4" s="2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36" s="2" customFormat="1" x14ac:dyDescent="0.2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2:36" s="52" customFormat="1" ht="15.5" x14ac:dyDescent="0.35">
      <c r="B6" s="109" t="s">
        <v>297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s="2" customFormat="1" ht="12.5" x14ac:dyDescent="0.25">
      <c r="B7" s="153" t="s">
        <v>19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2:36" ht="14" x14ac:dyDescent="0.3"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2"/>
      <c r="O8" s="2"/>
      <c r="P8" s="2"/>
      <c r="Q8" s="2"/>
    </row>
    <row r="9" spans="2:36" s="29" customFormat="1" x14ac:dyDescent="0.25">
      <c r="B9" s="95"/>
      <c r="C9" s="219" t="str">
        <f>C72</f>
        <v>2010</v>
      </c>
      <c r="D9" s="219" t="str">
        <f t="shared" ref="D9:M10" si="0">D72</f>
        <v>2011</v>
      </c>
      <c r="E9" s="219" t="str">
        <f t="shared" si="0"/>
        <v>2012</v>
      </c>
      <c r="F9" s="219" t="str">
        <f t="shared" si="0"/>
        <v>2013</v>
      </c>
      <c r="G9" s="219" t="str">
        <f t="shared" si="0"/>
        <v>2014</v>
      </c>
      <c r="H9" s="219" t="str">
        <f t="shared" si="0"/>
        <v>2015</v>
      </c>
      <c r="I9" s="219" t="str">
        <f t="shared" si="0"/>
        <v>2016</v>
      </c>
      <c r="J9" s="219" t="str">
        <f t="shared" si="0"/>
        <v>2017</v>
      </c>
      <c r="K9" s="219" t="str">
        <f t="shared" si="0"/>
        <v>2018</v>
      </c>
      <c r="L9" s="219" t="str">
        <f t="shared" si="0"/>
        <v>2019</v>
      </c>
      <c r="M9" s="219" t="str">
        <f t="shared" si="0"/>
        <v>2020</v>
      </c>
      <c r="N9" s="4"/>
      <c r="O9" s="4"/>
      <c r="P9" s="4"/>
      <c r="Q9" s="4"/>
    </row>
    <row r="10" spans="2:36" s="29" customFormat="1" x14ac:dyDescent="0.25">
      <c r="B10" s="98" t="s">
        <v>18</v>
      </c>
      <c r="C10" s="115">
        <f>C73</f>
        <v>55.762999999999998</v>
      </c>
      <c r="D10" s="77">
        <f t="shared" si="0"/>
        <v>56.363</v>
      </c>
      <c r="E10" s="77">
        <f t="shared" si="0"/>
        <v>54.920999999999999</v>
      </c>
      <c r="F10" s="77">
        <f t="shared" si="0"/>
        <v>53.94</v>
      </c>
      <c r="G10" s="77">
        <f t="shared" si="0"/>
        <v>54.420999999999999</v>
      </c>
      <c r="H10" s="77">
        <f t="shared" si="0"/>
        <v>56.067999999999998</v>
      </c>
      <c r="I10" s="77">
        <f t="shared" si="0"/>
        <v>56.162999999999997</v>
      </c>
      <c r="J10" s="77">
        <f t="shared" si="0"/>
        <v>57.555999999999997</v>
      </c>
      <c r="K10" s="77">
        <f t="shared" si="0"/>
        <v>58.131</v>
      </c>
      <c r="L10" s="77">
        <f t="shared" si="0"/>
        <v>60.463000000000001</v>
      </c>
      <c r="M10" s="77">
        <f t="shared" si="0"/>
        <v>57.503</v>
      </c>
      <c r="N10" s="35"/>
      <c r="O10" s="128"/>
      <c r="P10" s="33"/>
      <c r="Q10" s="33"/>
    </row>
    <row r="11" spans="2:36" s="29" customFormat="1" x14ac:dyDescent="0.25">
      <c r="B11" s="99" t="s">
        <v>74</v>
      </c>
      <c r="C11" s="116">
        <f>C74</f>
        <v>38.234999999999999</v>
      </c>
      <c r="D11" s="78">
        <f t="shared" ref="D11:M11" si="1">D74</f>
        <v>40.420999999999999</v>
      </c>
      <c r="E11" s="78">
        <f t="shared" si="1"/>
        <v>39.847000000000001</v>
      </c>
      <c r="F11" s="78">
        <f t="shared" si="1"/>
        <v>39.039000000000001</v>
      </c>
      <c r="G11" s="78">
        <f t="shared" si="1"/>
        <v>41.49</v>
      </c>
      <c r="H11" s="78">
        <f t="shared" si="1"/>
        <v>40.994</v>
      </c>
      <c r="I11" s="78">
        <f t="shared" si="1"/>
        <v>41.101999999999997</v>
      </c>
      <c r="J11" s="78">
        <f t="shared" si="1"/>
        <v>43.249000000000002</v>
      </c>
      <c r="K11" s="78">
        <f t="shared" si="1"/>
        <v>43.765999999999998</v>
      </c>
      <c r="L11" s="78">
        <f t="shared" si="1"/>
        <v>43.259</v>
      </c>
      <c r="M11" s="78">
        <f t="shared" si="1"/>
        <v>35.838000000000001</v>
      </c>
      <c r="N11" s="35"/>
      <c r="O11" s="128"/>
      <c r="P11" s="33"/>
      <c r="Q11" s="33"/>
    </row>
    <row r="12" spans="2:36" s="29" customFormat="1" x14ac:dyDescent="0.25">
      <c r="B12" s="99" t="s">
        <v>118</v>
      </c>
      <c r="C12" s="116">
        <f>C76</f>
        <v>93.965999999999994</v>
      </c>
      <c r="D12" s="78">
        <f t="shared" ref="D12:M12" si="2">D76</f>
        <v>93.344999999999999</v>
      </c>
      <c r="E12" s="78">
        <f t="shared" si="2"/>
        <v>93.855000000000004</v>
      </c>
      <c r="F12" s="78">
        <f t="shared" si="2"/>
        <v>94.322999999999993</v>
      </c>
      <c r="G12" s="78">
        <f t="shared" si="2"/>
        <v>94.087000000000003</v>
      </c>
      <c r="H12" s="78">
        <f t="shared" si="2"/>
        <v>96.748000000000005</v>
      </c>
      <c r="I12" s="78">
        <f t="shared" si="2"/>
        <v>94.700999999999993</v>
      </c>
      <c r="J12" s="78">
        <f t="shared" si="2"/>
        <v>93.783000000000001</v>
      </c>
      <c r="K12" s="78">
        <f t="shared" si="2"/>
        <v>94.52</v>
      </c>
      <c r="L12" s="78">
        <f t="shared" si="2"/>
        <v>96.727999999999994</v>
      </c>
      <c r="M12" s="78">
        <f t="shared" si="2"/>
        <v>96.962999999999994</v>
      </c>
      <c r="N12" s="191"/>
      <c r="O12" s="128"/>
      <c r="P12" s="33"/>
      <c r="Q12" s="33"/>
    </row>
    <row r="13" spans="2:36" s="29" customFormat="1" x14ac:dyDescent="0.25">
      <c r="B13" s="100" t="s">
        <v>2</v>
      </c>
      <c r="C13" s="117">
        <f>C75</f>
        <v>67.763000000000005</v>
      </c>
      <c r="D13" s="80">
        <f t="shared" ref="D13:M13" si="3">D75</f>
        <v>71.625</v>
      </c>
      <c r="E13" s="80">
        <f t="shared" si="3"/>
        <v>69.242999999999995</v>
      </c>
      <c r="F13" s="80">
        <f t="shared" si="3"/>
        <v>68.278999999999996</v>
      </c>
      <c r="G13" s="80">
        <f t="shared" si="3"/>
        <v>71.914000000000001</v>
      </c>
      <c r="H13" s="80">
        <f t="shared" si="3"/>
        <v>74.492000000000004</v>
      </c>
      <c r="I13" s="80">
        <f t="shared" si="3"/>
        <v>75.691999999999993</v>
      </c>
      <c r="J13" s="80">
        <f t="shared" si="3"/>
        <v>80.19</v>
      </c>
      <c r="K13" s="80">
        <f t="shared" si="3"/>
        <v>83.257999999999996</v>
      </c>
      <c r="L13" s="80">
        <f t="shared" si="3"/>
        <v>89.632999999999996</v>
      </c>
      <c r="M13" s="80">
        <f t="shared" si="3"/>
        <v>83.596999999999994</v>
      </c>
      <c r="N13" s="35"/>
      <c r="O13" s="128"/>
      <c r="P13" s="33"/>
      <c r="Q13" s="33"/>
    </row>
    <row r="14" spans="2:36" x14ac:dyDescent="0.25">
      <c r="B14" s="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2:36" ht="12" x14ac:dyDescent="0.25">
      <c r="B15" s="46" t="s">
        <v>96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2:36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"/>
      <c r="O16" s="1"/>
      <c r="P16" s="1"/>
      <c r="Q16" s="1"/>
    </row>
    <row r="17" spans="2:13" x14ac:dyDescent="0.25">
      <c r="B17" s="2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2:13" x14ac:dyDescent="0.25">
      <c r="B18" s="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2:13" x14ac:dyDescent="0.25">
      <c r="B19" s="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2:13" x14ac:dyDescent="0.25">
      <c r="B20" s="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2:13" x14ac:dyDescent="0.25">
      <c r="B21" s="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2:13" x14ac:dyDescent="0.25">
      <c r="B22" s="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2:13" x14ac:dyDescent="0.25">
      <c r="B23" s="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2:13" x14ac:dyDescent="0.25">
      <c r="B24" s="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2:13" x14ac:dyDescent="0.25">
      <c r="B25" s="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2:13" x14ac:dyDescent="0.25">
      <c r="B26" s="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2:13" x14ac:dyDescent="0.25">
      <c r="B27" s="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2:13" x14ac:dyDescent="0.25">
      <c r="B28" s="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2:13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2:13" x14ac:dyDescent="0.25">
      <c r="B30" s="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2:13" x14ac:dyDescent="0.25">
      <c r="B31" s="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2:13" x14ac:dyDescent="0.25">
      <c r="B32" s="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2:13" x14ac:dyDescent="0.25">
      <c r="B33" s="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2:13" x14ac:dyDescent="0.25">
      <c r="B34" s="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2:13" x14ac:dyDescent="0.25">
      <c r="B35" s="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2:13" x14ac:dyDescent="0.25">
      <c r="B36" s="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2:13" x14ac:dyDescent="0.25">
      <c r="B37" s="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2:13" x14ac:dyDescent="0.25">
      <c r="B38" s="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2:13" x14ac:dyDescent="0.25">
      <c r="B39" s="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2:13" x14ac:dyDescent="0.25">
      <c r="B40" s="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63" spans="2:2" x14ac:dyDescent="0.25">
      <c r="B63" s="2" t="s">
        <v>97</v>
      </c>
    </row>
    <row r="65" spans="2:13" ht="12.5" x14ac:dyDescent="0.25">
      <c r="B65" s="28" t="s">
        <v>77</v>
      </c>
      <c r="C65" s="226">
        <v>44586.765798611115</v>
      </c>
      <c r="E65" s="2" t="s">
        <v>56</v>
      </c>
    </row>
    <row r="66" spans="2:13" ht="12.5" x14ac:dyDescent="0.25">
      <c r="B66" s="28" t="s">
        <v>78</v>
      </c>
      <c r="C66" s="226">
        <v>44592.632239236111</v>
      </c>
      <c r="E66" s="28" t="s">
        <v>296</v>
      </c>
    </row>
    <row r="67" spans="2:13" x14ac:dyDescent="0.25">
      <c r="B67" s="28" t="s">
        <v>79</v>
      </c>
      <c r="C67" s="28" t="s">
        <v>80</v>
      </c>
    </row>
    <row r="69" spans="2:13" ht="12.5" x14ac:dyDescent="0.25">
      <c r="B69" s="48" t="s">
        <v>85</v>
      </c>
      <c r="C69" s="152" t="s">
        <v>133</v>
      </c>
    </row>
    <row r="70" spans="2:13" x14ac:dyDescent="0.25">
      <c r="B70" s="48" t="s">
        <v>83</v>
      </c>
      <c r="C70" s="48" t="s">
        <v>98</v>
      </c>
    </row>
    <row r="72" spans="2:13" x14ac:dyDescent="0.25">
      <c r="B72" s="95" t="s">
        <v>86</v>
      </c>
      <c r="C72" s="110" t="s">
        <v>139</v>
      </c>
      <c r="D72" s="110" t="s">
        <v>140</v>
      </c>
      <c r="E72" s="110" t="s">
        <v>141</v>
      </c>
      <c r="F72" s="110" t="s">
        <v>142</v>
      </c>
      <c r="G72" s="110" t="s">
        <v>143</v>
      </c>
      <c r="H72" s="110" t="s">
        <v>144</v>
      </c>
      <c r="I72" s="110" t="s">
        <v>145</v>
      </c>
      <c r="J72" s="110" t="s">
        <v>146</v>
      </c>
      <c r="K72" s="110" t="s">
        <v>136</v>
      </c>
      <c r="L72" s="110" t="s">
        <v>161</v>
      </c>
      <c r="M72" s="110" t="s">
        <v>293</v>
      </c>
    </row>
    <row r="73" spans="2:13" x14ac:dyDescent="0.25">
      <c r="B73" s="98" t="s">
        <v>71</v>
      </c>
      <c r="C73" s="111">
        <v>55.762999999999998</v>
      </c>
      <c r="D73" s="111">
        <v>56.363</v>
      </c>
      <c r="E73" s="111">
        <v>54.920999999999999</v>
      </c>
      <c r="F73" s="111">
        <v>53.94</v>
      </c>
      <c r="G73" s="111">
        <v>54.420999999999999</v>
      </c>
      <c r="H73" s="111">
        <v>56.067999999999998</v>
      </c>
      <c r="I73" s="111">
        <v>56.162999999999997</v>
      </c>
      <c r="J73" s="111">
        <v>57.555999999999997</v>
      </c>
      <c r="K73" s="111">
        <v>58.131</v>
      </c>
      <c r="L73" s="111">
        <v>60.463000000000001</v>
      </c>
      <c r="M73" s="111">
        <v>57.503</v>
      </c>
    </row>
    <row r="74" spans="2:13" x14ac:dyDescent="0.25">
      <c r="B74" s="99" t="s">
        <v>74</v>
      </c>
      <c r="C74" s="112">
        <v>38.234999999999999</v>
      </c>
      <c r="D74" s="112">
        <v>40.420999999999999</v>
      </c>
      <c r="E74" s="112">
        <v>39.847000000000001</v>
      </c>
      <c r="F74" s="112">
        <v>39.039000000000001</v>
      </c>
      <c r="G74" s="112">
        <v>41.49</v>
      </c>
      <c r="H74" s="112">
        <v>40.994</v>
      </c>
      <c r="I74" s="112">
        <v>41.101999999999997</v>
      </c>
      <c r="J74" s="112">
        <v>43.249000000000002</v>
      </c>
      <c r="K74" s="112">
        <v>43.765999999999998</v>
      </c>
      <c r="L74" s="112">
        <v>43.259</v>
      </c>
      <c r="M74" s="112">
        <v>35.838000000000001</v>
      </c>
    </row>
    <row r="75" spans="2:13" x14ac:dyDescent="0.25">
      <c r="B75" s="99" t="s">
        <v>2</v>
      </c>
      <c r="C75" s="112">
        <v>67.763000000000005</v>
      </c>
      <c r="D75" s="112">
        <v>71.625</v>
      </c>
      <c r="E75" s="112">
        <v>69.242999999999995</v>
      </c>
      <c r="F75" s="112">
        <v>68.278999999999996</v>
      </c>
      <c r="G75" s="112">
        <v>71.914000000000001</v>
      </c>
      <c r="H75" s="112">
        <v>74.492000000000004</v>
      </c>
      <c r="I75" s="112">
        <v>75.691999999999993</v>
      </c>
      <c r="J75" s="112">
        <v>80.19</v>
      </c>
      <c r="K75" s="112">
        <v>83.257999999999996</v>
      </c>
      <c r="L75" s="112">
        <v>89.632999999999996</v>
      </c>
      <c r="M75" s="112">
        <v>83.596999999999994</v>
      </c>
    </row>
    <row r="76" spans="2:13" x14ac:dyDescent="0.25">
      <c r="B76" s="121" t="s">
        <v>75</v>
      </c>
      <c r="C76" s="122">
        <v>93.965999999999994</v>
      </c>
      <c r="D76" s="122">
        <v>93.344999999999999</v>
      </c>
      <c r="E76" s="122">
        <v>93.855000000000004</v>
      </c>
      <c r="F76" s="122">
        <v>94.322999999999993</v>
      </c>
      <c r="G76" s="122">
        <v>94.087000000000003</v>
      </c>
      <c r="H76" s="122">
        <v>96.748000000000005</v>
      </c>
      <c r="I76" s="122">
        <v>94.700999999999993</v>
      </c>
      <c r="J76" s="122">
        <v>93.783000000000001</v>
      </c>
      <c r="K76" s="122">
        <v>94.52</v>
      </c>
      <c r="L76" s="122">
        <v>96.727999999999994</v>
      </c>
      <c r="M76" s="122">
        <v>96.962999999999994</v>
      </c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P176"/>
  <sheetViews>
    <sheetView showGridLines="0" topLeftCell="A19" zoomScaleNormal="100" workbookViewId="0">
      <selection activeCell="B61" sqref="B61"/>
    </sheetView>
  </sheetViews>
  <sheetFormatPr defaultColWidth="9.09765625" defaultRowHeight="11.5" x14ac:dyDescent="0.25"/>
  <cols>
    <col min="1" max="1" width="9.296875" style="28" customWidth="1"/>
    <col min="2" max="2" width="15.796875" style="28" customWidth="1"/>
    <col min="3" max="9" width="9.09765625" style="28"/>
    <col min="10" max="13" width="9.09765625" style="28" customWidth="1"/>
    <col min="14" max="16384" width="9.09765625" style="28"/>
  </cols>
  <sheetData>
    <row r="1" spans="1:42" x14ac:dyDescent="0.25">
      <c r="F1" s="1"/>
      <c r="G1" s="1"/>
      <c r="H1" s="1"/>
      <c r="I1" s="1"/>
      <c r="J1" s="1"/>
      <c r="K1" s="1"/>
      <c r="L1" s="1"/>
      <c r="M1" s="1"/>
    </row>
    <row r="2" spans="1:42" s="2" customFormat="1" x14ac:dyDescent="0.25">
      <c r="F2" s="8"/>
      <c r="G2" s="8"/>
      <c r="H2" s="8"/>
      <c r="I2" s="9"/>
      <c r="J2" s="9"/>
      <c r="K2" s="8"/>
      <c r="L2" s="9"/>
      <c r="M2" s="9"/>
    </row>
    <row r="3" spans="1:42" s="2" customFormat="1" x14ac:dyDescent="0.25">
      <c r="B3" s="2" t="s">
        <v>6</v>
      </c>
    </row>
    <row r="4" spans="1:42" s="2" customFormat="1" x14ac:dyDescent="0.25">
      <c r="B4" s="2" t="s">
        <v>0</v>
      </c>
      <c r="F4" s="8"/>
      <c r="G4" s="8"/>
      <c r="H4" s="8"/>
      <c r="I4" s="9"/>
      <c r="J4" s="10"/>
      <c r="K4" s="8"/>
      <c r="L4" s="10"/>
      <c r="M4" s="10"/>
    </row>
    <row r="5" spans="1:42" s="2" customFormat="1" x14ac:dyDescent="0.25">
      <c r="F5" s="11"/>
      <c r="G5" s="8"/>
      <c r="H5" s="8"/>
      <c r="I5" s="9"/>
      <c r="J5" s="9"/>
      <c r="K5" s="9"/>
      <c r="L5" s="9"/>
      <c r="M5" s="9"/>
    </row>
    <row r="6" spans="1:42" s="2" customFormat="1" ht="15.5" x14ac:dyDescent="0.35">
      <c r="B6" s="109" t="s">
        <v>299</v>
      </c>
      <c r="C6" s="17"/>
      <c r="D6" s="17"/>
      <c r="E6" s="17"/>
      <c r="F6" s="18"/>
      <c r="G6" s="19"/>
      <c r="H6" s="19"/>
      <c r="I6" s="20"/>
      <c r="J6" s="20"/>
      <c r="K6" s="20"/>
      <c r="L6" s="20"/>
      <c r="M6" s="2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s="2" customFormat="1" ht="12.5" x14ac:dyDescent="0.25">
      <c r="B7" s="153" t="s">
        <v>19</v>
      </c>
      <c r="C7" s="31"/>
      <c r="D7" s="31"/>
      <c r="E7" s="31"/>
      <c r="F7" s="21"/>
      <c r="G7" s="22"/>
      <c r="H7" s="22"/>
      <c r="I7" s="23"/>
      <c r="J7" s="23"/>
      <c r="K7" s="23"/>
      <c r="L7" s="23"/>
      <c r="M7" s="2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42" x14ac:dyDescent="0.25">
      <c r="F8" s="12"/>
      <c r="G8" s="13"/>
      <c r="H8" s="1"/>
      <c r="I8" s="14"/>
      <c r="J8" s="14"/>
      <c r="K8" s="14"/>
      <c r="L8" s="14"/>
      <c r="M8" s="14"/>
    </row>
    <row r="9" spans="1:42" x14ac:dyDescent="0.25">
      <c r="F9" s="12"/>
      <c r="G9" s="13"/>
      <c r="H9" s="1"/>
      <c r="I9" s="14"/>
      <c r="J9" s="14"/>
      <c r="K9" s="14"/>
      <c r="L9" s="14"/>
      <c r="M9" s="14"/>
    </row>
    <row r="10" spans="1:42" x14ac:dyDescent="0.25">
      <c r="B10" s="95"/>
      <c r="C10" s="193" t="s">
        <v>139</v>
      </c>
      <c r="D10" s="193" t="s">
        <v>293</v>
      </c>
      <c r="E10" s="66">
        <v>2006</v>
      </c>
      <c r="F10" s="66">
        <v>2016</v>
      </c>
      <c r="G10" s="13"/>
      <c r="H10" s="1"/>
      <c r="I10" s="14"/>
      <c r="J10" s="14"/>
      <c r="K10" s="14"/>
      <c r="L10" s="14"/>
      <c r="M10" s="14"/>
    </row>
    <row r="11" spans="1:42" ht="12" customHeight="1" x14ac:dyDescent="0.25">
      <c r="A11" s="59"/>
      <c r="B11" s="173" t="s">
        <v>278</v>
      </c>
      <c r="C11" s="209">
        <v>55.762999999999998</v>
      </c>
      <c r="D11" s="209">
        <v>57.503</v>
      </c>
      <c r="E11" s="67">
        <f>C11</f>
        <v>55.762999999999998</v>
      </c>
      <c r="F11" s="67">
        <f>D11</f>
        <v>57.503</v>
      </c>
      <c r="G11" s="13"/>
      <c r="H11" s="1"/>
      <c r="I11" s="14"/>
      <c r="J11" s="14"/>
      <c r="K11" s="14"/>
      <c r="L11" s="14"/>
      <c r="M11" s="14"/>
    </row>
    <row r="12" spans="1:42" ht="12" customHeight="1" x14ac:dyDescent="0.25">
      <c r="C12" s="210"/>
      <c r="D12" s="210"/>
      <c r="E12" s="130"/>
      <c r="F12" s="130"/>
      <c r="G12" s="13"/>
      <c r="H12" s="1"/>
      <c r="I12" s="14"/>
      <c r="J12" s="14"/>
      <c r="K12" s="14"/>
      <c r="L12" s="14"/>
      <c r="M12" s="14"/>
    </row>
    <row r="13" spans="1:42" ht="12" customHeight="1" x14ac:dyDescent="0.25">
      <c r="A13" s="35"/>
      <c r="B13" s="58" t="s">
        <v>47</v>
      </c>
      <c r="C13" s="211">
        <v>99.036000000000001</v>
      </c>
      <c r="D13" s="212">
        <v>97.56</v>
      </c>
      <c r="E13" s="131"/>
      <c r="F13" s="131"/>
      <c r="G13" s="13"/>
      <c r="H13" s="130"/>
      <c r="I13" s="14"/>
      <c r="J13" s="14"/>
      <c r="K13" s="14"/>
      <c r="L13" s="14"/>
      <c r="M13" s="14"/>
    </row>
    <row r="14" spans="1:42" ht="12" customHeight="1" x14ac:dyDescent="0.25">
      <c r="A14" s="35"/>
      <c r="B14" s="58" t="s">
        <v>46</v>
      </c>
      <c r="C14" s="211">
        <v>100.636</v>
      </c>
      <c r="D14" s="212">
        <v>93.076999999999998</v>
      </c>
      <c r="E14" s="131"/>
      <c r="F14" s="131"/>
      <c r="G14" s="16"/>
      <c r="H14" s="130"/>
      <c r="I14" s="14"/>
      <c r="J14" s="14"/>
      <c r="K14" s="14"/>
      <c r="L14" s="14"/>
      <c r="M14" s="14"/>
    </row>
    <row r="15" spans="1:42" ht="12" customHeight="1" x14ac:dyDescent="0.25">
      <c r="A15" s="35"/>
      <c r="B15" s="58" t="s">
        <v>20</v>
      </c>
      <c r="C15" s="211">
        <v>97.069000000000003</v>
      </c>
      <c r="D15" s="212">
        <v>92.457999999999998</v>
      </c>
      <c r="E15" s="131"/>
      <c r="F15" s="131"/>
      <c r="H15" s="130"/>
      <c r="M15" s="35"/>
    </row>
    <row r="16" spans="1:42" ht="12" customHeight="1" x14ac:dyDescent="0.25">
      <c r="A16" s="35"/>
      <c r="B16" s="58" t="s">
        <v>35</v>
      </c>
      <c r="C16" s="211">
        <v>68.584000000000003</v>
      </c>
      <c r="D16" s="212">
        <v>81.784000000000006</v>
      </c>
      <c r="E16" s="131"/>
      <c r="F16" s="131"/>
      <c r="H16" s="130"/>
      <c r="M16" s="35"/>
    </row>
    <row r="17" spans="1:13" ht="12" customHeight="1" x14ac:dyDescent="0.25">
      <c r="B17" s="60" t="s">
        <v>21</v>
      </c>
      <c r="C17" s="213">
        <v>78.552999999999997</v>
      </c>
      <c r="D17" s="214">
        <v>78.055000000000007</v>
      </c>
      <c r="E17" s="130"/>
      <c r="F17" s="130"/>
      <c r="G17" s="13"/>
      <c r="H17" s="1"/>
      <c r="I17" s="14"/>
      <c r="J17" s="14"/>
      <c r="K17" s="14"/>
      <c r="L17" s="14"/>
      <c r="M17" s="14"/>
    </row>
    <row r="18" spans="1:13" ht="12" customHeight="1" x14ac:dyDescent="0.25">
      <c r="A18" s="35"/>
      <c r="B18" s="58" t="s">
        <v>28</v>
      </c>
      <c r="C18" s="211">
        <v>79.045000000000002</v>
      </c>
      <c r="D18" s="212">
        <v>74.909000000000006</v>
      </c>
      <c r="E18" s="131"/>
      <c r="F18" s="131"/>
      <c r="H18" s="130"/>
      <c r="M18" s="35"/>
    </row>
    <row r="19" spans="1:13" ht="12" customHeight="1" x14ac:dyDescent="0.25">
      <c r="A19" s="35"/>
      <c r="B19" s="58" t="s">
        <v>34</v>
      </c>
      <c r="C19" s="211">
        <v>82.570999999999998</v>
      </c>
      <c r="D19" s="212">
        <v>73.453999999999994</v>
      </c>
      <c r="E19" s="131"/>
      <c r="F19" s="131"/>
      <c r="H19" s="130"/>
      <c r="M19" s="35"/>
    </row>
    <row r="20" spans="1:13" ht="12" customHeight="1" x14ac:dyDescent="0.25">
      <c r="A20" s="35"/>
      <c r="B20" s="58" t="s">
        <v>22</v>
      </c>
      <c r="C20" s="211">
        <v>87.483999999999995</v>
      </c>
      <c r="D20" s="212">
        <v>71.302000000000007</v>
      </c>
      <c r="E20" s="131"/>
      <c r="F20" s="131"/>
      <c r="H20" s="130"/>
      <c r="M20" s="35"/>
    </row>
    <row r="21" spans="1:13" ht="12" customHeight="1" x14ac:dyDescent="0.25">
      <c r="A21" s="35"/>
      <c r="B21" s="58" t="s">
        <v>23</v>
      </c>
      <c r="C21" s="211">
        <v>28.279</v>
      </c>
      <c r="D21" s="212">
        <v>68.067999999999998</v>
      </c>
      <c r="E21" s="131"/>
      <c r="F21" s="131"/>
      <c r="H21" s="130"/>
      <c r="M21" s="35"/>
    </row>
    <row r="22" spans="1:13" ht="12" customHeight="1" x14ac:dyDescent="0.25">
      <c r="A22" s="35"/>
      <c r="B22" s="58" t="s">
        <v>33</v>
      </c>
      <c r="C22" s="211">
        <v>77</v>
      </c>
      <c r="D22" s="212">
        <v>67.89</v>
      </c>
      <c r="E22" s="131"/>
      <c r="F22" s="131"/>
      <c r="H22" s="130"/>
      <c r="M22" s="35"/>
    </row>
    <row r="23" spans="1:13" ht="12" customHeight="1" x14ac:dyDescent="0.25">
      <c r="A23" s="35"/>
      <c r="B23" s="58" t="s">
        <v>37</v>
      </c>
      <c r="C23" s="211">
        <v>75.22</v>
      </c>
      <c r="D23" s="212">
        <v>65.260999999999996</v>
      </c>
      <c r="E23" s="131"/>
      <c r="F23" s="131"/>
      <c r="H23" s="130"/>
      <c r="M23" s="35"/>
    </row>
    <row r="24" spans="1:13" ht="12" customHeight="1" x14ac:dyDescent="0.25">
      <c r="A24" s="35"/>
      <c r="B24" s="61" t="s">
        <v>31</v>
      </c>
      <c r="C24" s="211">
        <v>59.991999999999997</v>
      </c>
      <c r="D24" s="212">
        <v>63.671999999999997</v>
      </c>
      <c r="E24" s="131"/>
      <c r="F24" s="131"/>
      <c r="H24" s="130"/>
      <c r="M24" s="35"/>
    </row>
    <row r="25" spans="1:13" ht="12" customHeight="1" x14ac:dyDescent="0.25">
      <c r="A25" s="35"/>
      <c r="B25" s="58" t="s">
        <v>24</v>
      </c>
      <c r="C25" s="215">
        <v>62.779000000000003</v>
      </c>
      <c r="D25" s="212">
        <v>58.323999999999998</v>
      </c>
      <c r="E25" s="131"/>
      <c r="F25" s="131"/>
      <c r="H25" s="130"/>
      <c r="M25" s="35"/>
    </row>
    <row r="26" spans="1:13" ht="12" customHeight="1" x14ac:dyDescent="0.25">
      <c r="A26" s="35"/>
      <c r="B26" s="61" t="s">
        <v>40</v>
      </c>
      <c r="C26" s="211">
        <v>56.93</v>
      </c>
      <c r="D26" s="212">
        <v>56.628</v>
      </c>
      <c r="E26" s="131"/>
      <c r="F26" s="131"/>
      <c r="H26" s="130"/>
      <c r="M26" s="35"/>
    </row>
    <row r="27" spans="1:13" ht="12" customHeight="1" x14ac:dyDescent="0.25">
      <c r="A27" s="35"/>
      <c r="B27" s="58" t="s">
        <v>39</v>
      </c>
      <c r="C27" s="211">
        <v>64.447999999999993</v>
      </c>
      <c r="D27" s="212">
        <v>56.301000000000002</v>
      </c>
      <c r="E27" s="131"/>
      <c r="F27" s="131"/>
      <c r="H27" s="130"/>
      <c r="M27" s="35"/>
    </row>
    <row r="28" spans="1:13" ht="12" customHeight="1" x14ac:dyDescent="0.25">
      <c r="A28" s="35"/>
      <c r="B28" s="58" t="s">
        <v>45</v>
      </c>
      <c r="C28" s="211">
        <v>46.692999999999998</v>
      </c>
      <c r="D28" s="212">
        <v>53.588999999999999</v>
      </c>
      <c r="E28" s="131"/>
      <c r="F28" s="131"/>
      <c r="H28" s="130"/>
      <c r="M28" s="35"/>
    </row>
    <row r="29" spans="1:13" ht="12" customHeight="1" x14ac:dyDescent="0.25">
      <c r="A29" s="35"/>
      <c r="B29" s="58" t="s">
        <v>36</v>
      </c>
      <c r="C29" s="211">
        <v>49.277000000000001</v>
      </c>
      <c r="D29" s="212">
        <v>45.801000000000002</v>
      </c>
      <c r="E29" s="131"/>
      <c r="F29" s="131"/>
      <c r="H29" s="130"/>
      <c r="M29" s="35"/>
    </row>
    <row r="30" spans="1:13" ht="12" customHeight="1" x14ac:dyDescent="0.25">
      <c r="A30" s="35"/>
      <c r="B30" s="58" t="s">
        <v>29</v>
      </c>
      <c r="C30" s="211">
        <v>45.545000000000002</v>
      </c>
      <c r="D30" s="212">
        <v>45.481000000000002</v>
      </c>
      <c r="E30" s="131"/>
      <c r="F30" s="131"/>
      <c r="H30" s="130"/>
      <c r="M30" s="35"/>
    </row>
    <row r="31" spans="1:13" ht="12" customHeight="1" x14ac:dyDescent="0.25">
      <c r="A31" s="35"/>
      <c r="B31" s="58" t="s">
        <v>26</v>
      </c>
      <c r="C31" s="211">
        <v>-16.009</v>
      </c>
      <c r="D31" s="212">
        <v>44.856000000000002</v>
      </c>
      <c r="E31" s="131"/>
      <c r="F31" s="131"/>
      <c r="H31" s="130"/>
      <c r="M31" s="35"/>
    </row>
    <row r="32" spans="1:13" ht="12" customHeight="1" x14ac:dyDescent="0.25">
      <c r="A32" s="35"/>
      <c r="B32" s="58" t="s">
        <v>32</v>
      </c>
      <c r="C32" s="211">
        <v>48.645000000000003</v>
      </c>
      <c r="D32" s="212">
        <v>44.463000000000001</v>
      </c>
      <c r="E32" s="131"/>
      <c r="F32" s="131"/>
      <c r="H32" s="130"/>
    </row>
    <row r="33" spans="1:13" ht="12" customHeight="1" x14ac:dyDescent="0.25">
      <c r="A33" s="35"/>
      <c r="B33" s="58" t="s">
        <v>41</v>
      </c>
      <c r="C33" s="211">
        <v>31.568999999999999</v>
      </c>
      <c r="D33" s="212">
        <v>42.76</v>
      </c>
      <c r="E33" s="131"/>
      <c r="F33" s="131"/>
      <c r="H33" s="130"/>
      <c r="M33" s="35"/>
    </row>
    <row r="34" spans="1:13" ht="12" customHeight="1" x14ac:dyDescent="0.25">
      <c r="A34" s="35"/>
      <c r="B34" s="58" t="s">
        <v>27</v>
      </c>
      <c r="C34" s="211">
        <v>48.859000000000002</v>
      </c>
      <c r="D34" s="212">
        <v>42.024000000000001</v>
      </c>
      <c r="E34" s="131"/>
      <c r="F34" s="131"/>
      <c r="H34" s="192"/>
      <c r="M34" s="35"/>
    </row>
    <row r="35" spans="1:13" ht="12" customHeight="1" x14ac:dyDescent="0.25">
      <c r="A35" s="35"/>
      <c r="B35" s="58" t="s">
        <v>69</v>
      </c>
      <c r="C35" s="211">
        <v>25.379000000000001</v>
      </c>
      <c r="D35" s="212">
        <v>38.898000000000003</v>
      </c>
      <c r="E35" s="131"/>
      <c r="F35" s="131"/>
      <c r="H35" s="130"/>
    </row>
    <row r="36" spans="1:13" ht="12" customHeight="1" x14ac:dyDescent="0.25">
      <c r="A36" s="35"/>
      <c r="B36" s="58" t="s">
        <v>43</v>
      </c>
      <c r="C36" s="211">
        <v>40.146000000000001</v>
      </c>
      <c r="D36" s="212">
        <v>37.881999999999998</v>
      </c>
      <c r="E36" s="131"/>
      <c r="F36" s="131"/>
      <c r="H36" s="130"/>
      <c r="M36" s="35"/>
    </row>
    <row r="37" spans="1:13" ht="12" customHeight="1" x14ac:dyDescent="0.25">
      <c r="A37" s="35"/>
      <c r="B37" s="58" t="s">
        <v>25</v>
      </c>
      <c r="C37" s="211">
        <v>37.99</v>
      </c>
      <c r="D37" s="212">
        <v>33.511000000000003</v>
      </c>
      <c r="E37" s="131"/>
      <c r="F37" s="131"/>
      <c r="H37" s="130"/>
    </row>
    <row r="38" spans="1:13" ht="12" customHeight="1" x14ac:dyDescent="0.25">
      <c r="A38" s="35"/>
      <c r="B38" s="58" t="s">
        <v>42</v>
      </c>
      <c r="C38" s="211">
        <v>21.385999999999999</v>
      </c>
      <c r="D38" s="212">
        <v>28.201000000000001</v>
      </c>
      <c r="E38" s="131"/>
      <c r="F38" s="131"/>
      <c r="H38" s="130"/>
    </row>
    <row r="39" spans="1:13" ht="12" customHeight="1" x14ac:dyDescent="0.25">
      <c r="A39" s="35"/>
      <c r="B39" s="58" t="s">
        <v>38</v>
      </c>
      <c r="C39" s="211">
        <v>14.68</v>
      </c>
      <c r="D39" s="212">
        <v>10.523999999999999</v>
      </c>
      <c r="E39" s="131"/>
      <c r="F39" s="131"/>
      <c r="H39" s="130"/>
    </row>
    <row r="40" spans="1:13" ht="12" customHeight="1" x14ac:dyDescent="0.25">
      <c r="A40" s="35"/>
      <c r="B40" s="58"/>
      <c r="C40" s="211"/>
      <c r="D40" s="212"/>
      <c r="E40" s="131"/>
      <c r="F40" s="131"/>
      <c r="H40" s="130"/>
    </row>
    <row r="41" spans="1:13" ht="12" customHeight="1" x14ac:dyDescent="0.25">
      <c r="A41" s="35"/>
      <c r="B41" s="58" t="s">
        <v>62</v>
      </c>
      <c r="C41" s="211">
        <v>13.864000000000001</v>
      </c>
      <c r="D41" s="212">
        <v>12.156000000000001</v>
      </c>
      <c r="E41" s="131"/>
      <c r="F41" s="131"/>
      <c r="H41" s="130"/>
    </row>
    <row r="42" spans="1:13" ht="12" customHeight="1" x14ac:dyDescent="0.25">
      <c r="B42" s="28" t="s">
        <v>283</v>
      </c>
      <c r="C42" s="211">
        <v>-512.83299999999997</v>
      </c>
      <c r="D42" s="216">
        <v>-623.05899999999997</v>
      </c>
      <c r="E42" s="132"/>
      <c r="F42" s="133"/>
    </row>
    <row r="43" spans="1:13" ht="12" customHeight="1" x14ac:dyDescent="0.25">
      <c r="B43" s="60"/>
      <c r="C43" s="211"/>
      <c r="D43" s="216"/>
      <c r="E43" s="132"/>
      <c r="F43" s="133"/>
    </row>
    <row r="44" spans="1:13" ht="12" customHeight="1" x14ac:dyDescent="0.25">
      <c r="A44" s="35"/>
      <c r="B44" s="61" t="s">
        <v>301</v>
      </c>
      <c r="C44" s="211">
        <v>29.007999999999999</v>
      </c>
      <c r="D44" s="212" t="s">
        <v>60</v>
      </c>
      <c r="E44" s="131"/>
      <c r="F44" s="131"/>
      <c r="M44" s="35"/>
    </row>
    <row r="45" spans="1:13" ht="12" customHeight="1" x14ac:dyDescent="0.25">
      <c r="A45" s="35"/>
      <c r="B45" s="58"/>
      <c r="C45" s="211"/>
      <c r="D45" s="212"/>
      <c r="E45" s="131"/>
      <c r="F45" s="131"/>
      <c r="M45" s="35"/>
    </row>
    <row r="46" spans="1:13" ht="12" customHeight="1" x14ac:dyDescent="0.25">
      <c r="A46" s="59"/>
      <c r="B46" s="207" t="s">
        <v>48</v>
      </c>
      <c r="C46" s="211">
        <v>70.650999999999996</v>
      </c>
      <c r="D46" s="212">
        <v>70.647999999999996</v>
      </c>
      <c r="E46" s="136"/>
      <c r="F46" s="134"/>
    </row>
    <row r="47" spans="1:13" ht="12" customHeight="1" x14ac:dyDescent="0.25">
      <c r="A47" s="59"/>
      <c r="B47" s="58" t="s">
        <v>68</v>
      </c>
      <c r="C47" s="211">
        <v>44.005000000000003</v>
      </c>
      <c r="D47" s="212">
        <v>63.292999999999999</v>
      </c>
      <c r="E47" s="136"/>
      <c r="F47" s="134"/>
    </row>
    <row r="48" spans="1:13" ht="12" customHeight="1" x14ac:dyDescent="0.25">
      <c r="A48" s="63"/>
      <c r="B48" s="58" t="s">
        <v>59</v>
      </c>
      <c r="C48" s="211">
        <v>28.896999999999998</v>
      </c>
      <c r="D48" s="212">
        <v>30.724</v>
      </c>
      <c r="E48" s="131"/>
      <c r="F48" s="134"/>
    </row>
    <row r="49" spans="1:12" ht="12" customHeight="1" x14ac:dyDescent="0.25">
      <c r="B49" s="60" t="s">
        <v>58</v>
      </c>
      <c r="C49" s="211">
        <v>33.515999999999998</v>
      </c>
      <c r="D49" s="216">
        <v>29.835999999999999</v>
      </c>
      <c r="E49" s="132"/>
      <c r="F49" s="133"/>
    </row>
    <row r="50" spans="1:12" ht="12.5" x14ac:dyDescent="0.25">
      <c r="A50" s="59"/>
      <c r="B50" s="208" t="s">
        <v>57</v>
      </c>
      <c r="C50" s="211">
        <v>26.396999999999998</v>
      </c>
      <c r="D50" s="212">
        <v>27.422000000000001</v>
      </c>
      <c r="E50" s="131"/>
      <c r="F50" s="131"/>
    </row>
    <row r="51" spans="1:12" ht="12.5" x14ac:dyDescent="0.25">
      <c r="A51" s="63"/>
      <c r="B51" s="93"/>
      <c r="C51" s="211"/>
      <c r="D51" s="212"/>
      <c r="E51" s="131"/>
      <c r="F51" s="131"/>
    </row>
    <row r="52" spans="1:12" ht="12" customHeight="1" x14ac:dyDescent="0.25">
      <c r="A52" s="59"/>
      <c r="B52" s="61" t="s">
        <v>149</v>
      </c>
      <c r="C52" s="211">
        <v>24.605</v>
      </c>
      <c r="D52" s="212">
        <v>29.536999999999999</v>
      </c>
      <c r="E52" s="131"/>
      <c r="F52" s="131"/>
    </row>
    <row r="53" spans="1:12" ht="12" customHeight="1" x14ac:dyDescent="0.25">
      <c r="A53" s="63"/>
      <c r="B53" s="61"/>
      <c r="C53" s="211"/>
      <c r="D53" s="212"/>
      <c r="E53" s="131"/>
      <c r="F53" s="131"/>
    </row>
    <row r="54" spans="1:12" ht="12" customHeight="1" x14ac:dyDescent="0.25">
      <c r="A54" s="63"/>
      <c r="B54" s="61" t="s">
        <v>302</v>
      </c>
      <c r="C54" s="211" t="s">
        <v>60</v>
      </c>
      <c r="D54" s="212">
        <v>79.653000000000006</v>
      </c>
      <c r="E54" s="131"/>
      <c r="F54" s="131"/>
    </row>
    <row r="55" spans="1:12" ht="12" customHeight="1" x14ac:dyDescent="0.25">
      <c r="A55" s="59"/>
      <c r="B55" s="61" t="s">
        <v>134</v>
      </c>
      <c r="C55" s="211">
        <v>77.474999999999994</v>
      </c>
      <c r="D55" s="212">
        <v>75.989000000000004</v>
      </c>
      <c r="E55" s="131"/>
      <c r="F55" s="131"/>
    </row>
    <row r="56" spans="1:12" ht="12" customHeight="1" x14ac:dyDescent="0.25">
      <c r="A56" s="63"/>
      <c r="B56" s="58" t="s">
        <v>66</v>
      </c>
      <c r="C56" s="211">
        <v>31.556999999999999</v>
      </c>
      <c r="D56" s="212">
        <v>34.057000000000002</v>
      </c>
      <c r="E56" s="131"/>
      <c r="F56" s="134"/>
    </row>
    <row r="57" spans="1:12" ht="12.5" x14ac:dyDescent="0.25">
      <c r="A57" s="63"/>
      <c r="C57" s="129"/>
      <c r="D57" s="94"/>
      <c r="E57" s="131"/>
      <c r="F57" s="131"/>
    </row>
    <row r="58" spans="1:12" ht="15.5" customHeight="1" x14ac:dyDescent="0.25">
      <c r="A58" s="63"/>
      <c r="B58" s="48" t="s">
        <v>303</v>
      </c>
      <c r="C58" s="14"/>
      <c r="D58" s="62"/>
      <c r="E58" s="135"/>
      <c r="F58" s="135"/>
    </row>
    <row r="59" spans="1:12" ht="12.5" x14ac:dyDescent="0.25">
      <c r="A59" s="63"/>
      <c r="B59" s="31" t="s">
        <v>300</v>
      </c>
      <c r="C59" s="14"/>
      <c r="D59" s="62"/>
      <c r="E59" s="135"/>
      <c r="F59" s="135"/>
    </row>
    <row r="60" spans="1:12" ht="12.5" x14ac:dyDescent="0.25">
      <c r="A60" s="63"/>
      <c r="B60" s="31" t="s">
        <v>310</v>
      </c>
      <c r="C60" s="14"/>
      <c r="D60" s="62"/>
      <c r="E60" s="135"/>
      <c r="F60" s="135"/>
    </row>
    <row r="61" spans="1:12" ht="12.5" x14ac:dyDescent="0.25">
      <c r="A61" s="63"/>
      <c r="B61" s="29" t="s">
        <v>311</v>
      </c>
      <c r="C61" s="34"/>
      <c r="D61" s="34"/>
      <c r="E61" s="34"/>
      <c r="F61" s="34"/>
      <c r="G61" s="34"/>
      <c r="H61" s="34"/>
      <c r="I61" s="34"/>
      <c r="J61" s="34"/>
      <c r="K61" s="65"/>
      <c r="L61" s="65"/>
    </row>
    <row r="62" spans="1:12" ht="12" x14ac:dyDescent="0.25">
      <c r="B62" s="46" t="s">
        <v>96</v>
      </c>
      <c r="C62" s="14"/>
      <c r="G62" s="1"/>
    </row>
    <row r="63" spans="1:12" x14ac:dyDescent="0.25">
      <c r="B63" s="1"/>
      <c r="C63" s="1"/>
      <c r="D63" s="1"/>
    </row>
    <row r="64" spans="1:12" x14ac:dyDescent="0.25">
      <c r="C64" s="1"/>
      <c r="D64" s="1"/>
    </row>
    <row r="65" spans="2:4" x14ac:dyDescent="0.25">
      <c r="B65" s="1"/>
      <c r="C65" s="15"/>
      <c r="D65" s="1"/>
    </row>
    <row r="66" spans="2:4" x14ac:dyDescent="0.25">
      <c r="B66" s="1"/>
      <c r="C66" s="15"/>
      <c r="D66" s="1"/>
    </row>
    <row r="67" spans="2:4" x14ac:dyDescent="0.25">
      <c r="B67" s="1"/>
      <c r="C67" s="15"/>
      <c r="D67" s="1"/>
    </row>
    <row r="68" spans="2:4" x14ac:dyDescent="0.25">
      <c r="B68" s="1"/>
      <c r="C68" s="15"/>
      <c r="D68" s="1"/>
    </row>
    <row r="69" spans="2:4" x14ac:dyDescent="0.25">
      <c r="B69" s="1"/>
      <c r="C69" s="15"/>
      <c r="D69" s="1"/>
    </row>
    <row r="70" spans="2:4" x14ac:dyDescent="0.25">
      <c r="B70" s="1"/>
      <c r="C70" s="15"/>
      <c r="D70" s="1"/>
    </row>
    <row r="71" spans="2:4" x14ac:dyDescent="0.25">
      <c r="C71" s="35"/>
      <c r="D71" s="1"/>
    </row>
    <row r="72" spans="2:4" x14ac:dyDescent="0.25">
      <c r="C72" s="35"/>
      <c r="D72" s="1"/>
    </row>
    <row r="73" spans="2:4" x14ac:dyDescent="0.25">
      <c r="C73" s="35"/>
      <c r="D73" s="1"/>
    </row>
    <row r="74" spans="2:4" x14ac:dyDescent="0.25">
      <c r="C74" s="35"/>
      <c r="D74" s="1"/>
    </row>
    <row r="75" spans="2:4" x14ac:dyDescent="0.25">
      <c r="C75" s="35"/>
      <c r="D75" s="1"/>
    </row>
    <row r="76" spans="2:4" x14ac:dyDescent="0.25">
      <c r="C76" s="35"/>
      <c r="D76" s="1"/>
    </row>
    <row r="77" spans="2:4" x14ac:dyDescent="0.25">
      <c r="C77" s="35"/>
      <c r="D77" s="1"/>
    </row>
    <row r="78" spans="2:4" x14ac:dyDescent="0.25">
      <c r="C78" s="35"/>
      <c r="D78" s="1"/>
    </row>
    <row r="79" spans="2:4" x14ac:dyDescent="0.25">
      <c r="C79" s="35"/>
      <c r="D79" s="1"/>
    </row>
    <row r="80" spans="2:4" x14ac:dyDescent="0.25">
      <c r="C80" s="35"/>
      <c r="D80" s="1"/>
    </row>
    <row r="81" spans="3:4" x14ac:dyDescent="0.25">
      <c r="C81" s="35"/>
      <c r="D81" s="1"/>
    </row>
    <row r="82" spans="3:4" x14ac:dyDescent="0.25">
      <c r="C82" s="35"/>
      <c r="D82" s="1"/>
    </row>
    <row r="83" spans="3:4" x14ac:dyDescent="0.25">
      <c r="C83" s="35"/>
      <c r="D83" s="1"/>
    </row>
    <row r="84" spans="3:4" x14ac:dyDescent="0.25">
      <c r="C84" s="35"/>
      <c r="D84" s="1"/>
    </row>
    <row r="85" spans="3:4" x14ac:dyDescent="0.25">
      <c r="C85" s="35"/>
      <c r="D85" s="1"/>
    </row>
    <row r="86" spans="3:4" x14ac:dyDescent="0.25">
      <c r="C86" s="35"/>
      <c r="D86" s="1"/>
    </row>
    <row r="87" spans="3:4" x14ac:dyDescent="0.25">
      <c r="C87" s="35"/>
      <c r="D87" s="1"/>
    </row>
    <row r="88" spans="3:4" x14ac:dyDescent="0.25">
      <c r="C88" s="35"/>
      <c r="D88" s="1"/>
    </row>
    <row r="89" spans="3:4" x14ac:dyDescent="0.25">
      <c r="C89" s="35"/>
      <c r="D89" s="1"/>
    </row>
    <row r="90" spans="3:4" x14ac:dyDescent="0.25">
      <c r="C90" s="35"/>
      <c r="D90" s="1"/>
    </row>
    <row r="91" spans="3:4" x14ac:dyDescent="0.25">
      <c r="C91" s="35"/>
      <c r="D91" s="1"/>
    </row>
    <row r="92" spans="3:4" x14ac:dyDescent="0.25">
      <c r="C92" s="35"/>
      <c r="D92" s="1"/>
    </row>
    <row r="93" spans="3:4" x14ac:dyDescent="0.25">
      <c r="C93" s="35"/>
      <c r="D93" s="1"/>
    </row>
    <row r="94" spans="3:4" x14ac:dyDescent="0.25">
      <c r="C94" s="35"/>
      <c r="D94" s="1"/>
    </row>
    <row r="95" spans="3:4" x14ac:dyDescent="0.25">
      <c r="C95" s="35"/>
      <c r="D95" s="1"/>
    </row>
    <row r="96" spans="3:4" x14ac:dyDescent="0.25">
      <c r="C96" s="35"/>
      <c r="D96" s="1"/>
    </row>
    <row r="97" spans="2:4" x14ac:dyDescent="0.25">
      <c r="C97" s="35"/>
      <c r="D97" s="1"/>
    </row>
    <row r="98" spans="2:4" x14ac:dyDescent="0.25">
      <c r="C98" s="35"/>
      <c r="D98" s="1"/>
    </row>
    <row r="99" spans="2:4" x14ac:dyDescent="0.25">
      <c r="D99" s="1"/>
    </row>
    <row r="100" spans="2:4" ht="15.75" customHeight="1" x14ac:dyDescent="0.25">
      <c r="D100" s="1"/>
    </row>
    <row r="101" spans="2:4" ht="16.5" customHeight="1" x14ac:dyDescent="0.25">
      <c r="D101" s="1"/>
    </row>
    <row r="102" spans="2:4" x14ac:dyDescent="0.25">
      <c r="D102" s="1"/>
    </row>
    <row r="103" spans="2:4" ht="35.65" customHeight="1" x14ac:dyDescent="0.25"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</row>
    <row r="106" spans="2:4" x14ac:dyDescent="0.25">
      <c r="B106" s="1"/>
      <c r="C106" s="1"/>
    </row>
    <row r="117" spans="2:5" x14ac:dyDescent="0.25">
      <c r="B117" s="2" t="s">
        <v>97</v>
      </c>
    </row>
    <row r="119" spans="2:5" ht="12.5" x14ac:dyDescent="0.25">
      <c r="B119" s="28" t="s">
        <v>77</v>
      </c>
      <c r="C119" s="137">
        <v>44586.765798611115</v>
      </c>
      <c r="E119" s="2" t="s">
        <v>61</v>
      </c>
    </row>
    <row r="120" spans="2:5" ht="12.5" x14ac:dyDescent="0.25">
      <c r="B120" s="28" t="s">
        <v>78</v>
      </c>
      <c r="C120" s="137">
        <v>44592.634914513888</v>
      </c>
      <c r="E120" s="113" t="s">
        <v>298</v>
      </c>
    </row>
    <row r="121" spans="2:5" x14ac:dyDescent="0.25">
      <c r="B121" s="28" t="s">
        <v>79</v>
      </c>
      <c r="C121" s="28" t="s">
        <v>80</v>
      </c>
    </row>
    <row r="123" spans="2:5" x14ac:dyDescent="0.25">
      <c r="B123" s="28" t="s">
        <v>93</v>
      </c>
      <c r="C123" s="28" t="s">
        <v>71</v>
      </c>
    </row>
    <row r="124" spans="2:5" x14ac:dyDescent="0.25">
      <c r="B124" s="28" t="s">
        <v>83</v>
      </c>
      <c r="C124" s="28" t="s">
        <v>98</v>
      </c>
    </row>
    <row r="126" spans="2:5" x14ac:dyDescent="0.25">
      <c r="B126" s="95" t="s">
        <v>99</v>
      </c>
      <c r="C126" s="110" t="s">
        <v>139</v>
      </c>
      <c r="D126" s="110" t="s">
        <v>293</v>
      </c>
    </row>
    <row r="127" spans="2:5" x14ac:dyDescent="0.25">
      <c r="B127" s="114" t="s">
        <v>133</v>
      </c>
      <c r="C127" s="114">
        <v>55.762999999999998</v>
      </c>
      <c r="D127" s="114">
        <v>57.503</v>
      </c>
    </row>
    <row r="128" spans="2:5" x14ac:dyDescent="0.25">
      <c r="B128" s="227"/>
      <c r="C128" s="227"/>
      <c r="D128" s="227"/>
    </row>
    <row r="129" spans="2:4" x14ac:dyDescent="0.25">
      <c r="B129" s="28" t="s">
        <v>47</v>
      </c>
      <c r="C129" s="28">
        <v>99.036000000000001</v>
      </c>
      <c r="D129" s="28">
        <v>97.56</v>
      </c>
    </row>
    <row r="130" spans="2:4" x14ac:dyDescent="0.25">
      <c r="B130" s="28" t="s">
        <v>46</v>
      </c>
      <c r="C130" s="28">
        <v>100.636</v>
      </c>
      <c r="D130" s="28">
        <v>93.076999999999998</v>
      </c>
    </row>
    <row r="131" spans="2:4" x14ac:dyDescent="0.25">
      <c r="B131" s="28" t="s">
        <v>20</v>
      </c>
      <c r="C131" s="28">
        <v>97.069000000000003</v>
      </c>
      <c r="D131" s="28">
        <v>92.457999999999998</v>
      </c>
    </row>
    <row r="132" spans="2:4" x14ac:dyDescent="0.25">
      <c r="B132" s="28" t="s">
        <v>35</v>
      </c>
      <c r="C132" s="28">
        <v>68.584000000000003</v>
      </c>
      <c r="D132" s="28">
        <v>81.784000000000006</v>
      </c>
    </row>
    <row r="133" spans="2:4" x14ac:dyDescent="0.25">
      <c r="B133" s="28" t="s">
        <v>21</v>
      </c>
      <c r="C133" s="28">
        <v>78.552999999999997</v>
      </c>
      <c r="D133" s="28">
        <v>78.055000000000007</v>
      </c>
    </row>
    <row r="134" spans="2:4" x14ac:dyDescent="0.25">
      <c r="B134" s="28" t="s">
        <v>28</v>
      </c>
      <c r="C134" s="28">
        <v>79.045000000000002</v>
      </c>
      <c r="D134" s="28">
        <v>74.909000000000006</v>
      </c>
    </row>
    <row r="135" spans="2:4" x14ac:dyDescent="0.25">
      <c r="B135" s="28" t="s">
        <v>34</v>
      </c>
      <c r="C135" s="28">
        <v>82.570999999999998</v>
      </c>
      <c r="D135" s="28">
        <v>73.453999999999994</v>
      </c>
    </row>
    <row r="136" spans="2:4" x14ac:dyDescent="0.25">
      <c r="B136" s="28" t="s">
        <v>22</v>
      </c>
      <c r="C136" s="28">
        <v>87.483999999999995</v>
      </c>
      <c r="D136" s="28">
        <v>71.302000000000007</v>
      </c>
    </row>
    <row r="137" spans="2:4" x14ac:dyDescent="0.25">
      <c r="B137" s="28" t="s">
        <v>23</v>
      </c>
      <c r="C137" s="28">
        <v>28.279</v>
      </c>
      <c r="D137" s="28">
        <v>68.067999999999998</v>
      </c>
    </row>
    <row r="138" spans="2:4" x14ac:dyDescent="0.25">
      <c r="B138" s="28" t="s">
        <v>33</v>
      </c>
      <c r="C138" s="28">
        <v>77</v>
      </c>
      <c r="D138" s="28">
        <v>67.89</v>
      </c>
    </row>
    <row r="139" spans="2:4" x14ac:dyDescent="0.25">
      <c r="B139" s="28" t="s">
        <v>37</v>
      </c>
      <c r="C139" s="28">
        <v>75.22</v>
      </c>
      <c r="D139" s="28">
        <v>65.260999999999996</v>
      </c>
    </row>
    <row r="140" spans="2:4" x14ac:dyDescent="0.25">
      <c r="B140" s="28" t="s">
        <v>277</v>
      </c>
      <c r="C140" s="28">
        <v>59.991999999999997</v>
      </c>
      <c r="D140" s="28">
        <v>63.671999999999997</v>
      </c>
    </row>
    <row r="141" spans="2:4" x14ac:dyDescent="0.25">
      <c r="B141" s="28" t="s">
        <v>24</v>
      </c>
      <c r="C141" s="28">
        <v>62.779000000000003</v>
      </c>
      <c r="D141" s="28">
        <v>58.323999999999998</v>
      </c>
    </row>
    <row r="142" spans="2:4" x14ac:dyDescent="0.25">
      <c r="B142" s="28" t="s">
        <v>40</v>
      </c>
      <c r="C142" s="28">
        <v>56.93</v>
      </c>
      <c r="D142" s="28">
        <v>56.628</v>
      </c>
    </row>
    <row r="143" spans="2:4" x14ac:dyDescent="0.25">
      <c r="B143" s="28" t="s">
        <v>39</v>
      </c>
      <c r="C143" s="28">
        <v>64.447999999999993</v>
      </c>
      <c r="D143" s="28">
        <v>56.301000000000002</v>
      </c>
    </row>
    <row r="144" spans="2:4" x14ac:dyDescent="0.25">
      <c r="B144" s="28" t="s">
        <v>45</v>
      </c>
      <c r="C144" s="28">
        <v>46.692999999999998</v>
      </c>
      <c r="D144" s="28">
        <v>53.588999999999999</v>
      </c>
    </row>
    <row r="145" spans="2:4" x14ac:dyDescent="0.25">
      <c r="B145" s="28" t="s">
        <v>36</v>
      </c>
      <c r="C145" s="28">
        <v>49.277000000000001</v>
      </c>
      <c r="D145" s="28">
        <v>45.801000000000002</v>
      </c>
    </row>
    <row r="146" spans="2:4" x14ac:dyDescent="0.25">
      <c r="B146" s="28" t="s">
        <v>29</v>
      </c>
      <c r="C146" s="28">
        <v>45.545000000000002</v>
      </c>
      <c r="D146" s="28">
        <v>45.481000000000002</v>
      </c>
    </row>
    <row r="147" spans="2:4" x14ac:dyDescent="0.25">
      <c r="B147" s="28" t="s">
        <v>26</v>
      </c>
      <c r="C147" s="28">
        <v>-16.009</v>
      </c>
      <c r="D147" s="28">
        <v>44.856000000000002</v>
      </c>
    </row>
    <row r="148" spans="2:4" x14ac:dyDescent="0.25">
      <c r="B148" s="28" t="s">
        <v>32</v>
      </c>
      <c r="C148" s="28">
        <v>48.645000000000003</v>
      </c>
      <c r="D148" s="28">
        <v>44.463000000000001</v>
      </c>
    </row>
    <row r="149" spans="2:4" x14ac:dyDescent="0.25">
      <c r="B149" s="28" t="s">
        <v>41</v>
      </c>
      <c r="C149" s="28">
        <v>31.568999999999999</v>
      </c>
      <c r="D149" s="28">
        <v>42.76</v>
      </c>
    </row>
    <row r="150" spans="2:4" x14ac:dyDescent="0.25">
      <c r="B150" s="28" t="s">
        <v>27</v>
      </c>
      <c r="C150" s="28">
        <v>48.859000000000002</v>
      </c>
      <c r="D150" s="28">
        <v>42.024000000000001</v>
      </c>
    </row>
    <row r="151" spans="2:4" x14ac:dyDescent="0.25">
      <c r="B151" s="28" t="s">
        <v>69</v>
      </c>
      <c r="C151" s="28">
        <v>25.379000000000001</v>
      </c>
      <c r="D151" s="28">
        <v>38.898000000000003</v>
      </c>
    </row>
    <row r="152" spans="2:4" x14ac:dyDescent="0.25">
      <c r="B152" s="28" t="s">
        <v>43</v>
      </c>
      <c r="C152" s="28">
        <v>40.146000000000001</v>
      </c>
      <c r="D152" s="28">
        <v>37.881999999999998</v>
      </c>
    </row>
    <row r="153" spans="2:4" x14ac:dyDescent="0.25">
      <c r="B153" s="28" t="s">
        <v>25</v>
      </c>
      <c r="C153" s="28">
        <v>37.99</v>
      </c>
      <c r="D153" s="28">
        <v>33.511000000000003</v>
      </c>
    </row>
    <row r="154" spans="2:4" x14ac:dyDescent="0.25">
      <c r="B154" s="28" t="s">
        <v>42</v>
      </c>
      <c r="C154" s="28">
        <v>21.385999999999999</v>
      </c>
      <c r="D154" s="28">
        <v>28.201000000000001</v>
      </c>
    </row>
    <row r="155" spans="2:4" x14ac:dyDescent="0.25">
      <c r="B155" s="28" t="s">
        <v>38</v>
      </c>
      <c r="C155" s="28">
        <v>14.68</v>
      </c>
      <c r="D155" s="28">
        <v>10.523999999999999</v>
      </c>
    </row>
    <row r="157" spans="2:4" x14ac:dyDescent="0.25">
      <c r="B157" s="28" t="s">
        <v>62</v>
      </c>
      <c r="C157" s="28">
        <v>13.864000000000001</v>
      </c>
      <c r="D157" s="28">
        <v>12.156000000000001</v>
      </c>
    </row>
    <row r="158" spans="2:4" x14ac:dyDescent="0.25">
      <c r="B158" s="28" t="s">
        <v>44</v>
      </c>
      <c r="C158" s="28">
        <v>-512.83299999999997</v>
      </c>
      <c r="D158" s="28">
        <v>-623.05899999999997</v>
      </c>
    </row>
    <row r="160" spans="2:4" x14ac:dyDescent="0.25">
      <c r="B160" s="28" t="s">
        <v>30</v>
      </c>
      <c r="C160" s="28">
        <v>29.007999999999999</v>
      </c>
      <c r="D160" s="28" t="s">
        <v>60</v>
      </c>
    </row>
    <row r="162" spans="2:4" x14ac:dyDescent="0.25">
      <c r="B162" s="28" t="s">
        <v>48</v>
      </c>
      <c r="C162" s="28">
        <v>70.650999999999996</v>
      </c>
      <c r="D162" s="28">
        <v>70.647999999999996</v>
      </c>
    </row>
    <row r="163" spans="2:4" x14ac:dyDescent="0.25">
      <c r="B163" s="28" t="s">
        <v>68</v>
      </c>
      <c r="C163" s="28">
        <v>44.005000000000003</v>
      </c>
      <c r="D163" s="28">
        <v>63.292999999999999</v>
      </c>
    </row>
    <row r="164" spans="2:4" x14ac:dyDescent="0.25">
      <c r="B164" s="28" t="s">
        <v>59</v>
      </c>
      <c r="C164" s="28">
        <v>28.896999999999998</v>
      </c>
      <c r="D164" s="28">
        <v>30.724</v>
      </c>
    </row>
    <row r="165" spans="2:4" x14ac:dyDescent="0.25">
      <c r="B165" s="28" t="s">
        <v>58</v>
      </c>
      <c r="C165" s="28">
        <v>33.515999999999998</v>
      </c>
      <c r="D165" s="28">
        <v>29.835999999999999</v>
      </c>
    </row>
    <row r="166" spans="2:4" x14ac:dyDescent="0.25">
      <c r="B166" s="28" t="s">
        <v>57</v>
      </c>
      <c r="C166" s="28">
        <v>26.396999999999998</v>
      </c>
      <c r="D166" s="28">
        <v>27.422000000000001</v>
      </c>
    </row>
    <row r="168" spans="2:4" x14ac:dyDescent="0.25">
      <c r="B168" s="28" t="s">
        <v>64</v>
      </c>
      <c r="C168" s="28" t="s">
        <v>60</v>
      </c>
      <c r="D168" s="28" t="s">
        <v>60</v>
      </c>
    </row>
    <row r="169" spans="2:4" x14ac:dyDescent="0.25">
      <c r="B169" s="28" t="s">
        <v>72</v>
      </c>
      <c r="C169" s="28">
        <v>24.605</v>
      </c>
      <c r="D169" s="28">
        <v>29.536999999999999</v>
      </c>
    </row>
    <row r="171" spans="2:4" x14ac:dyDescent="0.25">
      <c r="B171" s="28" t="s">
        <v>67</v>
      </c>
      <c r="C171" s="28" t="s">
        <v>60</v>
      </c>
      <c r="D171" s="28">
        <v>79.653000000000006</v>
      </c>
    </row>
    <row r="172" spans="2:4" x14ac:dyDescent="0.25">
      <c r="B172" s="28" t="s">
        <v>134</v>
      </c>
      <c r="C172" s="28">
        <v>77.474999999999994</v>
      </c>
      <c r="D172" s="28">
        <v>75.989000000000004</v>
      </c>
    </row>
    <row r="173" spans="2:4" x14ac:dyDescent="0.25">
      <c r="B173" s="28" t="s">
        <v>66</v>
      </c>
      <c r="C173" s="28">
        <v>31.556999999999999</v>
      </c>
      <c r="D173" s="28">
        <v>34.057000000000002</v>
      </c>
    </row>
    <row r="175" spans="2:4" x14ac:dyDescent="0.25">
      <c r="B175" s="28" t="s">
        <v>94</v>
      </c>
    </row>
    <row r="176" spans="2:4" x14ac:dyDescent="0.25">
      <c r="B176" s="28" t="s">
        <v>60</v>
      </c>
      <c r="C176" s="28" t="s">
        <v>95</v>
      </c>
    </row>
  </sheetData>
  <sortState ref="B173:D173">
    <sortCondition descending="1" ref="D171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List of Figures &amp; Tables</vt:lpstr>
      <vt:lpstr>Table 1</vt:lpstr>
      <vt:lpstr>Figure 1</vt:lpstr>
      <vt:lpstr>Figure 2</vt:lpstr>
      <vt:lpstr>Table 2</vt:lpstr>
      <vt:lpstr>Table 3</vt:lpstr>
      <vt:lpstr>Figure 3</vt:lpstr>
      <vt:lpstr>Figure 4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Da Silva</dc:creator>
  <cp:lastModifiedBy>LAZAROU Stavros (ESTAT)</cp:lastModifiedBy>
  <cp:lastPrinted>2012-04-03T08:52:09Z</cp:lastPrinted>
  <dcterms:created xsi:type="dcterms:W3CDTF">1996-10-14T23:33:28Z</dcterms:created>
  <dcterms:modified xsi:type="dcterms:W3CDTF">2022-03-01T09:03:13Z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