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525" yWindow="525" windowWidth="25620" windowHeight="12255" tabRatio="826" activeTab="3"/>
  </bookViews>
  <sheets>
    <sheet name="Figure1" sheetId="16" r:id="rId1"/>
    <sheet name="Table1" sheetId="27" r:id="rId2"/>
    <sheet name="Table2" sheetId="28" r:id="rId3"/>
    <sheet name="Table3" sheetId="4" r:id="rId4"/>
    <sheet name="Table4" sheetId="11" r:id="rId5"/>
    <sheet name="Figure2" sheetId="17" r:id="rId6"/>
    <sheet name="Table5" sheetId="5" r:id="rId7"/>
    <sheet name="Figures3-4" sheetId="18" r:id="rId8"/>
    <sheet name="Figures5-6" sheetId="23" r:id="rId9"/>
    <sheet name="Table6" sheetId="30" r:id="rId10"/>
  </sheets>
  <definedNames>
    <definedName name="_xlnm.Print_Area" localSheetId="0">'Figure1'!$B$20:$P$96</definedName>
    <definedName name="_xlnm.Print_Area" localSheetId="5">'Figure2'!$B$33:$P$97</definedName>
    <definedName name="_xlnm.Print_Area" localSheetId="8">'Figures5-6'!$B$3:$E$9</definedName>
    <definedName name="_xlnm.Print_Area" localSheetId="1">'Table1'!$A$1:$T$22</definedName>
    <definedName name="_xlnm.Print_Area" localSheetId="3">'Table3'!$A$1:$N$26</definedName>
    <definedName name="_xlnm.Print_Area" localSheetId="6">'Table5'!$A$1:$N$21</definedName>
  </definedNames>
  <calcPr calcId="145621"/>
</workbook>
</file>

<file path=xl/sharedStrings.xml><?xml version="1.0" encoding="utf-8"?>
<sst xmlns="http://schemas.openxmlformats.org/spreadsheetml/2006/main" count="562" uniqueCount="160">
  <si>
    <t/>
  </si>
  <si>
    <t>Q1</t>
  </si>
  <si>
    <t>Q2</t>
  </si>
  <si>
    <t>Q3</t>
  </si>
  <si>
    <t>Q4</t>
  </si>
  <si>
    <t>Belgium</t>
  </si>
  <si>
    <t>BE</t>
  </si>
  <si>
    <t>:</t>
  </si>
  <si>
    <t>BG</t>
  </si>
  <si>
    <t>Czech Republic</t>
  </si>
  <si>
    <t>CZ</t>
  </si>
  <si>
    <t>Germany</t>
  </si>
  <si>
    <t>DE</t>
  </si>
  <si>
    <t>France</t>
  </si>
  <si>
    <t>FR</t>
  </si>
  <si>
    <t>Luxembourg</t>
  </si>
  <si>
    <t>LU</t>
  </si>
  <si>
    <t>Hungary</t>
  </si>
  <si>
    <t>HU</t>
  </si>
  <si>
    <t>Netherlands</t>
  </si>
  <si>
    <t>NL</t>
  </si>
  <si>
    <t>Austria</t>
  </si>
  <si>
    <t>AT</t>
  </si>
  <si>
    <t>Poland</t>
  </si>
  <si>
    <t>PL</t>
  </si>
  <si>
    <t>RO</t>
  </si>
  <si>
    <t>Slovakia</t>
  </si>
  <si>
    <t>SK</t>
  </si>
  <si>
    <t>HR</t>
  </si>
  <si>
    <t>-</t>
  </si>
  <si>
    <t>National</t>
  </si>
  <si>
    <t>Inter-national</t>
  </si>
  <si>
    <t>Transit</t>
  </si>
  <si>
    <t>Italy</t>
  </si>
  <si>
    <t>Lithuania</t>
  </si>
  <si>
    <t>Finland</t>
  </si>
  <si>
    <t>United Kingdom</t>
  </si>
  <si>
    <t>Total</t>
  </si>
  <si>
    <t>Bulgaria</t>
  </si>
  <si>
    <t>Romania</t>
  </si>
  <si>
    <t>Croatia</t>
  </si>
  <si>
    <t>Container status</t>
  </si>
  <si>
    <t>Loaded</t>
  </si>
  <si>
    <t>Empty</t>
  </si>
  <si>
    <t>NST 2007 Division</t>
  </si>
  <si>
    <t>Mio TKM</t>
  </si>
  <si>
    <t>01</t>
  </si>
  <si>
    <t>02</t>
  </si>
  <si>
    <t>03</t>
  </si>
  <si>
    <t>04</t>
  </si>
  <si>
    <t>05</t>
  </si>
  <si>
    <t>06</t>
  </si>
  <si>
    <t>07</t>
  </si>
  <si>
    <t>08</t>
  </si>
  <si>
    <t>09</t>
  </si>
  <si>
    <t>10</t>
  </si>
  <si>
    <t>11</t>
  </si>
  <si>
    <t>12</t>
  </si>
  <si>
    <t>13</t>
  </si>
  <si>
    <t>14</t>
  </si>
  <si>
    <t>16</t>
  </si>
  <si>
    <t>17</t>
  </si>
  <si>
    <t>18</t>
  </si>
  <si>
    <t>19</t>
  </si>
  <si>
    <t>20</t>
  </si>
  <si>
    <t>E1</t>
  </si>
  <si>
    <t>Time(All)</t>
  </si>
  <si>
    <t>Graph 1</t>
  </si>
  <si>
    <t>Table 4: Transport of goods by type of transport - 1 000 tonnes</t>
  </si>
  <si>
    <t>Metal ores (03)</t>
  </si>
  <si>
    <t>Products of
agriculture (01)</t>
  </si>
  <si>
    <t>Coke and refined
petroleum products (07)</t>
  </si>
  <si>
    <t>Other</t>
  </si>
  <si>
    <t>Other goods carrying vessel</t>
  </si>
  <si>
    <t>Seagoing vessel</t>
  </si>
  <si>
    <t>Tanker barge not self-propelled</t>
  </si>
  <si>
    <t>Self-propelled tanker barge</t>
  </si>
  <si>
    <t>Barge not self-propelled</t>
  </si>
  <si>
    <t>Self-propelled barge</t>
  </si>
  <si>
    <t>Vessel Type Lib EN(Data_Year)</t>
  </si>
  <si>
    <t>Share in total by cate</t>
  </si>
  <si>
    <t>Sum</t>
  </si>
  <si>
    <t xml:space="preserve"> </t>
  </si>
  <si>
    <t>Table 1: Quarterly transport performance of goods by country - Mio TKm</t>
  </si>
  <si>
    <t>Table 2: Quarterly transport of goods by country - 1000 tonnes</t>
  </si>
  <si>
    <t>Table 3: Transport performance of goods by type of transport - Mio TKm</t>
  </si>
  <si>
    <t>Coal and crude petroleum (02)</t>
  </si>
  <si>
    <t>Chemicals, rubber and
plastic, nuclear fuel (08)</t>
  </si>
  <si>
    <t>Table 5: Container transport performance - 1 000 TEU-KM</t>
  </si>
  <si>
    <t>EU-28</t>
  </si>
  <si>
    <t>Secondary raw materials and wastes (14)</t>
  </si>
  <si>
    <t>Food products, beverages and tobacco (04)</t>
  </si>
  <si>
    <t>Basic metals; fabricated metal products (10)</t>
  </si>
  <si>
    <t>3. Flammable liquids</t>
  </si>
  <si>
    <t>5.1. Oxidising substances</t>
  </si>
  <si>
    <t>4.2. Substances liable to spontaneous combustion</t>
  </si>
  <si>
    <t>4.1. Flammable solids</t>
  </si>
  <si>
    <t>1. Explosives</t>
  </si>
  <si>
    <t>7. Radioactive material</t>
  </si>
  <si>
    <t>4.3. Substance emitting flammable gases (with water)</t>
  </si>
  <si>
    <t>5.2. Organic peroxides</t>
  </si>
  <si>
    <t>6.1. Toxic substances</t>
  </si>
  <si>
    <t>6.2. Substances liable to cause infections</t>
  </si>
  <si>
    <t>8. Corrosives</t>
  </si>
  <si>
    <t>9. Miscellaneous dangerous substances</t>
  </si>
  <si>
    <t>2. Gases</t>
  </si>
  <si>
    <t>Goods Code2Digits</t>
  </si>
  <si>
    <t>15</t>
  </si>
  <si>
    <t>Croatia (¹)</t>
  </si>
  <si>
    <t>EU-28 (¹)</t>
  </si>
  <si>
    <t>EU-28 (¹)(²)</t>
  </si>
  <si>
    <t>Sweden</t>
  </si>
  <si>
    <t>Growth rates 2015-2016 (%)</t>
  </si>
  <si>
    <t>Figure 3: EU-28 transport performance by main type of goods in 2016 - % in TKm</t>
  </si>
  <si>
    <t>Figure 4: 2015-2016 growth rates of the main types of goods in the EU-28 - % in TKm</t>
  </si>
  <si>
    <t>Luxembourg (²)</t>
  </si>
  <si>
    <t>Figure 6: Share by type of vessel in total transport in 2016 - % in tonnes</t>
  </si>
  <si>
    <t>Table 6: Transport of dangerous goods by type of dangerous good in 2016 (1000 tonnes)</t>
  </si>
  <si>
    <t>Unknown</t>
  </si>
  <si>
    <t>2015 IT</t>
  </si>
  <si>
    <t>Goods Code(Data_Year)</t>
  </si>
  <si>
    <t>Goods Lib EN(Data_Year)</t>
  </si>
  <si>
    <t>Products of agriculture, hunting, and forestry; fish and other fishing products</t>
  </si>
  <si>
    <t>Coal and lignite; crude petroleum and natural gas</t>
  </si>
  <si>
    <t>Metal ores and other mining and quarrying products; peat; uranium and thorium</t>
  </si>
  <si>
    <t>Food products, beverages and tobacco</t>
  </si>
  <si>
    <t>Textiles and textile products; leather and leather products</t>
  </si>
  <si>
    <t>Wood and products of wood and cork (except furniture); articles of straw and plaiting materials; pulp, paper and paper products; printed matter and recorded media</t>
  </si>
  <si>
    <t xml:space="preserve">Coke and refined petroleum products </t>
  </si>
  <si>
    <t xml:space="preserve">Chemicals, chemical products, and man-made fibers; rubber and plastic products ; nuclear fuel </t>
  </si>
  <si>
    <t>Other non metallic mineral products</t>
  </si>
  <si>
    <t>Basic metals; fabricated metal products, except machinery and equipment</t>
  </si>
  <si>
    <t xml:space="preserve">Machinery and equipment n.e.c.; office machinery and computers; electrical machinery and apparatus n.e.c.; radio, television and communication equipment and apparatus; medical, precision and optical instruments; watches and clocks </t>
  </si>
  <si>
    <t xml:space="preserve">Transport equipment </t>
  </si>
  <si>
    <t>Furniture; other manufactured goods n.e.c.</t>
  </si>
  <si>
    <t xml:space="preserve">Secondary raw materials; municipal wastes and other wastes </t>
  </si>
  <si>
    <t xml:space="preserve">Equipment and material utilized in the transport of goods </t>
  </si>
  <si>
    <t xml:space="preserve">Goods moved in the course of household and office removals; baggage and articles accompanying travellers; motor vehicles being moved for repair; other non-market goods n.e.c. </t>
  </si>
  <si>
    <t>Grouped goods: a mixture of types of goods which are transported together</t>
  </si>
  <si>
    <t>Unidentifiable goods: goods which for any reason cannot be identified and therefore cannot be assigned to groups 01-16.</t>
  </si>
  <si>
    <t xml:space="preserve">Other goods n.e.c. </t>
  </si>
  <si>
    <t>Unidentifiable goods (19)</t>
  </si>
  <si>
    <t>Check with Table 3</t>
  </si>
  <si>
    <t>Note: Data for Sweden are not available</t>
  </si>
  <si>
    <t>Note: The growth rates have been calculated excluding data for Italy, as they are not available in 2016; Data for Sweden are not available</t>
  </si>
  <si>
    <t xml:space="preserve">EU-28 (¹)     </t>
  </si>
  <si>
    <t>(¹) The growth rates for national and total transport have been calculated excluding data for Italy (as they are not available in 2016) and Sweden (as they are not available in 2015).</t>
  </si>
  <si>
    <t>(¹) Transit transport performed in Croatia is not included.</t>
  </si>
  <si>
    <t>(¹) Transit transport is not included.</t>
  </si>
  <si>
    <t>(²) 2016 and 2017 data are provisional.</t>
  </si>
  <si>
    <t>(²) The growth rates for national and total transport have been calculated excluding data for Italy (as they are not available in 2016) and Sweden (as they are not available in 2015).</t>
  </si>
  <si>
    <t xml:space="preserve">EU-28 (¹)   </t>
  </si>
  <si>
    <t>Figure 5: EU-28 transport performance by type of vessel in 2015 and 2016 - Mio TKm</t>
  </si>
  <si>
    <t>Figure 1: Quarterly transport performance of goods in EU-28 - Mio TKm</t>
  </si>
  <si>
    <r>
      <t>Source:</t>
    </r>
    <r>
      <rPr>
        <sz val="9"/>
        <rFont val="Arial"/>
        <family val="2"/>
      </rPr>
      <t xml:space="preserve"> Eurostat (online data code: iww_go_qnave)</t>
    </r>
  </si>
  <si>
    <r>
      <t>Source:</t>
    </r>
    <r>
      <rPr>
        <sz val="9"/>
        <rFont val="Arial"/>
        <family val="2"/>
      </rPr>
      <t xml:space="preserve"> Eurostat (online data code: iww_go_atygo)</t>
    </r>
  </si>
  <si>
    <t>Figure 2: Quarterly transport performance of containers in EU-28 - 1 000 TEU-Km</t>
  </si>
  <si>
    <r>
      <t>Source:</t>
    </r>
    <r>
      <rPr>
        <sz val="9"/>
        <rFont val="Arial"/>
        <family val="2"/>
      </rPr>
      <t xml:space="preserve"> Eurostat (online data code: iww_go_qcnave)</t>
    </r>
  </si>
  <si>
    <r>
      <t>Source:</t>
    </r>
    <r>
      <rPr>
        <sz val="9"/>
        <color rgb="FF000000"/>
        <rFont val="Arial"/>
        <family val="2"/>
      </rPr>
      <t xml:space="preserve"> Eurostat (online data code: iww_go_actygo)</t>
    </r>
  </si>
  <si>
    <t>(¹) To avoid double counting, the international transport for EU aggregates is calculated by adding the international unloadings plus the international loadings for which the loading country is not in the EU. Then the total transport is the sum of the national and international transport.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</si>
</sst>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 ###\ ###\ ##0"/>
    <numFmt numFmtId="166" formatCode="\+0.0%;\-0.0%"/>
    <numFmt numFmtId="167" formatCode="#,##0.0_i"/>
    <numFmt numFmtId="168" formatCode="#,##0_i"/>
    <numFmt numFmtId="169" formatCode="\+0.0_i;\-0.0_i"/>
  </numFmts>
  <fonts count="38">
    <font>
      <sz val="10"/>
      <name val="Arial"/>
      <family val="2"/>
    </font>
    <font>
      <sz val="11"/>
      <color indexed="63"/>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4"/>
      <name val="Calibri"/>
      <family val="2"/>
    </font>
    <font>
      <sz val="8"/>
      <name val="Arial"/>
      <family val="2"/>
    </font>
    <font>
      <sz val="9"/>
      <name val="Arial"/>
      <family val="2"/>
    </font>
    <font>
      <b/>
      <sz val="9"/>
      <name val="Arial"/>
      <family val="2"/>
    </font>
    <font>
      <b/>
      <sz val="9"/>
      <color indexed="8"/>
      <name val="Arial"/>
      <family val="2"/>
    </font>
    <font>
      <sz val="9"/>
      <color indexed="8"/>
      <name val="Arial"/>
      <family val="2"/>
    </font>
    <font>
      <b/>
      <sz val="9"/>
      <color rgb="FFFF0000"/>
      <name val="Arial"/>
      <family val="2"/>
    </font>
    <font>
      <b/>
      <sz val="9"/>
      <color indexed="10"/>
      <name val="Arial"/>
      <family val="2"/>
    </font>
    <font>
      <sz val="9"/>
      <color indexed="14"/>
      <name val="Arial"/>
      <family val="2"/>
    </font>
    <font>
      <sz val="9"/>
      <color rgb="FF000000"/>
      <name val="Arial"/>
      <family val="2"/>
    </font>
    <font>
      <i/>
      <sz val="9"/>
      <name val="Arial"/>
      <family val="2"/>
    </font>
    <font>
      <b/>
      <sz val="9"/>
      <color indexed="14"/>
      <name val="Arial"/>
      <family val="2"/>
    </font>
    <font>
      <i/>
      <vertAlign val="superscript"/>
      <sz val="9"/>
      <name val="Arial"/>
      <family val="2"/>
    </font>
    <font>
      <b/>
      <sz val="9"/>
      <color theme="1"/>
      <name val="Arial"/>
      <family val="2"/>
    </font>
    <font>
      <sz val="9"/>
      <color theme="1"/>
      <name val="Arial"/>
      <family val="2"/>
    </font>
    <font>
      <i/>
      <sz val="9"/>
      <color rgb="FF000000"/>
      <name val="Arial"/>
      <family val="2"/>
    </font>
    <font>
      <b/>
      <sz val="11"/>
      <name val="Arial"/>
      <family val="2"/>
    </font>
    <font>
      <b/>
      <sz val="10"/>
      <color indexed="8"/>
      <name val="Arial"/>
      <family val="2"/>
    </font>
    <font>
      <sz val="10"/>
      <color rgb="FF333333"/>
      <name val="Arial"/>
      <family val="2"/>
    </font>
    <font>
      <b/>
      <sz val="10"/>
      <name val="Arial"/>
      <family val="2"/>
    </font>
    <font>
      <sz val="8"/>
      <color rgb="FF333333"/>
      <name val="Arial Narrow"/>
      <family val="2"/>
    </font>
    <font>
      <sz val="1.5"/>
      <color rgb="FF333333"/>
      <name val="Arial"/>
      <family val="2"/>
    </font>
  </fonts>
  <fills count="27">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27"/>
        <bgColor indexed="64"/>
      </patternFill>
    </fill>
    <fill>
      <patternFill patternType="solid">
        <fgColor indexed="47"/>
        <bgColor indexed="64"/>
      </patternFill>
    </fill>
    <fill>
      <patternFill patternType="solid">
        <fgColor indexed="10"/>
        <bgColor indexed="64"/>
      </patternFill>
    </fill>
    <fill>
      <patternFill patternType="solid">
        <fgColor indexed="22"/>
        <bgColor indexed="64"/>
      </patternFill>
    </fill>
    <fill>
      <patternFill patternType="solid">
        <fgColor indexed="57"/>
        <bgColor indexed="64"/>
      </patternFill>
    </fill>
    <fill>
      <patternFill patternType="solid">
        <fgColor indexed="54"/>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indexed="14"/>
        <bgColor indexed="64"/>
      </patternFill>
    </fill>
    <fill>
      <patternFill patternType="lightGray">
        <fgColor indexed="15"/>
      </patternFill>
    </fill>
    <fill>
      <patternFill patternType="solid">
        <fgColor indexed="65"/>
        <bgColor indexed="64"/>
      </patternFill>
    </fill>
    <fill>
      <patternFill patternType="solid">
        <fgColor theme="0"/>
        <bgColor indexed="64"/>
      </patternFill>
    </fill>
    <fill>
      <patternFill patternType="solid">
        <fgColor indexed="10"/>
        <bgColor indexed="64"/>
      </patternFill>
    </fill>
    <fill>
      <patternFill patternType="solid">
        <fgColor indexed="65"/>
        <bgColor indexed="64"/>
      </patternFill>
    </fill>
    <fill>
      <patternFill patternType="solid">
        <fgColor indexed="11"/>
        <bgColor indexed="64"/>
      </patternFill>
    </fill>
    <fill>
      <patternFill patternType="solid">
        <fgColor indexed="51"/>
        <bgColor indexed="64"/>
      </patternFill>
    </fill>
  </fills>
  <borders count="9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10"/>
      </bottom>
    </border>
    <border>
      <left/>
      <right/>
      <top/>
      <bottom style="medium">
        <color indexed="1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10"/>
      </top>
      <bottom style="double">
        <color indexed="10"/>
      </bottom>
    </border>
    <border>
      <left style="thin">
        <color indexed="9"/>
      </left>
      <right style="thin">
        <color indexed="9"/>
      </right>
      <top style="thin">
        <color indexed="9"/>
      </top>
      <bottom style="thin">
        <color indexed="9"/>
      </bottom>
    </border>
    <border>
      <left style="hair">
        <color rgb="FFA6A6A6"/>
      </left>
      <right/>
      <top style="hair">
        <color indexed="22"/>
      </top>
      <bottom/>
    </border>
    <border>
      <left/>
      <right/>
      <top style="hair">
        <color indexed="22"/>
      </top>
      <bottom/>
    </border>
    <border>
      <left style="hair">
        <color indexed="22"/>
      </left>
      <right/>
      <top style="hair">
        <color indexed="22"/>
      </top>
      <bottom/>
    </border>
    <border>
      <left/>
      <right/>
      <top style="hair">
        <color rgb="FFD0D1D2"/>
      </top>
      <bottom style="hair">
        <color rgb="FFD0D1D2"/>
      </bottom>
    </border>
    <border>
      <left/>
      <right/>
      <top style="hair">
        <color rgb="FFD0D1D2"/>
      </top>
      <bottom style="thin"/>
    </border>
    <border>
      <left/>
      <right/>
      <top style="thin">
        <color rgb="FF000000"/>
      </top>
      <bottom/>
    </border>
    <border>
      <left/>
      <right/>
      <top/>
      <bottom style="hair">
        <color indexed="22"/>
      </bottom>
    </border>
    <border>
      <left/>
      <right/>
      <top style="hair">
        <color indexed="22"/>
      </top>
      <bottom style="hair">
        <color indexed="22"/>
      </bottom>
    </border>
    <border>
      <left/>
      <right/>
      <top style="hair">
        <color indexed="22"/>
      </top>
      <bottom style="thin"/>
    </border>
    <border>
      <left style="hair">
        <color rgb="FFA6A6A6"/>
      </left>
      <right style="hair">
        <color indexed="22"/>
      </right>
      <top style="thin">
        <color rgb="FF000000"/>
      </top>
      <bottom style="thin">
        <color rgb="FF000000"/>
      </bottom>
    </border>
    <border>
      <left/>
      <right style="hair">
        <color indexed="22"/>
      </right>
      <top style="thin">
        <color rgb="FF000000"/>
      </top>
      <bottom style="thin">
        <color rgb="FF000000"/>
      </bottom>
    </border>
    <border>
      <left style="hair">
        <color indexed="22"/>
      </left>
      <right style="hair">
        <color indexed="22"/>
      </right>
      <top style="thin">
        <color rgb="FF000000"/>
      </top>
      <bottom style="thin">
        <color rgb="FF000000"/>
      </bottom>
    </border>
    <border>
      <left/>
      <right/>
      <top style="thin">
        <color rgb="FF000000"/>
      </top>
      <bottom style="thin">
        <color rgb="FF000000"/>
      </bottom>
    </border>
    <border>
      <left style="hair">
        <color indexed="22"/>
      </left>
      <right/>
      <top style="thin">
        <color rgb="FF000000"/>
      </top>
      <bottom style="thin">
        <color rgb="FF000000"/>
      </bottom>
    </border>
    <border>
      <left style="hair">
        <color indexed="22"/>
      </left>
      <right/>
      <top/>
      <bottom style="hair">
        <color indexed="22"/>
      </bottom>
    </border>
    <border>
      <left style="hair">
        <color indexed="22"/>
      </left>
      <right/>
      <top style="hair">
        <color indexed="22"/>
      </top>
      <bottom style="hair">
        <color indexed="22"/>
      </bottom>
    </border>
    <border>
      <left style="hair">
        <color indexed="22"/>
      </left>
      <right/>
      <top style="hair">
        <color indexed="22"/>
      </top>
      <bottom style="thin"/>
    </border>
    <border>
      <left style="hair">
        <color rgb="FFA6A6A6"/>
      </left>
      <right/>
      <top style="thin">
        <color rgb="FF000000"/>
      </top>
      <bottom style="thin">
        <color rgb="FF000000"/>
      </bottom>
    </border>
    <border>
      <left style="thin">
        <color indexed="13"/>
      </left>
      <right style="thin">
        <color indexed="13"/>
      </right>
      <top style="thin">
        <color indexed="13"/>
      </top>
      <bottom style="thin">
        <color indexed="13"/>
      </bottom>
    </border>
    <border>
      <left style="hair">
        <color indexed="10"/>
      </left>
      <right style="hair">
        <color indexed="10"/>
      </right>
      <top style="hair">
        <color indexed="10"/>
      </top>
      <bottom style="hair">
        <color indexed="10"/>
      </bottom>
    </border>
    <border>
      <left style="thin">
        <color indexed="10"/>
      </left>
      <right style="thin">
        <color indexed="10"/>
      </right>
      <top style="thin">
        <color indexed="10"/>
      </top>
      <bottom style="thin">
        <color indexed="10"/>
      </bottom>
    </border>
    <border>
      <left style="hair">
        <color rgb="FFA6A6A6"/>
      </left>
      <right/>
      <top style="hair">
        <color rgb="FFD0D1D2"/>
      </top>
      <bottom style="hair">
        <color rgb="FFD0D1D2"/>
      </bottom>
    </border>
    <border>
      <left/>
      <right style="hair">
        <color indexed="22"/>
      </right>
      <top style="hair">
        <color rgb="FFD0D1D2"/>
      </top>
      <bottom style="hair">
        <color rgb="FFD0D1D2"/>
      </bottom>
    </border>
    <border>
      <left style="hair">
        <color indexed="22"/>
      </left>
      <right/>
      <top style="hair">
        <color rgb="FFD0D1D2"/>
      </top>
      <bottom style="hair">
        <color rgb="FFD0D1D2"/>
      </bottom>
    </border>
    <border>
      <left style="hair">
        <color rgb="FFA6A6A6"/>
      </left>
      <right/>
      <top style="hair">
        <color rgb="FFD0D1D2"/>
      </top>
      <bottom style="thin"/>
    </border>
    <border>
      <left/>
      <right style="hair">
        <color indexed="22"/>
      </right>
      <top style="hair">
        <color rgb="FFD0D1D2"/>
      </top>
      <bottom style="thin"/>
    </border>
    <border>
      <left style="hair">
        <color indexed="22"/>
      </left>
      <right/>
      <top style="hair">
        <color rgb="FFD0D1D2"/>
      </top>
      <bottom style="thin"/>
    </border>
    <border>
      <left style="hair">
        <color rgb="FFA6A6A6"/>
      </left>
      <right style="hair">
        <color indexed="22"/>
      </right>
      <top/>
      <bottom style="hair">
        <color indexed="22"/>
      </bottom>
    </border>
    <border>
      <left/>
      <right style="hair">
        <color indexed="22"/>
      </right>
      <top/>
      <bottom style="hair">
        <color indexed="22"/>
      </bottom>
    </border>
    <border>
      <left style="hair">
        <color indexed="22"/>
      </left>
      <right style="hair">
        <color indexed="22"/>
      </right>
      <top/>
      <bottom style="hair">
        <color indexed="22"/>
      </bottom>
    </border>
    <border>
      <left style="hair">
        <color rgb="FFA6A6A6"/>
      </left>
      <right/>
      <top/>
      <bottom style="hair">
        <color indexed="22"/>
      </bottom>
    </border>
    <border>
      <left style="hair">
        <color rgb="FFA6A6A6"/>
      </left>
      <right style="hair">
        <color indexed="22"/>
      </right>
      <top style="hair">
        <color indexed="22"/>
      </top>
      <bottom style="hair">
        <color indexed="22"/>
      </bottom>
    </border>
    <border>
      <left/>
      <right style="hair">
        <color indexed="22"/>
      </right>
      <top style="hair">
        <color indexed="22"/>
      </top>
      <bottom style="hair">
        <color indexed="22"/>
      </bottom>
    </border>
    <border>
      <left style="hair">
        <color indexed="22"/>
      </left>
      <right style="hair">
        <color indexed="22"/>
      </right>
      <top style="hair">
        <color indexed="22"/>
      </top>
      <bottom style="hair">
        <color indexed="22"/>
      </bottom>
    </border>
    <border>
      <left style="hair">
        <color rgb="FFA6A6A6"/>
      </left>
      <right/>
      <top style="hair">
        <color indexed="22"/>
      </top>
      <bottom style="hair">
        <color indexed="22"/>
      </bottom>
    </border>
    <border>
      <left style="hair">
        <color rgb="FFA6A6A6"/>
      </left>
      <right style="hair">
        <color indexed="22"/>
      </right>
      <top style="hair">
        <color indexed="22"/>
      </top>
      <bottom style="thin"/>
    </border>
    <border>
      <left/>
      <right style="hair">
        <color indexed="22"/>
      </right>
      <top style="hair">
        <color indexed="22"/>
      </top>
      <bottom style="thin"/>
    </border>
    <border>
      <left style="hair">
        <color indexed="22"/>
      </left>
      <right style="hair">
        <color indexed="22"/>
      </right>
      <top style="hair">
        <color indexed="22"/>
      </top>
      <bottom style="thin"/>
    </border>
    <border>
      <left style="hair">
        <color rgb="FFA6A6A6"/>
      </left>
      <right/>
      <top style="hair">
        <color indexed="22"/>
      </top>
      <bottom style="thin"/>
    </border>
    <border>
      <left style="hair"/>
      <right style="hair"/>
      <top style="hair"/>
      <bottom style="hair"/>
    </border>
    <border>
      <left style="thin">
        <color indexed="9"/>
      </left>
      <right/>
      <top style="thin">
        <color indexed="9"/>
      </top>
      <bottom style="thin">
        <color indexed="9"/>
      </bottom>
    </border>
    <border>
      <left/>
      <right style="hair"/>
      <top style="hair"/>
      <bottom style="hair"/>
    </border>
    <border>
      <left style="hair"/>
      <right/>
      <top style="hair"/>
      <bottom style="hair"/>
    </border>
    <border>
      <left style="hair"/>
      <right/>
      <top/>
      <bottom style="hair"/>
    </border>
    <border>
      <left style="hair"/>
      <right style="hair"/>
      <top/>
      <bottom/>
    </border>
    <border>
      <left style="hair">
        <color indexed="22"/>
      </left>
      <right style="hair">
        <color rgb="FFA6A6A6"/>
      </right>
      <top style="hair">
        <color indexed="22"/>
      </top>
      <bottom style="thin"/>
    </border>
    <border>
      <left style="hair">
        <color rgb="FFA6A6A6"/>
      </left>
      <right/>
      <top style="thin">
        <color rgb="FF000000"/>
      </top>
      <bottom/>
    </border>
    <border>
      <left/>
      <right/>
      <top style="hair">
        <color rgb="FFC0C0C0"/>
      </top>
      <bottom style="hair">
        <color rgb="FFC0C0C0"/>
      </bottom>
    </border>
    <border>
      <left/>
      <right/>
      <top style="hair">
        <color rgb="FFC0C0C0"/>
      </top>
      <bottom style="thin">
        <color rgb="FF000000"/>
      </bottom>
    </border>
    <border>
      <left/>
      <right/>
      <top/>
      <bottom style="hair">
        <color rgb="FFC0C0C0"/>
      </bottom>
    </border>
    <border>
      <left style="hair">
        <color rgb="FFA6A6A6"/>
      </left>
      <right/>
      <top/>
      <bottom style="hair">
        <color rgb="FFC0C0C0"/>
      </bottom>
    </border>
    <border>
      <left/>
      <right/>
      <top/>
      <bottom style="thin">
        <color rgb="FF000000"/>
      </bottom>
    </border>
    <border>
      <left style="hair">
        <color rgb="FFA6A6A6"/>
      </left>
      <right/>
      <top style="thin">
        <color rgb="FF000000"/>
      </top>
      <bottom style="hair">
        <color indexed="22"/>
      </bottom>
    </border>
    <border>
      <left/>
      <right/>
      <top style="thin">
        <color rgb="FF000000"/>
      </top>
      <bottom style="hair">
        <color indexed="22"/>
      </bottom>
    </border>
    <border>
      <left style="hair">
        <color rgb="FFA6A6A6"/>
      </left>
      <right/>
      <top style="hair">
        <color rgb="FFC0C0C0"/>
      </top>
      <bottom style="hair">
        <color rgb="FFC0C0C0"/>
      </bottom>
    </border>
    <border>
      <left style="hair">
        <color rgb="FFA6A6A6"/>
      </left>
      <right/>
      <top style="hair">
        <color rgb="FFC0C0C0"/>
      </top>
      <bottom style="thin">
        <color rgb="FF000000"/>
      </bottom>
    </border>
    <border>
      <left/>
      <right/>
      <top/>
      <bottom style="hair">
        <color rgb="FFD0D1D2"/>
      </bottom>
    </border>
    <border>
      <left style="hair">
        <color rgb="FFA6A6A6"/>
      </left>
      <right/>
      <top/>
      <bottom style="hair">
        <color rgb="FFD0D1D2"/>
      </bottom>
    </border>
    <border>
      <left/>
      <right style="hair">
        <color indexed="22"/>
      </right>
      <top/>
      <bottom style="hair">
        <color rgb="FFD0D1D2"/>
      </bottom>
    </border>
    <border>
      <left style="hair">
        <color indexed="22"/>
      </left>
      <right/>
      <top/>
      <bottom style="hair">
        <color rgb="FFD0D1D2"/>
      </bottom>
    </border>
    <border>
      <left style="hair">
        <color indexed="55"/>
      </left>
      <right/>
      <top style="hair">
        <color rgb="FFC0C0C0"/>
      </top>
      <bottom style="thin">
        <color rgb="FF000000"/>
      </bottom>
    </border>
    <border>
      <left style="hair">
        <color indexed="22"/>
      </left>
      <right/>
      <top style="hair">
        <color rgb="FFC0C0C0"/>
      </top>
      <bottom style="thin">
        <color rgb="FF000000"/>
      </bottom>
    </border>
    <border>
      <left/>
      <right/>
      <top style="hair">
        <color rgb="FFC0C0C0"/>
      </top>
      <bottom/>
    </border>
    <border>
      <left style="hair">
        <color indexed="55"/>
      </left>
      <right/>
      <top style="hair">
        <color rgb="FFC0C0C0"/>
      </top>
      <bottom/>
    </border>
    <border>
      <left style="hair">
        <color indexed="22"/>
      </left>
      <right/>
      <top style="hair">
        <color rgb="FFC0C0C0"/>
      </top>
      <bottom/>
    </border>
    <border>
      <left style="hair">
        <color indexed="55"/>
      </left>
      <right/>
      <top style="thin">
        <color rgb="FF000000"/>
      </top>
      <bottom style="thin">
        <color rgb="FF000000"/>
      </bottom>
    </border>
    <border>
      <left style="hair">
        <color rgb="FFA6A6A6"/>
      </left>
      <right style="hair">
        <color indexed="22"/>
      </right>
      <top style="thin">
        <color rgb="FF000000"/>
      </top>
      <bottom style="hair">
        <color rgb="FFC0C0C0"/>
      </bottom>
    </border>
    <border>
      <left/>
      <right style="hair">
        <color indexed="22"/>
      </right>
      <top style="thin">
        <color rgb="FF000000"/>
      </top>
      <bottom style="hair">
        <color rgb="FFC0C0C0"/>
      </bottom>
    </border>
    <border>
      <left style="hair">
        <color indexed="22"/>
      </left>
      <right style="hair">
        <color indexed="22"/>
      </right>
      <top style="thin">
        <color rgb="FF000000"/>
      </top>
      <bottom style="hair">
        <color rgb="FFC0C0C0"/>
      </bottom>
    </border>
    <border>
      <left style="hair">
        <color rgb="FFA6A6A6"/>
      </left>
      <right style="hair">
        <color indexed="22"/>
      </right>
      <top style="hair">
        <color rgb="FFC0C0C0"/>
      </top>
      <bottom/>
    </border>
    <border>
      <left/>
      <right style="hair">
        <color indexed="22"/>
      </right>
      <top style="hair">
        <color rgb="FFC0C0C0"/>
      </top>
      <bottom/>
    </border>
    <border>
      <left style="hair">
        <color indexed="22"/>
      </left>
      <right style="hair">
        <color indexed="22"/>
      </right>
      <top style="hair">
        <color rgb="FFC0C0C0"/>
      </top>
      <bottom/>
    </border>
    <border>
      <left style="hair">
        <color rgb="FFA6A6A6"/>
      </left>
      <right/>
      <top style="hair">
        <color rgb="FFC0C0C0"/>
      </top>
      <bottom/>
    </border>
    <border>
      <left style="hair">
        <color rgb="FFA6A6A6"/>
      </left>
      <right style="hair">
        <color rgb="FFA6A6A6"/>
      </right>
      <top style="hair">
        <color rgb="FFC0C0C0"/>
      </top>
      <bottom style="thin"/>
    </border>
    <border>
      <left style="hair">
        <color indexed="22"/>
      </left>
      <right/>
      <top/>
      <bottom style="thin">
        <color rgb="FF000000"/>
      </bottom>
    </border>
    <border>
      <left style="hair">
        <color indexed="55"/>
      </left>
      <right/>
      <top style="thin">
        <color rgb="FF000000"/>
      </top>
      <bottom style="hair">
        <color indexed="22"/>
      </bottom>
    </border>
    <border>
      <left/>
      <right style="thin">
        <color indexed="9"/>
      </right>
      <top style="thin">
        <color indexed="9"/>
      </top>
      <bottom style="thin">
        <color indexed="9"/>
      </bottom>
    </border>
    <border>
      <left style="hair">
        <color indexed="55"/>
      </left>
      <right/>
      <top style="thin">
        <color rgb="FF000000"/>
      </top>
      <bottom style="hair">
        <color rgb="FFC0C0C0"/>
      </bottom>
    </border>
    <border>
      <left/>
      <right/>
      <top style="thin">
        <color rgb="FF000000"/>
      </top>
      <bottom style="hair">
        <color rgb="FFC0C0C0"/>
      </bottom>
    </border>
    <border>
      <left style="hair">
        <color indexed="22"/>
      </left>
      <right/>
      <top style="thin">
        <color rgb="FF000000"/>
      </top>
      <bottom style="hair">
        <color rgb="FFC0C0C0"/>
      </bottom>
    </border>
    <border>
      <left style="hair">
        <color rgb="FFA6A6A6"/>
      </left>
      <right/>
      <top style="thin">
        <color rgb="FF000000"/>
      </top>
      <bottom style="hair">
        <color rgb="FFC0C0C0"/>
      </bottom>
    </border>
    <border>
      <left style="hair"/>
      <right/>
      <top style="hair"/>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4" fillId="2" borderId="1" applyNumberFormat="0" applyAlignment="0" applyProtection="0"/>
    <xf numFmtId="0" fontId="5" fillId="13" borderId="2" applyNumberFormat="0" applyAlignment="0" applyProtection="0"/>
    <xf numFmtId="0" fontId="6" fillId="0" borderId="0" applyNumberFormat="0" applyFill="0" applyBorder="0" applyAlignment="0" applyProtection="0"/>
    <xf numFmtId="0" fontId="7" fillId="14" borderId="0" applyNumberFormat="0" applyBorder="0" applyAlignment="0" applyProtection="0"/>
    <xf numFmtId="0" fontId="8"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5" borderId="1" applyNumberFormat="0" applyAlignment="0" applyProtection="0"/>
    <xf numFmtId="0" fontId="12" fillId="0" borderId="5" applyNumberFormat="0" applyFill="0" applyAlignment="0" applyProtection="0"/>
    <xf numFmtId="0" fontId="13" fillId="15" borderId="0" applyNumberFormat="0" applyBorder="0" applyAlignment="0" applyProtection="0"/>
    <xf numFmtId="0" fontId="0" fillId="0" borderId="0">
      <alignment/>
      <protection/>
    </xf>
    <xf numFmtId="0" fontId="0" fillId="16" borderId="6" applyNumberFormat="0" applyFont="0" applyAlignment="0" applyProtection="0"/>
    <xf numFmtId="0" fontId="14" fillId="2" borderId="7"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4" fillId="0" borderId="8" applyNumberFormat="0" applyFill="0" applyAlignment="0" applyProtection="0"/>
    <xf numFmtId="0" fontId="16" fillId="0" borderId="0" applyNumberFormat="0" applyFill="0" applyBorder="0" applyAlignment="0" applyProtection="0"/>
    <xf numFmtId="167" fontId="18" fillId="0" borderId="0" applyFill="0" applyBorder="0" applyProtection="0">
      <alignment horizontal="right"/>
    </xf>
  </cellStyleXfs>
  <cellXfs count="264">
    <xf numFmtId="0" fontId="0" fillId="0" borderId="0" xfId="0" applyFont="1"/>
    <xf numFmtId="165" fontId="18" fillId="0" borderId="9" xfId="0" applyNumberFormat="1" applyFont="1" applyFill="1" applyBorder="1" applyAlignment="1">
      <alignment horizontal="right" vertical="center"/>
    </xf>
    <xf numFmtId="0" fontId="19" fillId="17" borderId="10" xfId="0" applyFont="1" applyFill="1" applyBorder="1" applyAlignment="1">
      <alignment horizontal="center" vertical="center"/>
    </xf>
    <xf numFmtId="0" fontId="19" fillId="17" borderId="11" xfId="0" applyFont="1" applyFill="1" applyBorder="1" applyAlignment="1">
      <alignment horizontal="center" vertical="center"/>
    </xf>
    <xf numFmtId="0" fontId="19" fillId="17" borderId="12" xfId="0" applyFont="1" applyFill="1" applyBorder="1" applyAlignment="1">
      <alignment horizontal="center" vertical="center"/>
    </xf>
    <xf numFmtId="0" fontId="19" fillId="0" borderId="13" xfId="0" applyFont="1" applyFill="1" applyBorder="1" applyAlignment="1">
      <alignment horizontal="left" vertical="center"/>
    </xf>
    <xf numFmtId="0" fontId="19" fillId="0" borderId="14" xfId="0" applyFont="1" applyFill="1" applyBorder="1" applyAlignment="1">
      <alignment horizontal="left" vertical="center"/>
    </xf>
    <xf numFmtId="0" fontId="20" fillId="17" borderId="15" xfId="0" applyFont="1" applyFill="1" applyBorder="1" applyAlignment="1">
      <alignment horizontal="left"/>
    </xf>
    <xf numFmtId="0" fontId="19" fillId="0" borderId="16" xfId="0" applyFont="1" applyFill="1" applyBorder="1" applyAlignment="1">
      <alignment horizontal="left" vertical="center"/>
    </xf>
    <xf numFmtId="0" fontId="19" fillId="0" borderId="17" xfId="0" applyFont="1" applyFill="1" applyBorder="1" applyAlignment="1">
      <alignment horizontal="left" vertical="center"/>
    </xf>
    <xf numFmtId="0" fontId="19" fillId="0" borderId="18" xfId="0" applyFont="1" applyFill="1" applyBorder="1" applyAlignment="1">
      <alignment horizontal="left" vertical="center"/>
    </xf>
    <xf numFmtId="168" fontId="19" fillId="18" borderId="19" xfId="63" applyNumberFormat="1" applyFont="1" applyFill="1" applyBorder="1" applyAlignment="1">
      <alignment horizontal="right"/>
    </xf>
    <xf numFmtId="168" fontId="19" fillId="18" borderId="20" xfId="63" applyNumberFormat="1" applyFont="1" applyFill="1" applyBorder="1" applyAlignment="1">
      <alignment horizontal="right"/>
    </xf>
    <xf numFmtId="168" fontId="19" fillId="18" borderId="21" xfId="63" applyNumberFormat="1" applyFont="1" applyFill="1" applyBorder="1" applyAlignment="1">
      <alignment horizontal="right"/>
    </xf>
    <xf numFmtId="168" fontId="19" fillId="18" borderId="22" xfId="63" applyNumberFormat="1" applyFont="1" applyFill="1" applyBorder="1" applyAlignment="1">
      <alignment horizontal="right"/>
    </xf>
    <xf numFmtId="168" fontId="19" fillId="18" borderId="23" xfId="63" applyNumberFormat="1" applyFont="1" applyFill="1" applyBorder="1" applyAlignment="1">
      <alignment horizontal="right"/>
    </xf>
    <xf numFmtId="168" fontId="19" fillId="0" borderId="24" xfId="63" applyNumberFormat="1" applyFont="1" applyFill="1" applyBorder="1" applyAlignment="1">
      <alignment horizontal="right"/>
    </xf>
    <xf numFmtId="168" fontId="19" fillId="0" borderId="25" xfId="63" applyNumberFormat="1" applyFont="1" applyFill="1" applyBorder="1" applyAlignment="1">
      <alignment horizontal="right"/>
    </xf>
    <xf numFmtId="168" fontId="19" fillId="0" borderId="26" xfId="63" applyNumberFormat="1" applyFont="1" applyFill="1" applyBorder="1" applyAlignment="1">
      <alignment horizontal="right"/>
    </xf>
    <xf numFmtId="169" fontId="19" fillId="18" borderId="23" xfId="63" applyNumberFormat="1" applyFont="1" applyFill="1" applyBorder="1" applyAlignment="1">
      <alignment horizontal="right"/>
    </xf>
    <xf numFmtId="169" fontId="19" fillId="0" borderId="24" xfId="63" applyNumberFormat="1" applyFont="1" applyFill="1" applyBorder="1" applyAlignment="1">
      <alignment horizontal="right"/>
    </xf>
    <xf numFmtId="169" fontId="19" fillId="0" borderId="25" xfId="63" applyNumberFormat="1" applyFont="1" applyFill="1" applyBorder="1" applyAlignment="1">
      <alignment horizontal="right"/>
    </xf>
    <xf numFmtId="169" fontId="19" fillId="0" borderId="26" xfId="63" applyNumberFormat="1" applyFont="1" applyFill="1" applyBorder="1" applyAlignment="1">
      <alignment horizontal="right"/>
    </xf>
    <xf numFmtId="169" fontId="19" fillId="18" borderId="27" xfId="63" applyNumberFormat="1" applyFont="1" applyFill="1" applyBorder="1" applyAlignment="1">
      <alignment horizontal="right"/>
    </xf>
    <xf numFmtId="169" fontId="19" fillId="18" borderId="22" xfId="63" applyNumberFormat="1" applyFont="1" applyFill="1" applyBorder="1" applyAlignment="1">
      <alignment horizontal="right"/>
    </xf>
    <xf numFmtId="168" fontId="19" fillId="18" borderId="27" xfId="63" applyNumberFormat="1" applyFont="1" applyFill="1" applyBorder="1" applyAlignment="1">
      <alignment horizontal="right"/>
    </xf>
    <xf numFmtId="0" fontId="22" fillId="0" borderId="0" xfId="56" applyFont="1" applyFill="1">
      <alignment/>
      <protection/>
    </xf>
    <xf numFmtId="0" fontId="23" fillId="0" borderId="0" xfId="56" applyNumberFormat="1" applyFont="1" applyFill="1" applyBorder="1" applyAlignment="1">
      <alignment horizontal="left" vertical="center"/>
      <protection/>
    </xf>
    <xf numFmtId="0" fontId="18" fillId="0" borderId="0" xfId="56" applyFont="1">
      <alignment/>
      <protection/>
    </xf>
    <xf numFmtId="0" fontId="19" fillId="0" borderId="0" xfId="56" applyNumberFormat="1" applyFont="1" applyFill="1" applyBorder="1" applyAlignment="1">
      <alignment horizontal="center" wrapText="1"/>
      <protection/>
    </xf>
    <xf numFmtId="0" fontId="18" fillId="0" borderId="0" xfId="56" applyNumberFormat="1" applyFont="1" applyFill="1" applyBorder="1" applyAlignment="1">
      <alignment/>
      <protection/>
    </xf>
    <xf numFmtId="0" fontId="20" fillId="19" borderId="28" xfId="56" applyNumberFormat="1" applyFont="1" applyFill="1" applyBorder="1" applyAlignment="1">
      <alignment horizontal="left" vertical="center"/>
      <protection/>
    </xf>
    <xf numFmtId="0" fontId="18" fillId="20" borderId="28" xfId="56" applyNumberFormat="1" applyFont="1" applyFill="1" applyBorder="1" applyAlignment="1">
      <alignment horizontal="left" vertical="center"/>
      <protection/>
    </xf>
    <xf numFmtId="165" fontId="18" fillId="21" borderId="29" xfId="0" applyNumberFormat="1" applyFont="1" applyFill="1" applyBorder="1" applyAlignment="1">
      <alignment horizontal="right" vertical="center"/>
    </xf>
    <xf numFmtId="164" fontId="18" fillId="0" borderId="0" xfId="59" applyNumberFormat="1" applyFont="1"/>
    <xf numFmtId="0" fontId="18" fillId="0" borderId="0" xfId="56" applyFont="1" applyBorder="1" applyAlignment="1">
      <alignment horizontal="center"/>
      <protection/>
    </xf>
    <xf numFmtId="165" fontId="18" fillId="0" borderId="0" xfId="56" applyNumberFormat="1" applyFont="1">
      <alignment/>
      <protection/>
    </xf>
    <xf numFmtId="164" fontId="18" fillId="0" borderId="30" xfId="59" applyNumberFormat="1" applyFont="1" applyFill="1" applyBorder="1" applyAlignment="1">
      <alignment horizontal="right" vertical="center"/>
    </xf>
    <xf numFmtId="165" fontId="18" fillId="0" borderId="0" xfId="0" applyNumberFormat="1" applyFont="1" applyFill="1" applyBorder="1" applyAlignment="1">
      <alignment horizontal="right" vertical="center"/>
    </xf>
    <xf numFmtId="0" fontId="18" fillId="0" borderId="0" xfId="56" applyFont="1" applyFill="1">
      <alignment/>
      <protection/>
    </xf>
    <xf numFmtId="0" fontId="19" fillId="0" borderId="0" xfId="0" applyFont="1" applyAlignment="1">
      <alignment vertical="center"/>
    </xf>
    <xf numFmtId="0" fontId="19" fillId="0" borderId="0" xfId="56" applyFont="1">
      <alignment/>
      <protection/>
    </xf>
    <xf numFmtId="0" fontId="22" fillId="0" borderId="0" xfId="0" applyFont="1" applyBorder="1" applyAlignment="1">
      <alignment vertical="center"/>
    </xf>
    <xf numFmtId="0" fontId="18" fillId="0" borderId="0" xfId="0" applyFont="1" applyAlignment="1">
      <alignment vertical="center"/>
    </xf>
    <xf numFmtId="0" fontId="18" fillId="0" borderId="0" xfId="0" applyFont="1" applyFill="1" applyAlignment="1">
      <alignment vertical="center"/>
    </xf>
    <xf numFmtId="0" fontId="18" fillId="0" borderId="0" xfId="0" applyFont="1" applyBorder="1" applyAlignment="1">
      <alignment vertical="center"/>
    </xf>
    <xf numFmtId="0" fontId="19" fillId="0" borderId="0" xfId="0" applyNumberFormat="1" applyFont="1" applyFill="1" applyBorder="1" applyAlignment="1">
      <alignment horizontal="center" vertical="center"/>
    </xf>
    <xf numFmtId="0" fontId="20" fillId="0" borderId="0" xfId="0" applyNumberFormat="1" applyFont="1" applyFill="1" applyBorder="1" applyAlignment="1">
      <alignment horizontal="left" vertical="center"/>
    </xf>
    <xf numFmtId="3" fontId="18" fillId="0" borderId="0" xfId="0" applyNumberFormat="1" applyFont="1" applyFill="1" applyBorder="1" applyAlignment="1">
      <alignment horizontal="right" vertical="center"/>
    </xf>
    <xf numFmtId="168" fontId="18" fillId="0" borderId="31" xfId="63" applyNumberFormat="1" applyFont="1" applyFill="1" applyBorder="1" applyAlignment="1">
      <alignment horizontal="right"/>
    </xf>
    <xf numFmtId="168" fontId="18" fillId="0" borderId="13" xfId="63" applyNumberFormat="1" applyFont="1" applyFill="1" applyBorder="1" applyAlignment="1">
      <alignment horizontal="right"/>
    </xf>
    <xf numFmtId="168" fontId="18" fillId="0" borderId="32" xfId="63" applyNumberFormat="1" applyFont="1" applyFill="1" applyBorder="1" applyAlignment="1">
      <alignment horizontal="right"/>
    </xf>
    <xf numFmtId="168" fontId="18" fillId="0" borderId="33" xfId="63" applyNumberFormat="1" applyFont="1" applyFill="1" applyBorder="1" applyAlignment="1">
      <alignment horizontal="right"/>
    </xf>
    <xf numFmtId="168" fontId="18" fillId="0" borderId="34" xfId="63" applyNumberFormat="1" applyFont="1" applyFill="1" applyBorder="1" applyAlignment="1">
      <alignment horizontal="right"/>
    </xf>
    <xf numFmtId="168" fontId="18" fillId="0" borderId="14" xfId="63" applyNumberFormat="1" applyFont="1" applyFill="1" applyBorder="1" applyAlignment="1">
      <alignment horizontal="right"/>
    </xf>
    <xf numFmtId="168" fontId="18" fillId="0" borderId="35" xfId="63" applyNumberFormat="1" applyFont="1" applyFill="1" applyBorder="1" applyAlignment="1">
      <alignment horizontal="right"/>
    </xf>
    <xf numFmtId="168" fontId="18" fillId="0" borderId="36" xfId="63" applyNumberFormat="1" applyFont="1" applyFill="1" applyBorder="1" applyAlignment="1">
      <alignment horizontal="right"/>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166" fontId="18" fillId="0" borderId="0" xfId="15" applyNumberFormat="1" applyFont="1" applyFill="1" applyBorder="1" applyAlignment="1">
      <alignment horizontal="right" vertical="center"/>
    </xf>
    <xf numFmtId="165" fontId="18" fillId="0" borderId="0" xfId="0" applyNumberFormat="1" applyFont="1" applyAlignment="1">
      <alignment vertical="center"/>
    </xf>
    <xf numFmtId="0" fontId="18" fillId="0" borderId="0" xfId="0" applyFont="1" applyFill="1" applyBorder="1" applyAlignment="1">
      <alignment vertical="center"/>
    </xf>
    <xf numFmtId="0" fontId="18" fillId="0" borderId="0" xfId="0" applyFont="1"/>
    <xf numFmtId="0" fontId="26" fillId="0" borderId="0" xfId="0" applyFont="1"/>
    <xf numFmtId="0" fontId="18" fillId="0" borderId="0" xfId="56" applyFont="1" applyAlignment="1">
      <alignment vertical="center"/>
      <protection/>
    </xf>
    <xf numFmtId="0" fontId="19" fillId="0" borderId="0" xfId="0" applyFont="1"/>
    <xf numFmtId="0" fontId="22" fillId="0" borderId="0" xfId="56" applyFont="1" applyBorder="1" applyAlignment="1">
      <alignment vertical="center"/>
      <protection/>
    </xf>
    <xf numFmtId="0" fontId="18" fillId="0" borderId="0" xfId="56" applyFont="1" applyFill="1" applyAlignment="1">
      <alignment vertical="center"/>
      <protection/>
    </xf>
    <xf numFmtId="0" fontId="18" fillId="0" borderId="0" xfId="56" applyFont="1" applyBorder="1" applyAlignment="1">
      <alignment vertical="center"/>
      <protection/>
    </xf>
    <xf numFmtId="0" fontId="20" fillId="0" borderId="0" xfId="56" applyNumberFormat="1" applyFont="1" applyFill="1" applyBorder="1" applyAlignment="1">
      <alignment horizontal="left" vertical="center"/>
      <protection/>
    </xf>
    <xf numFmtId="3" fontId="18" fillId="0" borderId="0" xfId="56" applyNumberFormat="1" applyFont="1" applyFill="1" applyBorder="1" applyAlignment="1">
      <alignment horizontal="right" vertical="center"/>
      <protection/>
    </xf>
    <xf numFmtId="0" fontId="19" fillId="0" borderId="0" xfId="56" applyFont="1" applyFill="1" applyBorder="1" applyAlignment="1">
      <alignment vertical="center"/>
      <protection/>
    </xf>
    <xf numFmtId="0" fontId="19" fillId="0" borderId="0" xfId="56" applyFont="1" applyFill="1" applyBorder="1" applyAlignment="1">
      <alignment horizontal="center" vertical="center"/>
      <protection/>
    </xf>
    <xf numFmtId="166" fontId="18" fillId="0" borderId="0" xfId="59" applyNumberFormat="1" applyFont="1" applyFill="1" applyBorder="1" applyAlignment="1">
      <alignment horizontal="right" vertical="center"/>
    </xf>
    <xf numFmtId="165" fontId="18" fillId="0" borderId="0" xfId="56" applyNumberFormat="1" applyFont="1" applyAlignment="1">
      <alignment vertical="center"/>
      <protection/>
    </xf>
    <xf numFmtId="0" fontId="18" fillId="0" borderId="0" xfId="56" applyFont="1" applyFill="1" applyBorder="1" applyAlignment="1">
      <alignment vertical="center"/>
      <protection/>
    </xf>
    <xf numFmtId="165" fontId="18" fillId="21" borderId="0" xfId="0" applyNumberFormat="1" applyFont="1" applyFill="1" applyBorder="1" applyAlignment="1">
      <alignment horizontal="right" vertical="center"/>
    </xf>
    <xf numFmtId="0" fontId="22" fillId="0" borderId="0" xfId="0" applyFont="1" applyBorder="1"/>
    <xf numFmtId="0" fontId="18" fillId="0" borderId="0" xfId="0" applyFont="1" applyFill="1"/>
    <xf numFmtId="0" fontId="18" fillId="0" borderId="0" xfId="0" applyFont="1" applyBorder="1"/>
    <xf numFmtId="0" fontId="18" fillId="0" borderId="0" xfId="0" applyFont="1" applyAlignment="1">
      <alignment/>
    </xf>
    <xf numFmtId="0" fontId="18" fillId="0" borderId="0" xfId="0" applyFont="1" applyFill="1" applyBorder="1"/>
    <xf numFmtId="168" fontId="18" fillId="0" borderId="37" xfId="63" applyNumberFormat="1" applyFont="1" applyFill="1" applyBorder="1" applyAlignment="1">
      <alignment horizontal="right"/>
    </xf>
    <xf numFmtId="168" fontId="18" fillId="0" borderId="38" xfId="63" applyNumberFormat="1" applyFont="1" applyFill="1" applyBorder="1" applyAlignment="1">
      <alignment horizontal="right"/>
    </xf>
    <xf numFmtId="168" fontId="18" fillId="0" borderId="39" xfId="63" applyNumberFormat="1" applyFont="1" applyFill="1" applyBorder="1" applyAlignment="1">
      <alignment horizontal="right"/>
    </xf>
    <xf numFmtId="168" fontId="18" fillId="0" borderId="16" xfId="63" applyNumberFormat="1" applyFont="1" applyFill="1" applyBorder="1" applyAlignment="1">
      <alignment horizontal="right"/>
    </xf>
    <xf numFmtId="169" fontId="18" fillId="0" borderId="40" xfId="63" applyNumberFormat="1" applyFont="1" applyFill="1" applyBorder="1" applyAlignment="1">
      <alignment horizontal="right"/>
    </xf>
    <xf numFmtId="169" fontId="18" fillId="0" borderId="16" xfId="63" applyNumberFormat="1" applyFont="1" applyFill="1" applyBorder="1" applyAlignment="1">
      <alignment horizontal="right"/>
    </xf>
    <xf numFmtId="168" fontId="18" fillId="0" borderId="41" xfId="63" applyNumberFormat="1" applyFont="1" applyFill="1" applyBorder="1" applyAlignment="1">
      <alignment horizontal="right"/>
    </xf>
    <xf numFmtId="168" fontId="18" fillId="0" borderId="42" xfId="63" applyNumberFormat="1" applyFont="1" applyFill="1" applyBorder="1" applyAlignment="1">
      <alignment horizontal="right"/>
    </xf>
    <xf numFmtId="168" fontId="18" fillId="0" borderId="43" xfId="63" applyNumberFormat="1" applyFont="1" applyFill="1" applyBorder="1" applyAlignment="1">
      <alignment horizontal="right"/>
    </xf>
    <xf numFmtId="168" fontId="18" fillId="0" borderId="17" xfId="63" applyNumberFormat="1" applyFont="1" applyFill="1" applyBorder="1" applyAlignment="1">
      <alignment horizontal="right"/>
    </xf>
    <xf numFmtId="169" fontId="18" fillId="0" borderId="44" xfId="63" applyNumberFormat="1" applyFont="1" applyFill="1" applyBorder="1" applyAlignment="1">
      <alignment horizontal="right"/>
    </xf>
    <xf numFmtId="169" fontId="18" fillId="0" borderId="17" xfId="63" applyNumberFormat="1" applyFont="1" applyFill="1" applyBorder="1" applyAlignment="1">
      <alignment horizontal="right"/>
    </xf>
    <xf numFmtId="3" fontId="28" fillId="0" borderId="0" xfId="0" applyNumberFormat="1" applyFont="1" applyFill="1" applyBorder="1" applyAlignment="1">
      <alignment horizontal="left" vertical="center"/>
    </xf>
    <xf numFmtId="168" fontId="18" fillId="0" borderId="45" xfId="63" applyNumberFormat="1" applyFont="1" applyFill="1" applyBorder="1" applyAlignment="1">
      <alignment horizontal="right"/>
    </xf>
    <xf numFmtId="168" fontId="18" fillId="0" borderId="46" xfId="63" applyNumberFormat="1" applyFont="1" applyFill="1" applyBorder="1" applyAlignment="1">
      <alignment horizontal="right"/>
    </xf>
    <xf numFmtId="168" fontId="18" fillId="0" borderId="47" xfId="63" applyNumberFormat="1" applyFont="1" applyFill="1" applyBorder="1" applyAlignment="1">
      <alignment horizontal="right"/>
    </xf>
    <xf numFmtId="168" fontId="18" fillId="0" borderId="18" xfId="63" applyNumberFormat="1" applyFont="1" applyFill="1" applyBorder="1" applyAlignment="1">
      <alignment horizontal="right"/>
    </xf>
    <xf numFmtId="169" fontId="18" fillId="0" borderId="48" xfId="63" applyNumberFormat="1" applyFont="1" applyFill="1" applyBorder="1" applyAlignment="1">
      <alignment horizontal="right"/>
    </xf>
    <xf numFmtId="169" fontId="18" fillId="0" borderId="18" xfId="63" applyNumberFormat="1" applyFont="1" applyFill="1" applyBorder="1" applyAlignment="1">
      <alignment horizontal="right"/>
    </xf>
    <xf numFmtId="0" fontId="18" fillId="22" borderId="0" xfId="0" applyFont="1" applyFill="1"/>
    <xf numFmtId="165" fontId="18" fillId="0" borderId="0" xfId="0" applyNumberFormat="1" applyFont="1"/>
    <xf numFmtId="0" fontId="20" fillId="23" borderId="9" xfId="0" applyNumberFormat="1" applyFont="1" applyFill="1" applyBorder="1" applyAlignment="1">
      <alignment horizontal="left" vertical="center"/>
    </xf>
    <xf numFmtId="0" fontId="26" fillId="0" borderId="0" xfId="0" applyFont="1" applyAlignment="1">
      <alignment horizontal="left"/>
    </xf>
    <xf numFmtId="0" fontId="18" fillId="0" borderId="0" xfId="56" applyFont="1" applyBorder="1">
      <alignment/>
      <protection/>
    </xf>
    <xf numFmtId="0" fontId="18" fillId="0" borderId="0" xfId="56" applyFont="1" applyAlignment="1">
      <alignment/>
      <protection/>
    </xf>
    <xf numFmtId="0" fontId="18" fillId="0" borderId="0" xfId="56" applyFont="1" applyFill="1" applyBorder="1">
      <alignment/>
      <protection/>
    </xf>
    <xf numFmtId="164" fontId="18" fillId="0" borderId="0" xfId="56" applyNumberFormat="1" applyFont="1">
      <alignment/>
      <protection/>
    </xf>
    <xf numFmtId="0" fontId="18" fillId="0" borderId="9" xfId="0" applyNumberFormat="1" applyFont="1" applyFill="1" applyBorder="1" applyAlignment="1">
      <alignment horizontal="left" vertical="center"/>
    </xf>
    <xf numFmtId="0" fontId="19" fillId="24" borderId="9" xfId="0" applyNumberFormat="1" applyFont="1" applyFill="1" applyBorder="1" applyAlignment="1">
      <alignment horizontal="center" vertical="center"/>
    </xf>
    <xf numFmtId="165" fontId="18" fillId="0" borderId="0" xfId="56" applyNumberFormat="1" applyFont="1" applyFill="1" applyBorder="1" applyAlignment="1">
      <alignment horizontal="right" vertical="center"/>
      <protection/>
    </xf>
    <xf numFmtId="0" fontId="18" fillId="0" borderId="9" xfId="56" applyNumberFormat="1" applyFont="1" applyFill="1" applyBorder="1" applyAlignment="1">
      <alignment horizontal="left" vertical="center"/>
      <protection/>
    </xf>
    <xf numFmtId="0" fontId="27" fillId="0" borderId="0" xfId="0" applyFont="1" applyFill="1" applyAlignment="1">
      <alignment vertical="center"/>
    </xf>
    <xf numFmtId="168" fontId="18" fillId="0" borderId="40" xfId="63" applyNumberFormat="1" applyFont="1" applyFill="1" applyBorder="1" applyAlignment="1">
      <alignment horizontal="right"/>
    </xf>
    <xf numFmtId="168" fontId="18" fillId="0" borderId="24" xfId="63" applyNumberFormat="1" applyFont="1" applyFill="1" applyBorder="1" applyAlignment="1">
      <alignment horizontal="right"/>
    </xf>
    <xf numFmtId="3" fontId="21" fillId="0" borderId="0" xfId="0" applyNumberFormat="1" applyFont="1" applyFill="1" applyBorder="1" applyAlignment="1">
      <alignment horizontal="right" vertical="center"/>
    </xf>
    <xf numFmtId="168" fontId="18" fillId="0" borderId="44" xfId="63" applyNumberFormat="1" applyFont="1" applyFill="1" applyBorder="1" applyAlignment="1">
      <alignment horizontal="right"/>
    </xf>
    <xf numFmtId="168" fontId="18" fillId="0" borderId="25" xfId="63" applyNumberFormat="1" applyFont="1" applyFill="1" applyBorder="1" applyAlignment="1">
      <alignment horizontal="right"/>
    </xf>
    <xf numFmtId="168" fontId="18" fillId="0" borderId="48" xfId="63" applyNumberFormat="1" applyFont="1" applyFill="1" applyBorder="1" applyAlignment="1">
      <alignment horizontal="right"/>
    </xf>
    <xf numFmtId="168" fontId="18" fillId="0" borderId="26" xfId="63" applyNumberFormat="1" applyFont="1" applyFill="1" applyBorder="1" applyAlignment="1">
      <alignment horizontal="right"/>
    </xf>
    <xf numFmtId="0" fontId="19" fillId="0" borderId="0" xfId="0" applyFont="1" applyFill="1" applyBorder="1" applyAlignment="1">
      <alignment horizontal="left" vertical="center"/>
    </xf>
    <xf numFmtId="3" fontId="19" fillId="0" borderId="0" xfId="0" applyNumberFormat="1" applyFont="1" applyFill="1" applyBorder="1" applyAlignment="1">
      <alignment horizontal="right" vertical="center"/>
    </xf>
    <xf numFmtId="166" fontId="19" fillId="0" borderId="0" xfId="0" applyNumberFormat="1" applyFont="1" applyFill="1" applyBorder="1" applyAlignment="1">
      <alignment horizontal="right" vertical="center"/>
    </xf>
    <xf numFmtId="0" fontId="19" fillId="0" borderId="0" xfId="0" applyFont="1" applyAlignment="1">
      <alignment horizontal="left" vertical="center" indent="5"/>
    </xf>
    <xf numFmtId="0" fontId="19" fillId="23" borderId="49" xfId="0" applyNumberFormat="1" applyFont="1" applyFill="1" applyBorder="1" applyAlignment="1">
      <alignment horizontal="center" vertical="center"/>
    </xf>
    <xf numFmtId="1" fontId="20" fillId="23" borderId="9" xfId="0" applyNumberFormat="1" applyFont="1" applyFill="1" applyBorder="1" applyAlignment="1">
      <alignment horizontal="center" vertical="center"/>
    </xf>
    <xf numFmtId="0" fontId="20" fillId="23" borderId="50"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xf>
    <xf numFmtId="49" fontId="18" fillId="0" borderId="51" xfId="0" applyNumberFormat="1" applyFont="1" applyFill="1" applyBorder="1" applyAlignment="1">
      <alignment horizontal="center" vertical="center" wrapText="1"/>
    </xf>
    <xf numFmtId="3" fontId="18" fillId="0" borderId="52" xfId="0" applyNumberFormat="1" applyFont="1" applyFill="1" applyBorder="1" applyAlignment="1">
      <alignment horizontal="right" vertical="center"/>
    </xf>
    <xf numFmtId="164" fontId="18" fillId="0" borderId="0" xfId="0" applyNumberFormat="1" applyFont="1"/>
    <xf numFmtId="0" fontId="18" fillId="0" borderId="9" xfId="0" applyNumberFormat="1" applyFont="1" applyFill="1" applyBorder="1" applyAlignment="1">
      <alignment horizontal="left" vertical="center" wrapText="1"/>
    </xf>
    <xf numFmtId="165" fontId="18" fillId="0" borderId="50" xfId="0" applyNumberFormat="1" applyFont="1" applyFill="1" applyBorder="1" applyAlignment="1">
      <alignment horizontal="right" vertical="center"/>
    </xf>
    <xf numFmtId="0" fontId="18" fillId="0" borderId="51" xfId="0" applyNumberFormat="1" applyFont="1" applyFill="1" applyBorder="1" applyAlignment="1">
      <alignment horizontal="center" vertical="center" wrapText="1"/>
    </xf>
    <xf numFmtId="49" fontId="19" fillId="0" borderId="51" xfId="0" applyNumberFormat="1" applyFont="1" applyFill="1" applyBorder="1" applyAlignment="1">
      <alignment horizontal="center" vertical="center" wrapText="1"/>
    </xf>
    <xf numFmtId="3" fontId="19" fillId="0" borderId="52" xfId="0" applyNumberFormat="1" applyFont="1" applyFill="1" applyBorder="1" applyAlignment="1">
      <alignment horizontal="right" vertical="center"/>
    </xf>
    <xf numFmtId="165" fontId="18" fillId="0" borderId="0" xfId="0" applyNumberFormat="1" applyFont="1" applyFill="1" applyBorder="1"/>
    <xf numFmtId="0" fontId="18" fillId="0" borderId="0" xfId="0" applyNumberFormat="1" applyFont="1" applyFill="1" applyBorder="1" applyAlignment="1">
      <alignment horizontal="left" vertical="center" wrapText="1"/>
    </xf>
    <xf numFmtId="0" fontId="19" fillId="24" borderId="51" xfId="0" applyNumberFormat="1" applyFont="1" applyFill="1" applyBorder="1" applyAlignment="1">
      <alignment horizontal="center" vertical="center"/>
    </xf>
    <xf numFmtId="3" fontId="19" fillId="0" borderId="53" xfId="0" applyNumberFormat="1" applyFont="1" applyFill="1" applyBorder="1" applyAlignment="1">
      <alignment horizontal="right" vertical="center"/>
    </xf>
    <xf numFmtId="165" fontId="19" fillId="0" borderId="9" xfId="0" applyNumberFormat="1" applyFont="1" applyFill="1" applyBorder="1" applyAlignment="1">
      <alignment horizontal="right" vertical="center"/>
    </xf>
    <xf numFmtId="165" fontId="19" fillId="0" borderId="50" xfId="0" applyNumberFormat="1" applyFont="1" applyFill="1" applyBorder="1" applyAlignment="1">
      <alignment horizontal="right" vertical="center"/>
    </xf>
    <xf numFmtId="0" fontId="24" fillId="0" borderId="0" xfId="0" applyFont="1" applyFill="1" applyBorder="1"/>
    <xf numFmtId="1" fontId="20" fillId="0" borderId="0" xfId="0" applyNumberFormat="1" applyFont="1" applyFill="1" applyBorder="1" applyAlignment="1">
      <alignment horizontal="center" vertical="center"/>
    </xf>
    <xf numFmtId="0" fontId="25" fillId="0" borderId="0" xfId="0" applyFont="1"/>
    <xf numFmtId="0" fontId="20" fillId="25" borderId="9" xfId="56" applyNumberFormat="1" applyFont="1" applyFill="1" applyBorder="1" applyAlignment="1">
      <alignment horizontal="left" vertical="center"/>
      <protection/>
    </xf>
    <xf numFmtId="164" fontId="18" fillId="0" borderId="0" xfId="59" applyNumberFormat="1" applyFont="1" applyFill="1" applyBorder="1" applyAlignment="1">
      <alignment/>
    </xf>
    <xf numFmtId="0" fontId="18" fillId="0" borderId="0" xfId="56" applyNumberFormat="1" applyFont="1" applyFill="1" applyBorder="1" applyAlignment="1">
      <alignment horizontal="left" vertical="center"/>
      <protection/>
    </xf>
    <xf numFmtId="1" fontId="20" fillId="0" borderId="0" xfId="56" applyNumberFormat="1" applyFont="1" applyFill="1" applyBorder="1" applyAlignment="1">
      <alignment horizontal="center" vertical="center"/>
      <protection/>
    </xf>
    <xf numFmtId="0" fontId="19" fillId="0" borderId="54" xfId="56" applyFont="1" applyFill="1" applyBorder="1" applyAlignment="1">
      <alignment horizontal="center" vertical="center"/>
      <protection/>
    </xf>
    <xf numFmtId="1" fontId="18" fillId="0" borderId="9" xfId="0" applyNumberFormat="1" applyFont="1" applyFill="1" applyBorder="1" applyAlignment="1">
      <alignment horizontal="right" vertical="center"/>
    </xf>
    <xf numFmtId="1" fontId="18" fillId="0" borderId="0" xfId="56" applyNumberFormat="1" applyFont="1">
      <alignment/>
      <protection/>
    </xf>
    <xf numFmtId="164" fontId="18" fillId="26" borderId="9" xfId="0" applyNumberFormat="1" applyFont="1" applyFill="1" applyBorder="1" applyAlignment="1">
      <alignment horizontal="right" vertical="center"/>
    </xf>
    <xf numFmtId="164" fontId="18" fillId="0" borderId="9" xfId="0" applyNumberFormat="1" applyFont="1" applyFill="1" applyBorder="1" applyAlignment="1">
      <alignment horizontal="right" vertical="center"/>
    </xf>
    <xf numFmtId="164" fontId="18" fillId="22" borderId="9" xfId="0" applyNumberFormat="1" applyFont="1" applyFill="1" applyBorder="1" applyAlignment="1">
      <alignment horizontal="right" vertical="center"/>
    </xf>
    <xf numFmtId="0" fontId="18" fillId="0" borderId="0" xfId="56" applyFont="1" applyAlignment="1">
      <alignment horizontal="center"/>
      <protection/>
    </xf>
    <xf numFmtId="168" fontId="19" fillId="0" borderId="55" xfId="63" applyNumberFormat="1" applyFont="1" applyFill="1" applyBorder="1" applyAlignment="1">
      <alignment horizontal="right"/>
    </xf>
    <xf numFmtId="9" fontId="18" fillId="0" borderId="0" xfId="15" applyFont="1"/>
    <xf numFmtId="0" fontId="30" fillId="0" borderId="0" xfId="0" applyFont="1"/>
    <xf numFmtId="0" fontId="29" fillId="17" borderId="15" xfId="0" applyFont="1" applyFill="1" applyBorder="1" applyAlignment="1">
      <alignment horizontal="left"/>
    </xf>
    <xf numFmtId="0" fontId="29" fillId="17" borderId="56" xfId="0" applyFont="1" applyFill="1" applyBorder="1" applyAlignment="1">
      <alignment horizontal="center" vertical="center"/>
    </xf>
    <xf numFmtId="0" fontId="29" fillId="17" borderId="15" xfId="0" applyFont="1" applyFill="1" applyBorder="1" applyAlignment="1">
      <alignment horizontal="center" vertical="center" wrapText="1"/>
    </xf>
    <xf numFmtId="0" fontId="29" fillId="17" borderId="15" xfId="0" applyFont="1" applyFill="1" applyBorder="1" applyAlignment="1">
      <alignment horizontal="center" vertical="center"/>
    </xf>
    <xf numFmtId="0" fontId="29" fillId="0" borderId="57" xfId="0" applyFont="1" applyBorder="1" applyAlignment="1">
      <alignment horizontal="left" vertical="center"/>
    </xf>
    <xf numFmtId="0" fontId="29" fillId="0" borderId="58" xfId="0" applyFont="1" applyBorder="1" applyAlignment="1">
      <alignment horizontal="left" vertical="center"/>
    </xf>
    <xf numFmtId="0" fontId="29" fillId="0" borderId="59" xfId="0" applyFont="1" applyBorder="1" applyAlignment="1">
      <alignment horizontal="left" vertical="center"/>
    </xf>
    <xf numFmtId="168" fontId="19" fillId="0" borderId="60" xfId="63" applyNumberFormat="1" applyFont="1" applyBorder="1" applyAlignment="1">
      <alignment horizontal="right" vertical="center"/>
    </xf>
    <xf numFmtId="0" fontId="29" fillId="18" borderId="22" xfId="0" applyFont="1" applyFill="1" applyBorder="1" applyAlignment="1">
      <alignment horizontal="left" vertical="center"/>
    </xf>
    <xf numFmtId="168" fontId="19" fillId="18" borderId="27" xfId="63" applyNumberFormat="1" applyFont="1" applyFill="1" applyBorder="1" applyAlignment="1">
      <alignment horizontal="right" vertical="center"/>
    </xf>
    <xf numFmtId="168" fontId="19" fillId="18" borderId="22" xfId="63" applyNumberFormat="1" applyFont="1" applyFill="1" applyBorder="1" applyAlignment="1">
      <alignment horizontal="right" vertical="center"/>
    </xf>
    <xf numFmtId="168" fontId="18" fillId="0" borderId="55" xfId="63" applyNumberFormat="1" applyFont="1" applyFill="1" applyBorder="1" applyAlignment="1">
      <alignment horizontal="right"/>
    </xf>
    <xf numFmtId="164" fontId="18" fillId="0" borderId="52" xfId="59" applyNumberFormat="1" applyFont="1" applyFill="1" applyBorder="1" applyAlignment="1">
      <alignment horizontal="right" vertical="center"/>
    </xf>
    <xf numFmtId="9" fontId="18" fillId="0" borderId="52" xfId="59" applyNumberFormat="1" applyFont="1" applyFill="1" applyBorder="1" applyAlignment="1">
      <alignment horizontal="right" vertical="center"/>
    </xf>
    <xf numFmtId="164" fontId="19" fillId="0" borderId="52" xfId="59" applyNumberFormat="1" applyFont="1" applyFill="1" applyBorder="1" applyAlignment="1">
      <alignment horizontal="right" vertical="center"/>
    </xf>
    <xf numFmtId="0" fontId="19" fillId="17" borderId="61" xfId="0" applyFont="1" applyFill="1" applyBorder="1" applyAlignment="1">
      <alignment horizontal="center" vertical="center"/>
    </xf>
    <xf numFmtId="0" fontId="19" fillId="18" borderId="22" xfId="0" applyFont="1" applyFill="1" applyBorder="1" applyAlignment="1">
      <alignment horizontal="left" vertical="center"/>
    </xf>
    <xf numFmtId="0" fontId="19" fillId="17" borderId="62" xfId="0" applyFont="1" applyFill="1" applyBorder="1" applyAlignment="1">
      <alignment horizontal="center" vertical="center"/>
    </xf>
    <xf numFmtId="0" fontId="19" fillId="17" borderId="63" xfId="0" applyFont="1" applyFill="1" applyBorder="1" applyAlignment="1">
      <alignment horizontal="center" vertical="center"/>
    </xf>
    <xf numFmtId="0" fontId="20" fillId="23" borderId="9" xfId="0" applyNumberFormat="1" applyFont="1" applyFill="1" applyBorder="1" applyAlignment="1">
      <alignment horizontal="center" vertical="center"/>
    </xf>
    <xf numFmtId="0" fontId="19" fillId="17" borderId="15" xfId="0" applyFont="1" applyFill="1" applyBorder="1" applyAlignment="1">
      <alignment horizontal="center" vertical="center"/>
    </xf>
    <xf numFmtId="0" fontId="31" fillId="0" borderId="0" xfId="0" applyFont="1" applyAlignment="1">
      <alignment horizontal="left"/>
    </xf>
    <xf numFmtId="168" fontId="18" fillId="0" borderId="60" xfId="63" applyNumberFormat="1" applyFont="1" applyBorder="1" applyAlignment="1">
      <alignment horizontal="right" vertical="center"/>
    </xf>
    <xf numFmtId="168" fontId="18" fillId="0" borderId="59" xfId="63" applyNumberFormat="1" applyFont="1" applyBorder="1" applyAlignment="1">
      <alignment horizontal="right" vertical="center"/>
    </xf>
    <xf numFmtId="168" fontId="18" fillId="0" borderId="64" xfId="63" applyNumberFormat="1" applyFont="1" applyBorder="1" applyAlignment="1">
      <alignment horizontal="right" vertical="center"/>
    </xf>
    <xf numFmtId="168" fontId="18" fillId="0" borderId="57" xfId="63" applyNumberFormat="1" applyFont="1" applyBorder="1" applyAlignment="1">
      <alignment horizontal="right" vertical="center"/>
    </xf>
    <xf numFmtId="168" fontId="18" fillId="0" borderId="65" xfId="63" applyNumberFormat="1" applyFont="1" applyBorder="1" applyAlignment="1">
      <alignment horizontal="right" vertical="center"/>
    </xf>
    <xf numFmtId="168" fontId="18" fillId="0" borderId="58" xfId="63" applyNumberFormat="1" applyFont="1" applyBorder="1" applyAlignment="1">
      <alignment horizontal="right" vertical="center"/>
    </xf>
    <xf numFmtId="0" fontId="25" fillId="0" borderId="0" xfId="0" applyFont="1" applyAlignment="1">
      <alignment horizontal="left"/>
    </xf>
    <xf numFmtId="0" fontId="19" fillId="0" borderId="66" xfId="0" applyFont="1" applyFill="1" applyBorder="1" applyAlignment="1">
      <alignment horizontal="left" vertical="center"/>
    </xf>
    <xf numFmtId="168" fontId="18" fillId="0" borderId="67" xfId="63" applyNumberFormat="1" applyFont="1" applyFill="1" applyBorder="1" applyAlignment="1">
      <alignment horizontal="right"/>
    </xf>
    <xf numFmtId="168" fontId="18" fillId="0" borderId="66" xfId="63" applyNumberFormat="1" applyFont="1" applyFill="1" applyBorder="1" applyAlignment="1">
      <alignment horizontal="right"/>
    </xf>
    <xf numFmtId="168" fontId="18" fillId="0" borderId="68" xfId="63" applyNumberFormat="1" applyFont="1" applyFill="1" applyBorder="1" applyAlignment="1">
      <alignment horizontal="right"/>
    </xf>
    <xf numFmtId="168" fontId="18" fillId="0" borderId="69" xfId="63" applyNumberFormat="1" applyFont="1" applyFill="1" applyBorder="1" applyAlignment="1">
      <alignment horizontal="right"/>
    </xf>
    <xf numFmtId="0" fontId="19" fillId="17" borderId="58" xfId="0" applyFont="1" applyFill="1" applyBorder="1" applyAlignment="1">
      <alignment horizontal="center" vertical="center"/>
    </xf>
    <xf numFmtId="0" fontId="19" fillId="17" borderId="70" xfId="0" applyFont="1" applyFill="1" applyBorder="1" applyAlignment="1">
      <alignment horizontal="center" vertical="center"/>
    </xf>
    <xf numFmtId="0" fontId="19" fillId="17" borderId="71" xfId="0" applyFont="1" applyFill="1" applyBorder="1" applyAlignment="1">
      <alignment horizontal="center" vertical="center"/>
    </xf>
    <xf numFmtId="0" fontId="19" fillId="17" borderId="72" xfId="0" applyFont="1" applyFill="1" applyBorder="1" applyAlignment="1">
      <alignment horizontal="center" vertical="center"/>
    </xf>
    <xf numFmtId="0" fontId="19" fillId="17" borderId="73" xfId="0" applyFont="1" applyFill="1" applyBorder="1" applyAlignment="1">
      <alignment horizontal="center" vertical="center"/>
    </xf>
    <xf numFmtId="0" fontId="19" fillId="17" borderId="74" xfId="0" applyFont="1" applyFill="1" applyBorder="1" applyAlignment="1">
      <alignment horizontal="center" vertical="center"/>
    </xf>
    <xf numFmtId="0" fontId="19" fillId="17" borderId="15" xfId="0" applyFont="1" applyFill="1" applyBorder="1" applyAlignment="1">
      <alignment horizontal="left" vertical="center"/>
    </xf>
    <xf numFmtId="0" fontId="19" fillId="17" borderId="0" xfId="0" applyFont="1" applyFill="1" applyBorder="1" applyAlignment="1">
      <alignment horizontal="left" vertical="center"/>
    </xf>
    <xf numFmtId="168" fontId="19" fillId="18" borderId="75" xfId="63" applyNumberFormat="1" applyFont="1" applyFill="1" applyBorder="1" applyAlignment="1">
      <alignment horizontal="center"/>
    </xf>
    <xf numFmtId="168" fontId="19" fillId="18" borderId="22" xfId="63" applyNumberFormat="1" applyFont="1" applyFill="1" applyBorder="1" applyAlignment="1">
      <alignment horizontal="center"/>
    </xf>
    <xf numFmtId="168" fontId="19" fillId="18" borderId="23" xfId="63" applyNumberFormat="1" applyFont="1" applyFill="1" applyBorder="1" applyAlignment="1">
      <alignment horizontal="center"/>
    </xf>
    <xf numFmtId="0" fontId="19" fillId="17" borderId="76" xfId="0" applyFont="1" applyFill="1" applyBorder="1" applyAlignment="1">
      <alignment horizontal="center" vertical="center"/>
    </xf>
    <xf numFmtId="0" fontId="19" fillId="17" borderId="77" xfId="0" applyFont="1" applyFill="1" applyBorder="1" applyAlignment="1">
      <alignment horizontal="center" vertical="center"/>
    </xf>
    <xf numFmtId="0" fontId="19" fillId="17" borderId="78" xfId="0" applyFont="1" applyFill="1" applyBorder="1" applyAlignment="1">
      <alignment horizontal="center" vertical="center"/>
    </xf>
    <xf numFmtId="0" fontId="19" fillId="17" borderId="79" xfId="0" applyFont="1" applyFill="1" applyBorder="1" applyAlignment="1">
      <alignment horizontal="center" vertical="center"/>
    </xf>
    <xf numFmtId="0" fontId="19" fillId="17" borderId="80" xfId="0" applyFont="1" applyFill="1" applyBorder="1" applyAlignment="1">
      <alignment horizontal="center" vertical="center"/>
    </xf>
    <xf numFmtId="0" fontId="19" fillId="17" borderId="81" xfId="0" applyFont="1" applyFill="1" applyBorder="1" applyAlignment="1">
      <alignment horizontal="center" vertical="center"/>
    </xf>
    <xf numFmtId="0" fontId="19" fillId="17" borderId="72" xfId="0" applyFont="1" applyFill="1" applyBorder="1" applyAlignment="1">
      <alignment horizontal="center" vertical="center" wrapText="1"/>
    </xf>
    <xf numFmtId="0" fontId="19" fillId="17" borderId="82" xfId="0" applyFont="1" applyFill="1" applyBorder="1" applyAlignment="1">
      <alignment horizontal="center" vertical="center"/>
    </xf>
    <xf numFmtId="168" fontId="19" fillId="0" borderId="83" xfId="63" applyNumberFormat="1" applyFont="1" applyBorder="1" applyAlignment="1">
      <alignment horizontal="right" vertical="center"/>
    </xf>
    <xf numFmtId="0" fontId="32" fillId="0" borderId="0" xfId="0" applyFont="1" applyAlignment="1">
      <alignment horizontal="left"/>
    </xf>
    <xf numFmtId="0" fontId="19" fillId="17" borderId="15" xfId="0" applyFont="1" applyFill="1" applyBorder="1" applyAlignment="1">
      <alignment horizontal="center" vertical="center" wrapText="1"/>
    </xf>
    <xf numFmtId="0" fontId="19" fillId="0" borderId="11" xfId="0" applyFont="1" applyFill="1" applyBorder="1" applyAlignment="1">
      <alignment horizontal="left" vertical="center"/>
    </xf>
    <xf numFmtId="0" fontId="19" fillId="17" borderId="84" xfId="0" applyFont="1" applyFill="1" applyBorder="1" applyAlignment="1">
      <alignment horizontal="center" vertical="center"/>
    </xf>
    <xf numFmtId="168" fontId="19" fillId="18" borderId="84" xfId="63" applyNumberFormat="1" applyFont="1" applyFill="1" applyBorder="1" applyAlignment="1">
      <alignment horizontal="center"/>
    </xf>
    <xf numFmtId="0" fontId="19" fillId="17" borderId="85" xfId="0" applyFont="1" applyFill="1" applyBorder="1" applyAlignment="1">
      <alignment horizontal="center" vertical="center" wrapText="1"/>
    </xf>
    <xf numFmtId="168" fontId="19" fillId="18" borderId="22" xfId="63" applyNumberFormat="1" applyFont="1" applyFill="1" applyBorder="1" applyAlignment="1">
      <alignment/>
    </xf>
    <xf numFmtId="0" fontId="21" fillId="19" borderId="28" xfId="56" applyNumberFormat="1" applyFont="1" applyFill="1" applyBorder="1" applyAlignment="1">
      <alignment horizontal="left" vertical="center"/>
      <protection/>
    </xf>
    <xf numFmtId="0" fontId="33" fillId="23" borderId="9" xfId="0" applyNumberFormat="1" applyFont="1" applyFill="1" applyBorder="1" applyAlignment="1">
      <alignment horizontal="left" vertical="center"/>
    </xf>
    <xf numFmtId="0" fontId="20" fillId="17" borderId="61" xfId="0" applyFont="1" applyFill="1" applyBorder="1" applyAlignment="1">
      <alignment/>
    </xf>
    <xf numFmtId="0" fontId="19" fillId="18" borderId="22" xfId="0" applyFont="1" applyFill="1" applyBorder="1" applyAlignment="1">
      <alignment vertical="center"/>
    </xf>
    <xf numFmtId="0" fontId="19" fillId="17" borderId="61" xfId="0" applyFont="1" applyFill="1" applyBorder="1" applyAlignment="1">
      <alignment vertical="center"/>
    </xf>
    <xf numFmtId="0" fontId="21" fillId="0" borderId="86" xfId="0" applyNumberFormat="1" applyFont="1" applyFill="1" applyBorder="1" applyAlignment="1">
      <alignment vertical="center"/>
    </xf>
    <xf numFmtId="49" fontId="18" fillId="0" borderId="51" xfId="0" applyNumberFormat="1" applyFont="1" applyFill="1" applyBorder="1" applyAlignment="1">
      <alignment horizontal="center" vertical="center"/>
    </xf>
    <xf numFmtId="0" fontId="18" fillId="0" borderId="51" xfId="0" applyNumberFormat="1" applyFont="1" applyFill="1" applyBorder="1" applyAlignment="1">
      <alignment horizontal="center" vertical="center"/>
    </xf>
    <xf numFmtId="49" fontId="18" fillId="0" borderId="51" xfId="0" applyNumberFormat="1" applyFont="1" applyFill="1" applyBorder="1" applyAlignment="1">
      <alignment horizontal="left" vertical="center"/>
    </xf>
    <xf numFmtId="0" fontId="18" fillId="0" borderId="0" xfId="0" applyFont="1" applyAlignment="1">
      <alignment horizontal="left"/>
    </xf>
    <xf numFmtId="0" fontId="18" fillId="0" borderId="51" xfId="0" applyNumberFormat="1" applyFont="1" applyFill="1" applyBorder="1" applyAlignment="1">
      <alignment horizontal="left" vertical="center"/>
    </xf>
    <xf numFmtId="0" fontId="18" fillId="0" borderId="0" xfId="0" applyFont="1" applyAlignment="1">
      <alignment horizontal="center" vertical="center" wrapText="1"/>
    </xf>
    <xf numFmtId="0" fontId="18" fillId="0" borderId="51" xfId="0" applyNumberFormat="1" applyFont="1" applyFill="1" applyBorder="1" applyAlignment="1">
      <alignment horizontal="right" vertical="center"/>
    </xf>
    <xf numFmtId="0" fontId="25" fillId="0" borderId="0" xfId="0" applyFont="1" applyFill="1" applyAlignment="1">
      <alignment/>
    </xf>
    <xf numFmtId="0" fontId="18" fillId="0" borderId="0" xfId="0" applyFont="1" applyAlignment="1">
      <alignment horizontal="left" vertical="center"/>
    </xf>
    <xf numFmtId="165" fontId="18" fillId="0" borderId="0" xfId="56" applyNumberFormat="1" applyFont="1" applyFill="1" applyBorder="1" applyAlignment="1">
      <alignment/>
      <protection/>
    </xf>
    <xf numFmtId="164" fontId="18" fillId="0" borderId="0" xfId="15" applyNumberFormat="1" applyFont="1"/>
    <xf numFmtId="0" fontId="19" fillId="0" borderId="0" xfId="0" applyFont="1" applyAlignment="1">
      <alignment horizontal="left" vertical="center"/>
    </xf>
    <xf numFmtId="0" fontId="26" fillId="0" borderId="0" xfId="56" applyFont="1" applyAlignment="1">
      <alignment vertical="center"/>
      <protection/>
    </xf>
    <xf numFmtId="0" fontId="26" fillId="0" borderId="0" xfId="56" applyFont="1">
      <alignment/>
      <protection/>
    </xf>
    <xf numFmtId="0" fontId="19" fillId="0" borderId="0" xfId="0" applyFont="1" applyAlignment="1">
      <alignment horizontal="left"/>
    </xf>
    <xf numFmtId="0" fontId="29" fillId="0" borderId="0" xfId="0" applyFont="1" applyAlignment="1">
      <alignment horizontal="left"/>
    </xf>
    <xf numFmtId="165" fontId="18" fillId="0" borderId="9" xfId="0" applyNumberFormat="1" applyFont="1" applyFill="1" applyBorder="1" applyAlignment="1">
      <alignment horizontal="right" vertical="center"/>
    </xf>
    <xf numFmtId="1" fontId="18" fillId="0" borderId="9" xfId="0" applyNumberFormat="1" applyFont="1" applyFill="1" applyBorder="1" applyAlignment="1">
      <alignment horizontal="right" vertical="center"/>
    </xf>
    <xf numFmtId="0" fontId="19" fillId="17" borderId="87" xfId="0" applyFont="1" applyFill="1" applyBorder="1" applyAlignment="1">
      <alignment horizontal="center" vertical="center" wrapText="1"/>
    </xf>
    <xf numFmtId="0" fontId="19" fillId="17" borderId="88" xfId="0" applyFont="1" applyFill="1" applyBorder="1" applyAlignment="1">
      <alignment horizontal="center" vertical="center" wrapText="1"/>
    </xf>
    <xf numFmtId="0" fontId="19" fillId="17" borderId="89" xfId="0" applyFont="1" applyFill="1" applyBorder="1" applyAlignment="1">
      <alignment horizontal="center" vertical="center" wrapText="1"/>
    </xf>
    <xf numFmtId="0" fontId="19" fillId="17" borderId="90" xfId="0" applyFont="1" applyFill="1" applyBorder="1" applyAlignment="1">
      <alignment horizontal="center" vertical="center"/>
    </xf>
    <xf numFmtId="0" fontId="19" fillId="17" borderId="88" xfId="0" applyFont="1" applyFill="1" applyBorder="1" applyAlignment="1">
      <alignment horizontal="center" vertical="center"/>
    </xf>
    <xf numFmtId="0" fontId="25" fillId="0" borderId="0" xfId="0" applyFont="1" applyFill="1" applyAlignment="1">
      <alignment horizontal="left" wrapText="1"/>
    </xf>
    <xf numFmtId="0" fontId="27" fillId="0" borderId="0" xfId="56" applyNumberFormat="1" applyFont="1" applyFill="1" applyBorder="1" applyAlignment="1">
      <alignment horizontal="center" wrapText="1"/>
      <protection/>
    </xf>
    <xf numFmtId="0" fontId="25" fillId="0" borderId="0" xfId="0" applyFont="1" applyFill="1" applyAlignment="1">
      <alignment horizontal="left" vertical="top" wrapText="1"/>
    </xf>
    <xf numFmtId="0" fontId="19" fillId="17" borderId="56" xfId="0" applyFont="1" applyFill="1" applyBorder="1" applyAlignment="1">
      <alignment horizontal="center" vertical="center" wrapText="1"/>
    </xf>
    <xf numFmtId="0" fontId="19" fillId="17" borderId="15" xfId="0" applyFont="1" applyFill="1" applyBorder="1" applyAlignment="1">
      <alignment horizontal="center" vertical="center" wrapText="1"/>
    </xf>
    <xf numFmtId="0" fontId="19" fillId="17" borderId="56" xfId="0" applyFont="1" applyFill="1" applyBorder="1" applyAlignment="1">
      <alignment horizontal="center" vertical="center"/>
    </xf>
    <xf numFmtId="0" fontId="19" fillId="17" borderId="15" xfId="0" applyFont="1" applyFill="1" applyBorder="1" applyAlignment="1">
      <alignment horizontal="center" vertical="center"/>
    </xf>
    <xf numFmtId="0" fontId="19" fillId="17" borderId="62" xfId="0" applyFont="1" applyFill="1" applyBorder="1" applyAlignment="1">
      <alignment horizontal="center" vertical="center"/>
    </xf>
    <xf numFmtId="0" fontId="19" fillId="17" borderId="63" xfId="0" applyFont="1" applyFill="1" applyBorder="1" applyAlignment="1">
      <alignment horizontal="center" vertical="center"/>
    </xf>
    <xf numFmtId="0" fontId="19" fillId="23" borderId="51" xfId="0" applyNumberFormat="1" applyFont="1" applyFill="1" applyBorder="1" applyAlignment="1">
      <alignment horizontal="center" vertical="center" wrapText="1"/>
    </xf>
    <xf numFmtId="0" fontId="19" fillId="6" borderId="52" xfId="0" applyFont="1" applyFill="1" applyBorder="1" applyAlignment="1">
      <alignment horizontal="center" vertical="center"/>
    </xf>
    <xf numFmtId="0" fontId="18" fillId="0" borderId="51" xfId="0" applyFont="1" applyBorder="1" applyAlignment="1">
      <alignment horizontal="center" vertical="center"/>
    </xf>
    <xf numFmtId="0" fontId="19" fillId="6" borderId="91" xfId="0" applyFont="1" applyFill="1" applyBorder="1" applyAlignment="1">
      <alignment horizontal="center" vertical="center" wrapText="1"/>
    </xf>
    <xf numFmtId="0" fontId="19" fillId="6" borderId="53" xfId="0" applyFont="1" applyFill="1" applyBorder="1" applyAlignment="1">
      <alignment horizontal="center" vertical="center" wrapText="1"/>
    </xf>
  </cellXfs>
  <cellStyles count="50">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2" xfId="59"/>
    <cellStyle name="Title" xfId="60"/>
    <cellStyle name="Total" xfId="61"/>
    <cellStyle name="Warning Text" xfId="62"/>
    <cellStyle name="NumberCellStyle" xfId="63"/>
  </cellStyles>
  <dxfs count="2">
    <dxf>
      <font>
        <color rgb="FF9C0006"/>
      </font>
      <fill>
        <patternFill>
          <bgColor rgb="FFFFC7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FF"/>
      <rgbColor rgb="00D1BBAF"/>
      <rgbColor rgb="0074B0B7"/>
      <rgbColor rgb="00912A71"/>
      <rgbColor rgb="00006A72"/>
      <rgbColor rgb="00543F4B"/>
      <rgbColor rgb="00FF0000"/>
      <rgbColor rgb="0000FFFF"/>
      <rgbColor rgb="00800000"/>
      <rgbColor rgb="00008000"/>
      <rgbColor rgb="00000080"/>
      <rgbColor rgb="00808000"/>
      <rgbColor rgb="00800080"/>
      <rgbColor rgb="00008080"/>
      <rgbColor rgb="00C0C0C0"/>
      <rgbColor rgb="00808080"/>
      <rgbColor rgb="009D8D85"/>
      <rgbColor rgb="0074AFB6"/>
      <rgbColor rgb="00922B71"/>
      <rgbColor rgb="00026A72"/>
      <rgbColor rgb="00543F4B"/>
      <rgbColor rgb="00DFD7D1"/>
      <rgbColor rgb="00DFE1DE"/>
      <rgbColor rgb="00B2D2D6"/>
      <rgbColor rgb="009D8D85"/>
      <rgbColor rgb="0074AFB6"/>
      <rgbColor rgb="00922B71"/>
      <rgbColor rgb="00026A72"/>
      <rgbColor rgb="00543F4B"/>
      <rgbColor rgb="00DFD7D1"/>
      <rgbColor rgb="00DFE1DE"/>
      <rgbColor rgb="00B2D2D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15"/>
          <c:y val="0.13325"/>
          <c:w val="0.936"/>
          <c:h val="0.8655"/>
        </c:manualLayout>
      </c:layout>
      <c:scatterChart>
        <c:scatterStyle val="lineMarker"/>
        <c:varyColors val="0"/>
        <c:ser>
          <c:idx val="0"/>
          <c:order val="0"/>
          <c:spPr>
            <a:ln w="28575">
              <a:noFill/>
            </a:ln>
          </c:spPr>
          <c:extLst>
            <c:ext xmlns:c14="http://schemas.microsoft.com/office/drawing/2007/8/2/chart" uri="{6F2FDCE9-48DA-4B69-8628-5D25D57E5C99}">
              <c14:invertSolidFillFmt>
                <c14:spPr>
                  <a:solidFill>
                    <a:srgbClr val="000000"/>
                  </a:solidFill>
                </c14:spPr>
              </c14:invertSolidFillFmt>
            </c:ext>
          </c:extLst>
          <c:dPt>
            <c:idx val="0"/>
            <c:spPr>
              <a:ln w="28575">
                <a:noFill/>
              </a:ln>
            </c:spPr>
            <c:marker>
              <c:symbol val="none"/>
            </c:marker>
          </c:dPt>
          <c:dLbls>
            <c:dLbl>
              <c:idx val="0"/>
              <c:layout>
                <c:manualLayout>
                  <c:x val="-0.0295"/>
                  <c:y val="-0.31"/>
                </c:manualLayout>
              </c:layout>
              <c:txPr>
                <a:bodyPr vert="horz" rot="0" anchor="ctr"/>
                <a:lstStyle/>
                <a:p>
                  <a:pPr algn="ctr">
                    <a:defRPr lang="en-US" cap="none" sz="900" b="1" i="0" u="none" baseline="0">
                      <a:solidFill>
                        <a:srgbClr val="FF0000"/>
                      </a:solidFill>
                      <a:latin typeface="Arial"/>
                      <a:ea typeface="Arial"/>
                      <a:cs typeface="Arial"/>
                    </a:defRPr>
                  </a:pPr>
                </a:p>
              </c:txPr>
              <c:numFmt formatCode="\+0.0&quot; &quot;%;\-0.0&quot; &quot;%" sourceLinked="0"/>
              <c:spPr>
                <a:noFill/>
                <a:ln w="25400">
                  <a:noFill/>
                </a:ln>
              </c:spPr>
              <c:showLegendKey val="0"/>
              <c:showVal val="1"/>
              <c:showBubbleSize val="0"/>
              <c:showCatName val="0"/>
              <c:showSerName val="0"/>
              <c:showPercent val="0"/>
            </c:dLbl>
            <c:numFmt formatCode="0.0&quot; &quot;%" sourceLinked="0"/>
            <c:spPr>
              <a:noFill/>
              <a:ln w="25400">
                <a:noFill/>
              </a:ln>
            </c:spPr>
            <c:txPr>
              <a:bodyPr vert="horz" rot="0" anchor="ctr"/>
              <a:lstStyle/>
              <a:p>
                <a:pPr algn="ctr">
                  <a:defRPr lang="en-US" cap="none" sz="900" b="1" i="0" u="none" baseline="0">
                    <a:solidFill>
                      <a:srgbClr val="FF0000"/>
                    </a:solidFill>
                    <a:latin typeface="Arial"/>
                    <a:ea typeface="Arial"/>
                    <a:cs typeface="Arial"/>
                  </a:defRPr>
                </a:pPr>
              </a:p>
            </c:txPr>
            <c:showLegendKey val="0"/>
            <c:showVal val="1"/>
            <c:showBubbleSize val="0"/>
            <c:showCatName val="0"/>
            <c:showSerName val="1"/>
            <c:showPercent val="0"/>
          </c:dLbls>
          <c:yVal>
            <c:numRef>
              <c:f>Figure1!$D$32</c:f>
              <c:numCache/>
            </c:numRef>
          </c:yVal>
          <c:smooth val="0"/>
        </c:ser>
        <c:axId val="363940"/>
        <c:axId val="3275461"/>
      </c:scatterChart>
      <c:valAx>
        <c:axId val="363940"/>
        <c:scaling>
          <c:orientation val="minMax"/>
        </c:scaling>
        <c:axPos val="b"/>
        <c:delete val="1"/>
        <c:majorTickMark val="out"/>
        <c:minorTickMark val="none"/>
        <c:tickLblPos val="none"/>
        <c:crossAx val="3275461"/>
        <c:crosses val="autoZero"/>
        <c:crossBetween val="midCat"/>
        <c:dispUnits/>
      </c:valAx>
      <c:valAx>
        <c:axId val="3275461"/>
        <c:scaling>
          <c:orientation val="minMax"/>
        </c:scaling>
        <c:axPos val="l"/>
        <c:delete val="1"/>
        <c:majorTickMark val="out"/>
        <c:minorTickMark val="none"/>
        <c:tickLblPos val="none"/>
        <c:crossAx val="363940"/>
        <c:crosses val="autoZero"/>
        <c:crossBetween val="midCat"/>
        <c:dispUnits/>
      </c:valAx>
      <c:spPr>
        <a:noFill/>
        <a:ln w="25400">
          <a:noFill/>
        </a:ln>
      </c:spPr>
    </c:plotArea>
    <c:plotVisOnly val="1"/>
    <c:dispBlanksAs val="gap"/>
    <c:showDLblsOverMax val="0"/>
  </c:chart>
  <c:spPr>
    <a:noFill/>
    <a:ln w="9525">
      <a:noFill/>
    </a:ln>
  </c:spPr>
  <c:txPr>
    <a:bodyPr vert="horz" rot="0"/>
    <a:lstStyle/>
    <a:p>
      <a:pPr>
        <a:defRPr lang="en-US" cap="none" sz="150" b="0" i="0" u="none" baseline="0">
          <a:solidFill>
            <a:srgbClr val="333333"/>
          </a:solidFill>
          <a:latin typeface="Arial"/>
          <a:ea typeface="Arial"/>
          <a:cs typeface="Arial"/>
        </a:defRPr>
      </a:pPr>
    </a:p>
  </c:txPr>
  <c:lang xmlns:c="http://schemas.openxmlformats.org/drawingml/2006/chart" val="en-GB"/>
  <c:printSettings xmlns:c="http://schemas.openxmlformats.org/drawingml/2006/chart">
    <c:headerFooter alignWithMargins="0"/>
    <c:pageMargins b="1" l="0.75000000000000189" r="0.75000000000000189" t="1" header="0.5" footer="0.5"/>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585"/>
          <c:y val="0.117"/>
          <c:w val="0.70425"/>
          <c:h val="0.789"/>
        </c:manualLayout>
      </c:layout>
      <c:barChart>
        <c:barDir val="bar"/>
        <c:grouping val="clustered"/>
        <c:varyColors val="0"/>
        <c:ser>
          <c:idx val="0"/>
          <c:order val="0"/>
          <c:spPr>
            <a:solidFill>
              <a:schemeClr val="accent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'Figures3-4'!$B$43:$B$52</c:f>
              <c:strCache/>
            </c:strRef>
          </c:cat>
          <c:val>
            <c:numRef>
              <c:f>'Figures3-4'!$E$43:$E$52</c:f>
              <c:numCache/>
            </c:numRef>
          </c:val>
        </c:ser>
        <c:axId val="9822068"/>
        <c:axId val="21289749"/>
      </c:barChart>
      <c:catAx>
        <c:axId val="9822068"/>
        <c:scaling>
          <c:orientation val="maxMin"/>
        </c:scaling>
        <c:axPos val="l"/>
        <c:delete val="0"/>
        <c:numFmt formatCode="General" sourceLinked="1"/>
        <c:majorTickMark val="out"/>
        <c:minorTickMark val="none"/>
        <c:tickLblPos val="low"/>
        <c:spPr>
          <a:ln>
            <a:solidFill>
              <a:srgbClr val="000000"/>
            </a:solidFill>
            <a:prstDash val="solid"/>
          </a:ln>
        </c:spPr>
        <c:crossAx val="21289749"/>
        <c:crosses val="autoZero"/>
        <c:auto val="1"/>
        <c:lblOffset val="100"/>
        <c:noMultiLvlLbl val="0"/>
      </c:catAx>
      <c:valAx>
        <c:axId val="21289749"/>
        <c:scaling>
          <c:orientation val="minMax"/>
          <c:max val="0.2"/>
          <c:min val="-0.2"/>
        </c:scaling>
        <c:axPos val="t"/>
        <c:majorGridlines>
          <c:spPr>
            <a:ln w="3175">
              <a:solidFill>
                <a:srgbClr val="C0C0C0"/>
              </a:solidFill>
              <a:prstDash val="sysDash"/>
            </a:ln>
          </c:spPr>
        </c:majorGridlines>
        <c:delete val="0"/>
        <c:numFmt formatCode="0&quot; &quot;%" sourceLinked="0"/>
        <c:majorTickMark val="out"/>
        <c:minorTickMark val="none"/>
        <c:tickLblPos val="nextTo"/>
        <c:spPr>
          <a:ln w="9525">
            <a:noFill/>
          </a:ln>
        </c:spPr>
        <c:crossAx val="9822068"/>
        <c:crosses val="autoZero"/>
        <c:crossBetween val="between"/>
        <c:dispUnits/>
      </c:valAx>
      <c:spPr>
        <a:noFill/>
        <a:ln w="25400">
          <a:noFill/>
        </a:ln>
      </c:spPr>
    </c:plotArea>
    <c:plotVisOnly val="1"/>
    <c:dispBlanksAs val="gap"/>
    <c:showDLblsOverMax val="0"/>
  </c:chart>
  <c:spPr>
    <a:ln>
      <a:noFill/>
    </a:ln>
  </c:spPr>
  <c:txPr>
    <a:bodyPr vert="horz" rot="0"/>
    <a:lstStyle/>
    <a:p>
      <a:pPr>
        <a:defRPr lang="en-US" cap="none" sz="1000" b="0" i="0" u="none" baseline="0">
          <a:solidFill>
            <a:srgbClr val="333333"/>
          </a:solidFill>
          <a:latin typeface="Arial"/>
          <a:ea typeface="Arial"/>
          <a:cs typeface="Arial"/>
        </a:defRPr>
      </a:pPr>
    </a:p>
  </c:txPr>
  <c:lang xmlns:c="http://schemas.openxmlformats.org/drawingml/2006/chart" val="en-GB"/>
  <c:printSettings xmlns:c="http://schemas.openxmlformats.org/drawingml/2006/chart">
    <c:headerFooter/>
    <c:pageMargins b="0.75000000000000167" l="0.70000000000000062" r="0.70000000000000062" t="0.75000000000000167" header="0.30000000000000032" footer="0.30000000000000032"/>
    <c:pageSetup paperSize="9" orientation="landscape" horizontalDpi="200" verticalDpi="200"/>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05"/>
          <c:y val="0.0625"/>
          <c:w val="0.9005"/>
          <c:h val="0.69875"/>
        </c:manualLayout>
      </c:layout>
      <c:barChart>
        <c:barDir val="col"/>
        <c:grouping val="clustered"/>
        <c:varyColors val="0"/>
        <c:ser>
          <c:idx val="0"/>
          <c:order val="0"/>
          <c:tx>
            <c:strRef>
              <c:f>'Figures5-6'!$C$3</c:f>
              <c:strCache>
                <c:ptCount val="1"/>
                <c:pt idx="0">
                  <c:v>2015</c:v>
                </c:pt>
              </c:strCache>
            </c:strRef>
          </c:tx>
          <c:spPr>
            <a:solidFill>
              <a:srgbClr val="B9C31E">
                <a:lumMod val="100000"/>
              </a:srgb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'Figures5-6'!$B$4:$B$9</c:f>
              <c:strCache/>
            </c:strRef>
          </c:cat>
          <c:val>
            <c:numRef>
              <c:f>'Figures5-6'!$C$4:$C$9</c:f>
              <c:numCache/>
            </c:numRef>
          </c:val>
        </c:ser>
        <c:ser>
          <c:idx val="1"/>
          <c:order val="1"/>
          <c:tx>
            <c:strRef>
              <c:f>'Figures5-6'!$D$3</c:f>
              <c:strCache>
                <c:ptCount val="1"/>
                <c:pt idx="0">
                  <c:v>2016</c:v>
                </c:pt>
              </c:strCache>
            </c:strRef>
          </c:tx>
          <c:spPr>
            <a:solidFill>
              <a:srgbClr val="C84B96">
                <a:lumMod val="100000"/>
              </a:srgb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84B96">
                  <a:lumMod val="100000"/>
                </a:srgbClr>
              </a:solidFill>
              <a:ln w="25400">
                <a:solidFill>
                  <a:schemeClr val="accent2"/>
                </a:solidFill>
              </a:ln>
            </c:spPr>
          </c:dPt>
          <c:dPt>
            <c:idx val="1"/>
            <c:invertIfNegative val="0"/>
            <c:spPr>
              <a:solidFill>
                <a:srgbClr val="C84B96">
                  <a:lumMod val="100000"/>
                </a:srgbClr>
              </a:solidFill>
              <a:ln w="25400">
                <a:noFill/>
              </a:ln>
            </c:spPr>
          </c:dPt>
          <c:dPt>
            <c:idx val="2"/>
            <c:invertIfNegative val="0"/>
            <c:spPr>
              <a:solidFill>
                <a:srgbClr val="C84B96">
                  <a:lumMod val="100000"/>
                </a:srgbClr>
              </a:solidFill>
              <a:ln w="25400">
                <a:noFill/>
              </a:ln>
            </c:spPr>
          </c:dPt>
          <c:dPt>
            <c:idx val="3"/>
            <c:invertIfNegative val="0"/>
            <c:spPr>
              <a:solidFill>
                <a:srgbClr val="C84B96">
                  <a:lumMod val="100000"/>
                </a:srgbClr>
              </a:solidFill>
              <a:ln w="25400">
                <a:noFill/>
              </a:ln>
            </c:spPr>
          </c:dPt>
          <c:dPt>
            <c:idx val="4"/>
            <c:invertIfNegative val="0"/>
            <c:spPr>
              <a:solidFill>
                <a:srgbClr val="C84B96">
                  <a:lumMod val="100000"/>
                </a:srgbClr>
              </a:solidFill>
              <a:ln w="25400">
                <a:noFill/>
              </a:ln>
            </c:spPr>
          </c:dPt>
          <c:dPt>
            <c:idx val="5"/>
            <c:invertIfNegative val="0"/>
            <c:spPr>
              <a:solidFill>
                <a:srgbClr val="C84B96">
                  <a:lumMod val="100000"/>
                </a:srgbClr>
              </a:solidFill>
              <a:ln w="25400">
                <a:noFill/>
              </a:ln>
            </c:spPr>
          </c:dPt>
          <c:dLbls>
            <c:numFmt formatCode="General" sourceLinked="1"/>
            <c:showLegendKey val="0"/>
            <c:showVal val="0"/>
            <c:showBubbleSize val="0"/>
            <c:showCatName val="0"/>
            <c:showSerName val="0"/>
            <c:showPercent val="0"/>
          </c:dLbls>
          <c:cat>
            <c:strRef>
              <c:f>'Figures5-6'!$B$4:$B$9</c:f>
              <c:strCache/>
            </c:strRef>
          </c:cat>
          <c:val>
            <c:numRef>
              <c:f>'Figures5-6'!$D$4:$D$9</c:f>
              <c:numCache/>
            </c:numRef>
          </c:val>
        </c:ser>
        <c:axId val="57390014"/>
        <c:axId val="46748079"/>
      </c:barChart>
      <c:catAx>
        <c:axId val="57390014"/>
        <c:scaling>
          <c:orientation val="minMax"/>
        </c:scaling>
        <c:axPos val="b"/>
        <c:delete val="0"/>
        <c:numFmt formatCode="General" sourceLinked="1"/>
        <c:majorTickMark val="out"/>
        <c:minorTickMark val="none"/>
        <c:tickLblPos val="nextTo"/>
        <c:spPr>
          <a:ln w="3175">
            <a:solidFill>
              <a:srgbClr val="000000"/>
            </a:solidFill>
            <a:prstDash val="solid"/>
          </a:ln>
        </c:spPr>
        <c:crossAx val="46748079"/>
        <c:crosses val="autoZero"/>
        <c:auto val="1"/>
        <c:lblOffset val="100"/>
        <c:tickLblSkip val="1"/>
        <c:noMultiLvlLbl val="0"/>
      </c:catAx>
      <c:valAx>
        <c:axId val="46748079"/>
        <c:scaling>
          <c:orientation val="minMax"/>
        </c:scaling>
        <c:axPos val="l"/>
        <c:majorGridlines>
          <c:spPr>
            <a:ln w="3175">
              <a:solidFill>
                <a:srgbClr val="C0C0C0"/>
              </a:solidFill>
              <a:prstDash val="sysDash"/>
            </a:ln>
          </c:spPr>
        </c:majorGridlines>
        <c:delete val="0"/>
        <c:numFmt formatCode="###\ ###\ ###\ ##0" sourceLinked="1"/>
        <c:majorTickMark val="out"/>
        <c:minorTickMark val="none"/>
        <c:tickLblPos val="nextTo"/>
        <c:spPr>
          <a:noFill/>
          <a:ln w="3175">
            <a:noFill/>
            <a:prstDash val="solid"/>
            <a:round/>
          </a:ln>
        </c:spPr>
        <c:crossAx val="57390014"/>
        <c:crosses val="autoZero"/>
        <c:crossBetween val="between"/>
        <c:dispUnits>
          <c:builtInUnit val="millions"/>
        </c:dispUnits>
      </c:valAx>
      <c:spPr>
        <a:noFill/>
        <a:ln w="25400">
          <a:noFill/>
        </a:ln>
      </c:spPr>
    </c:plotArea>
    <c:legend>
      <c:legendPos val="b"/>
      <c:layout/>
      <c:overlay val="0"/>
      <c:spPr>
        <a:noFill/>
        <a:ln w="25400">
          <a:noFill/>
        </a:ln>
      </c:spPr>
      <c:txPr>
        <a:bodyPr vert="horz" rot="0"/>
        <a:lstStyle/>
        <a:p>
          <a:pPr>
            <a:defRPr lang="en-US" cap="none" sz="1000" b="1" i="0" u="none" baseline="0">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000" b="0" i="0" u="none" baseline="0">
          <a:solidFill>
            <a:srgbClr val="333333"/>
          </a:solidFill>
          <a:latin typeface="Arial"/>
          <a:ea typeface="Arial"/>
          <a:cs typeface="Arial"/>
        </a:defRPr>
      </a:pPr>
    </a:p>
  </c:txPr>
  <c:lang xmlns:c="http://schemas.openxmlformats.org/drawingml/2006/chart" val="en-GB"/>
  <c:printSettings xmlns:c="http://schemas.openxmlformats.org/drawingml/2006/chart">
    <c:headerFooter alignWithMargins="0"/>
    <c:pageMargins b="1" l="0.75000000000000167" r="0.75000000000000167" t="1" header="0.5" footer="0.5"/>
    <c:pageSetup paperSize="9" orientation="landscape" horizontalDpi="200" verticalDpi="200"/>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875"/>
          <c:y val="0.0375"/>
          <c:w val="0.89825"/>
          <c:h val="0.7105"/>
        </c:manualLayout>
      </c:layout>
      <c:barChart>
        <c:barDir val="col"/>
        <c:grouping val="percentStacked"/>
        <c:varyColors val="0"/>
        <c:ser>
          <c:idx val="0"/>
          <c:order val="0"/>
          <c:tx>
            <c:strRef>
              <c:f>'Figures5-6'!$C$28</c:f>
              <c:strCache>
                <c:ptCount val="1"/>
                <c:pt idx="0">
                  <c:v>Self-propelled barge</c:v>
                </c:pt>
              </c:strCache>
            </c:strRef>
          </c:tx>
          <c:spPr>
            <a:solidFill>
              <a:srgbClr val="B9C31E">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'Figures5-6'!$B$29:$B$41</c:f>
              <c:strCache/>
            </c:strRef>
          </c:cat>
          <c:val>
            <c:numRef>
              <c:f>'Figures5-6'!$C$29:$C$41</c:f>
              <c:numCache/>
            </c:numRef>
          </c:val>
        </c:ser>
        <c:ser>
          <c:idx val="1"/>
          <c:order val="1"/>
          <c:tx>
            <c:strRef>
              <c:f>'Figures5-6'!$D$28</c:f>
              <c:strCache>
                <c:ptCount val="1"/>
                <c:pt idx="0">
                  <c:v>Barge not self-propelled</c:v>
                </c:pt>
              </c:strCache>
            </c:strRef>
          </c:tx>
          <c:spPr>
            <a:solidFill>
              <a:srgbClr val="B9C31E">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B9C31E">
                  <a:lumMod val="60000"/>
                  <a:lumOff val="40000"/>
                </a:srgbClr>
              </a:solidFill>
              <a:ln>
                <a:noFill/>
              </a:ln>
            </c:spPr>
          </c:dPt>
          <c:dPt>
            <c:idx val="1"/>
            <c:invertIfNegative val="0"/>
            <c:spPr>
              <a:solidFill>
                <a:srgbClr val="B9C31E">
                  <a:lumMod val="60000"/>
                  <a:lumOff val="40000"/>
                </a:srgbClr>
              </a:solidFill>
              <a:ln>
                <a:noFill/>
              </a:ln>
            </c:spPr>
          </c:dPt>
          <c:dPt>
            <c:idx val="2"/>
            <c:invertIfNegative val="0"/>
            <c:spPr>
              <a:solidFill>
                <a:srgbClr val="B9C31E">
                  <a:lumMod val="60000"/>
                  <a:lumOff val="40000"/>
                </a:srgbClr>
              </a:solidFill>
              <a:ln>
                <a:noFill/>
              </a:ln>
            </c:spPr>
          </c:dPt>
          <c:dPt>
            <c:idx val="3"/>
            <c:invertIfNegative val="0"/>
            <c:spPr>
              <a:solidFill>
                <a:srgbClr val="B9C31E">
                  <a:lumMod val="60000"/>
                  <a:lumOff val="40000"/>
                </a:srgbClr>
              </a:solidFill>
              <a:ln>
                <a:noFill/>
              </a:ln>
            </c:spPr>
          </c:dPt>
          <c:dPt>
            <c:idx val="4"/>
            <c:invertIfNegative val="0"/>
            <c:spPr>
              <a:solidFill>
                <a:srgbClr val="B9C31E">
                  <a:lumMod val="60000"/>
                  <a:lumOff val="40000"/>
                </a:srgbClr>
              </a:solidFill>
              <a:ln>
                <a:noFill/>
              </a:ln>
            </c:spPr>
          </c:dPt>
          <c:dPt>
            <c:idx val="5"/>
            <c:invertIfNegative val="0"/>
            <c:spPr>
              <a:solidFill>
                <a:srgbClr val="B9C31E">
                  <a:lumMod val="60000"/>
                  <a:lumOff val="40000"/>
                </a:srgbClr>
              </a:solidFill>
              <a:ln>
                <a:noFill/>
              </a:ln>
            </c:spPr>
          </c:dPt>
          <c:dPt>
            <c:idx val="6"/>
            <c:invertIfNegative val="0"/>
            <c:spPr>
              <a:solidFill>
                <a:srgbClr val="B9C31E">
                  <a:lumMod val="60000"/>
                  <a:lumOff val="40000"/>
                </a:srgbClr>
              </a:solidFill>
              <a:ln>
                <a:noFill/>
              </a:ln>
            </c:spPr>
          </c:dPt>
          <c:dPt>
            <c:idx val="7"/>
            <c:invertIfNegative val="0"/>
            <c:spPr>
              <a:solidFill>
                <a:srgbClr val="B9C31E">
                  <a:lumMod val="60000"/>
                  <a:lumOff val="40000"/>
                </a:srgbClr>
              </a:solidFill>
              <a:ln>
                <a:noFill/>
              </a:ln>
            </c:spPr>
          </c:dPt>
          <c:dPt>
            <c:idx val="8"/>
            <c:invertIfNegative val="0"/>
            <c:spPr>
              <a:solidFill>
                <a:srgbClr val="B9C31E">
                  <a:lumMod val="60000"/>
                  <a:lumOff val="40000"/>
                </a:srgbClr>
              </a:solidFill>
              <a:ln>
                <a:noFill/>
              </a:ln>
            </c:spPr>
          </c:dPt>
          <c:dPt>
            <c:idx val="9"/>
            <c:invertIfNegative val="0"/>
            <c:spPr>
              <a:solidFill>
                <a:srgbClr val="B9C31E">
                  <a:lumMod val="60000"/>
                  <a:lumOff val="40000"/>
                </a:srgbClr>
              </a:solidFill>
              <a:ln>
                <a:noFill/>
              </a:ln>
            </c:spPr>
          </c:dPt>
          <c:dPt>
            <c:idx val="10"/>
            <c:invertIfNegative val="0"/>
            <c:spPr>
              <a:solidFill>
                <a:srgbClr val="B9C31E">
                  <a:lumMod val="60000"/>
                  <a:lumOff val="40000"/>
                </a:srgbClr>
              </a:solidFill>
              <a:ln>
                <a:noFill/>
              </a:ln>
            </c:spPr>
          </c:dPt>
          <c:dPt>
            <c:idx val="11"/>
            <c:invertIfNegative val="0"/>
            <c:spPr>
              <a:solidFill>
                <a:srgbClr val="B9C31E">
                  <a:lumMod val="60000"/>
                  <a:lumOff val="40000"/>
                </a:srgbClr>
              </a:solidFill>
              <a:ln>
                <a:noFill/>
              </a:ln>
            </c:spPr>
          </c:dPt>
          <c:dPt>
            <c:idx val="12"/>
            <c:invertIfNegative val="0"/>
            <c:spPr>
              <a:solidFill>
                <a:srgbClr val="B9C31E">
                  <a:lumMod val="60000"/>
                  <a:lumOff val="40000"/>
                </a:srgbClr>
              </a:solidFill>
              <a:ln>
                <a:noFill/>
              </a:ln>
            </c:spPr>
          </c:dPt>
          <c:dLbls>
            <c:numFmt formatCode="General" sourceLinked="1"/>
            <c:showLegendKey val="0"/>
            <c:showVal val="0"/>
            <c:showBubbleSize val="0"/>
            <c:showCatName val="0"/>
            <c:showSerName val="0"/>
            <c:showPercent val="0"/>
          </c:dLbls>
          <c:cat>
            <c:strRef>
              <c:f>'Figures5-6'!$B$29:$B$41</c:f>
              <c:strCache/>
            </c:strRef>
          </c:cat>
          <c:val>
            <c:numRef>
              <c:f>'Figures5-6'!$D$29:$D$41</c:f>
              <c:numCache/>
            </c:numRef>
          </c:val>
        </c:ser>
        <c:ser>
          <c:idx val="2"/>
          <c:order val="2"/>
          <c:tx>
            <c:strRef>
              <c:f>'Figures5-6'!$E$28</c:f>
              <c:strCache>
                <c:ptCount val="1"/>
                <c:pt idx="0">
                  <c:v>Self-propelled tanker barge</c:v>
                </c:pt>
              </c:strCache>
            </c:strRef>
          </c:tx>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84B96">
                  <a:lumMod val="100000"/>
                </a:srgbClr>
              </a:solidFill>
              <a:ln>
                <a:noFill/>
              </a:ln>
            </c:spPr>
          </c:dPt>
          <c:dPt>
            <c:idx val="1"/>
            <c:invertIfNegative val="0"/>
            <c:spPr>
              <a:solidFill>
                <a:srgbClr val="C84B96">
                  <a:lumMod val="100000"/>
                </a:srgbClr>
              </a:solidFill>
              <a:ln>
                <a:noFill/>
              </a:ln>
            </c:spPr>
          </c:dPt>
          <c:dPt>
            <c:idx val="2"/>
            <c:invertIfNegative val="0"/>
            <c:spPr>
              <a:solidFill>
                <a:srgbClr val="C84B96">
                  <a:lumMod val="100000"/>
                </a:srgbClr>
              </a:solidFill>
              <a:ln>
                <a:noFill/>
              </a:ln>
            </c:spPr>
          </c:dPt>
          <c:dPt>
            <c:idx val="3"/>
            <c:invertIfNegative val="0"/>
            <c:spPr>
              <a:solidFill>
                <a:srgbClr val="C84B96">
                  <a:lumMod val="100000"/>
                </a:srgbClr>
              </a:solidFill>
              <a:ln>
                <a:noFill/>
              </a:ln>
            </c:spPr>
          </c:dPt>
          <c:dPt>
            <c:idx val="4"/>
            <c:invertIfNegative val="0"/>
            <c:spPr>
              <a:solidFill>
                <a:srgbClr val="C84B96">
                  <a:lumMod val="100000"/>
                </a:srgbClr>
              </a:solidFill>
              <a:ln>
                <a:noFill/>
              </a:ln>
            </c:spPr>
          </c:dPt>
          <c:dPt>
            <c:idx val="5"/>
            <c:invertIfNegative val="0"/>
            <c:spPr>
              <a:solidFill>
                <a:srgbClr val="C84B96">
                  <a:lumMod val="100000"/>
                </a:srgbClr>
              </a:solidFill>
              <a:ln>
                <a:noFill/>
              </a:ln>
            </c:spPr>
          </c:dPt>
          <c:dPt>
            <c:idx val="6"/>
            <c:invertIfNegative val="0"/>
            <c:spPr>
              <a:solidFill>
                <a:srgbClr val="C84B96">
                  <a:lumMod val="100000"/>
                </a:srgbClr>
              </a:solidFill>
              <a:ln>
                <a:noFill/>
              </a:ln>
            </c:spPr>
          </c:dPt>
          <c:dPt>
            <c:idx val="7"/>
            <c:invertIfNegative val="0"/>
            <c:spPr>
              <a:solidFill>
                <a:srgbClr val="C84B96">
                  <a:lumMod val="100000"/>
                </a:srgbClr>
              </a:solidFill>
              <a:ln>
                <a:noFill/>
              </a:ln>
            </c:spPr>
          </c:dPt>
          <c:dPt>
            <c:idx val="8"/>
            <c:invertIfNegative val="0"/>
            <c:spPr>
              <a:solidFill>
                <a:srgbClr val="C84B96">
                  <a:lumMod val="100000"/>
                </a:srgbClr>
              </a:solidFill>
              <a:ln>
                <a:noFill/>
              </a:ln>
            </c:spPr>
          </c:dPt>
          <c:dPt>
            <c:idx val="9"/>
            <c:invertIfNegative val="0"/>
            <c:spPr>
              <a:solidFill>
                <a:srgbClr val="C84B96">
                  <a:lumMod val="100000"/>
                </a:srgbClr>
              </a:solidFill>
              <a:ln>
                <a:noFill/>
              </a:ln>
            </c:spPr>
          </c:dPt>
          <c:dPt>
            <c:idx val="10"/>
            <c:invertIfNegative val="0"/>
            <c:spPr>
              <a:solidFill>
                <a:srgbClr val="C84B96">
                  <a:lumMod val="100000"/>
                </a:srgbClr>
              </a:solidFill>
              <a:ln>
                <a:noFill/>
              </a:ln>
            </c:spPr>
          </c:dPt>
          <c:dPt>
            <c:idx val="11"/>
            <c:invertIfNegative val="0"/>
            <c:spPr>
              <a:solidFill>
                <a:srgbClr val="C84B96">
                  <a:lumMod val="100000"/>
                </a:srgbClr>
              </a:solidFill>
              <a:ln>
                <a:noFill/>
              </a:ln>
            </c:spPr>
          </c:dPt>
          <c:dPt>
            <c:idx val="12"/>
            <c:invertIfNegative val="0"/>
            <c:spPr>
              <a:solidFill>
                <a:srgbClr val="C84B96">
                  <a:lumMod val="100000"/>
                </a:srgbClr>
              </a:solidFill>
              <a:ln>
                <a:noFill/>
              </a:ln>
            </c:spPr>
          </c:dPt>
          <c:dLbls>
            <c:numFmt formatCode="General" sourceLinked="1"/>
            <c:showLegendKey val="0"/>
            <c:showVal val="0"/>
            <c:showBubbleSize val="0"/>
            <c:showCatName val="0"/>
            <c:showSerName val="0"/>
            <c:showPercent val="0"/>
          </c:dLbls>
          <c:cat>
            <c:strRef>
              <c:f>'Figures5-6'!$B$29:$B$41</c:f>
              <c:strCache/>
            </c:strRef>
          </c:cat>
          <c:val>
            <c:numRef>
              <c:f>'Figures5-6'!$E$29:$E$41</c:f>
              <c:numCache/>
            </c:numRef>
          </c:val>
        </c:ser>
        <c:ser>
          <c:idx val="3"/>
          <c:order val="3"/>
          <c:tx>
            <c:strRef>
              <c:f>'Figures5-6'!$F$28</c:f>
              <c:strCache>
                <c:ptCount val="1"/>
                <c:pt idx="0">
                  <c:v>Tanker barge not self-propelled</c:v>
                </c:pt>
              </c:strCache>
            </c:strRef>
          </c:tx>
          <c:spPr>
            <a:solidFill>
              <a:srgbClr val="C84B96">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'Figures5-6'!$B$29:$B$41</c:f>
              <c:strCache/>
            </c:strRef>
          </c:cat>
          <c:val>
            <c:numRef>
              <c:f>'Figures5-6'!$F$29:$F$41</c:f>
              <c:numCache/>
            </c:numRef>
          </c:val>
        </c:ser>
        <c:ser>
          <c:idx val="4"/>
          <c:order val="4"/>
          <c:tx>
            <c:strRef>
              <c:f>'Figures5-6'!$G$28</c:f>
              <c:strCache>
                <c:ptCount val="1"/>
                <c:pt idx="0">
                  <c:v>Other goods carrying vessel</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'Figures5-6'!$B$29:$B$41</c:f>
              <c:strCache/>
            </c:strRef>
          </c:cat>
          <c:val>
            <c:numRef>
              <c:f>'Figures5-6'!$G$29:$G$41</c:f>
              <c:numCache/>
            </c:numRef>
          </c:val>
        </c:ser>
        <c:ser>
          <c:idx val="5"/>
          <c:order val="5"/>
          <c:tx>
            <c:strRef>
              <c:f>'Figures5-6'!$H$28</c:f>
              <c:strCache>
                <c:ptCount val="1"/>
                <c:pt idx="0">
                  <c:v>Seagoing vessel</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'Figures5-6'!$B$29:$B$41</c:f>
              <c:strCache/>
            </c:strRef>
          </c:cat>
          <c:val>
            <c:numRef>
              <c:f>'Figures5-6'!$H$29:$H$41</c:f>
              <c:numCache/>
            </c:numRef>
          </c:val>
        </c:ser>
        <c:overlap val="100"/>
        <c:axId val="18079528"/>
        <c:axId val="28498025"/>
      </c:barChart>
      <c:catAx>
        <c:axId val="18079528"/>
        <c:scaling>
          <c:orientation val="minMax"/>
        </c:scaling>
        <c:axPos val="b"/>
        <c:delete val="0"/>
        <c:numFmt formatCode="General" sourceLinked="1"/>
        <c:majorTickMark val="none"/>
        <c:minorTickMark val="none"/>
        <c:tickLblPos val="nextTo"/>
        <c:spPr>
          <a:noFill/>
          <a:ln w="3175">
            <a:solidFill>
              <a:srgbClr val="000000"/>
            </a:solidFill>
            <a:prstDash val="solid"/>
          </a:ln>
        </c:spPr>
        <c:crossAx val="28498025"/>
        <c:crosses val="autoZero"/>
        <c:auto val="1"/>
        <c:lblOffset val="100"/>
        <c:tickLblSkip val="1"/>
        <c:noMultiLvlLbl val="0"/>
      </c:catAx>
      <c:valAx>
        <c:axId val="28498025"/>
        <c:scaling>
          <c:orientation val="minMax"/>
        </c:scaling>
        <c:axPos val="l"/>
        <c:majorGridlines>
          <c:spPr>
            <a:ln w="3175" cap="flat" cmpd="sng">
              <a:solidFill>
                <a:srgbClr val="C0C0C0"/>
              </a:solidFill>
              <a:prstDash val="sysDash"/>
              <a:round/>
            </a:ln>
          </c:spPr>
        </c:majorGridlines>
        <c:delete val="0"/>
        <c:numFmt formatCode="0&quot; &quot;%" sourceLinked="0"/>
        <c:majorTickMark val="none"/>
        <c:minorTickMark val="none"/>
        <c:tickLblPos val="nextTo"/>
        <c:spPr>
          <a:noFill/>
          <a:ln>
            <a:noFill/>
          </a:ln>
        </c:spPr>
        <c:crossAx val="18079528"/>
        <c:crosses val="autoZero"/>
        <c:crossBetween val="between"/>
        <c:dispUnits/>
        <c:majorUnit val="0.1"/>
      </c:valAx>
      <c:spPr>
        <a:noFill/>
        <a:ln>
          <a:noFill/>
        </a:ln>
      </c:spPr>
    </c:plotArea>
    <c:legend>
      <c:legendPos val="b"/>
      <c:layout/>
      <c:overlay val="0"/>
      <c:spPr>
        <a:noFill/>
        <a:ln>
          <a:noFill/>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round/>
    </a:ln>
  </c:spPr>
  <c:lang xmlns:c="http://schemas.openxmlformats.org/drawingml/2006/chart" val="en-GB"/>
  <c:printSettings xmlns:c="http://schemas.openxmlformats.org/drawingml/2006/chart">
    <c:headerFooter alignWithMargins="0"/>
    <c:pageMargins b="1" l="0.75000000000000167" r="0.75000000000000167" t="1" header="0.5" footer="0.5"/>
    <c:pageSetup paperSize="9" orientation="landscape" horizontalDpi="200" verticalDpi="200"/>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125"/>
          <c:y val="0.0465"/>
          <c:w val="0.88825"/>
          <c:h val="0.694"/>
        </c:manualLayout>
      </c:layout>
      <c:lineChart>
        <c:grouping val="standard"/>
        <c:varyColors val="0"/>
        <c:ser>
          <c:idx val="0"/>
          <c:order val="0"/>
          <c:tx>
            <c:strRef>
              <c:f>Figure1!$C$3</c:f>
              <c:strCache>
                <c:ptCount val="1"/>
                <c:pt idx="0">
                  <c:v>EU-28 (¹)     </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chemeClr val="bg1"/>
              </a:solidFill>
              <a:ln>
                <a:solidFill>
                  <a:schemeClr val="accent2"/>
                </a:solidFill>
              </a:ln>
            </c:spPr>
          </c:marker>
          <c:dLbls>
            <c:numFmt formatCode="General" sourceLinked="1"/>
            <c:showLegendKey val="0"/>
            <c:showVal val="0"/>
            <c:showBubbleSize val="0"/>
            <c:showCatName val="0"/>
            <c:showSerName val="0"/>
            <c:showLeaderLines val="1"/>
            <c:showPercent val="0"/>
          </c:dLbls>
          <c:cat>
            <c:multiLvlStrRef>
              <c:f>Figure1!$A$4:$B$32</c:f>
              <c:multiLvlStrCache/>
            </c:multiLvlStrRef>
          </c:cat>
          <c:val>
            <c:numRef>
              <c:f>Figure1!$C$4:$C$32</c:f>
              <c:numCache/>
            </c:numRef>
          </c:val>
          <c:smooth val="0"/>
        </c:ser>
        <c:marker val="1"/>
        <c:axId val="29479150"/>
        <c:axId val="63985759"/>
      </c:lineChart>
      <c:catAx>
        <c:axId val="29479150"/>
        <c:scaling>
          <c:orientation val="minMax"/>
        </c:scaling>
        <c:axPos val="b"/>
        <c:delete val="0"/>
        <c:numFmt formatCode="General" sourceLinked="1"/>
        <c:majorTickMark val="none"/>
        <c:minorTickMark val="none"/>
        <c:tickLblPos val="nextTo"/>
        <c:spPr>
          <a:ln w="3175">
            <a:solidFill>
              <a:srgbClr val="000000"/>
            </a:solidFill>
            <a:prstDash val="solid"/>
          </a:ln>
        </c:spPr>
        <c:crossAx val="63985759"/>
        <c:crosses val="autoZero"/>
        <c:auto val="0"/>
        <c:lblOffset val="100"/>
        <c:tickLblSkip val="1"/>
        <c:noMultiLvlLbl val="0"/>
      </c:catAx>
      <c:valAx>
        <c:axId val="63985759"/>
        <c:scaling>
          <c:orientation val="minMax"/>
          <c:min val="32000000000"/>
        </c:scaling>
        <c:axPos val="l"/>
        <c:majorGridlines>
          <c:spPr>
            <a:ln w="3175">
              <a:solidFill>
                <a:srgbClr val="D0D1D2"/>
              </a:solidFill>
              <a:prstDash val="sysDash"/>
            </a:ln>
          </c:spPr>
        </c:majorGridlines>
        <c:delete val="0"/>
        <c:numFmt formatCode="#,##0" sourceLinked="0"/>
        <c:majorTickMark val="cross"/>
        <c:minorTickMark val="none"/>
        <c:tickLblPos val="nextTo"/>
        <c:spPr>
          <a:ln w="9525">
            <a:noFill/>
          </a:ln>
        </c:spPr>
        <c:crossAx val="29479150"/>
        <c:crosses val="autoZero"/>
        <c:crossBetween val="between"/>
        <c:dispUnits>
          <c:builtInUnit val="millions"/>
        </c:dispUnits>
        <c:majorUnit val="2000000000"/>
      </c:valAx>
      <c:spPr>
        <a:noFill/>
        <a:ln w="25400">
          <a:noFill/>
        </a:ln>
      </c:spPr>
    </c:plotArea>
    <c:legend>
      <c:legendPos val="b"/>
      <c:layout/>
      <c:overlay val="0"/>
      <c:spPr>
        <a:noFill/>
        <a:ln w="25400">
          <a:noFill/>
        </a:ln>
      </c:spPr>
    </c:legend>
    <c:plotVisOnly val="1"/>
    <c:dispBlanksAs val="gap"/>
    <c:showDLblsOverMax val="0"/>
  </c:chart>
  <c:spPr>
    <a:noFill/>
    <a:ln w="9525">
      <a:noFill/>
    </a:ln>
  </c:spPr>
  <c:txPr>
    <a:bodyPr vert="horz" rot="0"/>
    <a:lstStyle/>
    <a:p>
      <a:pPr>
        <a:defRPr lang="en-US" cap="none" sz="800" b="0" i="0" u="none" baseline="0">
          <a:solidFill>
            <a:srgbClr val="333333"/>
          </a:solidFill>
          <a:latin typeface="Arial Narrow"/>
          <a:ea typeface="Arial Narrow"/>
          <a:cs typeface="Arial Narrow"/>
        </a:defRPr>
      </a:pPr>
    </a:p>
  </c:txPr>
  <c:lang xmlns:c="http://schemas.openxmlformats.org/drawingml/2006/chart" val="en-GB"/>
  <c:printSettings xmlns:c="http://schemas.openxmlformats.org/drawingml/2006/chart">
    <c:headerFooter alignWithMargins="0"/>
    <c:pageMargins b="1" l="0.75000000000000167" r="0.75000000000000167" t="1" header="0.5" footer="0.5"/>
    <c:pageSetup paperSize="9" orientation="landscape"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15"/>
          <c:y val="0.13325"/>
          <c:w val="0.936"/>
          <c:h val="0.8655"/>
        </c:manualLayout>
      </c:layout>
      <c:scatterChart>
        <c:scatterStyle val="lineMarker"/>
        <c:varyColors val="0"/>
        <c:ser>
          <c:idx val="0"/>
          <c:order val="0"/>
          <c:spPr>
            <a:ln w="28575">
              <a:noFill/>
            </a:ln>
          </c:spPr>
          <c:extLst>
            <c:ext xmlns:c14="http://schemas.microsoft.com/office/drawing/2007/8/2/chart" uri="{6F2FDCE9-48DA-4B69-8628-5D25D57E5C99}">
              <c14:invertSolidFillFmt>
                <c14:spPr>
                  <a:solidFill>
                    <a:srgbClr val="000000"/>
                  </a:solidFill>
                </c14:spPr>
              </c14:invertSolidFillFmt>
            </c:ext>
          </c:extLst>
          <c:dPt>
            <c:idx val="0"/>
            <c:spPr>
              <a:ln w="28575">
                <a:noFill/>
              </a:ln>
            </c:spPr>
            <c:marker>
              <c:symbol val="none"/>
            </c:marker>
          </c:dPt>
          <c:dLbls>
            <c:dLbl>
              <c:idx val="0"/>
              <c:layout>
                <c:manualLayout>
                  <c:x val="-0.0295"/>
                  <c:y val="-0.31"/>
                </c:manualLayout>
              </c:layout>
              <c:txPr>
                <a:bodyPr vert="horz" rot="0" anchor="ctr"/>
                <a:lstStyle/>
                <a:p>
                  <a:pPr algn="ctr">
                    <a:defRPr lang="en-US" cap="none" sz="900" b="1" i="0" u="none" baseline="0">
                      <a:solidFill>
                        <a:srgbClr val="FF0000"/>
                      </a:solidFill>
                      <a:latin typeface="Arial"/>
                      <a:ea typeface="Arial"/>
                      <a:cs typeface="Arial"/>
                    </a:defRPr>
                  </a:pPr>
                </a:p>
              </c:txPr>
              <c:numFmt formatCode="\+0.0&quot; &quot;%;\-0.0&quot; &quot;%" sourceLinked="0"/>
              <c:spPr>
                <a:noFill/>
                <a:ln w="25400">
                  <a:noFill/>
                </a:ln>
              </c:spPr>
              <c:showLegendKey val="0"/>
              <c:showVal val="1"/>
              <c:showBubbleSize val="0"/>
              <c:showCatName val="0"/>
              <c:showSerName val="0"/>
              <c:showPercent val="0"/>
            </c:dLbl>
            <c:numFmt formatCode="0.0&quot; &quot;%" sourceLinked="0"/>
            <c:spPr>
              <a:noFill/>
              <a:ln w="25400">
                <a:noFill/>
              </a:ln>
            </c:spPr>
            <c:txPr>
              <a:bodyPr vert="horz" rot="0" anchor="ctr"/>
              <a:lstStyle/>
              <a:p>
                <a:pPr algn="ctr">
                  <a:defRPr lang="en-US" cap="none" sz="900" b="1" i="0" u="none" baseline="0">
                    <a:solidFill>
                      <a:srgbClr val="FF0000"/>
                    </a:solidFill>
                    <a:latin typeface="Arial"/>
                    <a:ea typeface="Arial"/>
                    <a:cs typeface="Arial"/>
                  </a:defRPr>
                </a:pPr>
              </a:p>
            </c:txPr>
            <c:showLegendKey val="0"/>
            <c:showVal val="1"/>
            <c:showBubbleSize val="0"/>
            <c:showCatName val="0"/>
            <c:showSerName val="1"/>
            <c:showPercent val="0"/>
          </c:dLbls>
          <c:yVal>
            <c:numRef>
              <c:f>Figure1!$D$28</c:f>
              <c:numCache/>
            </c:numRef>
          </c:yVal>
          <c:smooth val="0"/>
        </c:ser>
        <c:axId val="39000920"/>
        <c:axId val="15463961"/>
      </c:scatterChart>
      <c:valAx>
        <c:axId val="39000920"/>
        <c:scaling>
          <c:orientation val="minMax"/>
        </c:scaling>
        <c:axPos val="b"/>
        <c:delete val="1"/>
        <c:majorTickMark val="out"/>
        <c:minorTickMark val="none"/>
        <c:tickLblPos val="none"/>
        <c:crossAx val="15463961"/>
        <c:crosses val="autoZero"/>
        <c:crossBetween val="midCat"/>
        <c:dispUnits/>
      </c:valAx>
      <c:valAx>
        <c:axId val="15463961"/>
        <c:scaling>
          <c:orientation val="minMax"/>
        </c:scaling>
        <c:axPos val="l"/>
        <c:delete val="1"/>
        <c:majorTickMark val="out"/>
        <c:minorTickMark val="none"/>
        <c:tickLblPos val="none"/>
        <c:crossAx val="39000920"/>
        <c:crosses val="autoZero"/>
        <c:crossBetween val="midCat"/>
        <c:dispUnits/>
      </c:valAx>
      <c:spPr>
        <a:noFill/>
        <a:ln w="25400">
          <a:noFill/>
        </a:ln>
      </c:spPr>
    </c:plotArea>
    <c:plotVisOnly val="1"/>
    <c:dispBlanksAs val="gap"/>
    <c:showDLblsOverMax val="0"/>
  </c:chart>
  <c:spPr>
    <a:noFill/>
    <a:ln w="9525">
      <a:noFill/>
    </a:ln>
  </c:spPr>
  <c:txPr>
    <a:bodyPr vert="horz" rot="0"/>
    <a:lstStyle/>
    <a:p>
      <a:pPr>
        <a:defRPr lang="en-US" cap="none" sz="150" b="0" i="0" u="none" baseline="0">
          <a:solidFill>
            <a:srgbClr val="333333"/>
          </a:solidFill>
          <a:latin typeface="Arial"/>
          <a:ea typeface="Arial"/>
          <a:cs typeface="Arial"/>
        </a:defRPr>
      </a:pPr>
    </a:p>
  </c:txPr>
  <c:lang xmlns:c="http://schemas.openxmlformats.org/drawingml/2006/chart" val="en-GB"/>
  <c:printSettings xmlns:c="http://schemas.openxmlformats.org/drawingml/2006/chart">
    <c:headerFooter alignWithMargins="0"/>
    <c:pageMargins b="1" l="0.75000000000000189" r="0.75000000000000189" t="1" header="0.5" footer="0.5"/>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15"/>
          <c:y val="0.13325"/>
          <c:w val="0.936"/>
          <c:h val="0.8655"/>
        </c:manualLayout>
      </c:layout>
      <c:scatterChart>
        <c:scatterStyle val="lineMarker"/>
        <c:varyColors val="0"/>
        <c:ser>
          <c:idx val="0"/>
          <c:order val="0"/>
          <c:spPr>
            <a:ln w="28575">
              <a:noFill/>
            </a:ln>
          </c:spPr>
          <c:extLst>
            <c:ext xmlns:c14="http://schemas.microsoft.com/office/drawing/2007/8/2/chart" uri="{6F2FDCE9-48DA-4B69-8628-5D25D57E5C99}">
              <c14:invertSolidFillFmt>
                <c14:spPr>
                  <a:solidFill>
                    <a:srgbClr val="000000"/>
                  </a:solidFill>
                </c14:spPr>
              </c14:invertSolidFillFmt>
            </c:ext>
          </c:extLst>
          <c:dPt>
            <c:idx val="0"/>
            <c:spPr>
              <a:ln w="28575">
                <a:noFill/>
              </a:ln>
            </c:spPr>
            <c:marker>
              <c:symbol val="none"/>
            </c:marker>
          </c:dPt>
          <c:dLbls>
            <c:dLbl>
              <c:idx val="0"/>
              <c:layout>
                <c:manualLayout>
                  <c:x val="-0.0295"/>
                  <c:y val="-0.31"/>
                </c:manualLayout>
              </c:layout>
              <c:txPr>
                <a:bodyPr vert="horz" rot="0" anchor="ctr"/>
                <a:lstStyle/>
                <a:p>
                  <a:pPr algn="ctr">
                    <a:defRPr lang="en-US" cap="none" sz="900" b="1" i="0" u="none" baseline="0">
                      <a:solidFill>
                        <a:srgbClr val="FF0000"/>
                      </a:solidFill>
                      <a:latin typeface="Arial"/>
                      <a:ea typeface="Arial"/>
                      <a:cs typeface="Arial"/>
                    </a:defRPr>
                  </a:pPr>
                </a:p>
              </c:txPr>
              <c:numFmt formatCode="\+0.0&quot; &quot;%;\-0.0&quot; &quot;%" sourceLinked="0"/>
              <c:spPr>
                <a:noFill/>
                <a:ln w="25400">
                  <a:noFill/>
                </a:ln>
              </c:spPr>
              <c:showLegendKey val="0"/>
              <c:showVal val="1"/>
              <c:showBubbleSize val="0"/>
              <c:showCatName val="0"/>
              <c:showSerName val="0"/>
              <c:showPercent val="0"/>
            </c:dLbl>
            <c:numFmt formatCode="0.0&quot; &quot;%" sourceLinked="0"/>
            <c:spPr>
              <a:noFill/>
              <a:ln w="25400">
                <a:noFill/>
              </a:ln>
            </c:spPr>
            <c:txPr>
              <a:bodyPr vert="horz" rot="0" anchor="ctr"/>
              <a:lstStyle/>
              <a:p>
                <a:pPr algn="ctr">
                  <a:defRPr lang="en-US" cap="none" sz="900" b="1" i="0" u="none" baseline="0">
                    <a:solidFill>
                      <a:srgbClr val="FF0000"/>
                    </a:solidFill>
                    <a:latin typeface="Arial"/>
                    <a:ea typeface="Arial"/>
                    <a:cs typeface="Arial"/>
                  </a:defRPr>
                </a:pPr>
              </a:p>
            </c:txPr>
            <c:showLegendKey val="0"/>
            <c:showVal val="1"/>
            <c:showBubbleSize val="0"/>
            <c:showCatName val="0"/>
            <c:showSerName val="1"/>
            <c:showPercent val="0"/>
          </c:dLbls>
          <c:yVal>
            <c:numRef>
              <c:f>Figure1!$D$31</c:f>
              <c:numCache/>
            </c:numRef>
          </c:yVal>
          <c:smooth val="0"/>
        </c:ser>
        <c:axId val="4957922"/>
        <c:axId val="44621299"/>
      </c:scatterChart>
      <c:valAx>
        <c:axId val="4957922"/>
        <c:scaling>
          <c:orientation val="minMax"/>
        </c:scaling>
        <c:axPos val="b"/>
        <c:delete val="1"/>
        <c:majorTickMark val="out"/>
        <c:minorTickMark val="none"/>
        <c:tickLblPos val="none"/>
        <c:crossAx val="44621299"/>
        <c:crosses val="autoZero"/>
        <c:crossBetween val="midCat"/>
        <c:dispUnits/>
      </c:valAx>
      <c:valAx>
        <c:axId val="44621299"/>
        <c:scaling>
          <c:orientation val="minMax"/>
        </c:scaling>
        <c:axPos val="l"/>
        <c:delete val="1"/>
        <c:majorTickMark val="out"/>
        <c:minorTickMark val="none"/>
        <c:tickLblPos val="none"/>
        <c:crossAx val="4957922"/>
        <c:crosses val="autoZero"/>
        <c:crossBetween val="midCat"/>
        <c:dispUnits/>
      </c:valAx>
      <c:spPr>
        <a:noFill/>
        <a:ln w="25400">
          <a:noFill/>
        </a:ln>
      </c:spPr>
    </c:plotArea>
    <c:plotVisOnly val="1"/>
    <c:dispBlanksAs val="gap"/>
    <c:showDLblsOverMax val="0"/>
  </c:chart>
  <c:spPr>
    <a:noFill/>
    <a:ln w="9525">
      <a:noFill/>
    </a:ln>
  </c:spPr>
  <c:txPr>
    <a:bodyPr vert="horz" rot="0"/>
    <a:lstStyle/>
    <a:p>
      <a:pPr>
        <a:defRPr lang="en-US" cap="none" sz="150" b="0" i="0" u="none" baseline="0">
          <a:solidFill>
            <a:srgbClr val="333333"/>
          </a:solidFill>
          <a:latin typeface="Arial"/>
          <a:ea typeface="Arial"/>
          <a:cs typeface="Arial"/>
        </a:defRPr>
      </a:pPr>
    </a:p>
  </c:txPr>
  <c:lang xmlns:c="http://schemas.openxmlformats.org/drawingml/2006/chart" val="en-GB"/>
  <c:printSettings xmlns:c="http://schemas.openxmlformats.org/drawingml/2006/chart">
    <c:headerFooter alignWithMargins="0"/>
    <c:pageMargins b="1" l="0.75000000000000189" r="0.75000000000000189" t="1" header="0.5" footer="0.5"/>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2"/>
          <c:y val="0.0465"/>
          <c:w val="0.88825"/>
          <c:h val="0.694"/>
        </c:manualLayout>
      </c:layout>
      <c:lineChart>
        <c:grouping val="standard"/>
        <c:varyColors val="0"/>
        <c:ser>
          <c:idx val="0"/>
          <c:order val="0"/>
          <c:tx>
            <c:strRef>
              <c:f>Figure2!$C$3</c:f>
              <c:strCache>
                <c:ptCount val="1"/>
                <c:pt idx="0">
                  <c:v>EU-28 (¹)   </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chemeClr val="bg1"/>
              </a:solidFill>
              <a:ln>
                <a:solidFill>
                  <a:schemeClr val="accent2"/>
                </a:solidFill>
              </a:ln>
            </c:spPr>
          </c:marker>
          <c:dLbls>
            <c:numFmt formatCode="General" sourceLinked="1"/>
            <c:showLegendKey val="0"/>
            <c:showVal val="0"/>
            <c:showBubbleSize val="0"/>
            <c:showCatName val="0"/>
            <c:showSerName val="0"/>
            <c:showLeaderLines val="1"/>
            <c:showPercent val="0"/>
          </c:dLbls>
          <c:cat>
            <c:multiLvlStrRef>
              <c:f>Figure2!$A$4:$B$32</c:f>
              <c:multiLvlStrCache/>
            </c:multiLvlStrRef>
          </c:cat>
          <c:val>
            <c:numRef>
              <c:f>Figure2!$C$4:$C$32</c:f>
              <c:numCache/>
            </c:numRef>
          </c:val>
          <c:smooth val="0"/>
        </c:ser>
        <c:marker val="1"/>
        <c:axId val="66047372"/>
        <c:axId val="57555437"/>
      </c:lineChart>
      <c:catAx>
        <c:axId val="66047372"/>
        <c:scaling>
          <c:orientation val="minMax"/>
        </c:scaling>
        <c:axPos val="b"/>
        <c:delete val="0"/>
        <c:numFmt formatCode="General" sourceLinked="1"/>
        <c:majorTickMark val="none"/>
        <c:minorTickMark val="none"/>
        <c:tickLblPos val="nextTo"/>
        <c:spPr>
          <a:ln w="3175">
            <a:solidFill>
              <a:srgbClr val="000000"/>
            </a:solidFill>
            <a:prstDash val="solid"/>
          </a:ln>
        </c:spPr>
        <c:crossAx val="57555437"/>
        <c:crosses val="autoZero"/>
        <c:auto val="0"/>
        <c:lblOffset val="100"/>
        <c:tickLblSkip val="1"/>
        <c:noMultiLvlLbl val="0"/>
      </c:catAx>
      <c:valAx>
        <c:axId val="57555437"/>
        <c:scaling>
          <c:orientation val="minMax"/>
          <c:min val="200000000"/>
        </c:scaling>
        <c:axPos val="l"/>
        <c:majorGridlines>
          <c:spPr>
            <a:ln w="3175">
              <a:solidFill>
                <a:srgbClr val="D0D1D2"/>
              </a:solidFill>
              <a:prstDash val="sysDash"/>
            </a:ln>
          </c:spPr>
        </c:majorGridlines>
        <c:delete val="0"/>
        <c:numFmt formatCode="#,##0" sourceLinked="0"/>
        <c:majorTickMark val="cross"/>
        <c:minorTickMark val="none"/>
        <c:tickLblPos val="nextTo"/>
        <c:spPr>
          <a:ln w="9525">
            <a:noFill/>
          </a:ln>
        </c:spPr>
        <c:crossAx val="66047372"/>
        <c:crosses val="autoZero"/>
        <c:crossBetween val="between"/>
        <c:dispUnits>
          <c:builtInUnit val="thousands"/>
        </c:dispUnits>
      </c:valAx>
      <c:spPr>
        <a:noFill/>
        <a:ln w="25400">
          <a:noFill/>
        </a:ln>
      </c:spPr>
    </c:plotArea>
    <c:legend>
      <c:legendPos val="b"/>
      <c:layout/>
      <c:overlay val="0"/>
      <c:spPr>
        <a:noFill/>
        <a:ln w="25400">
          <a:noFill/>
        </a:ln>
      </c:spPr>
    </c:legend>
    <c:plotVisOnly val="1"/>
    <c:dispBlanksAs val="gap"/>
    <c:showDLblsOverMax val="0"/>
  </c:chart>
  <c:spPr>
    <a:noFill/>
    <a:ln w="9525">
      <a:noFill/>
    </a:ln>
  </c:spPr>
  <c:txPr>
    <a:bodyPr vert="horz" rot="0"/>
    <a:lstStyle/>
    <a:p>
      <a:pPr>
        <a:defRPr lang="en-US" cap="none" sz="800" b="0" i="0" u="none" baseline="0">
          <a:solidFill>
            <a:srgbClr val="333333"/>
          </a:solidFill>
          <a:latin typeface="Arial Narrow"/>
          <a:ea typeface="Arial Narrow"/>
          <a:cs typeface="Arial Narrow"/>
        </a:defRPr>
      </a:pPr>
    </a:p>
  </c:txPr>
  <c:lang xmlns:c="http://schemas.openxmlformats.org/drawingml/2006/chart" val="en-GB"/>
  <c:printSettings xmlns:c="http://schemas.openxmlformats.org/drawingml/2006/chart">
    <c:headerFooter alignWithMargins="0"/>
    <c:pageMargins b="1" l="0.75000000000000167" r="0.75000000000000167" t="1" header="0.5" footer="0.5"/>
    <c:pageSetup paperSize="9" orientation="landscape" verticalDpi="12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75"/>
          <c:y val="0.2865"/>
          <c:w val="0.90825"/>
          <c:h val="0.7135"/>
        </c:manualLayout>
      </c:layout>
      <c:scatterChart>
        <c:scatterStyle val="lineMarker"/>
        <c:varyColors val="0"/>
        <c:ser>
          <c:idx val="0"/>
          <c:order val="0"/>
          <c:spPr>
            <a:ln w="285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00975"/>
                  <c:y val="0"/>
                </c:manualLayout>
              </c:layout>
              <c:showLegendKey val="0"/>
              <c:showVal val="1"/>
              <c:showBubbleSize val="0"/>
              <c:showCatName val="0"/>
              <c:showSerName val="0"/>
              <c:showPercent val="0"/>
            </c:dLbl>
            <c:numFmt formatCode="\+0.0&quot; &quot;%;\-0.0&quot; &quot;%" sourceLinked="0"/>
            <c:txPr>
              <a:bodyPr vert="horz" rot="0" anchor="ctr"/>
              <a:lstStyle/>
              <a:p>
                <a:pPr algn="ctr">
                  <a:defRPr lang="en-US" cap="none" sz="900" b="1" i="0" u="none" baseline="0">
                    <a:solidFill>
                      <a:srgbClr val="FF0000"/>
                    </a:solidFill>
                    <a:latin typeface="Arial"/>
                    <a:ea typeface="Arial"/>
                    <a:cs typeface="Arial"/>
                  </a:defRPr>
                </a:pPr>
              </a:p>
            </c:txPr>
            <c:showLegendKey val="0"/>
            <c:showVal val="1"/>
            <c:showBubbleSize val="0"/>
            <c:showCatName val="0"/>
            <c:showSerName val="0"/>
            <c:showPercent val="0"/>
          </c:dLbls>
          <c:yVal>
            <c:numRef>
              <c:f>Figure2!$D$28</c:f>
              <c:numCache/>
            </c:numRef>
          </c:yVal>
          <c:smooth val="0"/>
        </c:ser>
        <c:axId val="48236886"/>
        <c:axId val="31478791"/>
      </c:scatterChart>
      <c:valAx>
        <c:axId val="48236886"/>
        <c:scaling>
          <c:orientation val="minMax"/>
        </c:scaling>
        <c:axPos val="b"/>
        <c:delete val="1"/>
        <c:majorTickMark val="out"/>
        <c:minorTickMark val="none"/>
        <c:tickLblPos val="none"/>
        <c:crossAx val="31478791"/>
        <c:crosses val="autoZero"/>
        <c:crossBetween val="midCat"/>
        <c:dispUnits/>
      </c:valAx>
      <c:valAx>
        <c:axId val="31478791"/>
        <c:scaling>
          <c:orientation val="minMax"/>
        </c:scaling>
        <c:axPos val="l"/>
        <c:delete val="1"/>
        <c:majorTickMark val="out"/>
        <c:minorTickMark val="none"/>
        <c:tickLblPos val="none"/>
        <c:crossAx val="48236886"/>
        <c:crosses val="autoZero"/>
        <c:crossBetween val="midCat"/>
        <c:dispUnits/>
      </c:valAx>
      <c:spPr>
        <a:noFill/>
        <a:ln w="25400">
          <a:noFill/>
        </a:ln>
      </c:spPr>
    </c:plotArea>
    <c:plotVisOnly val="1"/>
    <c:dispBlanksAs val="gap"/>
    <c:showDLblsOverMax val="0"/>
  </c:chart>
  <c:spPr>
    <a:noFill/>
    <a:ln w="9525">
      <a:noFill/>
    </a:ln>
  </c:spPr>
  <c:txPr>
    <a:bodyPr vert="horz" rot="0"/>
    <a:lstStyle/>
    <a:p>
      <a:pPr>
        <a:defRPr lang="en-US" cap="none" sz="150" b="0" i="0" u="none" baseline="0">
          <a:solidFill>
            <a:srgbClr val="333333"/>
          </a:solidFill>
          <a:latin typeface="Arial"/>
          <a:ea typeface="Arial"/>
          <a:cs typeface="Arial"/>
        </a:defRPr>
      </a:pPr>
    </a:p>
  </c:txPr>
  <c:lang xmlns:c="http://schemas.openxmlformats.org/drawingml/2006/chart" val="en-GB"/>
  <c:printSettings xmlns:c="http://schemas.openxmlformats.org/drawingml/2006/chart">
    <c:headerFooter alignWithMargins="0"/>
    <c:pageMargins b="1" l="0.75000000000000189" r="0.75000000000000189" t="1" header="0.5" footer="0.5"/>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75"/>
          <c:y val="0.2865"/>
          <c:w val="0.90825"/>
          <c:h val="0.7135"/>
        </c:manualLayout>
      </c:layout>
      <c:scatterChart>
        <c:scatterStyle val="lineMarker"/>
        <c:varyColors val="0"/>
        <c:ser>
          <c:idx val="0"/>
          <c:order val="0"/>
          <c:spPr>
            <a:ln w="285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0.0&quot; &quot;%;\-0.0&quot; &quot;%" sourceLinked="0"/>
            <c:txPr>
              <a:bodyPr vert="horz" rot="0" anchor="ctr"/>
              <a:lstStyle/>
              <a:p>
                <a:pPr algn="ctr">
                  <a:defRPr lang="en-US" cap="none" sz="900" b="1" i="0" u="none" baseline="0">
                    <a:solidFill>
                      <a:srgbClr val="FF0000"/>
                    </a:solidFill>
                    <a:latin typeface="Arial"/>
                    <a:ea typeface="Arial"/>
                    <a:cs typeface="Arial"/>
                  </a:defRPr>
                </a:pPr>
              </a:p>
            </c:txPr>
            <c:showLegendKey val="0"/>
            <c:showVal val="1"/>
            <c:showBubbleSize val="0"/>
            <c:showCatName val="0"/>
            <c:showSerName val="0"/>
            <c:showPercent val="0"/>
          </c:dLbls>
          <c:yVal>
            <c:numRef>
              <c:f>Figure2!$D$31</c:f>
              <c:numCache/>
            </c:numRef>
          </c:yVal>
          <c:smooth val="0"/>
        </c:ser>
        <c:axId val="14873664"/>
        <c:axId val="66754113"/>
      </c:scatterChart>
      <c:valAx>
        <c:axId val="14873664"/>
        <c:scaling>
          <c:orientation val="minMax"/>
        </c:scaling>
        <c:axPos val="b"/>
        <c:delete val="1"/>
        <c:majorTickMark val="out"/>
        <c:minorTickMark val="none"/>
        <c:tickLblPos val="none"/>
        <c:crossAx val="66754113"/>
        <c:crosses val="autoZero"/>
        <c:crossBetween val="midCat"/>
        <c:dispUnits/>
      </c:valAx>
      <c:valAx>
        <c:axId val="66754113"/>
        <c:scaling>
          <c:orientation val="minMax"/>
        </c:scaling>
        <c:axPos val="l"/>
        <c:delete val="1"/>
        <c:majorTickMark val="out"/>
        <c:minorTickMark val="none"/>
        <c:tickLblPos val="none"/>
        <c:crossAx val="14873664"/>
        <c:crosses val="autoZero"/>
        <c:crossBetween val="midCat"/>
        <c:dispUnits/>
      </c:valAx>
      <c:spPr>
        <a:noFill/>
        <a:ln w="25400">
          <a:noFill/>
        </a:ln>
      </c:spPr>
    </c:plotArea>
    <c:plotVisOnly val="1"/>
    <c:dispBlanksAs val="gap"/>
    <c:showDLblsOverMax val="0"/>
  </c:chart>
  <c:spPr>
    <a:noFill/>
    <a:ln w="9525">
      <a:noFill/>
    </a:ln>
  </c:spPr>
  <c:txPr>
    <a:bodyPr vert="horz" rot="0"/>
    <a:lstStyle/>
    <a:p>
      <a:pPr>
        <a:defRPr lang="en-US" cap="none" sz="150" b="0" i="0" u="none" baseline="0">
          <a:solidFill>
            <a:srgbClr val="333333"/>
          </a:solidFill>
          <a:latin typeface="Arial"/>
          <a:ea typeface="Arial"/>
          <a:cs typeface="Arial"/>
        </a:defRPr>
      </a:pPr>
    </a:p>
  </c:txPr>
  <c:lang xmlns:c="http://schemas.openxmlformats.org/drawingml/2006/chart" val="en-GB"/>
  <c:printSettings xmlns:c="http://schemas.openxmlformats.org/drawingml/2006/chart">
    <c:headerFooter alignWithMargins="0"/>
    <c:pageMargins b="1" l="0.75000000000000189" r="0.75000000000000189" t="1" header="0.5" footer="0.5"/>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585"/>
          <c:y val="0.117"/>
          <c:w val="0.70425"/>
          <c:h val="0.789"/>
        </c:manualLayout>
      </c:layout>
      <c:barChart>
        <c:barDir val="bar"/>
        <c:grouping val="clustered"/>
        <c:varyColors val="0"/>
        <c:ser>
          <c:idx val="0"/>
          <c:order val="0"/>
          <c:spPr>
            <a:solidFill>
              <a:srgbClr val="74AFB6"/>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'Figures3-4'!$B$43:$B$52</c:f>
              <c:strCache/>
            </c:strRef>
          </c:cat>
          <c:val>
            <c:numRef>
              <c:f>'Figures3-4'!$E$43:$E$52</c:f>
              <c:numCache/>
            </c:numRef>
          </c:val>
        </c:ser>
        <c:axId val="63916106"/>
        <c:axId val="38374043"/>
      </c:barChart>
      <c:catAx>
        <c:axId val="63916106"/>
        <c:scaling>
          <c:orientation val="maxMin"/>
        </c:scaling>
        <c:axPos val="l"/>
        <c:delete val="0"/>
        <c:numFmt formatCode="General" sourceLinked="1"/>
        <c:majorTickMark val="out"/>
        <c:minorTickMark val="none"/>
        <c:tickLblPos val="low"/>
        <c:spPr>
          <a:ln>
            <a:solidFill>
              <a:srgbClr val="000000"/>
            </a:solidFill>
            <a:prstDash val="solid"/>
          </a:ln>
        </c:spPr>
        <c:crossAx val="38374043"/>
        <c:crosses val="autoZero"/>
        <c:auto val="1"/>
        <c:lblOffset val="100"/>
        <c:noMultiLvlLbl val="0"/>
      </c:catAx>
      <c:valAx>
        <c:axId val="38374043"/>
        <c:scaling>
          <c:orientation val="minMax"/>
          <c:min val="-0.02000000000000001"/>
        </c:scaling>
        <c:axPos val="t"/>
        <c:majorGridlines>
          <c:spPr>
            <a:ln w="3175">
              <a:solidFill>
                <a:srgbClr val="C0C0C0"/>
              </a:solidFill>
              <a:prstDash val="sysDash"/>
            </a:ln>
          </c:spPr>
        </c:majorGridlines>
        <c:delete val="0"/>
        <c:numFmt formatCode="0&quot; &quot;%" sourceLinked="0"/>
        <c:majorTickMark val="out"/>
        <c:minorTickMark val="none"/>
        <c:tickLblPos val="nextTo"/>
        <c:spPr>
          <a:ln w="9525">
            <a:noFill/>
          </a:ln>
        </c:spPr>
        <c:crossAx val="63916106"/>
        <c:crosses val="autoZero"/>
        <c:crossBetween val="between"/>
        <c:dispUnits/>
      </c:valAx>
      <c:spPr>
        <a:noFill/>
        <a:ln w="25400">
          <a:noFill/>
        </a:ln>
      </c:spPr>
    </c:plotArea>
    <c:plotVisOnly val="1"/>
    <c:dispBlanksAs val="gap"/>
    <c:showDLblsOverMax val="0"/>
  </c:chart>
  <c:spPr>
    <a:ln>
      <a:noFill/>
    </a:ln>
  </c:spPr>
  <c:txPr>
    <a:bodyPr vert="horz" rot="0"/>
    <a:lstStyle/>
    <a:p>
      <a:pPr>
        <a:defRPr lang="en-US" cap="none" sz="1000" b="0" i="0" u="none" baseline="0">
          <a:solidFill>
            <a:srgbClr val="333333"/>
          </a:solidFill>
          <a:latin typeface="Arial"/>
          <a:ea typeface="Arial"/>
          <a:cs typeface="Arial"/>
        </a:defRPr>
      </a:pPr>
    </a:p>
  </c:txPr>
  <c:lang xmlns:c="http://schemas.openxmlformats.org/drawingml/2006/chart" val="en-GB"/>
  <c:printSettings xmlns:c="http://schemas.openxmlformats.org/drawingml/2006/chart">
    <c:headerFooter/>
    <c:pageMargins b="0.75000000000000144" l="0.70000000000000062" r="0.70000000000000062" t="0.75000000000000144" header="0.30000000000000032" footer="0.30000000000000032"/>
    <c:pageSetup paperSize="9" orientation="landscape" horizontalDpi="200" verticalDpi="200"/>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3105"/>
          <c:y val="0.13925"/>
          <c:w val="0.46275"/>
          <c:h val="0.754"/>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B9C31E">
                  <a:lumMod val="100000"/>
                </a:srgbClr>
              </a:solidFill>
              <a:ln>
                <a:noFill/>
              </a:ln>
            </c:spPr>
          </c:dPt>
          <c:dPt>
            <c:idx val="1"/>
            <c:spPr>
              <a:solidFill>
                <a:srgbClr val="B9C31E">
                  <a:lumMod val="60000"/>
                  <a:lumOff val="40000"/>
                </a:srgbClr>
              </a:solidFill>
              <a:ln>
                <a:noFill/>
              </a:ln>
            </c:spPr>
          </c:dPt>
          <c:dPt>
            <c:idx val="2"/>
            <c:spPr>
              <a:solidFill>
                <a:srgbClr val="B9C31E">
                  <a:lumMod val="40000"/>
                  <a:lumOff val="60000"/>
                </a:srgbClr>
              </a:solidFill>
              <a:ln>
                <a:noFill/>
              </a:ln>
            </c:spPr>
          </c:dPt>
          <c:dPt>
            <c:idx val="3"/>
            <c:spPr>
              <a:solidFill>
                <a:srgbClr val="C84B96">
                  <a:lumMod val="100000"/>
                </a:srgbClr>
              </a:solidFill>
              <a:ln>
                <a:noFill/>
              </a:ln>
            </c:spPr>
          </c:dPt>
          <c:dPt>
            <c:idx val="4"/>
            <c:spPr>
              <a:solidFill>
                <a:srgbClr val="C84B96">
                  <a:lumMod val="60000"/>
                  <a:lumOff val="40000"/>
                </a:srgbClr>
              </a:solidFill>
              <a:ln>
                <a:noFill/>
              </a:ln>
            </c:spPr>
          </c:dPt>
          <c:dPt>
            <c:idx val="5"/>
            <c:spPr>
              <a:solidFill>
                <a:srgbClr val="C84B96">
                  <a:lumMod val="40000"/>
                  <a:lumOff val="60000"/>
                </a:srgbClr>
              </a:solidFill>
              <a:ln>
                <a:noFill/>
              </a:ln>
            </c:spPr>
          </c:dPt>
          <c:dPt>
            <c:idx val="6"/>
            <c:spPr>
              <a:solidFill>
                <a:srgbClr val="286EB4">
                  <a:lumMod val="100000"/>
                </a:srgbClr>
              </a:solidFill>
              <a:ln>
                <a:noFill/>
              </a:ln>
            </c:spPr>
          </c:dPt>
          <c:dPt>
            <c:idx val="7"/>
            <c:spPr>
              <a:solidFill>
                <a:srgbClr val="286EB4">
                  <a:lumMod val="60000"/>
                  <a:lumOff val="40000"/>
                </a:srgbClr>
              </a:solidFill>
              <a:ln>
                <a:noFill/>
              </a:ln>
            </c:spPr>
          </c:dPt>
          <c:dPt>
            <c:idx val="8"/>
            <c:spPr>
              <a:solidFill>
                <a:srgbClr val="286EB4">
                  <a:lumMod val="40000"/>
                  <a:lumOff val="60000"/>
                </a:srgbClr>
              </a:solidFill>
              <a:ln>
                <a:noFill/>
              </a:ln>
            </c:spPr>
          </c:dPt>
          <c:dLbls>
            <c:dLbl>
              <c:idx val="4"/>
              <c:layout>
                <c:manualLayout>
                  <c:x val="0.00975"/>
                  <c:y val="0.03325"/>
                </c:manualLayout>
              </c:layout>
              <c:dLblPos val="bestFit"/>
              <c:showLegendKey val="0"/>
              <c:showVal val="0"/>
              <c:showBubbleSize val="0"/>
              <c:showCatName val="1"/>
              <c:showSerName val="0"/>
              <c:showPercent val="1"/>
            </c:dLbl>
            <c:dLbl>
              <c:idx val="5"/>
              <c:layout>
                <c:manualLayout>
                  <c:x val="0.0065"/>
                  <c:y val="0.04025"/>
                </c:manualLayout>
              </c:layout>
              <c:dLblPos val="bestFit"/>
              <c:showLegendKey val="0"/>
              <c:showVal val="0"/>
              <c:showBubbleSize val="0"/>
              <c:showCatName val="1"/>
              <c:showSerName val="0"/>
              <c:showPercent val="1"/>
            </c:dLbl>
            <c:dLbl>
              <c:idx val="6"/>
              <c:layout>
                <c:manualLayout>
                  <c:x val="0.02"/>
                  <c:y val="0.03325"/>
                </c:manualLayout>
              </c:layout>
              <c:dLblPos val="bestFit"/>
              <c:showLegendKey val="0"/>
              <c:showVal val="0"/>
              <c:showBubbleSize val="0"/>
              <c:showCatName val="1"/>
              <c:showSerName val="0"/>
              <c:showPercent val="1"/>
            </c:dLbl>
            <c:dLbl>
              <c:idx val="7"/>
              <c:layout>
                <c:manualLayout>
                  <c:x val="-0.0035"/>
                  <c:y val="-0.019"/>
                </c:manualLayout>
              </c:layout>
              <c:dLblPos val="bestFit"/>
              <c:showLegendKey val="0"/>
              <c:showVal val="0"/>
              <c:showBubbleSize val="0"/>
              <c:showCatName val="1"/>
              <c:showSerName val="0"/>
              <c:showPercent val="1"/>
            </c:dLbl>
            <c:dLbl>
              <c:idx val="8"/>
              <c:layout>
                <c:manualLayout>
                  <c:x val="0.0525"/>
                  <c:y val="0.008"/>
                </c:manualLayout>
              </c:layout>
              <c:dLblPos val="bestFit"/>
              <c:showLegendKey val="0"/>
              <c:showVal val="0"/>
              <c:showBubbleSize val="0"/>
              <c:showCatName val="1"/>
              <c:showSerName val="0"/>
              <c:showPercent val="1"/>
            </c:dLbl>
            <c:dLbl>
              <c:idx val="9"/>
              <c:layout>
                <c:manualLayout>
                  <c:x val="0.03075"/>
                  <c:y val="0.041"/>
                </c:manualLayout>
              </c:layout>
              <c:dLblPos val="bestFit"/>
              <c:showLegendKey val="0"/>
              <c:showVal val="0"/>
              <c:showBubbleSize val="0"/>
              <c:showCatName val="1"/>
              <c:showSerName val="0"/>
              <c:showPercent val="1"/>
            </c:dLbl>
            <c:numFmt formatCode="0.0&quot; &quot;%" sourceLinked="0"/>
            <c:spPr>
              <a:noFill/>
              <a:ln>
                <a:noFill/>
              </a:ln>
            </c:spPr>
            <c:dLblPos val="outEnd"/>
            <c:showLegendKey val="0"/>
            <c:showVal val="0"/>
            <c:showBubbleSize val="0"/>
            <c:showCatName val="1"/>
            <c:showSerName val="0"/>
            <c:showLeaderLines val="1"/>
            <c:showPercent val="1"/>
          </c:dLbls>
          <c:cat>
            <c:strRef>
              <c:f>'Figures3-4'!$B$43:$B$52</c:f>
              <c:strCache/>
            </c:strRef>
          </c:cat>
          <c:val>
            <c:numRef>
              <c:f>'Figures3-4'!$D$43:$D$52</c:f>
              <c:numCache/>
            </c:numRef>
          </c:val>
        </c:ser>
        <c:firstSliceAng val="40"/>
      </c:pieChart>
    </c:plotArea>
    <c:plotVisOnly val="1"/>
    <c:dispBlanksAs val="zero"/>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000000000000189" r="0.75000000000000189" t="1" header="0.5" footer="0.5"/>
    <c:pageSetup paperSize="9" orientation="landscape" horizontalDpi="200" verticalDpi="200"/>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695325</xdr:colOff>
      <xdr:row>55</xdr:row>
      <xdr:rowOff>0</xdr:rowOff>
    </xdr:from>
    <xdr:to>
      <xdr:col>12</xdr:col>
      <xdr:colOff>523875</xdr:colOff>
      <xdr:row>59</xdr:row>
      <xdr:rowOff>38100</xdr:rowOff>
    </xdr:to>
    <xdr:sp macro="" textlink="">
      <xdr:nvSpPr>
        <xdr:cNvPr id="39554" name="AutoShape 1"/>
        <xdr:cNvSpPr>
          <a:spLocks noChangeArrowheads="1"/>
        </xdr:cNvSpPr>
      </xdr:nvSpPr>
      <xdr:spPr bwMode="auto">
        <a:xfrm>
          <a:off x="9048750" y="8858250"/>
          <a:ext cx="790575" cy="428625"/>
        </a:xfrm>
        <a:prstGeom prst="star16">
          <a:avLst>
            <a:gd name="adj" fmla="val 37500"/>
          </a:avLst>
        </a:prstGeom>
        <a:solidFill>
          <a:srgbClr val="FFFF99">
            <a:alpha val="50195"/>
          </a:srgbClr>
        </a:solidFill>
        <a:ln w="9525">
          <a:solidFill>
            <a:srgbClr val="000000"/>
          </a:solidFill>
          <a:miter lim="800000"/>
          <a:headEnd type="none"/>
          <a:tailEnd type="none"/>
        </a:ln>
      </xdr:spPr>
    </xdr:sp>
    <xdr:clientData/>
  </xdr:twoCellAnchor>
  <xdr:twoCellAnchor>
    <xdr:from>
      <xdr:col>8</xdr:col>
      <xdr:colOff>390525</xdr:colOff>
      <xdr:row>52</xdr:row>
      <xdr:rowOff>38100</xdr:rowOff>
    </xdr:from>
    <xdr:to>
      <xdr:col>13</xdr:col>
      <xdr:colOff>19050</xdr:colOff>
      <xdr:row>60</xdr:row>
      <xdr:rowOff>76200</xdr:rowOff>
    </xdr:to>
    <xdr:graphicFrame macro="">
      <xdr:nvGraphicFramePr>
        <xdr:cNvPr id="11" name="Chart 953"/>
        <xdr:cNvGraphicFramePr/>
      </xdr:nvGraphicFramePr>
      <xdr:xfrm>
        <a:off x="6743700" y="8582025"/>
        <a:ext cx="3257550" cy="838200"/>
      </xdr:xfrm>
      <a:graphic>
        <a:graphicData uri="http://schemas.openxmlformats.org/drawingml/2006/chart">
          <c:chart xmlns:c="http://schemas.openxmlformats.org/drawingml/2006/chart" r:id="rId1"/>
        </a:graphicData>
      </a:graphic>
    </xdr:graphicFrame>
    <xdr:clientData/>
  </xdr:twoCellAnchor>
  <xdr:twoCellAnchor>
    <xdr:from>
      <xdr:col>0</xdr:col>
      <xdr:colOff>495300</xdr:colOff>
      <xdr:row>35</xdr:row>
      <xdr:rowOff>104775</xdr:rowOff>
    </xdr:from>
    <xdr:to>
      <xdr:col>12</xdr:col>
      <xdr:colOff>390525</xdr:colOff>
      <xdr:row>69</xdr:row>
      <xdr:rowOff>0</xdr:rowOff>
    </xdr:to>
    <xdr:graphicFrame macro="">
      <xdr:nvGraphicFramePr>
        <xdr:cNvPr id="39553" name="Chart 14"/>
        <xdr:cNvGraphicFramePr/>
      </xdr:nvGraphicFramePr>
      <xdr:xfrm>
        <a:off x="495300" y="6772275"/>
        <a:ext cx="9210675" cy="3962400"/>
      </xdr:xfrm>
      <a:graphic>
        <a:graphicData uri="http://schemas.openxmlformats.org/drawingml/2006/chart">
          <c:chart xmlns:c="http://schemas.openxmlformats.org/drawingml/2006/chart" r:id="rId2"/>
        </a:graphicData>
      </a:graphic>
    </xdr:graphicFrame>
    <xdr:clientData/>
  </xdr:twoCellAnchor>
  <xdr:twoCellAnchor>
    <xdr:from>
      <xdr:col>11</xdr:col>
      <xdr:colOff>400050</xdr:colOff>
      <xdr:row>50</xdr:row>
      <xdr:rowOff>57150</xdr:rowOff>
    </xdr:from>
    <xdr:to>
      <xdr:col>12</xdr:col>
      <xdr:colOff>228600</xdr:colOff>
      <xdr:row>54</xdr:row>
      <xdr:rowOff>66675</xdr:rowOff>
    </xdr:to>
    <xdr:sp macro="" textlink="">
      <xdr:nvSpPr>
        <xdr:cNvPr id="12" name="AutoShape 1"/>
        <xdr:cNvSpPr>
          <a:spLocks noChangeArrowheads="1"/>
        </xdr:cNvSpPr>
      </xdr:nvSpPr>
      <xdr:spPr bwMode="auto">
        <a:xfrm>
          <a:off x="8753475" y="8391525"/>
          <a:ext cx="790575" cy="428625"/>
        </a:xfrm>
        <a:prstGeom prst="star16">
          <a:avLst>
            <a:gd name="adj" fmla="val 37500"/>
          </a:avLst>
        </a:prstGeom>
        <a:solidFill>
          <a:srgbClr val="FFFF99">
            <a:alpha val="50195"/>
          </a:srgbClr>
        </a:solidFill>
        <a:ln w="9525">
          <a:solidFill>
            <a:srgbClr val="000000"/>
          </a:solidFill>
          <a:miter lim="800000"/>
          <a:headEnd type="none"/>
          <a:tailEnd type="none"/>
        </a:ln>
      </xdr:spPr>
    </xdr:sp>
    <xdr:clientData/>
  </xdr:twoCellAnchor>
  <xdr:twoCellAnchor>
    <xdr:from>
      <xdr:col>10</xdr:col>
      <xdr:colOff>171450</xdr:colOff>
      <xdr:row>52</xdr:row>
      <xdr:rowOff>66675</xdr:rowOff>
    </xdr:from>
    <xdr:to>
      <xdr:col>11</xdr:col>
      <xdr:colOff>295275</xdr:colOff>
      <xdr:row>56</xdr:row>
      <xdr:rowOff>76200</xdr:rowOff>
    </xdr:to>
    <xdr:sp macro="" textlink="">
      <xdr:nvSpPr>
        <xdr:cNvPr id="13" name="AutoShape 1"/>
        <xdr:cNvSpPr>
          <a:spLocks noChangeArrowheads="1"/>
        </xdr:cNvSpPr>
      </xdr:nvSpPr>
      <xdr:spPr bwMode="auto">
        <a:xfrm>
          <a:off x="7858125" y="8610600"/>
          <a:ext cx="790575" cy="428625"/>
        </a:xfrm>
        <a:prstGeom prst="star16">
          <a:avLst>
            <a:gd name="adj" fmla="val 37500"/>
          </a:avLst>
        </a:prstGeom>
        <a:solidFill>
          <a:srgbClr val="FFFF99">
            <a:alpha val="50195"/>
          </a:srgbClr>
        </a:solidFill>
        <a:ln w="9525">
          <a:solidFill>
            <a:srgbClr val="000000"/>
          </a:solidFill>
          <a:miter lim="800000"/>
          <a:headEnd type="none"/>
          <a:tailEnd type="none"/>
        </a:ln>
      </xdr:spPr>
    </xdr:sp>
    <xdr:clientData/>
  </xdr:twoCellAnchor>
  <xdr:twoCellAnchor>
    <xdr:from>
      <xdr:col>7</xdr:col>
      <xdr:colOff>276225</xdr:colOff>
      <xdr:row>54</xdr:row>
      <xdr:rowOff>0</xdr:rowOff>
    </xdr:from>
    <xdr:to>
      <xdr:col>11</xdr:col>
      <xdr:colOff>295275</xdr:colOff>
      <xdr:row>58</xdr:row>
      <xdr:rowOff>47625</xdr:rowOff>
    </xdr:to>
    <xdr:graphicFrame macro="">
      <xdr:nvGraphicFramePr>
        <xdr:cNvPr id="10" name="Chart 953"/>
        <xdr:cNvGraphicFramePr/>
      </xdr:nvGraphicFramePr>
      <xdr:xfrm>
        <a:off x="5962650" y="8753475"/>
        <a:ext cx="2686050" cy="447675"/>
      </xdr:xfrm>
      <a:graphic>
        <a:graphicData uri="http://schemas.openxmlformats.org/drawingml/2006/chart">
          <c:chart xmlns:c="http://schemas.openxmlformats.org/drawingml/2006/chart" r:id="rId3"/>
        </a:graphicData>
      </a:graphic>
    </xdr:graphicFrame>
    <xdr:clientData/>
  </xdr:twoCellAnchor>
  <xdr:twoCellAnchor>
    <xdr:from>
      <xdr:col>8</xdr:col>
      <xdr:colOff>533400</xdr:colOff>
      <xdr:row>50</xdr:row>
      <xdr:rowOff>66675</xdr:rowOff>
    </xdr:from>
    <xdr:to>
      <xdr:col>12</xdr:col>
      <xdr:colOff>257175</xdr:colOff>
      <xdr:row>54</xdr:row>
      <xdr:rowOff>95250</xdr:rowOff>
    </xdr:to>
    <xdr:graphicFrame macro="">
      <xdr:nvGraphicFramePr>
        <xdr:cNvPr id="9" name="Chart 953"/>
        <xdr:cNvGraphicFramePr/>
      </xdr:nvGraphicFramePr>
      <xdr:xfrm>
        <a:off x="6886575" y="8401050"/>
        <a:ext cx="2686050" cy="447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36</xdr:row>
      <xdr:rowOff>9525</xdr:rowOff>
    </xdr:from>
    <xdr:to>
      <xdr:col>12</xdr:col>
      <xdr:colOff>504825</xdr:colOff>
      <xdr:row>70</xdr:row>
      <xdr:rowOff>19050</xdr:rowOff>
    </xdr:to>
    <xdr:grpSp>
      <xdr:nvGrpSpPr>
        <xdr:cNvPr id="3" name="Group 2"/>
        <xdr:cNvGrpSpPr/>
      </xdr:nvGrpSpPr>
      <xdr:grpSpPr>
        <a:xfrm>
          <a:off x="1143000" y="6772275"/>
          <a:ext cx="8220075" cy="4076700"/>
          <a:chOff x="1143000" y="8820150"/>
          <a:chExt cx="9115425" cy="4000500"/>
        </a:xfrm>
      </xdr:grpSpPr>
      <xdr:graphicFrame macro="">
        <xdr:nvGraphicFramePr>
          <xdr:cNvPr id="322991" name="Chart 14"/>
          <xdr:cNvGraphicFramePr/>
        </xdr:nvGraphicFramePr>
        <xdr:xfrm>
          <a:off x="1143000" y="8820150"/>
          <a:ext cx="9115425" cy="4000500"/>
        </xdr:xfrm>
        <a:graphic>
          <a:graphicData uri="http://schemas.openxmlformats.org/drawingml/2006/chart">
            <c:chart xmlns:c="http://schemas.openxmlformats.org/drawingml/2006/chart" r:id="rId1"/>
          </a:graphicData>
        </a:graphic>
      </xdr:graphicFrame>
      <xdr:sp macro="" textlink="">
        <xdr:nvSpPr>
          <xdr:cNvPr id="322993" name="AutoShape 1"/>
          <xdr:cNvSpPr>
            <a:spLocks noChangeArrowheads="1"/>
          </xdr:cNvSpPr>
        </xdr:nvSpPr>
        <xdr:spPr bwMode="auto">
          <a:xfrm>
            <a:off x="8631322" y="9617250"/>
            <a:ext cx="711003" cy="439055"/>
          </a:xfrm>
          <a:prstGeom prst="star16">
            <a:avLst>
              <a:gd name="adj" fmla="val 37500"/>
            </a:avLst>
          </a:prstGeom>
          <a:solidFill>
            <a:srgbClr val="FFFF99">
              <a:alpha val="50195"/>
            </a:srgbClr>
          </a:solidFill>
          <a:ln w="9525">
            <a:solidFill>
              <a:srgbClr val="000000"/>
            </a:solidFill>
            <a:miter lim="800000"/>
            <a:headEnd type="none"/>
            <a:tailEnd type="none"/>
          </a:ln>
        </xdr:spPr>
      </xdr:sp>
      <xdr:graphicFrame macro="">
        <xdr:nvGraphicFramePr>
          <xdr:cNvPr id="7" name="Chart 953"/>
          <xdr:cNvGraphicFramePr/>
        </xdr:nvGraphicFramePr>
        <xdr:xfrm>
          <a:off x="6482360" y="9678257"/>
          <a:ext cx="2814387" cy="485061"/>
        </xdr:xfrm>
        <a:graphic>
          <a:graphicData uri="http://schemas.openxmlformats.org/drawingml/2006/chart">
            <c:chart xmlns:c="http://schemas.openxmlformats.org/drawingml/2006/chart" r:id="rId2"/>
          </a:graphicData>
        </a:graphic>
      </xdr:graphicFrame>
      <xdr:sp macro="" textlink="">
        <xdr:nvSpPr>
          <xdr:cNvPr id="10" name="AutoShape 1"/>
          <xdr:cNvSpPr>
            <a:spLocks noChangeArrowheads="1"/>
          </xdr:cNvSpPr>
        </xdr:nvSpPr>
        <xdr:spPr bwMode="auto">
          <a:xfrm>
            <a:off x="9485893" y="9125188"/>
            <a:ext cx="711003" cy="439055"/>
          </a:xfrm>
          <a:prstGeom prst="star16">
            <a:avLst>
              <a:gd name="adj" fmla="val 37500"/>
            </a:avLst>
          </a:prstGeom>
          <a:solidFill>
            <a:srgbClr val="FFFF99">
              <a:alpha val="50195"/>
            </a:srgbClr>
          </a:solidFill>
          <a:ln w="9525">
            <a:solidFill>
              <a:srgbClr val="000000"/>
            </a:solidFill>
            <a:miter lim="800000"/>
            <a:headEnd type="none"/>
            <a:tailEnd type="none"/>
          </a:ln>
        </xdr:spPr>
      </xdr:sp>
      <xdr:graphicFrame macro="">
        <xdr:nvGraphicFramePr>
          <xdr:cNvPr id="9" name="Chart 953"/>
          <xdr:cNvGraphicFramePr/>
        </xdr:nvGraphicFramePr>
        <xdr:xfrm>
          <a:off x="7295912" y="8953167"/>
          <a:ext cx="2814387" cy="485061"/>
        </xdr:xfrm>
        <a:graphic>
          <a:graphicData uri="http://schemas.openxmlformats.org/drawingml/2006/chart">
            <c:chart xmlns:c="http://schemas.openxmlformats.org/drawingml/2006/chart" r:id="rId3"/>
          </a:graphicData>
        </a:graphic>
      </xdr:graphicFrame>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685800</xdr:colOff>
      <xdr:row>4</xdr:row>
      <xdr:rowOff>19050</xdr:rowOff>
    </xdr:from>
    <xdr:to>
      <xdr:col>23</xdr:col>
      <xdr:colOff>57150</xdr:colOff>
      <xdr:row>30</xdr:row>
      <xdr:rowOff>114300</xdr:rowOff>
    </xdr:to>
    <xdr:graphicFrame macro="">
      <xdr:nvGraphicFramePr>
        <xdr:cNvPr id="325808" name="Chart 3"/>
        <xdr:cNvGraphicFramePr/>
      </xdr:nvGraphicFramePr>
      <xdr:xfrm>
        <a:off x="9172575" y="685800"/>
        <a:ext cx="7696200" cy="4286250"/>
      </xdr:xfrm>
      <a:graphic>
        <a:graphicData uri="http://schemas.openxmlformats.org/drawingml/2006/chart">
          <c:chart xmlns:c="http://schemas.openxmlformats.org/drawingml/2006/chart" r:id="rId1"/>
        </a:graphicData>
      </a:graphic>
    </xdr:graphicFrame>
    <xdr:clientData/>
  </xdr:twoCellAnchor>
  <xdr:twoCellAnchor>
    <xdr:from>
      <xdr:col>1</xdr:col>
      <xdr:colOff>76200</xdr:colOff>
      <xdr:row>2</xdr:row>
      <xdr:rowOff>104775</xdr:rowOff>
    </xdr:from>
    <xdr:to>
      <xdr:col>10</xdr:col>
      <xdr:colOff>828675</xdr:colOff>
      <xdr:row>32</xdr:row>
      <xdr:rowOff>133350</xdr:rowOff>
    </xdr:to>
    <xdr:graphicFrame macro="">
      <xdr:nvGraphicFramePr>
        <xdr:cNvPr id="4" name="Chart 106"/>
        <xdr:cNvGraphicFramePr/>
      </xdr:nvGraphicFramePr>
      <xdr:xfrm>
        <a:off x="685800" y="447675"/>
        <a:ext cx="7667625" cy="4867275"/>
      </xdr:xfrm>
      <a:graphic>
        <a:graphicData uri="http://schemas.openxmlformats.org/drawingml/2006/chart">
          <c:chart xmlns:c="http://schemas.openxmlformats.org/drawingml/2006/chart" r:id="rId2"/>
        </a:graphicData>
      </a:graphic>
    </xdr:graphicFrame>
    <xdr:clientData/>
  </xdr:twoCellAnchor>
  <xdr:twoCellAnchor>
    <xdr:from>
      <xdr:col>11</xdr:col>
      <xdr:colOff>685800</xdr:colOff>
      <xdr:row>4</xdr:row>
      <xdr:rowOff>19050</xdr:rowOff>
    </xdr:from>
    <xdr:to>
      <xdr:col>23</xdr:col>
      <xdr:colOff>57150</xdr:colOff>
      <xdr:row>30</xdr:row>
      <xdr:rowOff>104775</xdr:rowOff>
    </xdr:to>
    <xdr:graphicFrame macro="">
      <xdr:nvGraphicFramePr>
        <xdr:cNvPr id="5" name="Chart 3"/>
        <xdr:cNvGraphicFramePr/>
      </xdr:nvGraphicFramePr>
      <xdr:xfrm>
        <a:off x="9172575" y="685800"/>
        <a:ext cx="7696200" cy="42862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1</xdr:row>
      <xdr:rowOff>142875</xdr:rowOff>
    </xdr:from>
    <xdr:to>
      <xdr:col>7</xdr:col>
      <xdr:colOff>257175</xdr:colOff>
      <xdr:row>22</xdr:row>
      <xdr:rowOff>57150</xdr:rowOff>
    </xdr:to>
    <xdr:graphicFrame macro="">
      <xdr:nvGraphicFramePr>
        <xdr:cNvPr id="370927" name="Chart 1"/>
        <xdr:cNvGraphicFramePr/>
      </xdr:nvGraphicFramePr>
      <xdr:xfrm>
        <a:off x="590550" y="304800"/>
        <a:ext cx="7620000" cy="3571875"/>
      </xdr:xfrm>
      <a:graphic>
        <a:graphicData uri="http://schemas.openxmlformats.org/drawingml/2006/chart">
          <c:chart xmlns:c="http://schemas.openxmlformats.org/drawingml/2006/chart" r:id="rId1"/>
        </a:graphicData>
      </a:graphic>
    </xdr:graphicFrame>
    <xdr:clientData/>
  </xdr:twoCellAnchor>
  <xdr:twoCellAnchor>
    <xdr:from>
      <xdr:col>0</xdr:col>
      <xdr:colOff>590550</xdr:colOff>
      <xdr:row>25</xdr:row>
      <xdr:rowOff>57150</xdr:rowOff>
    </xdr:from>
    <xdr:to>
      <xdr:col>9</xdr:col>
      <xdr:colOff>0</xdr:colOff>
      <xdr:row>44</xdr:row>
      <xdr:rowOff>104775</xdr:rowOff>
    </xdr:to>
    <xdr:graphicFrame macro="">
      <xdr:nvGraphicFramePr>
        <xdr:cNvPr id="370928" name="Chart 4"/>
        <xdr:cNvGraphicFramePr/>
      </xdr:nvGraphicFramePr>
      <xdr:xfrm>
        <a:off x="590550" y="4352925"/>
        <a:ext cx="8886825" cy="3105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7 Transport">
      <a:dk1>
        <a:sysClr val="windowText" lastClr="000000"/>
      </a:dk1>
      <a:lt1>
        <a:sysClr val="window" lastClr="FFFFFF"/>
      </a:lt1>
      <a:dk2>
        <a:srgbClr val="1F497D"/>
      </a:dk2>
      <a:lt2>
        <a:srgbClr val="EEECE1"/>
      </a:lt2>
      <a:accent1>
        <a:srgbClr val="B9C31E"/>
      </a:accent1>
      <a:accent2>
        <a:srgbClr val="C84B96"/>
      </a:accent2>
      <a:accent3>
        <a:srgbClr val="286EB4"/>
      </a:accent3>
      <a:accent4>
        <a:srgbClr val="D73C41"/>
      </a:accent4>
      <a:accent5>
        <a:srgbClr val="00A5E6"/>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D1BBA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D1BBA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73"/>
  <sheetViews>
    <sheetView showGridLines="0" workbookViewId="0" topLeftCell="A34">
      <selection activeCell="B73" sqref="B73"/>
    </sheetView>
  </sheetViews>
  <sheetFormatPr defaultColWidth="9.140625" defaultRowHeight="12.75"/>
  <cols>
    <col min="1" max="1" width="10.00390625" style="28" customWidth="1"/>
    <col min="2" max="2" width="12.421875" style="28" customWidth="1"/>
    <col min="3" max="3" width="14.28125" style="28" customWidth="1"/>
    <col min="4" max="4" width="10.00390625" style="28" customWidth="1"/>
    <col min="5" max="5" width="12.140625" style="28" customWidth="1"/>
    <col min="6" max="6" width="14.28125" style="28" customWidth="1"/>
    <col min="7" max="7" width="12.140625" style="28" customWidth="1"/>
    <col min="8" max="11" width="10.00390625" style="28" customWidth="1"/>
    <col min="12" max="12" width="14.421875" style="28" bestFit="1" customWidth="1"/>
    <col min="13" max="13" width="10.00390625" style="28" customWidth="1"/>
    <col min="14" max="16384" width="9.140625" style="28" customWidth="1"/>
  </cols>
  <sheetData>
    <row r="1" spans="1:9" ht="30" customHeight="1">
      <c r="A1" s="26"/>
      <c r="B1" s="27" t="s">
        <v>67</v>
      </c>
      <c r="C1" s="29"/>
      <c r="D1" s="29"/>
      <c r="E1" s="29"/>
      <c r="F1" s="29"/>
      <c r="G1" s="29"/>
      <c r="H1" s="29"/>
      <c r="I1" s="29"/>
    </row>
    <row r="2" spans="2:9" ht="13.7" customHeight="1">
      <c r="B2" s="30"/>
      <c r="C2" s="30"/>
      <c r="D2" s="30"/>
      <c r="E2" s="30"/>
      <c r="F2" s="30"/>
      <c r="G2" s="30"/>
      <c r="H2" s="30"/>
      <c r="I2" s="30"/>
    </row>
    <row r="3" spans="2:6" ht="15" customHeight="1">
      <c r="B3" s="31" t="s">
        <v>66</v>
      </c>
      <c r="C3" s="221" t="s">
        <v>145</v>
      </c>
      <c r="E3" s="30"/>
      <c r="F3" s="30"/>
    </row>
    <row r="4" spans="1:8" ht="15" customHeight="1">
      <c r="A4" s="35">
        <v>2010</v>
      </c>
      <c r="B4" s="32" t="s">
        <v>1</v>
      </c>
      <c r="C4" s="33">
        <v>35073049334.3</v>
      </c>
      <c r="D4" s="34"/>
      <c r="E4" s="30"/>
      <c r="F4" s="30"/>
      <c r="H4" s="158"/>
    </row>
    <row r="5" spans="1:8" ht="15" customHeight="1">
      <c r="A5" s="35"/>
      <c r="B5" s="32" t="s">
        <v>2</v>
      </c>
      <c r="C5" s="33">
        <v>39252878889.8</v>
      </c>
      <c r="D5" s="37">
        <f aca="true" t="shared" si="0" ref="D5:D19">C5/C4-1</f>
        <v>0.11917496866781696</v>
      </c>
      <c r="E5" s="30"/>
      <c r="F5" s="30"/>
      <c r="H5" s="158"/>
    </row>
    <row r="6" spans="1:8" ht="15" customHeight="1">
      <c r="A6" s="35"/>
      <c r="B6" s="32" t="s">
        <v>3</v>
      </c>
      <c r="C6" s="33">
        <v>40157887294.99002</v>
      </c>
      <c r="D6" s="37">
        <f t="shared" si="0"/>
        <v>0.023055847896679582</v>
      </c>
      <c r="E6" s="30"/>
      <c r="F6" s="30"/>
      <c r="H6" s="158"/>
    </row>
    <row r="7" spans="1:8" ht="15" customHeight="1">
      <c r="A7" s="35"/>
      <c r="B7" s="32" t="s">
        <v>4</v>
      </c>
      <c r="C7" s="33">
        <v>39890513926.21</v>
      </c>
      <c r="D7" s="37">
        <f t="shared" si="0"/>
        <v>-0.006658053667414343</v>
      </c>
      <c r="E7" s="30"/>
      <c r="F7" s="236">
        <f>SUM(C4:C7)</f>
        <v>154374329445.30002</v>
      </c>
      <c r="H7" s="158"/>
    </row>
    <row r="8" spans="1:8" ht="15" customHeight="1">
      <c r="A8" s="35">
        <v>2011</v>
      </c>
      <c r="B8" s="32" t="s">
        <v>1</v>
      </c>
      <c r="C8" s="33">
        <v>35124183347.72</v>
      </c>
      <c r="D8" s="37">
        <f t="shared" si="0"/>
        <v>-0.11948531390963824</v>
      </c>
      <c r="E8" s="30"/>
      <c r="F8" s="30"/>
      <c r="H8" s="158">
        <f aca="true" t="shared" si="1" ref="H8:H30">C8/C4-1</f>
        <v>0.0014579289337695034</v>
      </c>
    </row>
    <row r="9" spans="1:8" ht="15" customHeight="1">
      <c r="A9" s="35"/>
      <c r="B9" s="32" t="s">
        <v>2</v>
      </c>
      <c r="C9" s="33">
        <v>35880772179.445</v>
      </c>
      <c r="D9" s="37">
        <f t="shared" si="0"/>
        <v>0.021540396376905635</v>
      </c>
      <c r="E9" s="30"/>
      <c r="F9" s="30"/>
      <c r="H9" s="158">
        <f t="shared" si="1"/>
        <v>-0.08590724567800445</v>
      </c>
    </row>
    <row r="10" spans="2:8" ht="15" customHeight="1">
      <c r="B10" s="32" t="s">
        <v>3</v>
      </c>
      <c r="C10" s="33">
        <v>36866193553.848206</v>
      </c>
      <c r="D10" s="37">
        <f t="shared" si="0"/>
        <v>0.027463772782674978</v>
      </c>
      <c r="E10" s="30"/>
      <c r="F10" s="30"/>
      <c r="H10" s="158">
        <f t="shared" si="1"/>
        <v>-0.08196879773484689</v>
      </c>
    </row>
    <row r="11" spans="1:8" ht="15" customHeight="1">
      <c r="A11" s="35"/>
      <c r="B11" s="32" t="s">
        <v>4</v>
      </c>
      <c r="C11" s="33">
        <v>33139622249.656605</v>
      </c>
      <c r="D11" s="37">
        <f t="shared" si="0"/>
        <v>-0.10108370148788004</v>
      </c>
      <c r="E11" s="30"/>
      <c r="F11" s="236">
        <f>SUM(C8:C11)</f>
        <v>141010771330.66983</v>
      </c>
      <c r="G11" s="158">
        <f>F11/F7-1</f>
        <v>-0.08656593465149487</v>
      </c>
      <c r="H11" s="158">
        <f t="shared" si="1"/>
        <v>-0.16923551521650693</v>
      </c>
    </row>
    <row r="12" spans="1:8" ht="15" customHeight="1">
      <c r="A12" s="35">
        <v>2012</v>
      </c>
      <c r="B12" s="32" t="s">
        <v>1</v>
      </c>
      <c r="C12" s="33">
        <v>34624647932.9</v>
      </c>
      <c r="D12" s="37">
        <f t="shared" si="0"/>
        <v>0.04481118318295807</v>
      </c>
      <c r="E12" s="30"/>
      <c r="F12" s="30"/>
      <c r="H12" s="158">
        <f t="shared" si="1"/>
        <v>-0.01422197947991366</v>
      </c>
    </row>
    <row r="13" spans="1:8" ht="15" customHeight="1">
      <c r="A13" s="35"/>
      <c r="B13" s="32" t="s">
        <v>2</v>
      </c>
      <c r="C13" s="33">
        <v>39261333778.92</v>
      </c>
      <c r="D13" s="37">
        <f t="shared" si="0"/>
        <v>0.13391286620460519</v>
      </c>
      <c r="E13" s="30"/>
      <c r="F13" s="30"/>
      <c r="H13" s="158">
        <f t="shared" si="1"/>
        <v>0.0942165230605494</v>
      </c>
    </row>
    <row r="14" spans="1:8" ht="15" customHeight="1">
      <c r="A14" s="35"/>
      <c r="B14" s="32" t="s">
        <v>3</v>
      </c>
      <c r="C14" s="33">
        <v>37072840404.33</v>
      </c>
      <c r="D14" s="37">
        <f t="shared" si="0"/>
        <v>-0.05574169708327714</v>
      </c>
      <c r="E14" s="30"/>
      <c r="F14" s="30"/>
      <c r="H14" s="158">
        <f t="shared" si="1"/>
        <v>0.0056053210424331645</v>
      </c>
    </row>
    <row r="15" spans="2:8" ht="12.75">
      <c r="B15" s="32" t="s">
        <v>4</v>
      </c>
      <c r="C15" s="33">
        <v>37939262229.649994</v>
      </c>
      <c r="D15" s="37">
        <f t="shared" si="0"/>
        <v>0.023370796946510675</v>
      </c>
      <c r="E15" s="30"/>
      <c r="F15" s="236">
        <f>SUM(C12:C15)</f>
        <v>148898084345.8</v>
      </c>
      <c r="G15" s="158">
        <f>F15/F11-1</f>
        <v>0.05593411723587005</v>
      </c>
      <c r="H15" s="158">
        <f t="shared" si="1"/>
        <v>0.14483085968317355</v>
      </c>
    </row>
    <row r="16" spans="1:8" ht="15" customHeight="1">
      <c r="A16" s="35">
        <v>2013</v>
      </c>
      <c r="B16" s="32" t="s">
        <v>1</v>
      </c>
      <c r="C16" s="33">
        <v>36222814936</v>
      </c>
      <c r="D16" s="37">
        <f t="shared" si="0"/>
        <v>-0.045241978699010366</v>
      </c>
      <c r="E16" s="30"/>
      <c r="F16" s="30"/>
      <c r="H16" s="158">
        <f t="shared" si="1"/>
        <v>0.04615691706662628</v>
      </c>
    </row>
    <row r="17" spans="1:8" ht="15" customHeight="1">
      <c r="A17" s="35"/>
      <c r="B17" s="32" t="s">
        <v>2</v>
      </c>
      <c r="C17" s="33">
        <v>37638907302.68</v>
      </c>
      <c r="D17" s="37">
        <f t="shared" si="0"/>
        <v>0.03909393483587653</v>
      </c>
      <c r="E17" s="30"/>
      <c r="F17" s="30"/>
      <c r="H17" s="158">
        <f t="shared" si="1"/>
        <v>-0.0413237738018748</v>
      </c>
    </row>
    <row r="18" spans="1:8" ht="15" customHeight="1">
      <c r="A18" s="35"/>
      <c r="B18" s="32" t="s">
        <v>3</v>
      </c>
      <c r="C18" s="33">
        <v>37458957521</v>
      </c>
      <c r="D18" s="37">
        <f t="shared" si="0"/>
        <v>-0.004780951270261458</v>
      </c>
      <c r="E18" s="30"/>
      <c r="F18" s="30"/>
      <c r="H18" s="158">
        <f t="shared" si="1"/>
        <v>0.010415093973347167</v>
      </c>
    </row>
    <row r="19" spans="2:8" ht="15" customHeight="1">
      <c r="B19" s="32" t="s">
        <v>4</v>
      </c>
      <c r="C19" s="33">
        <v>40298114065.34</v>
      </c>
      <c r="D19" s="37">
        <f t="shared" si="0"/>
        <v>0.07579379492203775</v>
      </c>
      <c r="E19" s="30"/>
      <c r="F19" s="236">
        <f>SUM(C16:C19)</f>
        <v>151618793825.02</v>
      </c>
      <c r="G19" s="158">
        <f>F19/F15-1</f>
        <v>0.0182722933688082</v>
      </c>
      <c r="H19" s="158">
        <f t="shared" si="1"/>
        <v>0.06217442557031405</v>
      </c>
    </row>
    <row r="20" spans="1:8" ht="15" customHeight="1">
      <c r="A20" s="35">
        <v>2014</v>
      </c>
      <c r="B20" s="32" t="s">
        <v>1</v>
      </c>
      <c r="C20" s="33">
        <v>37126398964.42</v>
      </c>
      <c r="D20" s="37">
        <f>C20/C19-1</f>
        <v>-0.07870629121197403</v>
      </c>
      <c r="E20" s="30"/>
      <c r="F20" s="30"/>
      <c r="G20" s="30"/>
      <c r="H20" s="158">
        <f t="shared" si="1"/>
        <v>0.02494516315246309</v>
      </c>
    </row>
    <row r="21" spans="2:8" ht="15" customHeight="1">
      <c r="B21" s="32" t="s">
        <v>2</v>
      </c>
      <c r="C21" s="33">
        <v>36020578750.26</v>
      </c>
      <c r="D21" s="37">
        <f aca="true" t="shared" si="2" ref="D21:D32">C21/C20-1</f>
        <v>-0.029785280689887395</v>
      </c>
      <c r="E21" s="30"/>
      <c r="F21" s="30"/>
      <c r="G21" s="30"/>
      <c r="H21" s="158">
        <f t="shared" si="1"/>
        <v>-0.042996161907834396</v>
      </c>
    </row>
    <row r="22" spans="2:8" ht="15" customHeight="1">
      <c r="B22" s="32" t="s">
        <v>3</v>
      </c>
      <c r="C22" s="33">
        <v>38352515422.4</v>
      </c>
      <c r="D22" s="37">
        <f t="shared" si="2"/>
        <v>0.0647390117829012</v>
      </c>
      <c r="E22" s="30"/>
      <c r="F22" s="30"/>
      <c r="G22" s="30"/>
      <c r="H22" s="158">
        <f t="shared" si="1"/>
        <v>0.023854318447037892</v>
      </c>
    </row>
    <row r="23" spans="2:8" ht="15" customHeight="1">
      <c r="B23" s="32" t="s">
        <v>4</v>
      </c>
      <c r="C23" s="33">
        <v>38492105006.63</v>
      </c>
      <c r="D23" s="37">
        <f t="shared" si="2"/>
        <v>0.003639646127316709</v>
      </c>
      <c r="E23" s="30"/>
      <c r="F23" s="236">
        <f>SUM(C20:C23)</f>
        <v>149991598143.71</v>
      </c>
      <c r="G23" s="158">
        <f>F23/F19-1</f>
        <v>-0.010732150284666564</v>
      </c>
      <c r="H23" s="158">
        <f t="shared" si="1"/>
        <v>-0.04481621784537382</v>
      </c>
    </row>
    <row r="24" spans="1:8" ht="15" customHeight="1">
      <c r="A24" s="35">
        <v>2015</v>
      </c>
      <c r="B24" s="32" t="s">
        <v>1</v>
      </c>
      <c r="C24" s="33">
        <v>39691470411.408</v>
      </c>
      <c r="D24" s="37">
        <f t="shared" si="2"/>
        <v>0.03115873773521649</v>
      </c>
      <c r="E24" s="30"/>
      <c r="F24" s="30"/>
      <c r="G24" s="30"/>
      <c r="H24" s="158">
        <f t="shared" si="1"/>
        <v>0.06909023009331516</v>
      </c>
    </row>
    <row r="25" spans="2:8" ht="15" customHeight="1">
      <c r="B25" s="32" t="s">
        <v>2</v>
      </c>
      <c r="C25" s="33">
        <v>38793131761.11199</v>
      </c>
      <c r="D25" s="37">
        <f t="shared" si="2"/>
        <v>-0.022633040322885267</v>
      </c>
      <c r="E25" s="30"/>
      <c r="F25" s="30"/>
      <c r="G25" s="30"/>
      <c r="H25" s="158">
        <f t="shared" si="1"/>
        <v>0.0769713621226027</v>
      </c>
    </row>
    <row r="26" spans="2:8" ht="15" customHeight="1">
      <c r="B26" s="32" t="s">
        <v>3</v>
      </c>
      <c r="C26" s="33">
        <v>33944012251.291</v>
      </c>
      <c r="D26" s="37">
        <f t="shared" si="2"/>
        <v>-0.12499943391221557</v>
      </c>
      <c r="E26" s="30"/>
      <c r="F26" s="30"/>
      <c r="G26" s="30"/>
      <c r="H26" s="158">
        <f t="shared" si="1"/>
        <v>-0.1149469108494039</v>
      </c>
    </row>
    <row r="27" spans="2:8" ht="15" customHeight="1">
      <c r="B27" s="32" t="s">
        <v>4</v>
      </c>
      <c r="C27" s="33">
        <v>33893279025.669003</v>
      </c>
      <c r="D27" s="37">
        <f t="shared" si="2"/>
        <v>-0.0014946148748242738</v>
      </c>
      <c r="E27" s="30"/>
      <c r="F27" s="236">
        <f>SUM(C24:C27)</f>
        <v>146321893449.47998</v>
      </c>
      <c r="G27" s="158">
        <f>F27/F23-1</f>
        <v>-0.024466068364135896</v>
      </c>
      <c r="H27" s="158">
        <f t="shared" si="1"/>
        <v>-0.11947452549474447</v>
      </c>
    </row>
    <row r="28" spans="1:8" ht="15" customHeight="1">
      <c r="A28" s="28">
        <v>2016</v>
      </c>
      <c r="B28" s="32" t="s">
        <v>1</v>
      </c>
      <c r="C28" s="33">
        <v>36982429900.183</v>
      </c>
      <c r="D28" s="37">
        <f t="shared" si="2"/>
        <v>0.09114346452505928</v>
      </c>
      <c r="E28" s="30"/>
      <c r="F28" s="30"/>
      <c r="G28" s="30"/>
      <c r="H28" s="158">
        <f t="shared" si="1"/>
        <v>-0.06825246036857269</v>
      </c>
    </row>
    <row r="29" spans="1:8" ht="15" customHeight="1">
      <c r="A29" s="35"/>
      <c r="B29" s="32" t="s">
        <v>2</v>
      </c>
      <c r="C29" s="33">
        <v>37816994446.662</v>
      </c>
      <c r="D29" s="37">
        <f t="shared" si="2"/>
        <v>0.022566514659299708</v>
      </c>
      <c r="E29" s="30"/>
      <c r="F29" s="30"/>
      <c r="G29" s="30"/>
      <c r="H29" s="158">
        <f t="shared" si="1"/>
        <v>-0.025162632407742747</v>
      </c>
    </row>
    <row r="30" spans="2:8" ht="15" customHeight="1">
      <c r="B30" s="32" t="s">
        <v>3</v>
      </c>
      <c r="C30" s="33">
        <v>36812976886.207</v>
      </c>
      <c r="D30" s="37">
        <f t="shared" si="2"/>
        <v>-0.026549374828586436</v>
      </c>
      <c r="E30" s="30"/>
      <c r="F30" s="30"/>
      <c r="G30" s="30"/>
      <c r="H30" s="158">
        <f t="shared" si="1"/>
        <v>0.08452049255924021</v>
      </c>
    </row>
    <row r="31" spans="2:8" ht="15" customHeight="1">
      <c r="B31" s="32" t="s">
        <v>4</v>
      </c>
      <c r="C31" s="33">
        <v>34593640249.68599</v>
      </c>
      <c r="D31" s="37">
        <f t="shared" si="2"/>
        <v>-0.06028680167271527</v>
      </c>
      <c r="E31" s="30"/>
      <c r="F31" s="236">
        <f>SUM(C28:C31)</f>
        <v>146206041482.73798</v>
      </c>
      <c r="G31" s="237">
        <f>F31/F27-1</f>
        <v>-0.0007917609867590381</v>
      </c>
      <c r="H31" s="158">
        <f>C31/C27-1</f>
        <v>0.020663719892270338</v>
      </c>
    </row>
    <row r="32" spans="1:8" ht="15" customHeight="1">
      <c r="A32" s="28">
        <v>2017</v>
      </c>
      <c r="B32" s="32" t="s">
        <v>1</v>
      </c>
      <c r="C32" s="33">
        <v>33483141432.231</v>
      </c>
      <c r="D32" s="37">
        <f t="shared" si="2"/>
        <v>-0.03210124200401465</v>
      </c>
      <c r="E32" s="30"/>
      <c r="F32" s="30"/>
      <c r="G32" s="30"/>
      <c r="H32" s="158">
        <f aca="true" t="shared" si="3" ref="H32">C32/C28-1</f>
        <v>-0.09462029610809009</v>
      </c>
    </row>
    <row r="33" spans="2:14" ht="8.25" customHeight="1">
      <c r="B33" s="30"/>
      <c r="C33" s="76"/>
      <c r="D33" s="30"/>
      <c r="E33" s="30"/>
      <c r="F33" s="30"/>
      <c r="G33" s="30"/>
      <c r="H33" s="30"/>
      <c r="I33" s="30"/>
      <c r="N33" s="158"/>
    </row>
    <row r="34" spans="2:5" ht="12.75">
      <c r="B34" s="39"/>
      <c r="E34" s="30"/>
    </row>
    <row r="35" spans="2:3" ht="12.75">
      <c r="B35" s="238" t="s">
        <v>153</v>
      </c>
      <c r="C35" s="39"/>
    </row>
    <row r="36" spans="3:8" ht="15.75" customHeight="1">
      <c r="C36" s="41"/>
      <c r="D36" s="41"/>
      <c r="F36" s="41"/>
      <c r="G36" s="41"/>
      <c r="H36" s="41"/>
    </row>
    <row r="37" ht="8.25" customHeight="1">
      <c r="E37" s="41"/>
    </row>
    <row r="38" ht="8.25" customHeight="1"/>
    <row r="39" ht="8.25" customHeight="1"/>
    <row r="40" ht="8.25" customHeight="1"/>
    <row r="41" ht="8.25" customHeight="1"/>
    <row r="42" ht="8.25" customHeight="1"/>
    <row r="43" ht="8.25" customHeight="1"/>
    <row r="44" ht="8.25" customHeight="1"/>
    <row r="45" ht="8.25" customHeight="1"/>
    <row r="46" ht="8.25" customHeight="1"/>
    <row r="47" ht="8.25" customHeight="1"/>
    <row r="48" ht="8.25" customHeight="1"/>
    <row r="49" ht="8.25" customHeight="1"/>
    <row r="50" ht="8.25" customHeight="1"/>
    <row r="51" ht="8.25" customHeight="1"/>
    <row r="52" ht="8.25" customHeight="1"/>
    <row r="53" ht="8.25" customHeight="1"/>
    <row r="54" ht="8.25" customHeight="1"/>
    <row r="55" ht="8.25" customHeight="1"/>
    <row r="56" ht="8.25" customHeight="1"/>
    <row r="57" ht="7.5" customHeight="1"/>
    <row r="58" ht="7.5" customHeight="1"/>
    <row r="59" ht="7.5" customHeight="1"/>
    <row r="60" ht="7.5" customHeight="1"/>
    <row r="61" ht="7.5" customHeight="1"/>
    <row r="69" ht="12.75">
      <c r="B69" s="41"/>
    </row>
    <row r="71" ht="12.75">
      <c r="B71" s="188" t="s">
        <v>147</v>
      </c>
    </row>
    <row r="73" ht="12.75">
      <c r="B73" s="239" t="s">
        <v>154</v>
      </c>
    </row>
  </sheetData>
  <printOptions horizontalCentered="1" verticalCentered="1"/>
  <pageMargins left="0.8661417322834646" right="0.07874015748031496" top="0.15748031496062992" bottom="0.15748031496062992" header="0.5118110236220472" footer="0.5118110236220472"/>
  <pageSetup horizontalDpi="600" verticalDpi="600" orientation="landscape" paperSize="9" scale="71"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K20"/>
  <sheetViews>
    <sheetView showGridLines="0" workbookViewId="0" topLeftCell="A1">
      <selection activeCell="A2" sqref="A2:XFD3"/>
    </sheetView>
  </sheetViews>
  <sheetFormatPr defaultColWidth="9.140625" defaultRowHeight="12.75"/>
  <cols>
    <col min="1" max="1" width="9.140625" style="45" customWidth="1"/>
    <col min="2" max="2" width="44.7109375" style="43" customWidth="1"/>
    <col min="3" max="10" width="10.00390625" style="43" customWidth="1"/>
    <col min="11" max="16384" width="9.140625" style="43" customWidth="1"/>
  </cols>
  <sheetData>
    <row r="2" spans="2:10" ht="12.75">
      <c r="B2" s="242" t="s">
        <v>117</v>
      </c>
      <c r="C2" s="159"/>
      <c r="D2" s="159"/>
      <c r="E2" s="159"/>
      <c r="F2" s="159"/>
      <c r="G2" s="159"/>
      <c r="H2" s="159"/>
      <c r="I2" s="159"/>
      <c r="J2" s="159"/>
    </row>
    <row r="3" spans="2:10" ht="12.75">
      <c r="B3" s="159"/>
      <c r="C3" s="159"/>
      <c r="D3" s="159"/>
      <c r="E3" s="159"/>
      <c r="F3" s="159"/>
      <c r="G3" s="159"/>
      <c r="H3" s="159"/>
      <c r="I3" s="159"/>
      <c r="J3" s="159"/>
    </row>
    <row r="4" spans="2:11" ht="24">
      <c r="B4" s="160"/>
      <c r="C4" s="161" t="s">
        <v>37</v>
      </c>
      <c r="D4" s="161" t="s">
        <v>40</v>
      </c>
      <c r="E4" s="162" t="s">
        <v>9</v>
      </c>
      <c r="F4" s="162" t="s">
        <v>11</v>
      </c>
      <c r="G4" s="163" t="s">
        <v>17</v>
      </c>
      <c r="H4" s="163" t="s">
        <v>19</v>
      </c>
      <c r="I4" s="163" t="s">
        <v>23</v>
      </c>
      <c r="J4" s="163" t="s">
        <v>39</v>
      </c>
      <c r="K4" s="163" t="s">
        <v>26</v>
      </c>
    </row>
    <row r="5" spans="2:11" ht="14.25" customHeight="1">
      <c r="B5" s="168" t="s">
        <v>37</v>
      </c>
      <c r="C5" s="169">
        <v>148199.6527</v>
      </c>
      <c r="D5" s="169">
        <v>112.074</v>
      </c>
      <c r="E5" s="170">
        <v>0</v>
      </c>
      <c r="F5" s="170">
        <v>46796.7987</v>
      </c>
      <c r="G5" s="170">
        <v>1189.889</v>
      </c>
      <c r="H5" s="170">
        <v>98355.389</v>
      </c>
      <c r="I5" s="170">
        <v>584.59</v>
      </c>
      <c r="J5" s="170">
        <v>1113.1329999999998</v>
      </c>
      <c r="K5" s="170">
        <v>47.779</v>
      </c>
    </row>
    <row r="6" spans="2:11" ht="14.25" customHeight="1">
      <c r="B6" s="166" t="s">
        <v>93</v>
      </c>
      <c r="C6" s="167">
        <v>76390.594</v>
      </c>
      <c r="D6" s="182">
        <v>112.074</v>
      </c>
      <c r="E6" s="183">
        <v>0</v>
      </c>
      <c r="F6" s="183" t="s">
        <v>7</v>
      </c>
      <c r="G6" s="183">
        <v>1185.329</v>
      </c>
      <c r="H6" s="183">
        <v>73545.106</v>
      </c>
      <c r="I6" s="183">
        <v>584.59</v>
      </c>
      <c r="J6" s="183">
        <v>915.716</v>
      </c>
      <c r="K6" s="183">
        <v>47.779</v>
      </c>
    </row>
    <row r="7" spans="2:11" ht="14.25" customHeight="1">
      <c r="B7" s="166" t="s">
        <v>118</v>
      </c>
      <c r="C7" s="167">
        <v>46796.7987</v>
      </c>
      <c r="D7" s="182">
        <v>0</v>
      </c>
      <c r="E7" s="183">
        <v>0</v>
      </c>
      <c r="F7" s="183">
        <v>46796.7987</v>
      </c>
      <c r="G7" s="183">
        <v>0</v>
      </c>
      <c r="H7" s="183">
        <v>0</v>
      </c>
      <c r="I7" s="183">
        <v>0</v>
      </c>
      <c r="J7" s="183">
        <v>0</v>
      </c>
      <c r="K7" s="183">
        <v>0</v>
      </c>
    </row>
    <row r="8" spans="2:11" ht="14.25" customHeight="1">
      <c r="B8" s="164" t="s">
        <v>104</v>
      </c>
      <c r="C8" s="167">
        <v>17951.431</v>
      </c>
      <c r="D8" s="184">
        <v>0</v>
      </c>
      <c r="E8" s="185">
        <v>0</v>
      </c>
      <c r="F8" s="185" t="s">
        <v>7</v>
      </c>
      <c r="G8" s="185">
        <v>0</v>
      </c>
      <c r="H8" s="185">
        <v>17951.431</v>
      </c>
      <c r="I8" s="185">
        <v>0</v>
      </c>
      <c r="J8" s="185">
        <v>0</v>
      </c>
      <c r="K8" s="185">
        <v>0</v>
      </c>
    </row>
    <row r="9" spans="2:11" ht="14.25" customHeight="1">
      <c r="B9" s="164" t="s">
        <v>105</v>
      </c>
      <c r="C9" s="167">
        <v>2973.961</v>
      </c>
      <c r="D9" s="184">
        <v>0</v>
      </c>
      <c r="E9" s="185">
        <v>0</v>
      </c>
      <c r="F9" s="185" t="s">
        <v>7</v>
      </c>
      <c r="G9" s="185">
        <v>0</v>
      </c>
      <c r="H9" s="185">
        <v>2778.548</v>
      </c>
      <c r="I9" s="185">
        <v>0</v>
      </c>
      <c r="J9" s="185">
        <v>195.413</v>
      </c>
      <c r="K9" s="185">
        <v>0</v>
      </c>
    </row>
    <row r="10" spans="2:11" ht="14.25" customHeight="1">
      <c r="B10" s="164" t="s">
        <v>103</v>
      </c>
      <c r="C10" s="167">
        <v>2867.494</v>
      </c>
      <c r="D10" s="184">
        <v>0</v>
      </c>
      <c r="E10" s="185">
        <v>0</v>
      </c>
      <c r="F10" s="185" t="s">
        <v>7</v>
      </c>
      <c r="G10" s="185">
        <v>0</v>
      </c>
      <c r="H10" s="185">
        <v>2867.494</v>
      </c>
      <c r="I10" s="185">
        <v>0</v>
      </c>
      <c r="J10" s="185">
        <v>0</v>
      </c>
      <c r="K10" s="185">
        <v>0</v>
      </c>
    </row>
    <row r="11" spans="2:11" ht="14.25" customHeight="1">
      <c r="B11" s="164" t="s">
        <v>101</v>
      </c>
      <c r="C11" s="167">
        <v>651.194</v>
      </c>
      <c r="D11" s="184">
        <v>0</v>
      </c>
      <c r="E11" s="185">
        <v>0</v>
      </c>
      <c r="F11" s="185" t="s">
        <v>7</v>
      </c>
      <c r="G11" s="185">
        <v>0</v>
      </c>
      <c r="H11" s="185">
        <v>651.194</v>
      </c>
      <c r="I11" s="185">
        <v>0</v>
      </c>
      <c r="J11" s="185">
        <v>0</v>
      </c>
      <c r="K11" s="185">
        <v>0</v>
      </c>
    </row>
    <row r="12" spans="2:11" ht="14.25" customHeight="1">
      <c r="B12" s="164" t="s">
        <v>95</v>
      </c>
      <c r="C12" s="167">
        <v>421.039</v>
      </c>
      <c r="D12" s="184">
        <v>0</v>
      </c>
      <c r="E12" s="185">
        <v>0</v>
      </c>
      <c r="F12" s="185" t="s">
        <v>7</v>
      </c>
      <c r="G12" s="185">
        <v>0</v>
      </c>
      <c r="H12" s="185">
        <v>421.039</v>
      </c>
      <c r="I12" s="185">
        <v>0</v>
      </c>
      <c r="J12" s="185">
        <v>0</v>
      </c>
      <c r="K12" s="185">
        <v>0</v>
      </c>
    </row>
    <row r="13" spans="2:11" ht="14.25" customHeight="1">
      <c r="B13" s="164" t="s">
        <v>96</v>
      </c>
      <c r="C13" s="167">
        <v>53.298</v>
      </c>
      <c r="D13" s="184">
        <v>0</v>
      </c>
      <c r="E13" s="185">
        <v>0</v>
      </c>
      <c r="F13" s="185" t="s">
        <v>7</v>
      </c>
      <c r="G13" s="185">
        <v>0</v>
      </c>
      <c r="H13" s="185">
        <v>53.298</v>
      </c>
      <c r="I13" s="185">
        <v>0</v>
      </c>
      <c r="J13" s="185">
        <v>0</v>
      </c>
      <c r="K13" s="185">
        <v>0</v>
      </c>
    </row>
    <row r="14" spans="2:11" ht="14.25" customHeight="1">
      <c r="B14" s="164" t="s">
        <v>94</v>
      </c>
      <c r="C14" s="167">
        <v>50.352</v>
      </c>
      <c r="D14" s="184">
        <v>0</v>
      </c>
      <c r="E14" s="185">
        <v>0</v>
      </c>
      <c r="F14" s="185" t="s">
        <v>7</v>
      </c>
      <c r="G14" s="185">
        <v>0.87</v>
      </c>
      <c r="H14" s="185">
        <v>47.478</v>
      </c>
      <c r="I14" s="185">
        <v>0</v>
      </c>
      <c r="J14" s="185">
        <v>2.004</v>
      </c>
      <c r="K14" s="185">
        <v>0</v>
      </c>
    </row>
    <row r="15" spans="2:11" ht="14.25" customHeight="1">
      <c r="B15" s="164" t="s">
        <v>99</v>
      </c>
      <c r="C15" s="167">
        <v>39.394</v>
      </c>
      <c r="D15" s="184">
        <v>0</v>
      </c>
      <c r="E15" s="185">
        <v>0</v>
      </c>
      <c r="F15" s="185" t="s">
        <v>7</v>
      </c>
      <c r="G15" s="185">
        <v>2.858</v>
      </c>
      <c r="H15" s="185">
        <v>36.536</v>
      </c>
      <c r="I15" s="185">
        <v>0</v>
      </c>
      <c r="J15" s="185">
        <v>0</v>
      </c>
      <c r="K15" s="185">
        <v>0</v>
      </c>
    </row>
    <row r="16" spans="2:11" ht="14.25" customHeight="1">
      <c r="B16" s="164" t="s">
        <v>97</v>
      </c>
      <c r="C16" s="167">
        <v>4.097</v>
      </c>
      <c r="D16" s="184">
        <v>0</v>
      </c>
      <c r="E16" s="185">
        <v>0</v>
      </c>
      <c r="F16" s="185" t="s">
        <v>7</v>
      </c>
      <c r="G16" s="185">
        <v>0.832</v>
      </c>
      <c r="H16" s="185">
        <v>3.265</v>
      </c>
      <c r="I16" s="185">
        <v>0</v>
      </c>
      <c r="J16" s="185">
        <v>0</v>
      </c>
      <c r="K16" s="185">
        <v>0</v>
      </c>
    </row>
    <row r="17" spans="2:11" ht="14.25" customHeight="1">
      <c r="B17" s="164" t="s">
        <v>100</v>
      </c>
      <c r="C17" s="167">
        <v>0</v>
      </c>
      <c r="D17" s="184">
        <v>0</v>
      </c>
      <c r="E17" s="185">
        <v>0</v>
      </c>
      <c r="F17" s="185" t="s">
        <v>7</v>
      </c>
      <c r="G17" s="185">
        <v>0</v>
      </c>
      <c r="H17" s="185">
        <v>0</v>
      </c>
      <c r="I17" s="185">
        <v>0</v>
      </c>
      <c r="J17" s="185">
        <v>0</v>
      </c>
      <c r="K17" s="185">
        <v>0</v>
      </c>
    </row>
    <row r="18" spans="2:11" ht="14.25" customHeight="1">
      <c r="B18" s="164" t="s">
        <v>102</v>
      </c>
      <c r="C18" s="167">
        <v>0</v>
      </c>
      <c r="D18" s="184">
        <v>0</v>
      </c>
      <c r="E18" s="185">
        <v>0</v>
      </c>
      <c r="F18" s="185" t="s">
        <v>7</v>
      </c>
      <c r="G18" s="185">
        <v>0</v>
      </c>
      <c r="H18" s="185">
        <v>0</v>
      </c>
      <c r="I18" s="185">
        <v>0</v>
      </c>
      <c r="J18" s="185">
        <v>0</v>
      </c>
      <c r="K18" s="185">
        <v>0</v>
      </c>
    </row>
    <row r="19" spans="2:11" ht="12.75">
      <c r="B19" s="165" t="s">
        <v>98</v>
      </c>
      <c r="C19" s="213">
        <v>0</v>
      </c>
      <c r="D19" s="186">
        <v>0</v>
      </c>
      <c r="E19" s="187">
        <v>0</v>
      </c>
      <c r="F19" s="187" t="s">
        <v>7</v>
      </c>
      <c r="G19" s="187">
        <v>0</v>
      </c>
      <c r="H19" s="187">
        <v>0</v>
      </c>
      <c r="I19" s="187">
        <v>0</v>
      </c>
      <c r="J19" s="187">
        <v>0</v>
      </c>
      <c r="K19" s="187">
        <v>0</v>
      </c>
    </row>
    <row r="20" spans="3:11" ht="12.75">
      <c r="C20" s="159"/>
      <c r="D20" s="159"/>
      <c r="E20" s="159"/>
      <c r="F20" s="159"/>
      <c r="G20" s="159"/>
      <c r="H20" s="159"/>
      <c r="I20" s="159"/>
      <c r="J20" s="159"/>
      <c r="K20" s="159"/>
    </row>
  </sheetData>
  <printOptions/>
  <pageMargins left="0.31" right="0.75" top="0.39" bottom="0.49" header="0.26" footer="0.28"/>
  <pageSetup fitToHeight="1"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23"/>
  <sheetViews>
    <sheetView showGridLines="0" workbookViewId="0" topLeftCell="A1">
      <selection activeCell="B1" sqref="B1"/>
    </sheetView>
  </sheetViews>
  <sheetFormatPr defaultColWidth="9.140625" defaultRowHeight="12.75"/>
  <cols>
    <col min="1" max="1" width="3.8515625" style="45" customWidth="1"/>
    <col min="2" max="2" width="13.421875" style="43" customWidth="1"/>
    <col min="3" max="20" width="7.28125" style="43" customWidth="1"/>
    <col min="21" max="16384" width="9.140625" style="43" customWidth="1"/>
  </cols>
  <sheetData>
    <row r="1" spans="1:20" ht="12.75">
      <c r="A1" s="42"/>
      <c r="B1" s="238" t="s">
        <v>83</v>
      </c>
      <c r="O1" s="44"/>
      <c r="P1" s="44"/>
      <c r="Q1" s="44"/>
      <c r="R1" s="44"/>
      <c r="S1" s="44"/>
      <c r="T1" s="44"/>
    </row>
    <row r="3" spans="2:19" ht="14.25" customHeight="1">
      <c r="B3" s="200"/>
      <c r="C3" s="245">
        <v>2013</v>
      </c>
      <c r="D3" s="246"/>
      <c r="E3" s="246"/>
      <c r="F3" s="246"/>
      <c r="G3" s="247">
        <v>2014</v>
      </c>
      <c r="H3" s="246"/>
      <c r="I3" s="246"/>
      <c r="J3" s="246"/>
      <c r="K3" s="247">
        <v>2015</v>
      </c>
      <c r="L3" s="246"/>
      <c r="M3" s="246"/>
      <c r="N3" s="246"/>
      <c r="O3" s="247">
        <v>2016</v>
      </c>
      <c r="P3" s="246"/>
      <c r="Q3" s="246"/>
      <c r="R3" s="246"/>
      <c r="S3" s="219">
        <v>2017</v>
      </c>
    </row>
    <row r="4" spans="2:19" ht="14.25" customHeight="1">
      <c r="B4" s="201"/>
      <c r="C4" s="198" t="s">
        <v>1</v>
      </c>
      <c r="D4" s="197" t="s">
        <v>2</v>
      </c>
      <c r="E4" s="197" t="s">
        <v>3</v>
      </c>
      <c r="F4" s="197" t="s">
        <v>4</v>
      </c>
      <c r="G4" s="199" t="s">
        <v>1</v>
      </c>
      <c r="H4" s="197" t="s">
        <v>2</v>
      </c>
      <c r="I4" s="197" t="s">
        <v>3</v>
      </c>
      <c r="J4" s="197" t="s">
        <v>4</v>
      </c>
      <c r="K4" s="199" t="s">
        <v>1</v>
      </c>
      <c r="L4" s="197" t="s">
        <v>2</v>
      </c>
      <c r="M4" s="197" t="s">
        <v>3</v>
      </c>
      <c r="N4" s="197" t="s">
        <v>4</v>
      </c>
      <c r="O4" s="199" t="s">
        <v>1</v>
      </c>
      <c r="P4" s="197" t="s">
        <v>2</v>
      </c>
      <c r="Q4" s="197" t="s">
        <v>3</v>
      </c>
      <c r="R4" s="197" t="s">
        <v>4</v>
      </c>
      <c r="S4" s="217" t="s">
        <v>1</v>
      </c>
    </row>
    <row r="5" spans="2:19" ht="14.25" customHeight="1">
      <c r="B5" s="176" t="s">
        <v>89</v>
      </c>
      <c r="C5" s="202">
        <v>36222.814936</v>
      </c>
      <c r="D5" s="203">
        <v>37638.90730268</v>
      </c>
      <c r="E5" s="203">
        <v>37458.957521000004</v>
      </c>
      <c r="F5" s="203">
        <v>40298.11406534001</v>
      </c>
      <c r="G5" s="204">
        <v>37126.39896442</v>
      </c>
      <c r="H5" s="203">
        <v>36020.57875026</v>
      </c>
      <c r="I5" s="203">
        <v>38352.5154224</v>
      </c>
      <c r="J5" s="220">
        <v>38492.105006629994</v>
      </c>
      <c r="K5" s="204">
        <v>39691.470411408</v>
      </c>
      <c r="L5" s="203">
        <v>38793.131761111996</v>
      </c>
      <c r="M5" s="203">
        <v>33944.012251291</v>
      </c>
      <c r="N5" s="203">
        <v>33893.279025669</v>
      </c>
      <c r="O5" s="204">
        <v>36982.429900183</v>
      </c>
      <c r="P5" s="203">
        <v>37816.994446662</v>
      </c>
      <c r="Q5" s="203">
        <v>36812.976886207005</v>
      </c>
      <c r="R5" s="203">
        <v>34593.64024968601</v>
      </c>
      <c r="S5" s="218">
        <v>33483.141432231</v>
      </c>
    </row>
    <row r="6" spans="1:20" ht="14.25" customHeight="1">
      <c r="A6" s="47"/>
      <c r="B6" s="189" t="s">
        <v>5</v>
      </c>
      <c r="C6" s="190">
        <v>2423.804842</v>
      </c>
      <c r="D6" s="191">
        <v>2565.346852</v>
      </c>
      <c r="E6" s="191">
        <v>2645.074809</v>
      </c>
      <c r="F6" s="192">
        <v>2730.987704</v>
      </c>
      <c r="G6" s="191">
        <v>2481.241633</v>
      </c>
      <c r="H6" s="191">
        <v>2583.156924</v>
      </c>
      <c r="I6" s="191">
        <v>2652.407502</v>
      </c>
      <c r="J6" s="192">
        <v>2734.121047</v>
      </c>
      <c r="K6" s="193">
        <v>2670.626057136</v>
      </c>
      <c r="L6" s="191">
        <v>2655.7816386490003</v>
      </c>
      <c r="M6" s="191">
        <v>2508.3637177709998</v>
      </c>
      <c r="N6" s="191">
        <v>2591.0400449989997</v>
      </c>
      <c r="O6" s="193">
        <v>2590.6931514850003</v>
      </c>
      <c r="P6" s="191">
        <v>2713.9056808420005</v>
      </c>
      <c r="Q6" s="191">
        <v>2430.96655875</v>
      </c>
      <c r="R6" s="191">
        <v>2595.7094740869998</v>
      </c>
      <c r="S6" s="193">
        <v>2770.260114028</v>
      </c>
      <c r="T6" s="48"/>
    </row>
    <row r="7" spans="1:20" ht="14.25" customHeight="1">
      <c r="A7" s="47"/>
      <c r="B7" s="5" t="s">
        <v>38</v>
      </c>
      <c r="C7" s="49">
        <v>1230.699362</v>
      </c>
      <c r="D7" s="50">
        <v>1287.844235</v>
      </c>
      <c r="E7" s="50">
        <v>1254.201805</v>
      </c>
      <c r="F7" s="51">
        <v>1600.986963</v>
      </c>
      <c r="G7" s="50">
        <v>1258.47022</v>
      </c>
      <c r="H7" s="50">
        <v>1050.29005</v>
      </c>
      <c r="I7" s="50">
        <v>1317.165035</v>
      </c>
      <c r="J7" s="51">
        <v>1448.105296</v>
      </c>
      <c r="K7" s="52">
        <v>1576.190875</v>
      </c>
      <c r="L7" s="50">
        <v>1664.232451</v>
      </c>
      <c r="M7" s="50">
        <v>1092.583614</v>
      </c>
      <c r="N7" s="50">
        <v>1261.625004</v>
      </c>
      <c r="O7" s="52">
        <v>1143.672185</v>
      </c>
      <c r="P7" s="50">
        <v>1409.17947</v>
      </c>
      <c r="Q7" s="50">
        <v>1441.41303</v>
      </c>
      <c r="R7" s="50">
        <v>1482.920719</v>
      </c>
      <c r="S7" s="52">
        <v>1010.954009</v>
      </c>
      <c r="T7" s="48"/>
    </row>
    <row r="8" spans="1:20" ht="14.25" customHeight="1">
      <c r="A8" s="47"/>
      <c r="B8" s="5" t="s">
        <v>9</v>
      </c>
      <c r="C8" s="49">
        <v>6.650567</v>
      </c>
      <c r="D8" s="50">
        <v>6.698265</v>
      </c>
      <c r="E8" s="50">
        <v>4.403808</v>
      </c>
      <c r="F8" s="51">
        <v>7.410648</v>
      </c>
      <c r="G8" s="50">
        <v>7.976024</v>
      </c>
      <c r="H8" s="50">
        <v>5.135422</v>
      </c>
      <c r="I8" s="50">
        <v>6.553412</v>
      </c>
      <c r="J8" s="51">
        <v>7.119511</v>
      </c>
      <c r="K8" s="52">
        <v>8.701638</v>
      </c>
      <c r="L8" s="50">
        <v>9.211242</v>
      </c>
      <c r="M8" s="50">
        <v>7.072607</v>
      </c>
      <c r="N8" s="50">
        <v>8.317399</v>
      </c>
      <c r="O8" s="52">
        <v>11.982762</v>
      </c>
      <c r="P8" s="50">
        <v>11.263207</v>
      </c>
      <c r="Q8" s="50">
        <v>8.556958</v>
      </c>
      <c r="R8" s="50">
        <v>4.510516</v>
      </c>
      <c r="S8" s="52">
        <v>5.362332</v>
      </c>
      <c r="T8" s="48"/>
    </row>
    <row r="9" spans="1:20" ht="14.25" customHeight="1">
      <c r="A9" s="47"/>
      <c r="B9" s="5" t="s">
        <v>11</v>
      </c>
      <c r="C9" s="49">
        <v>14427.470019</v>
      </c>
      <c r="D9" s="50">
        <v>14967.526658</v>
      </c>
      <c r="E9" s="50">
        <v>14778.700484</v>
      </c>
      <c r="F9" s="51">
        <v>15896.5460147</v>
      </c>
      <c r="G9" s="50">
        <v>14541.3464091</v>
      </c>
      <c r="H9" s="50">
        <v>14201.5057689</v>
      </c>
      <c r="I9" s="50">
        <v>15328.013630899997</v>
      </c>
      <c r="J9" s="51">
        <v>15022.397974200001</v>
      </c>
      <c r="K9" s="52">
        <v>15664.9689144</v>
      </c>
      <c r="L9" s="50">
        <v>14761.3605069</v>
      </c>
      <c r="M9" s="50">
        <v>12806.7209607</v>
      </c>
      <c r="N9" s="50">
        <v>12081.863517700001</v>
      </c>
      <c r="O9" s="52">
        <v>14464.066104399999</v>
      </c>
      <c r="P9" s="50">
        <v>13948.7128037</v>
      </c>
      <c r="Q9" s="50">
        <v>13873.6998873</v>
      </c>
      <c r="R9" s="50">
        <v>12060.1478675</v>
      </c>
      <c r="S9" s="52">
        <v>12602.7579954</v>
      </c>
      <c r="T9" s="48"/>
    </row>
    <row r="10" spans="1:20" ht="14.25" customHeight="1">
      <c r="A10" s="47"/>
      <c r="B10" s="5" t="s">
        <v>13</v>
      </c>
      <c r="C10" s="49">
        <v>2201.969106</v>
      </c>
      <c r="D10" s="50">
        <v>2230.732827</v>
      </c>
      <c r="E10" s="50">
        <v>2285.626018</v>
      </c>
      <c r="F10" s="51">
        <v>2494.990367</v>
      </c>
      <c r="G10" s="50">
        <v>2107.31544</v>
      </c>
      <c r="H10" s="50">
        <v>2208.718124</v>
      </c>
      <c r="I10" s="50">
        <v>2153.62997</v>
      </c>
      <c r="J10" s="51">
        <v>2333.489435</v>
      </c>
      <c r="K10" s="52">
        <v>2261.66016</v>
      </c>
      <c r="L10" s="50">
        <v>2208.23246</v>
      </c>
      <c r="M10" s="50">
        <v>2102.564587</v>
      </c>
      <c r="N10" s="50">
        <v>1943.412467</v>
      </c>
      <c r="O10" s="52">
        <v>2137.012099</v>
      </c>
      <c r="P10" s="50">
        <v>2327.461058</v>
      </c>
      <c r="Q10" s="50">
        <v>1958.85672</v>
      </c>
      <c r="R10" s="50">
        <v>1883.153165</v>
      </c>
      <c r="S10" s="52">
        <v>1743.645566</v>
      </c>
      <c r="T10" s="48"/>
    </row>
    <row r="11" spans="1:20" ht="14.25" customHeight="1">
      <c r="A11" s="47"/>
      <c r="B11" s="5" t="s">
        <v>108</v>
      </c>
      <c r="C11" s="49">
        <v>11.019587</v>
      </c>
      <c r="D11" s="50">
        <v>9.248376</v>
      </c>
      <c r="E11" s="50">
        <v>14.851188</v>
      </c>
      <c r="F11" s="51">
        <v>12.29684</v>
      </c>
      <c r="G11" s="50">
        <v>12.063428</v>
      </c>
      <c r="H11" s="50">
        <v>9.065858</v>
      </c>
      <c r="I11" s="50">
        <v>8.988338</v>
      </c>
      <c r="J11" s="51">
        <v>11.708558</v>
      </c>
      <c r="K11" s="52">
        <v>11.710003</v>
      </c>
      <c r="L11" s="50">
        <v>9.452226</v>
      </c>
      <c r="M11" s="50">
        <v>8.681125</v>
      </c>
      <c r="N11" s="50">
        <v>10.497494</v>
      </c>
      <c r="O11" s="52">
        <v>8.651348</v>
      </c>
      <c r="P11" s="50">
        <v>14.217729</v>
      </c>
      <c r="Q11" s="50">
        <v>12.466321</v>
      </c>
      <c r="R11" s="50">
        <v>9.985233</v>
      </c>
      <c r="S11" s="52">
        <v>6.385221</v>
      </c>
      <c r="T11" s="48"/>
    </row>
    <row r="12" spans="1:20" ht="14.25" customHeight="1">
      <c r="A12" s="47"/>
      <c r="B12" s="5" t="s">
        <v>115</v>
      </c>
      <c r="C12" s="49">
        <v>89.61956</v>
      </c>
      <c r="D12" s="50">
        <v>81.11077368</v>
      </c>
      <c r="E12" s="50">
        <v>62.505775</v>
      </c>
      <c r="F12" s="51">
        <v>80.03350164</v>
      </c>
      <c r="G12" s="50">
        <v>77.44366332000001</v>
      </c>
      <c r="H12" s="50">
        <v>65.35071236</v>
      </c>
      <c r="I12" s="50">
        <v>71.0337375</v>
      </c>
      <c r="J12" s="51">
        <v>69.83917143000001</v>
      </c>
      <c r="K12" s="52">
        <v>76.127173872</v>
      </c>
      <c r="L12" s="50">
        <v>69.98127256299999</v>
      </c>
      <c r="M12" s="50">
        <v>44.48649582</v>
      </c>
      <c r="N12" s="50">
        <v>44.410200970000005</v>
      </c>
      <c r="O12" s="52">
        <v>62.522885298</v>
      </c>
      <c r="P12" s="50">
        <v>64.92842512</v>
      </c>
      <c r="Q12" s="50">
        <v>33.032258157</v>
      </c>
      <c r="R12" s="50">
        <v>29.984605099</v>
      </c>
      <c r="S12" s="52">
        <v>41.856307302999994</v>
      </c>
      <c r="T12" s="48"/>
    </row>
    <row r="13" spans="1:20" ht="14.25" customHeight="1">
      <c r="A13" s="47"/>
      <c r="B13" s="5" t="s">
        <v>17</v>
      </c>
      <c r="C13" s="49">
        <v>471.056706</v>
      </c>
      <c r="D13" s="50">
        <v>433.095507</v>
      </c>
      <c r="E13" s="50">
        <v>473.845764</v>
      </c>
      <c r="F13" s="51">
        <v>546.356541</v>
      </c>
      <c r="G13" s="50">
        <v>499.060813</v>
      </c>
      <c r="H13" s="50">
        <v>400.590361</v>
      </c>
      <c r="I13" s="50">
        <v>472.179864</v>
      </c>
      <c r="J13" s="51">
        <v>439.01225</v>
      </c>
      <c r="K13" s="52">
        <v>479.036105</v>
      </c>
      <c r="L13" s="50">
        <v>531.795582</v>
      </c>
      <c r="M13" s="50">
        <v>404.235573</v>
      </c>
      <c r="N13" s="50">
        <v>408.931189</v>
      </c>
      <c r="O13" s="52">
        <v>488.916545</v>
      </c>
      <c r="P13" s="50">
        <v>491.061422</v>
      </c>
      <c r="Q13" s="50">
        <v>521.274797</v>
      </c>
      <c r="R13" s="50">
        <v>474.20443</v>
      </c>
      <c r="S13" s="52">
        <v>318.3182775</v>
      </c>
      <c r="T13" s="48"/>
    </row>
    <row r="14" spans="1:20" ht="14.25" customHeight="1">
      <c r="A14" s="47"/>
      <c r="B14" s="5" t="s">
        <v>19</v>
      </c>
      <c r="C14" s="49">
        <v>11852.318536</v>
      </c>
      <c r="D14" s="50">
        <v>12519.255284</v>
      </c>
      <c r="E14" s="50">
        <v>11975.439695</v>
      </c>
      <c r="F14" s="51">
        <v>12247.280225</v>
      </c>
      <c r="G14" s="50">
        <v>12499.388695</v>
      </c>
      <c r="H14" s="50">
        <v>12333.242688</v>
      </c>
      <c r="I14" s="50">
        <v>12268.808588</v>
      </c>
      <c r="J14" s="51">
        <v>12352.921135</v>
      </c>
      <c r="K14" s="52">
        <v>12722.031456</v>
      </c>
      <c r="L14" s="50">
        <v>12443.907707</v>
      </c>
      <c r="M14" s="50">
        <v>11709.114687</v>
      </c>
      <c r="N14" s="50">
        <v>11659.663482</v>
      </c>
      <c r="O14" s="52">
        <v>12482.193105</v>
      </c>
      <c r="P14" s="50">
        <v>12791.063218</v>
      </c>
      <c r="Q14" s="50">
        <v>12208.495437</v>
      </c>
      <c r="R14" s="50">
        <v>11887.756391</v>
      </c>
      <c r="S14" s="52">
        <v>12187.931468</v>
      </c>
      <c r="T14" s="48"/>
    </row>
    <row r="15" spans="1:20" ht="14.25" customHeight="1">
      <c r="A15" s="47"/>
      <c r="B15" s="5" t="s">
        <v>21</v>
      </c>
      <c r="C15" s="49">
        <v>584.20977</v>
      </c>
      <c r="D15" s="50">
        <v>437.256362</v>
      </c>
      <c r="E15" s="50">
        <v>643.978926</v>
      </c>
      <c r="F15" s="51">
        <v>687.364113</v>
      </c>
      <c r="G15" s="50">
        <v>568.321888</v>
      </c>
      <c r="H15" s="50">
        <v>542.9148279999999</v>
      </c>
      <c r="I15" s="50">
        <v>568.014592</v>
      </c>
      <c r="J15" s="51">
        <v>498.16052</v>
      </c>
      <c r="K15" s="52">
        <v>518.442869</v>
      </c>
      <c r="L15" s="50">
        <v>491.059762</v>
      </c>
      <c r="M15" s="50">
        <v>368.515718</v>
      </c>
      <c r="N15" s="50">
        <v>427.574865</v>
      </c>
      <c r="O15" s="52">
        <v>580.793347</v>
      </c>
      <c r="P15" s="50">
        <v>427.85718</v>
      </c>
      <c r="Q15" s="50">
        <v>515.648028</v>
      </c>
      <c r="R15" s="50">
        <v>438.176177</v>
      </c>
      <c r="S15" s="52">
        <v>327.674924</v>
      </c>
      <c r="T15" s="48"/>
    </row>
    <row r="16" spans="1:20" ht="14.25" customHeight="1">
      <c r="A16" s="47"/>
      <c r="B16" s="5" t="s">
        <v>23</v>
      </c>
      <c r="C16" s="49">
        <v>7.997583</v>
      </c>
      <c r="D16" s="50">
        <v>22.899954</v>
      </c>
      <c r="E16" s="50">
        <v>28.22263</v>
      </c>
      <c r="F16" s="51">
        <v>32.298896</v>
      </c>
      <c r="G16" s="50">
        <v>18.232494</v>
      </c>
      <c r="H16" s="50">
        <v>27.397186</v>
      </c>
      <c r="I16" s="50">
        <v>34.475277</v>
      </c>
      <c r="J16" s="51">
        <v>30.021375</v>
      </c>
      <c r="K16" s="52">
        <v>17.584986</v>
      </c>
      <c r="L16" s="50">
        <v>21.422623</v>
      </c>
      <c r="M16" s="50">
        <v>20.820531</v>
      </c>
      <c r="N16" s="50">
        <v>28.43739</v>
      </c>
      <c r="O16" s="52">
        <v>15.731558</v>
      </c>
      <c r="P16" s="50">
        <v>26.086552</v>
      </c>
      <c r="Q16" s="50">
        <v>32.777712</v>
      </c>
      <c r="R16" s="50">
        <v>33.762608</v>
      </c>
      <c r="S16" s="52">
        <v>15.269369</v>
      </c>
      <c r="T16" s="48"/>
    </row>
    <row r="17" spans="1:20" ht="14.25" customHeight="1">
      <c r="A17" s="47"/>
      <c r="B17" s="5" t="s">
        <v>39</v>
      </c>
      <c r="C17" s="49">
        <v>2660.471036</v>
      </c>
      <c r="D17" s="50">
        <v>2895.402519</v>
      </c>
      <c r="E17" s="50">
        <v>3026.020673</v>
      </c>
      <c r="F17" s="51">
        <v>3659.744306</v>
      </c>
      <c r="G17" s="50">
        <v>2815.664165</v>
      </c>
      <c r="H17" s="50">
        <v>2366.506251</v>
      </c>
      <c r="I17" s="50">
        <v>3247.167542</v>
      </c>
      <c r="J17" s="51">
        <v>3330.383984</v>
      </c>
      <c r="K17" s="52">
        <v>3498.254341</v>
      </c>
      <c r="L17" s="50">
        <v>3730.840062</v>
      </c>
      <c r="M17" s="50">
        <v>2709.046859</v>
      </c>
      <c r="N17" s="50">
        <v>3229.996777</v>
      </c>
      <c r="O17" s="52">
        <v>2757.123865</v>
      </c>
      <c r="P17" s="50">
        <v>3372.372963</v>
      </c>
      <c r="Q17" s="50">
        <v>3545.361517</v>
      </c>
      <c r="R17" s="50">
        <v>3478.56802</v>
      </c>
      <c r="S17" s="52">
        <v>2300.377771</v>
      </c>
      <c r="T17" s="48"/>
    </row>
    <row r="18" spans="1:20" ht="14.25" customHeight="1">
      <c r="A18" s="47"/>
      <c r="B18" s="6" t="s">
        <v>26</v>
      </c>
      <c r="C18" s="53">
        <v>255.528262</v>
      </c>
      <c r="D18" s="54">
        <v>182.48969</v>
      </c>
      <c r="E18" s="54">
        <v>266.085946</v>
      </c>
      <c r="F18" s="55">
        <v>301.817946</v>
      </c>
      <c r="G18" s="54">
        <v>239.874092</v>
      </c>
      <c r="H18" s="54">
        <v>226.704577</v>
      </c>
      <c r="I18" s="54">
        <v>224.077934</v>
      </c>
      <c r="J18" s="55">
        <v>214.82475</v>
      </c>
      <c r="K18" s="56">
        <v>186.135833</v>
      </c>
      <c r="L18" s="54">
        <v>195.854228</v>
      </c>
      <c r="M18" s="54">
        <v>161.805776</v>
      </c>
      <c r="N18" s="54">
        <v>197.509195</v>
      </c>
      <c r="O18" s="56">
        <v>239.070945</v>
      </c>
      <c r="P18" s="54">
        <v>218.884738</v>
      </c>
      <c r="Q18" s="54">
        <v>230.427662</v>
      </c>
      <c r="R18" s="54">
        <v>214.761044</v>
      </c>
      <c r="S18" s="56">
        <v>152.348078</v>
      </c>
      <c r="T18" s="48"/>
    </row>
    <row r="19" spans="1:20" ht="12.75">
      <c r="A19" s="47"/>
      <c r="B19" s="57"/>
      <c r="C19" s="58"/>
      <c r="D19" s="59"/>
      <c r="E19" s="59"/>
      <c r="F19" s="59"/>
      <c r="G19" s="59"/>
      <c r="H19" s="59"/>
      <c r="I19" s="59"/>
      <c r="J19" s="59"/>
      <c r="K19" s="59"/>
      <c r="L19" s="59"/>
      <c r="M19" s="59"/>
      <c r="N19" s="59"/>
      <c r="O19" s="59"/>
      <c r="P19" s="59"/>
      <c r="Q19" s="59"/>
      <c r="R19" s="59"/>
      <c r="S19" s="59"/>
      <c r="T19" s="59"/>
    </row>
    <row r="20" spans="1:11" ht="12.75">
      <c r="A20" s="47"/>
      <c r="B20" s="188" t="s">
        <v>148</v>
      </c>
      <c r="H20" s="60"/>
      <c r="I20" s="60"/>
      <c r="J20" s="60"/>
      <c r="K20" s="60"/>
    </row>
    <row r="21" spans="1:2" ht="12.75">
      <c r="A21" s="61"/>
      <c r="B21" s="188" t="s">
        <v>149</v>
      </c>
    </row>
    <row r="22" ht="12.75">
      <c r="A22" s="61"/>
    </row>
    <row r="23" ht="12.75">
      <c r="B23" s="239" t="s">
        <v>154</v>
      </c>
    </row>
  </sheetData>
  <mergeCells count="4">
    <mergeCell ref="C3:F3"/>
    <mergeCell ref="G3:J3"/>
    <mergeCell ref="K3:N3"/>
    <mergeCell ref="O3:R3"/>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22"/>
  <sheetViews>
    <sheetView showGridLines="0" workbookViewId="0" topLeftCell="A1">
      <selection activeCell="B1" sqref="B1"/>
    </sheetView>
  </sheetViews>
  <sheetFormatPr defaultColWidth="9.140625" defaultRowHeight="12.75"/>
  <cols>
    <col min="1" max="1" width="3.8515625" style="68" customWidth="1"/>
    <col min="2" max="2" width="13.421875" style="64" customWidth="1"/>
    <col min="3" max="5" width="7.28125" style="64" customWidth="1"/>
    <col min="6" max="7" width="7.8515625" style="64" bestFit="1" customWidth="1"/>
    <col min="8" max="20" width="7.28125" style="64" customWidth="1"/>
    <col min="21" max="21" width="10.28125" style="64" bestFit="1" customWidth="1"/>
    <col min="22" max="16384" width="9.140625" style="64" customWidth="1"/>
  </cols>
  <sheetData>
    <row r="1" spans="1:20" ht="12.75">
      <c r="A1" s="66"/>
      <c r="B1" s="238" t="s">
        <v>84</v>
      </c>
      <c r="O1" s="67"/>
      <c r="P1" s="67"/>
      <c r="Q1" s="67"/>
      <c r="R1" s="67"/>
      <c r="S1" s="67"/>
      <c r="T1" s="67"/>
    </row>
    <row r="3" spans="2:19" ht="15" customHeight="1">
      <c r="B3" s="180"/>
      <c r="C3" s="245">
        <v>2013</v>
      </c>
      <c r="D3" s="246"/>
      <c r="E3" s="246"/>
      <c r="F3" s="246"/>
      <c r="G3" s="247">
        <v>2014</v>
      </c>
      <c r="H3" s="246"/>
      <c r="I3" s="246"/>
      <c r="J3" s="247"/>
      <c r="K3" s="247">
        <v>2015</v>
      </c>
      <c r="L3" s="246"/>
      <c r="M3" s="246"/>
      <c r="N3" s="247"/>
      <c r="O3" s="247">
        <v>2016</v>
      </c>
      <c r="P3" s="246"/>
      <c r="Q3" s="246"/>
      <c r="R3" s="246"/>
      <c r="S3" s="215">
        <v>2017</v>
      </c>
    </row>
    <row r="4" spans="2:19" ht="15" customHeight="1">
      <c r="B4" s="175"/>
      <c r="C4" s="195" t="s">
        <v>1</v>
      </c>
      <c r="D4" s="194" t="s">
        <v>2</v>
      </c>
      <c r="E4" s="194" t="s">
        <v>3</v>
      </c>
      <c r="F4" s="194" t="s">
        <v>4</v>
      </c>
      <c r="G4" s="196" t="s">
        <v>1</v>
      </c>
      <c r="H4" s="194" t="s">
        <v>2</v>
      </c>
      <c r="I4" s="194" t="s">
        <v>3</v>
      </c>
      <c r="J4" s="194" t="s">
        <v>4</v>
      </c>
      <c r="K4" s="196" t="s">
        <v>1</v>
      </c>
      <c r="L4" s="194" t="s">
        <v>2</v>
      </c>
      <c r="M4" s="194" t="s">
        <v>3</v>
      </c>
      <c r="N4" s="194" t="s">
        <v>4</v>
      </c>
      <c r="O4" s="196" t="s">
        <v>1</v>
      </c>
      <c r="P4" s="194" t="s">
        <v>2</v>
      </c>
      <c r="Q4" s="194" t="s">
        <v>3</v>
      </c>
      <c r="R4" s="194" t="s">
        <v>4</v>
      </c>
      <c r="S4" s="196" t="s">
        <v>1</v>
      </c>
    </row>
    <row r="5" spans="1:20" ht="15" customHeight="1">
      <c r="A5" s="69"/>
      <c r="B5" s="189" t="s">
        <v>5</v>
      </c>
      <c r="C5" s="190">
        <v>45730.23762000001</v>
      </c>
      <c r="D5" s="191">
        <v>46969.62721</v>
      </c>
      <c r="E5" s="191">
        <v>46705.37125</v>
      </c>
      <c r="F5" s="192">
        <v>47998.627850000004</v>
      </c>
      <c r="G5" s="191">
        <v>46317.85711</v>
      </c>
      <c r="H5" s="191">
        <v>47746.69311</v>
      </c>
      <c r="I5" s="191">
        <v>47732.99039</v>
      </c>
      <c r="J5" s="192">
        <v>48505.60585</v>
      </c>
      <c r="K5" s="193">
        <v>47877.609998</v>
      </c>
      <c r="L5" s="191">
        <v>48365.428047</v>
      </c>
      <c r="M5" s="191">
        <v>46225.207476</v>
      </c>
      <c r="N5" s="191">
        <v>45690.169141000006</v>
      </c>
      <c r="O5" s="193">
        <v>48434.261354999995</v>
      </c>
      <c r="P5" s="191">
        <v>50197.662884000005</v>
      </c>
      <c r="Q5" s="191">
        <v>46440.835959</v>
      </c>
      <c r="R5" s="191">
        <v>47861.698578</v>
      </c>
      <c r="S5" s="193">
        <v>49893.995829</v>
      </c>
      <c r="T5" s="70"/>
    </row>
    <row r="6" spans="1:20" ht="15" customHeight="1">
      <c r="A6" s="69"/>
      <c r="B6" s="5" t="s">
        <v>38</v>
      </c>
      <c r="C6" s="49">
        <v>3332.325</v>
      </c>
      <c r="D6" s="50">
        <v>3887.93</v>
      </c>
      <c r="E6" s="50">
        <v>4405.07</v>
      </c>
      <c r="F6" s="51">
        <v>5101.049</v>
      </c>
      <c r="G6" s="50">
        <v>3599.195</v>
      </c>
      <c r="H6" s="50">
        <v>3395.519</v>
      </c>
      <c r="I6" s="50">
        <v>4966.261</v>
      </c>
      <c r="J6" s="51">
        <v>4961.236</v>
      </c>
      <c r="K6" s="52">
        <v>4349.258</v>
      </c>
      <c r="L6" s="50">
        <v>4755.541</v>
      </c>
      <c r="M6" s="50">
        <v>3985.156</v>
      </c>
      <c r="N6" s="50">
        <v>4111.155</v>
      </c>
      <c r="O6" s="52">
        <v>3390.535</v>
      </c>
      <c r="P6" s="50">
        <v>4436.128</v>
      </c>
      <c r="Q6" s="50">
        <v>5049.673</v>
      </c>
      <c r="R6" s="50">
        <v>4590.686</v>
      </c>
      <c r="S6" s="52">
        <v>2689.58</v>
      </c>
      <c r="T6" s="70"/>
    </row>
    <row r="7" spans="1:20" ht="15" customHeight="1">
      <c r="A7" s="69"/>
      <c r="B7" s="5" t="s">
        <v>9</v>
      </c>
      <c r="C7" s="49">
        <v>141.824</v>
      </c>
      <c r="D7" s="50">
        <v>162.913</v>
      </c>
      <c r="E7" s="50">
        <v>131.86</v>
      </c>
      <c r="F7" s="51">
        <v>171.836</v>
      </c>
      <c r="G7" s="50">
        <v>166.815</v>
      </c>
      <c r="H7" s="50">
        <v>125.947</v>
      </c>
      <c r="I7" s="50">
        <v>214.091</v>
      </c>
      <c r="J7" s="51">
        <v>295.191</v>
      </c>
      <c r="K7" s="52">
        <v>257.173</v>
      </c>
      <c r="L7" s="50">
        <v>219.074</v>
      </c>
      <c r="M7" s="50">
        <v>155.804</v>
      </c>
      <c r="N7" s="50">
        <v>218.241</v>
      </c>
      <c r="O7" s="52">
        <v>279.109</v>
      </c>
      <c r="P7" s="50">
        <v>282.792</v>
      </c>
      <c r="Q7" s="50">
        <v>178.214</v>
      </c>
      <c r="R7" s="50">
        <v>91.544</v>
      </c>
      <c r="S7" s="52">
        <v>118.548</v>
      </c>
      <c r="T7" s="70"/>
    </row>
    <row r="8" spans="1:20" ht="15" customHeight="1">
      <c r="A8" s="69"/>
      <c r="B8" s="5" t="s">
        <v>11</v>
      </c>
      <c r="C8" s="49">
        <v>53920.673</v>
      </c>
      <c r="D8" s="50">
        <v>57593.637</v>
      </c>
      <c r="E8" s="50">
        <v>56229.736</v>
      </c>
      <c r="F8" s="51">
        <v>59119.561</v>
      </c>
      <c r="G8" s="50">
        <v>56949.1558</v>
      </c>
      <c r="H8" s="50">
        <v>55837.72290000001</v>
      </c>
      <c r="I8" s="50">
        <v>57893.7164</v>
      </c>
      <c r="J8" s="51">
        <v>57808.816900000005</v>
      </c>
      <c r="K8" s="52">
        <v>58989.8638</v>
      </c>
      <c r="L8" s="50">
        <v>57463.7949</v>
      </c>
      <c r="M8" s="50">
        <v>52920.26869999999</v>
      </c>
      <c r="N8" s="50">
        <v>51995.0247</v>
      </c>
      <c r="O8" s="52">
        <v>57020.0501</v>
      </c>
      <c r="P8" s="50">
        <v>56585.3355</v>
      </c>
      <c r="Q8" s="50">
        <v>56370.509</v>
      </c>
      <c r="R8" s="50">
        <v>51372.6505</v>
      </c>
      <c r="S8" s="52">
        <v>53784.351</v>
      </c>
      <c r="T8" s="70"/>
    </row>
    <row r="9" spans="1:20" ht="15" customHeight="1">
      <c r="A9" s="69"/>
      <c r="B9" s="5" t="s">
        <v>13</v>
      </c>
      <c r="C9" s="49">
        <v>16190.225</v>
      </c>
      <c r="D9" s="50">
        <v>17267.612</v>
      </c>
      <c r="E9" s="50">
        <v>16804.39</v>
      </c>
      <c r="F9" s="51">
        <v>18664.033</v>
      </c>
      <c r="G9" s="50">
        <v>15939.388</v>
      </c>
      <c r="H9" s="50">
        <v>16228.853</v>
      </c>
      <c r="I9" s="50">
        <v>16312.264</v>
      </c>
      <c r="J9" s="51">
        <v>17007.444</v>
      </c>
      <c r="K9" s="52">
        <v>15984.782</v>
      </c>
      <c r="L9" s="50">
        <v>16362.967</v>
      </c>
      <c r="M9" s="50">
        <v>15739.887</v>
      </c>
      <c r="N9" s="50">
        <v>15006.363</v>
      </c>
      <c r="O9" s="52">
        <v>16766.937</v>
      </c>
      <c r="P9" s="50">
        <v>17722.119</v>
      </c>
      <c r="Q9" s="50">
        <v>15404.34</v>
      </c>
      <c r="R9" s="50">
        <v>15268.308</v>
      </c>
      <c r="S9" s="52">
        <v>13880.282</v>
      </c>
      <c r="T9" s="70"/>
    </row>
    <row r="10" spans="1:20" ht="15" customHeight="1">
      <c r="A10" s="69"/>
      <c r="B10" s="5" t="s">
        <v>108</v>
      </c>
      <c r="C10" s="49">
        <v>127.505</v>
      </c>
      <c r="D10" s="50">
        <v>107.734</v>
      </c>
      <c r="E10" s="50">
        <v>198.305</v>
      </c>
      <c r="F10" s="51">
        <v>143.48</v>
      </c>
      <c r="G10" s="50">
        <v>134.388</v>
      </c>
      <c r="H10" s="50">
        <v>101.907</v>
      </c>
      <c r="I10" s="50">
        <v>114.06</v>
      </c>
      <c r="J10" s="51">
        <v>141.043</v>
      </c>
      <c r="K10" s="52">
        <v>137.817</v>
      </c>
      <c r="L10" s="50">
        <v>146.235</v>
      </c>
      <c r="M10" s="50">
        <v>133.848</v>
      </c>
      <c r="N10" s="50">
        <v>148.227</v>
      </c>
      <c r="O10" s="52">
        <v>107.308</v>
      </c>
      <c r="P10" s="50">
        <v>170.167</v>
      </c>
      <c r="Q10" s="50">
        <v>260.698</v>
      </c>
      <c r="R10" s="50">
        <v>139.376</v>
      </c>
      <c r="S10" s="52">
        <v>85.009</v>
      </c>
      <c r="T10" s="70"/>
    </row>
    <row r="11" spans="1:20" ht="15" customHeight="1">
      <c r="A11" s="69"/>
      <c r="B11" s="5" t="s">
        <v>115</v>
      </c>
      <c r="C11" s="49">
        <v>2478.817</v>
      </c>
      <c r="D11" s="50">
        <v>2343.555</v>
      </c>
      <c r="E11" s="50">
        <v>1831.79</v>
      </c>
      <c r="F11" s="51">
        <v>2332.074</v>
      </c>
      <c r="G11" s="50">
        <v>2288.334</v>
      </c>
      <c r="H11" s="50">
        <v>1955.693</v>
      </c>
      <c r="I11" s="50">
        <v>2106.212</v>
      </c>
      <c r="J11" s="51">
        <v>2014.682</v>
      </c>
      <c r="K11" s="52">
        <v>2283.9256</v>
      </c>
      <c r="L11" s="50">
        <v>2116.533</v>
      </c>
      <c r="M11" s="50">
        <v>1364.89276</v>
      </c>
      <c r="N11" s="50">
        <v>1340.5364</v>
      </c>
      <c r="O11" s="52">
        <v>1949.58296</v>
      </c>
      <c r="P11" s="50">
        <v>2025.4059399999999</v>
      </c>
      <c r="Q11" s="50">
        <v>1120.05504</v>
      </c>
      <c r="R11" s="50">
        <v>996.36378</v>
      </c>
      <c r="S11" s="52">
        <v>1351.78106</v>
      </c>
      <c r="T11" s="70"/>
    </row>
    <row r="12" spans="1:20" ht="15" customHeight="1">
      <c r="A12" s="69"/>
      <c r="B12" s="5" t="s">
        <v>17</v>
      </c>
      <c r="C12" s="49">
        <v>1895.379</v>
      </c>
      <c r="D12" s="50">
        <v>1684.202</v>
      </c>
      <c r="E12" s="50">
        <v>2108.676</v>
      </c>
      <c r="F12" s="51">
        <v>2168.946</v>
      </c>
      <c r="G12" s="50">
        <v>1938.223</v>
      </c>
      <c r="H12" s="50">
        <v>1648.972</v>
      </c>
      <c r="I12" s="50">
        <v>2196.16</v>
      </c>
      <c r="J12" s="51">
        <v>2041.524</v>
      </c>
      <c r="K12" s="52">
        <v>2166.385</v>
      </c>
      <c r="L12" s="50">
        <v>2524.467</v>
      </c>
      <c r="M12" s="50">
        <v>1823.501</v>
      </c>
      <c r="N12" s="50">
        <v>1648.391</v>
      </c>
      <c r="O12" s="52">
        <v>1827.718</v>
      </c>
      <c r="P12" s="50">
        <v>2113.84</v>
      </c>
      <c r="Q12" s="50">
        <v>2295.953</v>
      </c>
      <c r="R12" s="50">
        <v>1986.612</v>
      </c>
      <c r="S12" s="52">
        <v>1342.9016900000001</v>
      </c>
      <c r="T12" s="70"/>
    </row>
    <row r="13" spans="1:20" ht="15" customHeight="1">
      <c r="A13" s="69"/>
      <c r="B13" s="5" t="s">
        <v>19</v>
      </c>
      <c r="C13" s="49">
        <v>86294.604</v>
      </c>
      <c r="D13" s="50">
        <v>91960.867</v>
      </c>
      <c r="E13" s="50">
        <v>87316.613</v>
      </c>
      <c r="F13" s="51">
        <v>89436.545</v>
      </c>
      <c r="G13" s="50">
        <v>92354.128</v>
      </c>
      <c r="H13" s="50">
        <v>91868.556</v>
      </c>
      <c r="I13" s="50">
        <v>90999.249</v>
      </c>
      <c r="J13" s="51">
        <v>91404.719</v>
      </c>
      <c r="K13" s="52">
        <v>93475.531</v>
      </c>
      <c r="L13" s="50">
        <v>92209.824</v>
      </c>
      <c r="M13" s="50">
        <v>87197.425</v>
      </c>
      <c r="N13" s="50">
        <v>87011.638</v>
      </c>
      <c r="O13" s="52">
        <v>91979.141</v>
      </c>
      <c r="P13" s="50">
        <v>94814.123</v>
      </c>
      <c r="Q13" s="50">
        <v>90197.922</v>
      </c>
      <c r="R13" s="50">
        <v>88254.341</v>
      </c>
      <c r="S13" s="52">
        <v>90321.744</v>
      </c>
      <c r="T13" s="70"/>
    </row>
    <row r="14" spans="1:20" ht="15" customHeight="1">
      <c r="A14" s="69"/>
      <c r="B14" s="5" t="s">
        <v>21</v>
      </c>
      <c r="C14" s="49">
        <v>2715.142</v>
      </c>
      <c r="D14" s="50">
        <v>2146.236</v>
      </c>
      <c r="E14" s="50">
        <v>2876.011</v>
      </c>
      <c r="F14" s="51">
        <v>2972.461</v>
      </c>
      <c r="G14" s="50">
        <v>2693.541</v>
      </c>
      <c r="H14" s="50">
        <v>2576.073</v>
      </c>
      <c r="I14" s="50">
        <v>2572.057</v>
      </c>
      <c r="J14" s="51">
        <v>2280.054</v>
      </c>
      <c r="K14" s="52">
        <v>2518.684</v>
      </c>
      <c r="L14" s="50">
        <v>2296.341</v>
      </c>
      <c r="M14" s="50">
        <v>1715.124</v>
      </c>
      <c r="N14" s="50">
        <v>2069.207</v>
      </c>
      <c r="O14" s="52">
        <v>2615.032</v>
      </c>
      <c r="P14" s="50">
        <v>2123.303</v>
      </c>
      <c r="Q14" s="50">
        <v>2314.588</v>
      </c>
      <c r="R14" s="50">
        <v>2018.552</v>
      </c>
      <c r="S14" s="52">
        <v>1576.729</v>
      </c>
      <c r="T14" s="70"/>
    </row>
    <row r="15" spans="1:20" ht="15" customHeight="1">
      <c r="A15" s="69"/>
      <c r="B15" s="5" t="s">
        <v>23</v>
      </c>
      <c r="C15" s="49">
        <v>225.047</v>
      </c>
      <c r="D15" s="50">
        <v>741.528</v>
      </c>
      <c r="E15" s="50">
        <v>1107.528</v>
      </c>
      <c r="F15" s="51">
        <v>1110.697</v>
      </c>
      <c r="G15" s="50">
        <v>898.256</v>
      </c>
      <c r="H15" s="50">
        <v>1227.417</v>
      </c>
      <c r="I15" s="50">
        <v>2033.252</v>
      </c>
      <c r="J15" s="51">
        <v>1740.053</v>
      </c>
      <c r="K15" s="52">
        <v>1235.251</v>
      </c>
      <c r="L15" s="50">
        <v>1418.064</v>
      </c>
      <c r="M15" s="50">
        <v>1260.835</v>
      </c>
      <c r="N15" s="50">
        <v>1122.091</v>
      </c>
      <c r="O15" s="52">
        <v>726.775</v>
      </c>
      <c r="P15" s="50">
        <v>1089.022</v>
      </c>
      <c r="Q15" s="50">
        <v>1087.767</v>
      </c>
      <c r="R15" s="50">
        <v>1007.866</v>
      </c>
      <c r="S15" s="52">
        <v>417.728</v>
      </c>
      <c r="T15" s="70"/>
    </row>
    <row r="16" spans="1:20" ht="15" customHeight="1">
      <c r="A16" s="69"/>
      <c r="B16" s="5" t="s">
        <v>39</v>
      </c>
      <c r="C16" s="49">
        <v>5196.882</v>
      </c>
      <c r="D16" s="50">
        <v>6340.805</v>
      </c>
      <c r="E16" s="50">
        <v>7209.887</v>
      </c>
      <c r="F16" s="51">
        <v>8110.596</v>
      </c>
      <c r="G16" s="50">
        <v>5755.596</v>
      </c>
      <c r="H16" s="50">
        <v>5549.848</v>
      </c>
      <c r="I16" s="50">
        <v>8842.9</v>
      </c>
      <c r="J16" s="51">
        <v>7686.126</v>
      </c>
      <c r="K16" s="52">
        <v>7000.197</v>
      </c>
      <c r="L16" s="50">
        <v>7983.037</v>
      </c>
      <c r="M16" s="50">
        <v>7253.738</v>
      </c>
      <c r="N16" s="50">
        <v>7783.292</v>
      </c>
      <c r="O16" s="52">
        <v>6049.494</v>
      </c>
      <c r="P16" s="50">
        <v>7929.761</v>
      </c>
      <c r="Q16" s="50">
        <v>8870.262</v>
      </c>
      <c r="R16" s="50">
        <v>7634.285</v>
      </c>
      <c r="S16" s="52">
        <v>4631.779</v>
      </c>
      <c r="T16" s="70"/>
    </row>
    <row r="17" spans="1:20" ht="15" customHeight="1">
      <c r="A17" s="69"/>
      <c r="B17" s="6" t="s">
        <v>26</v>
      </c>
      <c r="C17" s="53">
        <v>2081.55</v>
      </c>
      <c r="D17" s="54">
        <v>1611.734</v>
      </c>
      <c r="E17" s="54">
        <v>2129.554</v>
      </c>
      <c r="F17" s="55">
        <v>2283.932</v>
      </c>
      <c r="G17" s="54">
        <v>1800.352</v>
      </c>
      <c r="H17" s="54">
        <v>1714.391</v>
      </c>
      <c r="I17" s="54">
        <v>1755.57</v>
      </c>
      <c r="J17" s="55">
        <v>1739.763</v>
      </c>
      <c r="K17" s="56">
        <v>1531.575</v>
      </c>
      <c r="L17" s="54">
        <v>1555.726</v>
      </c>
      <c r="M17" s="54">
        <v>1165.058</v>
      </c>
      <c r="N17" s="54">
        <v>1468.742</v>
      </c>
      <c r="O17" s="56">
        <v>1843.436</v>
      </c>
      <c r="P17" s="54">
        <v>1603.244</v>
      </c>
      <c r="Q17" s="54">
        <v>1736.211</v>
      </c>
      <c r="R17" s="54">
        <v>1575.543</v>
      </c>
      <c r="S17" s="56">
        <v>1189.665</v>
      </c>
      <c r="T17" s="70"/>
    </row>
    <row r="18" spans="1:20" ht="8.25" customHeight="1">
      <c r="A18" s="69"/>
      <c r="B18" s="71"/>
      <c r="C18" s="72"/>
      <c r="D18" s="73"/>
      <c r="E18" s="73"/>
      <c r="F18" s="73"/>
      <c r="G18" s="73"/>
      <c r="H18" s="73"/>
      <c r="I18" s="73"/>
      <c r="J18" s="73"/>
      <c r="K18" s="73"/>
      <c r="L18" s="73"/>
      <c r="M18" s="73"/>
      <c r="N18" s="73"/>
      <c r="O18" s="73"/>
      <c r="P18" s="73"/>
      <c r="Q18" s="73"/>
      <c r="R18" s="73"/>
      <c r="S18" s="73"/>
      <c r="T18" s="73"/>
    </row>
    <row r="19" spans="1:11" ht="12.75">
      <c r="A19" s="69"/>
      <c r="B19" s="188" t="s">
        <v>148</v>
      </c>
      <c r="H19" s="74"/>
      <c r="I19" s="74"/>
      <c r="J19" s="74"/>
      <c r="K19" s="74"/>
    </row>
    <row r="20" spans="1:2" ht="12.75">
      <c r="A20" s="75"/>
      <c r="B20" s="188" t="s">
        <v>149</v>
      </c>
    </row>
    <row r="21" ht="12.75">
      <c r="A21" s="75"/>
    </row>
    <row r="22" spans="1:2" ht="12.75">
      <c r="A22" s="64"/>
      <c r="B22" s="239" t="s">
        <v>154</v>
      </c>
    </row>
  </sheetData>
  <mergeCells count="4">
    <mergeCell ref="O3:R3"/>
    <mergeCell ref="C3:F3"/>
    <mergeCell ref="G3:J3"/>
    <mergeCell ref="K3:N3"/>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7"/>
  <sheetViews>
    <sheetView showGridLines="0" tabSelected="1" workbookViewId="0" topLeftCell="A1">
      <selection activeCell="B3" sqref="B3:M25"/>
    </sheetView>
  </sheetViews>
  <sheetFormatPr defaultColWidth="9.140625" defaultRowHeight="12.75"/>
  <cols>
    <col min="1" max="1" width="3.8515625" style="79" customWidth="1"/>
    <col min="2" max="2" width="14.28125" style="62" customWidth="1"/>
    <col min="3" max="14" width="8.7109375" style="62" customWidth="1"/>
    <col min="15" max="16384" width="9.140625" style="62" customWidth="1"/>
  </cols>
  <sheetData>
    <row r="1" spans="1:2" ht="15" customHeight="1">
      <c r="A1" s="77"/>
      <c r="B1" s="238" t="s">
        <v>85</v>
      </c>
    </row>
    <row r="2" spans="3:14" ht="12.75">
      <c r="C2" s="80"/>
      <c r="D2" s="80"/>
      <c r="E2" s="80"/>
      <c r="F2" s="80"/>
      <c r="G2" s="80"/>
      <c r="H2" s="80"/>
      <c r="I2" s="80"/>
      <c r="J2" s="80"/>
      <c r="K2" s="80"/>
      <c r="L2" s="80"/>
      <c r="M2" s="80"/>
      <c r="N2" s="80" t="s">
        <v>82</v>
      </c>
    </row>
    <row r="3" spans="2:13" ht="12.75" customHeight="1">
      <c r="B3" s="7"/>
      <c r="C3" s="205">
        <v>2013</v>
      </c>
      <c r="D3" s="206">
        <v>2014</v>
      </c>
      <c r="E3" s="207">
        <v>2015</v>
      </c>
      <c r="F3" s="246">
        <v>2016</v>
      </c>
      <c r="G3" s="246"/>
      <c r="H3" s="246"/>
      <c r="I3" s="246"/>
      <c r="J3" s="248" t="s">
        <v>112</v>
      </c>
      <c r="K3" s="249"/>
      <c r="L3" s="249"/>
      <c r="M3" s="249"/>
    </row>
    <row r="4" spans="2:13" ht="24">
      <c r="B4" s="223"/>
      <c r="C4" s="208" t="s">
        <v>37</v>
      </c>
      <c r="D4" s="209" t="s">
        <v>37</v>
      </c>
      <c r="E4" s="210" t="s">
        <v>37</v>
      </c>
      <c r="F4" s="197" t="s">
        <v>30</v>
      </c>
      <c r="G4" s="211" t="s">
        <v>31</v>
      </c>
      <c r="H4" s="197" t="s">
        <v>32</v>
      </c>
      <c r="I4" s="199" t="s">
        <v>37</v>
      </c>
      <c r="J4" s="212" t="s">
        <v>30</v>
      </c>
      <c r="K4" s="211" t="s">
        <v>31</v>
      </c>
      <c r="L4" s="197" t="s">
        <v>32</v>
      </c>
      <c r="M4" s="199" t="s">
        <v>37</v>
      </c>
    </row>
    <row r="5" spans="1:14" ht="13.5" customHeight="1">
      <c r="A5" s="81"/>
      <c r="B5" s="224" t="s">
        <v>109</v>
      </c>
      <c r="C5" s="11">
        <v>152796.25654390003</v>
      </c>
      <c r="D5" s="12">
        <v>150876.6511741</v>
      </c>
      <c r="E5" s="13">
        <v>147471.09908308304</v>
      </c>
      <c r="F5" s="14">
        <v>36632.005595372</v>
      </c>
      <c r="G5" s="14">
        <v>77637.09714796404</v>
      </c>
      <c r="H5" s="14">
        <v>32992.546985675996</v>
      </c>
      <c r="I5" s="15">
        <v>147261.64972901202</v>
      </c>
      <c r="J5" s="23">
        <v>1.4451880647303517</v>
      </c>
      <c r="K5" s="24">
        <v>-2.2573395487194725</v>
      </c>
      <c r="L5" s="24">
        <v>3.196733806427532</v>
      </c>
      <c r="M5" s="19">
        <v>-0.16999374994056682</v>
      </c>
      <c r="N5" s="78"/>
    </row>
    <row r="6" spans="1:14" ht="13.5" customHeight="1">
      <c r="A6" s="47"/>
      <c r="B6" s="8" t="s">
        <v>5</v>
      </c>
      <c r="C6" s="82">
        <v>10365.214207</v>
      </c>
      <c r="D6" s="83">
        <v>10450.927106</v>
      </c>
      <c r="E6" s="84">
        <v>10425.811458666001</v>
      </c>
      <c r="F6" s="85">
        <v>4194.206453872001</v>
      </c>
      <c r="G6" s="85">
        <v>5228.274462541001</v>
      </c>
      <c r="H6" s="85">
        <v>908.8407488679998</v>
      </c>
      <c r="I6" s="16">
        <v>10331.321665281002</v>
      </c>
      <c r="J6" s="86">
        <v>5.63131630629905</v>
      </c>
      <c r="K6" s="87">
        <v>-2.888610375984446</v>
      </c>
      <c r="L6" s="87">
        <v>-15.173499001551294</v>
      </c>
      <c r="M6" s="20">
        <v>-0.9063063701047258</v>
      </c>
      <c r="N6" s="81"/>
    </row>
    <row r="7" spans="1:14" ht="13.5" customHeight="1">
      <c r="A7" s="47"/>
      <c r="B7" s="9" t="s">
        <v>38</v>
      </c>
      <c r="C7" s="88">
        <v>5373.732351</v>
      </c>
      <c r="D7" s="89">
        <v>5074.0306</v>
      </c>
      <c r="E7" s="90">
        <v>5594.631943</v>
      </c>
      <c r="F7" s="91">
        <v>18.652223</v>
      </c>
      <c r="G7" s="91">
        <v>267.786129</v>
      </c>
      <c r="H7" s="91">
        <v>5190.74705</v>
      </c>
      <c r="I7" s="17">
        <v>5477.185402</v>
      </c>
      <c r="J7" s="92">
        <v>-18.39313309963737</v>
      </c>
      <c r="K7" s="93">
        <v>-21.61470474950743</v>
      </c>
      <c r="L7" s="93">
        <v>-0.7533378788492917</v>
      </c>
      <c r="M7" s="21">
        <v>-2.099271984226758</v>
      </c>
      <c r="N7" s="81"/>
    </row>
    <row r="8" spans="1:14" ht="13.5" customHeight="1">
      <c r="A8" s="47"/>
      <c r="B8" s="9" t="s">
        <v>9</v>
      </c>
      <c r="C8" s="88">
        <v>25.163288</v>
      </c>
      <c r="D8" s="89">
        <v>26.784369</v>
      </c>
      <c r="E8" s="90">
        <v>33.302984</v>
      </c>
      <c r="F8" s="91">
        <v>30.130952</v>
      </c>
      <c r="G8" s="91">
        <v>6.182491</v>
      </c>
      <c r="H8" s="91" t="s">
        <v>29</v>
      </c>
      <c r="I8" s="17">
        <v>36.313443</v>
      </c>
      <c r="J8" s="92">
        <v>20.276476265267164</v>
      </c>
      <c r="K8" s="93">
        <v>-25.075019011522038</v>
      </c>
      <c r="L8" s="93" t="s">
        <v>29</v>
      </c>
      <c r="M8" s="21">
        <v>9.03960738172891</v>
      </c>
      <c r="N8" s="94"/>
    </row>
    <row r="9" spans="1:14" ht="13.5" customHeight="1">
      <c r="A9" s="47"/>
      <c r="B9" s="9" t="s">
        <v>11</v>
      </c>
      <c r="C9" s="88">
        <v>60070.24317290001</v>
      </c>
      <c r="D9" s="89">
        <v>59093.26378309999</v>
      </c>
      <c r="E9" s="90">
        <v>55314.913899700005</v>
      </c>
      <c r="F9" s="91">
        <v>10891.580907499996</v>
      </c>
      <c r="G9" s="91">
        <v>34005.09461380003</v>
      </c>
      <c r="H9" s="91">
        <v>9449.9511416</v>
      </c>
      <c r="I9" s="17">
        <v>54346.62666290003</v>
      </c>
      <c r="J9" s="92">
        <v>0.42783250761648794</v>
      </c>
      <c r="K9" s="93">
        <v>-0.989900443771563</v>
      </c>
      <c r="L9" s="93">
        <v>-6.667826864728543</v>
      </c>
      <c r="M9" s="21">
        <v>-1.751247574128889</v>
      </c>
      <c r="N9" s="81"/>
    </row>
    <row r="10" spans="1:14" ht="13.5" customHeight="1">
      <c r="A10" s="47"/>
      <c r="B10" s="9" t="s">
        <v>13</v>
      </c>
      <c r="C10" s="88">
        <v>9213.318318</v>
      </c>
      <c r="D10" s="89">
        <v>8803.152969</v>
      </c>
      <c r="E10" s="90">
        <v>8515.869674</v>
      </c>
      <c r="F10" s="91">
        <v>4242.561594</v>
      </c>
      <c r="G10" s="91">
        <v>2760.897233</v>
      </c>
      <c r="H10" s="91">
        <v>1303.079529</v>
      </c>
      <c r="I10" s="17">
        <v>8306.538356000001</v>
      </c>
      <c r="J10" s="92">
        <v>-11.571893148135992</v>
      </c>
      <c r="K10" s="93">
        <v>-3.4277057622190577</v>
      </c>
      <c r="L10" s="93">
        <v>51.657424283023865</v>
      </c>
      <c r="M10" s="21">
        <v>-2.4581320054616773</v>
      </c>
      <c r="N10" s="81"/>
    </row>
    <row r="11" spans="1:13" ht="13.5" customHeight="1">
      <c r="A11" s="81"/>
      <c r="B11" s="9" t="s">
        <v>40</v>
      </c>
      <c r="C11" s="88">
        <v>771.371305</v>
      </c>
      <c r="D11" s="89">
        <v>716.094734</v>
      </c>
      <c r="E11" s="90">
        <v>878.792278</v>
      </c>
      <c r="F11" s="91">
        <v>21.602336</v>
      </c>
      <c r="G11" s="91">
        <v>23.718295</v>
      </c>
      <c r="H11" s="91">
        <v>790.970184</v>
      </c>
      <c r="I11" s="17">
        <v>836.2908150000001</v>
      </c>
      <c r="J11" s="92">
        <v>90.55069547011183</v>
      </c>
      <c r="K11" s="93">
        <v>-18.224213192803106</v>
      </c>
      <c r="L11" s="93">
        <v>-5.662969171631083</v>
      </c>
      <c r="M11" s="21">
        <v>-4.836349165098142</v>
      </c>
    </row>
    <row r="12" spans="1:14" ht="13.5" customHeight="1">
      <c r="A12" s="47"/>
      <c r="B12" s="9" t="s">
        <v>33</v>
      </c>
      <c r="C12" s="88">
        <v>88.56546</v>
      </c>
      <c r="D12" s="89">
        <v>64.279171</v>
      </c>
      <c r="E12" s="90">
        <v>61.8527675</v>
      </c>
      <c r="F12" s="91" t="s">
        <v>7</v>
      </c>
      <c r="G12" s="91" t="s">
        <v>29</v>
      </c>
      <c r="H12" s="91" t="s">
        <v>29</v>
      </c>
      <c r="I12" s="17" t="s">
        <v>7</v>
      </c>
      <c r="J12" s="92" t="s">
        <v>7</v>
      </c>
      <c r="K12" s="93" t="s">
        <v>29</v>
      </c>
      <c r="L12" s="93" t="s">
        <v>29</v>
      </c>
      <c r="M12" s="21" t="s">
        <v>7</v>
      </c>
      <c r="N12" s="81"/>
    </row>
    <row r="13" spans="1:14" ht="13.5" customHeight="1">
      <c r="A13" s="47"/>
      <c r="B13" s="9" t="s">
        <v>34</v>
      </c>
      <c r="C13" s="88">
        <v>0.19536</v>
      </c>
      <c r="D13" s="89">
        <v>0.23533</v>
      </c>
      <c r="E13" s="90">
        <v>0.202995</v>
      </c>
      <c r="F13" s="91">
        <v>0.254611</v>
      </c>
      <c r="G13" s="91" t="s">
        <v>29</v>
      </c>
      <c r="H13" s="91" t="s">
        <v>29</v>
      </c>
      <c r="I13" s="17">
        <v>0.254611</v>
      </c>
      <c r="J13" s="92">
        <v>25.427227271607666</v>
      </c>
      <c r="K13" s="93" t="s">
        <v>29</v>
      </c>
      <c r="L13" s="93" t="s">
        <v>29</v>
      </c>
      <c r="M13" s="21">
        <v>25.427227271607666</v>
      </c>
      <c r="N13" s="81"/>
    </row>
    <row r="14" spans="1:14" ht="13.5" customHeight="1">
      <c r="A14" s="47"/>
      <c r="B14" s="9" t="s">
        <v>15</v>
      </c>
      <c r="C14" s="88">
        <v>313.341466</v>
      </c>
      <c r="D14" s="89">
        <v>284.610973</v>
      </c>
      <c r="E14" s="90">
        <v>235.00514321699995</v>
      </c>
      <c r="F14" s="91" t="s">
        <v>29</v>
      </c>
      <c r="G14" s="91">
        <v>6.566566623</v>
      </c>
      <c r="H14" s="91">
        <v>183.85907820800003</v>
      </c>
      <c r="I14" s="17">
        <v>190.42564483100003</v>
      </c>
      <c r="J14" s="92" t="s">
        <v>29</v>
      </c>
      <c r="K14" s="93">
        <v>-56.39005628445189</v>
      </c>
      <c r="L14" s="93">
        <v>-16.407798570088982</v>
      </c>
      <c r="M14" s="21">
        <v>-18.969584144307827</v>
      </c>
      <c r="N14" s="81"/>
    </row>
    <row r="15" spans="1:14" ht="13.5" customHeight="1">
      <c r="A15" s="47"/>
      <c r="B15" s="9" t="s">
        <v>17</v>
      </c>
      <c r="C15" s="88">
        <v>1924.35452</v>
      </c>
      <c r="D15" s="89">
        <v>1810.843293</v>
      </c>
      <c r="E15" s="90">
        <v>1823.998443</v>
      </c>
      <c r="F15" s="91">
        <v>4.620922</v>
      </c>
      <c r="G15" s="91">
        <v>834.306997</v>
      </c>
      <c r="H15" s="91">
        <v>1136.529282</v>
      </c>
      <c r="I15" s="17">
        <v>1975.457201</v>
      </c>
      <c r="J15" s="92">
        <v>-58.49755561654938</v>
      </c>
      <c r="K15" s="93">
        <v>-4.221254769724004</v>
      </c>
      <c r="L15" s="93">
        <v>20.67795982657028</v>
      </c>
      <c r="M15" s="21">
        <v>8.303667066233356</v>
      </c>
      <c r="N15" s="81"/>
    </row>
    <row r="16" spans="1:14" ht="13.5" customHeight="1">
      <c r="A16" s="47"/>
      <c r="B16" s="9" t="s">
        <v>19</v>
      </c>
      <c r="C16" s="88">
        <v>48626.581628</v>
      </c>
      <c r="D16" s="89">
        <v>49295.247291</v>
      </c>
      <c r="E16" s="90">
        <v>48535.368711</v>
      </c>
      <c r="F16" s="91">
        <v>13459.92422</v>
      </c>
      <c r="G16" s="91">
        <v>27121.004988</v>
      </c>
      <c r="H16" s="91">
        <v>8816.915608</v>
      </c>
      <c r="I16" s="17">
        <v>49397.844816</v>
      </c>
      <c r="J16" s="92">
        <v>3.270653486448971</v>
      </c>
      <c r="K16" s="93">
        <v>-1.5138776246781505</v>
      </c>
      <c r="L16" s="93">
        <v>10.711937205488752</v>
      </c>
      <c r="M16" s="21">
        <v>1.7770053631106508</v>
      </c>
      <c r="N16" s="81"/>
    </row>
    <row r="17" spans="1:14" ht="13.5" customHeight="1">
      <c r="A17" s="47"/>
      <c r="B17" s="9" t="s">
        <v>21</v>
      </c>
      <c r="C17" s="88">
        <v>2352.809188</v>
      </c>
      <c r="D17" s="89">
        <v>2177.411842</v>
      </c>
      <c r="E17" s="90">
        <v>1805.59323</v>
      </c>
      <c r="F17" s="91">
        <v>51.504782</v>
      </c>
      <c r="G17" s="91">
        <v>1145.453332</v>
      </c>
      <c r="H17" s="91">
        <v>765.516621</v>
      </c>
      <c r="I17" s="17">
        <v>1962.474735</v>
      </c>
      <c r="J17" s="92">
        <v>-22.855131028729268</v>
      </c>
      <c r="K17" s="93">
        <v>4.291319419746076</v>
      </c>
      <c r="L17" s="93">
        <v>19.516986279894645</v>
      </c>
      <c r="M17" s="21">
        <v>8.688640519548251</v>
      </c>
      <c r="N17" s="78"/>
    </row>
    <row r="18" spans="1:14" ht="13.5" customHeight="1">
      <c r="A18" s="47"/>
      <c r="B18" s="9" t="s">
        <v>23</v>
      </c>
      <c r="C18" s="88">
        <v>91.419063</v>
      </c>
      <c r="D18" s="89">
        <v>110.126332</v>
      </c>
      <c r="E18" s="90">
        <v>88.26553</v>
      </c>
      <c r="F18" s="91">
        <v>73.525609</v>
      </c>
      <c r="G18" s="91">
        <v>34.493929</v>
      </c>
      <c r="H18" s="91">
        <v>0.338892</v>
      </c>
      <c r="I18" s="17">
        <v>108.35843000000001</v>
      </c>
      <c r="J18" s="92">
        <v>65.43254745967913</v>
      </c>
      <c r="K18" s="93">
        <v>-20.726985188229328</v>
      </c>
      <c r="L18" s="93">
        <v>9.944199325201142</v>
      </c>
      <c r="M18" s="21">
        <v>22.76415266525904</v>
      </c>
      <c r="N18" s="78"/>
    </row>
    <row r="19" spans="1:14" ht="13.5" customHeight="1">
      <c r="A19" s="47"/>
      <c r="B19" s="9" t="s">
        <v>39</v>
      </c>
      <c r="C19" s="88">
        <v>12241.638534</v>
      </c>
      <c r="D19" s="89">
        <v>11759.721942</v>
      </c>
      <c r="E19" s="90">
        <v>13168.138039</v>
      </c>
      <c r="F19" s="91">
        <v>3405.311606</v>
      </c>
      <c r="G19" s="91">
        <v>6135.405366</v>
      </c>
      <c r="H19" s="91">
        <v>3612.709393</v>
      </c>
      <c r="I19" s="17">
        <v>13153.426365</v>
      </c>
      <c r="J19" s="92">
        <v>16.184661939639653</v>
      </c>
      <c r="K19" s="93">
        <v>-10.378472319631927</v>
      </c>
      <c r="L19" s="93">
        <v>6.529230791378038</v>
      </c>
      <c r="M19" s="21">
        <v>-0.1117217480286814</v>
      </c>
      <c r="N19" s="78"/>
    </row>
    <row r="20" spans="1:13" ht="13.5" customHeight="1">
      <c r="A20" s="47"/>
      <c r="B20" s="9" t="s">
        <v>26</v>
      </c>
      <c r="C20" s="88">
        <v>1005.921844</v>
      </c>
      <c r="D20" s="89">
        <v>905.481353</v>
      </c>
      <c r="E20" s="90">
        <v>741.305032</v>
      </c>
      <c r="F20" s="91">
        <v>2.142186</v>
      </c>
      <c r="G20" s="91">
        <v>67.912745</v>
      </c>
      <c r="H20" s="91">
        <v>833.089458</v>
      </c>
      <c r="I20" s="17">
        <v>903.144389</v>
      </c>
      <c r="J20" s="92">
        <v>101.1402592061565</v>
      </c>
      <c r="K20" s="93">
        <v>31.39408774108079</v>
      </c>
      <c r="L20" s="93">
        <v>20.991209125851928</v>
      </c>
      <c r="M20" s="21">
        <v>21.831681968132123</v>
      </c>
    </row>
    <row r="21" spans="1:13" ht="13.5" customHeight="1">
      <c r="A21" s="47"/>
      <c r="B21" s="9" t="s">
        <v>35</v>
      </c>
      <c r="C21" s="88">
        <v>120.888653</v>
      </c>
      <c r="D21" s="89">
        <v>135.582096</v>
      </c>
      <c r="E21" s="90">
        <v>127.59134</v>
      </c>
      <c r="F21" s="91">
        <v>102.576068</v>
      </c>
      <c r="G21" s="91" t="s">
        <v>29</v>
      </c>
      <c r="H21" s="91" t="s">
        <v>29</v>
      </c>
      <c r="I21" s="17">
        <v>102.576068</v>
      </c>
      <c r="J21" s="92">
        <v>-19.605775752492292</v>
      </c>
      <c r="K21" s="93" t="s">
        <v>29</v>
      </c>
      <c r="L21" s="93" t="s">
        <v>29</v>
      </c>
      <c r="M21" s="21">
        <v>-19.605775752492292</v>
      </c>
    </row>
    <row r="22" spans="1:13" ht="13.5" customHeight="1">
      <c r="A22" s="47"/>
      <c r="B22" s="216" t="s">
        <v>111</v>
      </c>
      <c r="C22" s="88" t="s">
        <v>7</v>
      </c>
      <c r="D22" s="89" t="s">
        <v>7</v>
      </c>
      <c r="E22" s="90" t="s">
        <v>7</v>
      </c>
      <c r="F22" s="91">
        <v>16</v>
      </c>
      <c r="G22" s="91" t="s">
        <v>29</v>
      </c>
      <c r="H22" s="91" t="s">
        <v>29</v>
      </c>
      <c r="I22" s="17">
        <v>16</v>
      </c>
      <c r="J22" s="92" t="s">
        <v>7</v>
      </c>
      <c r="K22" s="93" t="s">
        <v>29</v>
      </c>
      <c r="L22" s="93" t="s">
        <v>29</v>
      </c>
      <c r="M22" s="21" t="s">
        <v>7</v>
      </c>
    </row>
    <row r="23" spans="1:13" ht="13.5" customHeight="1">
      <c r="A23" s="81"/>
      <c r="B23" s="10" t="s">
        <v>36</v>
      </c>
      <c r="C23" s="95">
        <v>211.498186</v>
      </c>
      <c r="D23" s="96">
        <v>168.85799</v>
      </c>
      <c r="E23" s="97">
        <v>120.455615</v>
      </c>
      <c r="F23" s="98">
        <v>117.411125</v>
      </c>
      <c r="G23" s="98" t="s">
        <v>29</v>
      </c>
      <c r="H23" s="98" t="s">
        <v>29</v>
      </c>
      <c r="I23" s="18">
        <v>117.411125</v>
      </c>
      <c r="J23" s="99">
        <v>-2.52747868997224</v>
      </c>
      <c r="K23" s="100" t="s">
        <v>29</v>
      </c>
      <c r="L23" s="100" t="s">
        <v>29</v>
      </c>
      <c r="M23" s="22">
        <v>-2.527478689972229</v>
      </c>
    </row>
    <row r="24" ht="6.75" customHeight="1"/>
    <row r="25" spans="2:13" ht="24.75" customHeight="1">
      <c r="B25" s="250" t="s">
        <v>146</v>
      </c>
      <c r="C25" s="250"/>
      <c r="D25" s="250"/>
      <c r="E25" s="250"/>
      <c r="F25" s="250"/>
      <c r="G25" s="250"/>
      <c r="H25" s="250"/>
      <c r="I25" s="250"/>
      <c r="J25" s="250"/>
      <c r="K25" s="250"/>
      <c r="L25" s="250"/>
      <c r="M25" s="250"/>
    </row>
    <row r="26" spans="2:6" ht="12.75">
      <c r="B26" s="235"/>
      <c r="C26" s="101"/>
      <c r="D26" s="101"/>
      <c r="E26" s="101"/>
      <c r="F26" s="101"/>
    </row>
    <row r="27" ht="12.75">
      <c r="B27" s="104" t="s">
        <v>155</v>
      </c>
    </row>
  </sheetData>
  <mergeCells count="3">
    <mergeCell ref="F3:I3"/>
    <mergeCell ref="J3:M3"/>
    <mergeCell ref="B25:M25"/>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8"/>
  <sheetViews>
    <sheetView showGridLines="0" workbookViewId="0" topLeftCell="A1">
      <selection activeCell="B3" sqref="B3:M26"/>
    </sheetView>
  </sheetViews>
  <sheetFormatPr defaultColWidth="9.140625" defaultRowHeight="12.75"/>
  <cols>
    <col min="1" max="1" width="3.8515625" style="105" customWidth="1"/>
    <col min="2" max="2" width="14.28125" style="28" customWidth="1"/>
    <col min="3" max="13" width="8.7109375" style="28" customWidth="1"/>
    <col min="14" max="16384" width="9.140625" style="28" customWidth="1"/>
  </cols>
  <sheetData>
    <row r="1" spans="2:13" ht="12.75">
      <c r="B1" s="238" t="s">
        <v>68</v>
      </c>
      <c r="K1" s="251"/>
      <c r="L1" s="251"/>
      <c r="M1" s="251"/>
    </row>
    <row r="2" spans="3:13" ht="12.75">
      <c r="C2" s="106"/>
      <c r="D2" s="106"/>
      <c r="E2" s="106"/>
      <c r="F2" s="106"/>
      <c r="G2" s="106"/>
      <c r="H2" s="106"/>
      <c r="I2" s="106"/>
      <c r="J2" s="106"/>
      <c r="K2" s="106"/>
      <c r="L2" s="106"/>
      <c r="M2" s="106"/>
    </row>
    <row r="3" spans="2:13" ht="12.75" customHeight="1">
      <c r="B3" s="7"/>
      <c r="C3" s="205">
        <v>2013</v>
      </c>
      <c r="D3" s="206">
        <v>2014</v>
      </c>
      <c r="E3" s="207">
        <v>2015</v>
      </c>
      <c r="F3" s="246">
        <v>2016</v>
      </c>
      <c r="G3" s="246"/>
      <c r="H3" s="246"/>
      <c r="I3" s="246"/>
      <c r="J3" s="248" t="s">
        <v>112</v>
      </c>
      <c r="K3" s="249"/>
      <c r="L3" s="249"/>
      <c r="M3" s="249"/>
    </row>
    <row r="4" spans="2:13" ht="24">
      <c r="B4" s="223"/>
      <c r="C4" s="208" t="s">
        <v>37</v>
      </c>
      <c r="D4" s="209" t="s">
        <v>37</v>
      </c>
      <c r="E4" s="210" t="s">
        <v>37</v>
      </c>
      <c r="F4" s="197" t="s">
        <v>30</v>
      </c>
      <c r="G4" s="211" t="s">
        <v>31</v>
      </c>
      <c r="H4" s="197" t="s">
        <v>32</v>
      </c>
      <c r="I4" s="199" t="s">
        <v>37</v>
      </c>
      <c r="J4" s="212" t="s">
        <v>30</v>
      </c>
      <c r="K4" s="211" t="s">
        <v>31</v>
      </c>
      <c r="L4" s="197" t="s">
        <v>32</v>
      </c>
      <c r="M4" s="199" t="s">
        <v>37</v>
      </c>
    </row>
    <row r="5" spans="1:13" ht="13.5" customHeight="1">
      <c r="A5" s="107"/>
      <c r="B5" s="224" t="s">
        <v>110</v>
      </c>
      <c r="C5" s="11">
        <v>543252.26957</v>
      </c>
      <c r="D5" s="12">
        <v>557884.22453</v>
      </c>
      <c r="E5" s="13">
        <v>548952.623636</v>
      </c>
      <c r="F5" s="14">
        <v>270295.39474699995</v>
      </c>
      <c r="G5" s="14">
        <v>283478.43051800004</v>
      </c>
      <c r="H5" s="14" t="s">
        <v>29</v>
      </c>
      <c r="I5" s="15">
        <v>553773.825265</v>
      </c>
      <c r="J5" s="23">
        <v>1.4656524606007304</v>
      </c>
      <c r="K5" s="24">
        <v>0.35775001761886305</v>
      </c>
      <c r="L5" s="24" t="s">
        <v>29</v>
      </c>
      <c r="M5" s="19">
        <v>0.8951802417436872</v>
      </c>
    </row>
    <row r="6" spans="1:13" ht="13.5" customHeight="1">
      <c r="A6" s="69"/>
      <c r="B6" s="8" t="s">
        <v>5</v>
      </c>
      <c r="C6" s="82">
        <v>187403.86383099997</v>
      </c>
      <c r="D6" s="83">
        <v>190303.14637299997</v>
      </c>
      <c r="E6" s="84">
        <v>188158.41465199998</v>
      </c>
      <c r="F6" s="85">
        <v>46820.664947</v>
      </c>
      <c r="G6" s="85">
        <v>134660.48544800002</v>
      </c>
      <c r="H6" s="85">
        <v>11456.908374</v>
      </c>
      <c r="I6" s="16">
        <v>192938.058769</v>
      </c>
      <c r="J6" s="86">
        <v>4.246474019410118</v>
      </c>
      <c r="K6" s="87">
        <v>2.796709702173006</v>
      </c>
      <c r="L6" s="87">
        <v>-6.459738376362378</v>
      </c>
      <c r="M6" s="20">
        <v>2.5402234206957974</v>
      </c>
    </row>
    <row r="7" spans="1:13" ht="13.5" customHeight="1">
      <c r="A7" s="69"/>
      <c r="B7" s="9" t="s">
        <v>38</v>
      </c>
      <c r="C7" s="88">
        <v>16726.354</v>
      </c>
      <c r="D7" s="89">
        <v>16922.21</v>
      </c>
      <c r="E7" s="90">
        <v>17201.107</v>
      </c>
      <c r="F7" s="91">
        <v>1222.008</v>
      </c>
      <c r="G7" s="91">
        <v>2770.685</v>
      </c>
      <c r="H7" s="91">
        <v>13474.325</v>
      </c>
      <c r="I7" s="17">
        <v>17467.018</v>
      </c>
      <c r="J7" s="92">
        <v>-27.921674612728996</v>
      </c>
      <c r="K7" s="93">
        <v>-3.579282257371319</v>
      </c>
      <c r="L7" s="93">
        <v>6.666655583861569</v>
      </c>
      <c r="M7" s="21">
        <v>1.5458946915451355</v>
      </c>
    </row>
    <row r="8" spans="1:13" ht="13.5" customHeight="1">
      <c r="A8" s="69"/>
      <c r="B8" s="9" t="s">
        <v>9</v>
      </c>
      <c r="C8" s="88">
        <v>608.433</v>
      </c>
      <c r="D8" s="89">
        <v>802.044</v>
      </c>
      <c r="E8" s="90">
        <v>850.292</v>
      </c>
      <c r="F8" s="91">
        <v>682.324</v>
      </c>
      <c r="G8" s="91">
        <v>149.335</v>
      </c>
      <c r="H8" s="91" t="s">
        <v>29</v>
      </c>
      <c r="I8" s="17">
        <v>831.659</v>
      </c>
      <c r="J8" s="92">
        <v>-0.17760534161963548</v>
      </c>
      <c r="K8" s="93">
        <v>-10.445926334600674</v>
      </c>
      <c r="L8" s="93" t="s">
        <v>29</v>
      </c>
      <c r="M8" s="21">
        <v>-2.191364848781363</v>
      </c>
    </row>
    <row r="9" spans="1:13" ht="13.5" customHeight="1">
      <c r="A9" s="69"/>
      <c r="B9" s="9" t="s">
        <v>11</v>
      </c>
      <c r="C9" s="88">
        <v>226863.60390000007</v>
      </c>
      <c r="D9" s="89">
        <v>228489.41199999998</v>
      </c>
      <c r="E9" s="90">
        <v>221368.95209999985</v>
      </c>
      <c r="F9" s="91">
        <v>55191.58380000001</v>
      </c>
      <c r="G9" s="91">
        <v>151733.5864</v>
      </c>
      <c r="H9" s="91">
        <v>14423.3749</v>
      </c>
      <c r="I9" s="17">
        <v>221348.5451</v>
      </c>
      <c r="J9" s="92">
        <v>1.1491296342424073</v>
      </c>
      <c r="K9" s="93">
        <v>0.2859763449767794</v>
      </c>
      <c r="L9" s="93">
        <v>-6.97021435000581</v>
      </c>
      <c r="M9" s="21">
        <v>-0.009470162731051168</v>
      </c>
    </row>
    <row r="10" spans="1:13" ht="13.5" customHeight="1">
      <c r="A10" s="69"/>
      <c r="B10" s="9" t="s">
        <v>13</v>
      </c>
      <c r="C10" s="88">
        <v>68926.26</v>
      </c>
      <c r="D10" s="89">
        <v>65487.949</v>
      </c>
      <c r="E10" s="90">
        <v>63093.999</v>
      </c>
      <c r="F10" s="91">
        <v>27948.266</v>
      </c>
      <c r="G10" s="91">
        <v>25753.781</v>
      </c>
      <c r="H10" s="91">
        <v>11459.657</v>
      </c>
      <c r="I10" s="17">
        <v>65161.704</v>
      </c>
      <c r="J10" s="92">
        <v>-4.259723482186095</v>
      </c>
      <c r="K10" s="93">
        <v>-3.6645164002885977</v>
      </c>
      <c r="L10" s="93">
        <v>59.85431618874701</v>
      </c>
      <c r="M10" s="21">
        <v>3.2771817173927964</v>
      </c>
    </row>
    <row r="11" spans="1:13" ht="13.5" customHeight="1">
      <c r="A11" s="107"/>
      <c r="B11" s="9" t="s">
        <v>40</v>
      </c>
      <c r="C11" s="88">
        <v>5823.077</v>
      </c>
      <c r="D11" s="89">
        <v>5377.402</v>
      </c>
      <c r="E11" s="90">
        <v>6641.862</v>
      </c>
      <c r="F11" s="91">
        <v>96.439</v>
      </c>
      <c r="G11" s="91">
        <v>581.11</v>
      </c>
      <c r="H11" s="91">
        <v>5731.668</v>
      </c>
      <c r="I11" s="17">
        <v>6409.217</v>
      </c>
      <c r="J11" s="92">
        <v>88.06724000078006</v>
      </c>
      <c r="K11" s="93">
        <v>12.870206352166068</v>
      </c>
      <c r="L11" s="93">
        <v>-5.662969171631083</v>
      </c>
      <c r="M11" s="21">
        <v>-3.5027075238841188</v>
      </c>
    </row>
    <row r="12" spans="1:13" ht="13.5" customHeight="1">
      <c r="A12" s="69"/>
      <c r="B12" s="9" t="s">
        <v>33</v>
      </c>
      <c r="C12" s="88">
        <v>761.722</v>
      </c>
      <c r="D12" s="89">
        <v>480.63</v>
      </c>
      <c r="E12" s="90">
        <v>378.56</v>
      </c>
      <c r="F12" s="91" t="s">
        <v>7</v>
      </c>
      <c r="G12" s="91" t="s">
        <v>29</v>
      </c>
      <c r="H12" s="91" t="s">
        <v>29</v>
      </c>
      <c r="I12" s="17" t="s">
        <v>7</v>
      </c>
      <c r="J12" s="92" t="s">
        <v>7</v>
      </c>
      <c r="K12" s="93" t="s">
        <v>29</v>
      </c>
      <c r="L12" s="93" t="s">
        <v>29</v>
      </c>
      <c r="M12" s="21" t="s">
        <v>7</v>
      </c>
    </row>
    <row r="13" spans="1:13" ht="13.5" customHeight="1">
      <c r="A13" s="69"/>
      <c r="B13" s="9" t="s">
        <v>34</v>
      </c>
      <c r="C13" s="88">
        <v>36.37</v>
      </c>
      <c r="D13" s="89">
        <v>47.065</v>
      </c>
      <c r="E13" s="90">
        <v>67.665</v>
      </c>
      <c r="F13" s="91">
        <v>51.597</v>
      </c>
      <c r="G13" s="91" t="s">
        <v>29</v>
      </c>
      <c r="H13" s="91" t="s">
        <v>29</v>
      </c>
      <c r="I13" s="17">
        <v>51.597</v>
      </c>
      <c r="J13" s="92">
        <v>-23.74639769452449</v>
      </c>
      <c r="K13" s="93" t="s">
        <v>29</v>
      </c>
      <c r="L13" s="93" t="s">
        <v>29</v>
      </c>
      <c r="M13" s="21">
        <v>-23.7463976945245</v>
      </c>
    </row>
    <row r="14" spans="1:13" ht="13.5" customHeight="1">
      <c r="A14" s="69"/>
      <c r="B14" s="9" t="s">
        <v>15</v>
      </c>
      <c r="C14" s="88">
        <v>8987.209</v>
      </c>
      <c r="D14" s="89">
        <v>8390.1436</v>
      </c>
      <c r="E14" s="90">
        <v>7105.88776</v>
      </c>
      <c r="F14" s="91" t="s">
        <v>29</v>
      </c>
      <c r="G14" s="91">
        <v>1034.7977700000001</v>
      </c>
      <c r="H14" s="91">
        <v>5040.315799999999</v>
      </c>
      <c r="I14" s="17">
        <v>6075.1135699999995</v>
      </c>
      <c r="J14" s="92" t="s">
        <v>29</v>
      </c>
      <c r="K14" s="93">
        <v>-11.706543830534354</v>
      </c>
      <c r="L14" s="93">
        <v>-15.05881934606299</v>
      </c>
      <c r="M14" s="21">
        <v>-14.50591713258359</v>
      </c>
    </row>
    <row r="15" spans="1:13" ht="13.5" customHeight="1">
      <c r="A15" s="69"/>
      <c r="B15" s="9" t="s">
        <v>17</v>
      </c>
      <c r="C15" s="88">
        <v>7857.204</v>
      </c>
      <c r="D15" s="89">
        <v>7824.873</v>
      </c>
      <c r="E15" s="90">
        <v>8162.745</v>
      </c>
      <c r="F15" s="91">
        <v>200.115</v>
      </c>
      <c r="G15" s="91">
        <v>5025.246</v>
      </c>
      <c r="H15" s="91">
        <v>2998.758</v>
      </c>
      <c r="I15" s="17">
        <v>8224.118999999999</v>
      </c>
      <c r="J15" s="92">
        <v>-9.210723310815405</v>
      </c>
      <c r="K15" s="93">
        <v>-7.918712970017605</v>
      </c>
      <c r="L15" s="93">
        <v>20.67795982657028</v>
      </c>
      <c r="M15" s="21">
        <v>0.751879422914703</v>
      </c>
    </row>
    <row r="16" spans="1:13" ht="13.5" customHeight="1">
      <c r="A16" s="69"/>
      <c r="B16" s="9" t="s">
        <v>19</v>
      </c>
      <c r="C16" s="88">
        <v>356061.892</v>
      </c>
      <c r="D16" s="89">
        <v>366626.658</v>
      </c>
      <c r="E16" s="90">
        <v>359897.544</v>
      </c>
      <c r="F16" s="91">
        <v>115112.981</v>
      </c>
      <c r="G16" s="91">
        <v>199206.466</v>
      </c>
      <c r="H16" s="91">
        <v>51190.772</v>
      </c>
      <c r="I16" s="17">
        <v>365510.219</v>
      </c>
      <c r="J16" s="92">
        <v>2.442371673405619</v>
      </c>
      <c r="K16" s="93">
        <v>-1.0891616614292832</v>
      </c>
      <c r="L16" s="93">
        <v>10.973123144143958</v>
      </c>
      <c r="M16" s="21">
        <v>1.5595202283458676</v>
      </c>
    </row>
    <row r="17" spans="1:13" ht="13.5" customHeight="1">
      <c r="A17" s="69"/>
      <c r="B17" s="9" t="s">
        <v>21</v>
      </c>
      <c r="C17" s="88">
        <v>10709.836</v>
      </c>
      <c r="D17" s="89">
        <v>10121.735</v>
      </c>
      <c r="E17" s="90">
        <v>8599.349</v>
      </c>
      <c r="F17" s="91">
        <v>608.842</v>
      </c>
      <c r="G17" s="91">
        <v>6275.449</v>
      </c>
      <c r="H17" s="91">
        <v>2187.184</v>
      </c>
      <c r="I17" s="17">
        <v>9071.474999999999</v>
      </c>
      <c r="J17" s="92">
        <v>-10.508499489222222</v>
      </c>
      <c r="K17" s="93">
        <v>3.0621642918353897</v>
      </c>
      <c r="L17" s="93">
        <v>19.516945169998134</v>
      </c>
      <c r="M17" s="21">
        <v>5.490252808671903</v>
      </c>
    </row>
    <row r="18" spans="1:13" ht="13.5" customHeight="1">
      <c r="A18" s="69"/>
      <c r="B18" s="9" t="s">
        <v>23</v>
      </c>
      <c r="C18" s="88">
        <v>3184.8</v>
      </c>
      <c r="D18" s="89">
        <v>5898.978</v>
      </c>
      <c r="E18" s="90">
        <v>5036.241</v>
      </c>
      <c r="F18" s="91">
        <v>2964.6</v>
      </c>
      <c r="G18" s="91">
        <v>942.24</v>
      </c>
      <c r="H18" s="91">
        <v>4.59</v>
      </c>
      <c r="I18" s="17">
        <v>3911.4300000000003</v>
      </c>
      <c r="J18" s="92">
        <v>-22.746599935739432</v>
      </c>
      <c r="K18" s="93">
        <v>-21.211198873490055</v>
      </c>
      <c r="L18" s="93">
        <v>61.96189131968948</v>
      </c>
      <c r="M18" s="21">
        <v>-22.33433626389205</v>
      </c>
    </row>
    <row r="19" spans="1:13" ht="13.5" customHeight="1">
      <c r="A19" s="69"/>
      <c r="B19" s="9" t="s">
        <v>39</v>
      </c>
      <c r="C19" s="88">
        <v>26858.17</v>
      </c>
      <c r="D19" s="89">
        <v>27834.47</v>
      </c>
      <c r="E19" s="90">
        <v>30020.264</v>
      </c>
      <c r="F19" s="91">
        <v>14696.928</v>
      </c>
      <c r="G19" s="91">
        <v>10398.481</v>
      </c>
      <c r="H19" s="91">
        <v>5388.393</v>
      </c>
      <c r="I19" s="17">
        <v>30483.802</v>
      </c>
      <c r="J19" s="92">
        <v>10.95409209483893</v>
      </c>
      <c r="K19" s="93">
        <v>-7.289327014772395</v>
      </c>
      <c r="L19" s="93">
        <v>-3.056013633058152</v>
      </c>
      <c r="M19" s="21">
        <v>1.5440836896037924</v>
      </c>
    </row>
    <row r="20" spans="1:13" ht="13.5" customHeight="1">
      <c r="A20" s="69"/>
      <c r="B20" s="9" t="s">
        <v>26</v>
      </c>
      <c r="C20" s="88">
        <v>8106.77</v>
      </c>
      <c r="D20" s="89">
        <v>7010.076</v>
      </c>
      <c r="E20" s="90">
        <v>5721.101</v>
      </c>
      <c r="F20" s="91">
        <v>36.424</v>
      </c>
      <c r="G20" s="91">
        <v>1878.494</v>
      </c>
      <c r="H20" s="91">
        <v>4843.516</v>
      </c>
      <c r="I20" s="17">
        <v>6758.433999999999</v>
      </c>
      <c r="J20" s="92">
        <v>96.08096468561584</v>
      </c>
      <c r="K20" s="93">
        <v>10.543149039239562</v>
      </c>
      <c r="L20" s="93">
        <v>20.991288456167755</v>
      </c>
      <c r="M20" s="21">
        <v>18.131702271992744</v>
      </c>
    </row>
    <row r="21" spans="1:13" ht="13.5" customHeight="1">
      <c r="A21" s="69"/>
      <c r="B21" s="9" t="s">
        <v>35</v>
      </c>
      <c r="C21" s="88">
        <v>476.217</v>
      </c>
      <c r="D21" s="89">
        <v>509.455</v>
      </c>
      <c r="E21" s="90">
        <v>502.634</v>
      </c>
      <c r="F21" s="91">
        <v>411.731</v>
      </c>
      <c r="G21" s="91" t="s">
        <v>29</v>
      </c>
      <c r="H21" s="91" t="s">
        <v>29</v>
      </c>
      <c r="I21" s="17">
        <v>411.731</v>
      </c>
      <c r="J21" s="92">
        <v>-18.08532649999801</v>
      </c>
      <c r="K21" s="93" t="s">
        <v>29</v>
      </c>
      <c r="L21" s="93" t="s">
        <v>29</v>
      </c>
      <c r="M21" s="21">
        <v>-18.08532649999801</v>
      </c>
    </row>
    <row r="22" spans="1:13" s="62" customFormat="1" ht="13.5" customHeight="1">
      <c r="A22" s="47"/>
      <c r="B22" s="216" t="s">
        <v>111</v>
      </c>
      <c r="C22" s="88" t="s">
        <v>7</v>
      </c>
      <c r="D22" s="89" t="s">
        <v>7</v>
      </c>
      <c r="E22" s="90" t="s">
        <v>7</v>
      </c>
      <c r="F22" s="91">
        <v>288.478</v>
      </c>
      <c r="G22" s="91" t="s">
        <v>29</v>
      </c>
      <c r="H22" s="91" t="s">
        <v>29</v>
      </c>
      <c r="I22" s="17">
        <v>288.478</v>
      </c>
      <c r="J22" s="92" t="s">
        <v>7</v>
      </c>
      <c r="K22" s="93" t="s">
        <v>29</v>
      </c>
      <c r="L22" s="93" t="s">
        <v>29</v>
      </c>
      <c r="M22" s="21" t="s">
        <v>7</v>
      </c>
    </row>
    <row r="23" spans="1:13" ht="13.5" customHeight="1">
      <c r="A23" s="107"/>
      <c r="B23" s="10" t="s">
        <v>36</v>
      </c>
      <c r="C23" s="95">
        <v>5251.501</v>
      </c>
      <c r="D23" s="96">
        <v>5689.097</v>
      </c>
      <c r="E23" s="97">
        <v>4065.157</v>
      </c>
      <c r="F23" s="98">
        <v>3962.413</v>
      </c>
      <c r="G23" s="98" t="s">
        <v>29</v>
      </c>
      <c r="H23" s="98" t="s">
        <v>29</v>
      </c>
      <c r="I23" s="18">
        <v>3962.413</v>
      </c>
      <c r="J23" s="99">
        <v>-2.527430059896829</v>
      </c>
      <c r="K23" s="100" t="s">
        <v>29</v>
      </c>
      <c r="L23" s="100" t="s">
        <v>29</v>
      </c>
      <c r="M23" s="22">
        <v>-2.527430059896829</v>
      </c>
    </row>
    <row r="24" ht="10.5" customHeight="1"/>
    <row r="25" spans="2:13" ht="37.5" customHeight="1">
      <c r="B25" s="252" t="s">
        <v>159</v>
      </c>
      <c r="C25" s="252"/>
      <c r="D25" s="252"/>
      <c r="E25" s="252"/>
      <c r="F25" s="252"/>
      <c r="G25" s="252"/>
      <c r="H25" s="252"/>
      <c r="I25" s="252"/>
      <c r="J25" s="252"/>
      <c r="K25" s="252"/>
      <c r="L25" s="252"/>
      <c r="M25" s="252"/>
    </row>
    <row r="26" spans="2:13" ht="25.5" customHeight="1">
      <c r="B26" s="250" t="s">
        <v>150</v>
      </c>
      <c r="C26" s="250"/>
      <c r="D26" s="250"/>
      <c r="E26" s="250"/>
      <c r="F26" s="250"/>
      <c r="G26" s="250"/>
      <c r="H26" s="250"/>
      <c r="I26" s="250"/>
      <c r="J26" s="250"/>
      <c r="K26" s="250"/>
      <c r="L26" s="250"/>
      <c r="M26" s="250"/>
    </row>
    <row r="27" ht="12.75">
      <c r="B27" s="104"/>
    </row>
    <row r="28" ht="12.75">
      <c r="B28" s="104" t="s">
        <v>155</v>
      </c>
    </row>
  </sheetData>
  <mergeCells count="5">
    <mergeCell ref="K1:M1"/>
    <mergeCell ref="F3:I3"/>
    <mergeCell ref="J3:M3"/>
    <mergeCell ref="B25:M25"/>
    <mergeCell ref="B26:M26"/>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74"/>
  <sheetViews>
    <sheetView showGridLines="0" workbookViewId="0" topLeftCell="A34">
      <selection activeCell="C74" sqref="C74"/>
    </sheetView>
  </sheetViews>
  <sheetFormatPr defaultColWidth="9.140625" defaultRowHeight="12.75"/>
  <cols>
    <col min="1" max="1" width="10.00390625" style="28" customWidth="1"/>
    <col min="2" max="2" width="9.57421875" style="28" customWidth="1"/>
    <col min="3" max="3" width="14.28125" style="28" customWidth="1"/>
    <col min="4" max="4" width="10.00390625" style="28" customWidth="1"/>
    <col min="5" max="5" width="12.140625" style="28" customWidth="1"/>
    <col min="6" max="6" width="13.421875" style="28" customWidth="1"/>
    <col min="7" max="7" width="12.140625" style="28" customWidth="1"/>
    <col min="8" max="8" width="10.00390625" style="28" customWidth="1"/>
    <col min="9" max="9" width="11.28125" style="28" bestFit="1" customWidth="1"/>
    <col min="10" max="13" width="10.00390625" style="28" customWidth="1"/>
    <col min="14" max="16384" width="9.140625" style="28" customWidth="1"/>
  </cols>
  <sheetData>
    <row r="1" spans="1:9" ht="30" customHeight="1">
      <c r="A1" s="26"/>
      <c r="B1" s="27" t="s">
        <v>67</v>
      </c>
      <c r="C1" s="29"/>
      <c r="D1" s="29"/>
      <c r="E1" s="29"/>
      <c r="F1" s="29"/>
      <c r="G1" s="29"/>
      <c r="H1" s="29"/>
      <c r="I1" s="29"/>
    </row>
    <row r="2" spans="2:9" ht="13.7" customHeight="1">
      <c r="B2" s="30"/>
      <c r="C2" s="30"/>
      <c r="D2" s="30"/>
      <c r="E2" s="30"/>
      <c r="F2" s="30"/>
      <c r="G2" s="30"/>
      <c r="H2" s="30"/>
      <c r="I2" s="30"/>
    </row>
    <row r="3" spans="2:6" ht="15" customHeight="1">
      <c r="B3" s="31" t="s">
        <v>66</v>
      </c>
      <c r="C3" s="221" t="s">
        <v>151</v>
      </c>
      <c r="E3" s="30"/>
      <c r="F3" s="30"/>
    </row>
    <row r="4" spans="1:9" ht="15" customHeight="1">
      <c r="A4" s="35">
        <v>2010</v>
      </c>
      <c r="B4" s="32" t="s">
        <v>1</v>
      </c>
      <c r="C4" s="33">
        <v>308593469</v>
      </c>
      <c r="D4" s="37"/>
      <c r="E4" s="30"/>
      <c r="F4" s="30"/>
      <c r="G4" s="30"/>
      <c r="H4" s="30"/>
      <c r="I4" s="30"/>
    </row>
    <row r="5" spans="1:6" ht="15" customHeight="1">
      <c r="A5" s="35"/>
      <c r="B5" s="32" t="s">
        <v>2</v>
      </c>
      <c r="C5" s="33">
        <v>328139335.5</v>
      </c>
      <c r="D5" s="37">
        <f aca="true" t="shared" si="0" ref="D5:D18">C5/C4-1</f>
        <v>0.06333856177623765</v>
      </c>
      <c r="E5" s="30"/>
      <c r="F5" s="30"/>
    </row>
    <row r="6" spans="1:9" ht="15" customHeight="1">
      <c r="A6" s="35"/>
      <c r="B6" s="32" t="s">
        <v>3</v>
      </c>
      <c r="C6" s="33">
        <v>346254215.25</v>
      </c>
      <c r="D6" s="37">
        <f t="shared" si="0"/>
        <v>0.05520484071925602</v>
      </c>
      <c r="E6" s="30"/>
      <c r="F6" s="30"/>
      <c r="G6" s="30"/>
      <c r="H6" s="30"/>
      <c r="I6" s="30"/>
    </row>
    <row r="7" spans="1:6" ht="15" customHeight="1">
      <c r="A7" s="35"/>
      <c r="B7" s="32" t="s">
        <v>4</v>
      </c>
      <c r="C7" s="33">
        <v>334854061.75</v>
      </c>
      <c r="D7" s="37">
        <f t="shared" si="0"/>
        <v>-0.03292423022711488</v>
      </c>
      <c r="E7" s="30"/>
      <c r="F7" s="236">
        <f>SUM(C4:C7)</f>
        <v>1317841081.5</v>
      </c>
    </row>
    <row r="8" spans="1:9" ht="15" customHeight="1">
      <c r="A8" s="156">
        <v>2011</v>
      </c>
      <c r="B8" s="32" t="s">
        <v>1</v>
      </c>
      <c r="C8" s="33">
        <v>304619450.5</v>
      </c>
      <c r="D8" s="37">
        <f t="shared" si="0"/>
        <v>-0.09029190535121234</v>
      </c>
      <c r="E8" s="30"/>
      <c r="F8" s="30"/>
      <c r="G8" s="30"/>
      <c r="H8" s="30"/>
      <c r="I8" s="30"/>
    </row>
    <row r="9" spans="1:6" ht="15" customHeight="1">
      <c r="A9" s="35"/>
      <c r="B9" s="32" t="s">
        <v>2</v>
      </c>
      <c r="C9" s="33">
        <v>342815530.635</v>
      </c>
      <c r="D9" s="37">
        <f t="shared" si="0"/>
        <v>0.1253894985113566</v>
      </c>
      <c r="E9" s="30"/>
      <c r="F9" s="30"/>
    </row>
    <row r="10" spans="1:9" ht="15" customHeight="1">
      <c r="A10" s="35"/>
      <c r="B10" s="32" t="s">
        <v>3</v>
      </c>
      <c r="C10" s="33">
        <v>360586064.0822</v>
      </c>
      <c r="D10" s="37">
        <f t="shared" si="0"/>
        <v>0.051837013959908695</v>
      </c>
      <c r="E10" s="30"/>
      <c r="F10" s="30"/>
      <c r="G10" s="30"/>
      <c r="H10" s="30"/>
      <c r="I10" s="30"/>
    </row>
    <row r="11" spans="1:7" ht="15" customHeight="1">
      <c r="A11" s="35"/>
      <c r="B11" s="32" t="s">
        <v>4</v>
      </c>
      <c r="C11" s="33">
        <v>321846139.63849413</v>
      </c>
      <c r="D11" s="37">
        <f t="shared" si="0"/>
        <v>-0.10743600017463406</v>
      </c>
      <c r="E11" s="30"/>
      <c r="F11" s="236">
        <f>SUM(C8:C11)</f>
        <v>1329867184.8556943</v>
      </c>
      <c r="G11" s="158">
        <f>F11/F7-1</f>
        <v>0.009125609699468296</v>
      </c>
    </row>
    <row r="12" spans="1:9" ht="15" customHeight="1">
      <c r="A12" s="35">
        <v>2012</v>
      </c>
      <c r="B12" s="32" t="s">
        <v>1</v>
      </c>
      <c r="C12" s="33">
        <v>352677964.75</v>
      </c>
      <c r="D12" s="37">
        <f t="shared" si="0"/>
        <v>0.09579678397304048</v>
      </c>
      <c r="E12" s="30"/>
      <c r="F12" s="30"/>
      <c r="G12" s="30"/>
      <c r="H12" s="30"/>
      <c r="I12" s="30"/>
    </row>
    <row r="13" spans="1:6" ht="15" customHeight="1">
      <c r="A13" s="35"/>
      <c r="B13" s="32" t="s">
        <v>2</v>
      </c>
      <c r="C13" s="33">
        <v>356738726</v>
      </c>
      <c r="D13" s="37">
        <f t="shared" si="0"/>
        <v>0.011514077021734348</v>
      </c>
      <c r="E13" s="30"/>
      <c r="F13" s="30"/>
    </row>
    <row r="14" spans="1:9" ht="15" customHeight="1">
      <c r="A14" s="35"/>
      <c r="B14" s="32" t="s">
        <v>3</v>
      </c>
      <c r="C14" s="33">
        <v>374184534</v>
      </c>
      <c r="D14" s="37">
        <f t="shared" si="0"/>
        <v>0.04890360010984618</v>
      </c>
      <c r="E14" s="30"/>
      <c r="F14" s="30"/>
      <c r="G14" s="30"/>
      <c r="H14" s="30"/>
      <c r="I14" s="30"/>
    </row>
    <row r="15" spans="2:7" ht="12.75">
      <c r="B15" s="32" t="s">
        <v>4</v>
      </c>
      <c r="C15" s="33">
        <v>336991602.65</v>
      </c>
      <c r="D15" s="37">
        <f t="shared" si="0"/>
        <v>-0.09939729724371782</v>
      </c>
      <c r="E15" s="30"/>
      <c r="F15" s="236">
        <f>SUM(C12:C15)</f>
        <v>1420592827.4</v>
      </c>
      <c r="G15" s="158">
        <f>F15/F11-1</f>
        <v>0.0682215815063898</v>
      </c>
    </row>
    <row r="16" spans="1:9" ht="15" customHeight="1">
      <c r="A16" s="35">
        <v>2013</v>
      </c>
      <c r="B16" s="32" t="s">
        <v>1</v>
      </c>
      <c r="C16" s="33">
        <v>365285598.75</v>
      </c>
      <c r="D16" s="37">
        <f t="shared" si="0"/>
        <v>0.08396053752528143</v>
      </c>
      <c r="E16" s="30"/>
      <c r="F16" s="30"/>
      <c r="G16" s="30"/>
      <c r="H16" s="30"/>
      <c r="I16" s="30"/>
    </row>
    <row r="17" spans="1:6" ht="15" customHeight="1">
      <c r="A17" s="35"/>
      <c r="B17" s="32" t="s">
        <v>2</v>
      </c>
      <c r="C17" s="33">
        <v>365677269.25</v>
      </c>
      <c r="D17" s="37">
        <f t="shared" si="0"/>
        <v>0.0010722308827402216</v>
      </c>
      <c r="E17" s="30"/>
      <c r="F17" s="30"/>
    </row>
    <row r="18" spans="1:9" ht="15" customHeight="1">
      <c r="A18" s="35"/>
      <c r="B18" s="32" t="s">
        <v>3</v>
      </c>
      <c r="C18" s="33">
        <v>379198138.75</v>
      </c>
      <c r="D18" s="37">
        <f t="shared" si="0"/>
        <v>0.03697487002058164</v>
      </c>
      <c r="E18" s="30"/>
      <c r="F18" s="30"/>
      <c r="G18" s="30"/>
      <c r="H18" s="30"/>
      <c r="I18" s="30"/>
    </row>
    <row r="19" spans="2:7" ht="12.75">
      <c r="B19" s="32" t="s">
        <v>4</v>
      </c>
      <c r="C19" s="33">
        <v>363824401.40000004</v>
      </c>
      <c r="D19" s="37">
        <f>C19/C18-1</f>
        <v>-0.04054275530116891</v>
      </c>
      <c r="E19" s="30"/>
      <c r="F19" s="236">
        <f>SUM(C16:C19)</f>
        <v>1473985408.15</v>
      </c>
      <c r="G19" s="158">
        <f>F19/F15-1</f>
        <v>0.03758471795730545</v>
      </c>
    </row>
    <row r="20" spans="1:9" ht="15" customHeight="1">
      <c r="A20" s="35">
        <v>2014</v>
      </c>
      <c r="B20" s="32" t="s">
        <v>1</v>
      </c>
      <c r="C20" s="33">
        <v>394743238.53</v>
      </c>
      <c r="D20" s="37">
        <f aca="true" t="shared" si="1" ref="D20:D32">C20/C19-1</f>
        <v>0.08498285714488629</v>
      </c>
      <c r="E20" s="30"/>
      <c r="F20" s="30"/>
      <c r="G20" s="30"/>
      <c r="H20" s="30"/>
      <c r="I20" s="30"/>
    </row>
    <row r="21" spans="2:6" ht="15" customHeight="1">
      <c r="B21" s="32" t="s">
        <v>2</v>
      </c>
      <c r="C21" s="33">
        <v>409888965.68</v>
      </c>
      <c r="D21" s="37">
        <f t="shared" si="1"/>
        <v>0.03836855371203263</v>
      </c>
      <c r="E21" s="30"/>
      <c r="F21" s="30"/>
    </row>
    <row r="22" spans="2:9" ht="15" customHeight="1">
      <c r="B22" s="32" t="s">
        <v>3</v>
      </c>
      <c r="C22" s="33">
        <v>409563259.72</v>
      </c>
      <c r="D22" s="37">
        <f t="shared" si="1"/>
        <v>-0.000794619975825972</v>
      </c>
      <c r="E22" s="30"/>
      <c r="F22" s="30"/>
      <c r="G22" s="30"/>
      <c r="H22" s="30"/>
      <c r="I22" s="30"/>
    </row>
    <row r="23" spans="2:7" ht="15" customHeight="1">
      <c r="B23" s="32" t="s">
        <v>4</v>
      </c>
      <c r="C23" s="33">
        <v>391761870.02</v>
      </c>
      <c r="D23" s="37">
        <f t="shared" si="1"/>
        <v>-0.043464322732879035</v>
      </c>
      <c r="E23" s="30"/>
      <c r="F23" s="236">
        <f>SUM(C20:C23)</f>
        <v>1605957333.95</v>
      </c>
      <c r="G23" s="158">
        <f>F23/F19-1</f>
        <v>0.08953407887913767</v>
      </c>
    </row>
    <row r="24" spans="1:9" ht="15" customHeight="1">
      <c r="A24" s="35">
        <v>2015</v>
      </c>
      <c r="B24" s="32" t="s">
        <v>1</v>
      </c>
      <c r="C24" s="33">
        <v>430828533.607</v>
      </c>
      <c r="D24" s="37">
        <f t="shared" si="1"/>
        <v>0.09972043370378447</v>
      </c>
      <c r="E24" s="30"/>
      <c r="F24" s="30"/>
      <c r="G24" s="30"/>
      <c r="H24" s="30"/>
      <c r="I24" s="30"/>
    </row>
    <row r="25" spans="2:6" ht="15" customHeight="1">
      <c r="B25" s="32" t="s">
        <v>2</v>
      </c>
      <c r="C25" s="33">
        <v>426326218.316</v>
      </c>
      <c r="D25" s="37">
        <f t="shared" si="1"/>
        <v>-0.010450364680597013</v>
      </c>
      <c r="E25" s="30"/>
      <c r="F25" s="30"/>
    </row>
    <row r="26" spans="2:9" ht="15" customHeight="1">
      <c r="B26" s="32" t="s">
        <v>3</v>
      </c>
      <c r="C26" s="33">
        <v>406570849.021</v>
      </c>
      <c r="D26" s="37">
        <f t="shared" si="1"/>
        <v>-0.04633862156785529</v>
      </c>
      <c r="E26" s="30"/>
      <c r="F26" s="30"/>
      <c r="G26" s="30"/>
      <c r="H26" s="30"/>
      <c r="I26" s="30"/>
    </row>
    <row r="27" spans="2:7" ht="12.75">
      <c r="B27" s="32" t="s">
        <v>4</v>
      </c>
      <c r="C27" s="33">
        <v>367860690.098</v>
      </c>
      <c r="D27" s="37">
        <f t="shared" si="1"/>
        <v>-0.09521134881217364</v>
      </c>
      <c r="E27" s="30"/>
      <c r="F27" s="236">
        <f>SUM(C24:C27)</f>
        <v>1631586291.042</v>
      </c>
      <c r="G27" s="158">
        <f>F27/F23-1</f>
        <v>0.015958678696004425</v>
      </c>
    </row>
    <row r="28" spans="1:9" ht="15" customHeight="1">
      <c r="A28" s="35">
        <v>2016</v>
      </c>
      <c r="B28" s="32" t="s">
        <v>1</v>
      </c>
      <c r="C28" s="33">
        <v>407571731.1399999</v>
      </c>
      <c r="D28" s="37">
        <f t="shared" si="1"/>
        <v>0.10795130360740823</v>
      </c>
      <c r="E28" s="30"/>
      <c r="F28" s="30"/>
      <c r="G28" s="30"/>
      <c r="H28" s="30"/>
      <c r="I28" s="30"/>
    </row>
    <row r="29" spans="2:6" ht="15" customHeight="1">
      <c r="B29" s="32" t="s">
        <v>2</v>
      </c>
      <c r="C29" s="33">
        <v>418906121.999</v>
      </c>
      <c r="D29" s="37">
        <f t="shared" si="1"/>
        <v>0.02780956085275399</v>
      </c>
      <c r="E29" s="30"/>
      <c r="F29" s="30"/>
    </row>
    <row r="30" spans="2:9" ht="15" customHeight="1">
      <c r="B30" s="32" t="s">
        <v>3</v>
      </c>
      <c r="C30" s="33">
        <v>425349377.287</v>
      </c>
      <c r="D30" s="37">
        <f t="shared" si="1"/>
        <v>0.01538114376856825</v>
      </c>
      <c r="E30" s="30"/>
      <c r="F30" s="30"/>
      <c r="G30" s="30"/>
      <c r="H30" s="30"/>
      <c r="I30" s="30"/>
    </row>
    <row r="31" spans="2:7" ht="12.75">
      <c r="B31" s="32" t="s">
        <v>4</v>
      </c>
      <c r="C31" s="33">
        <v>389689765.40500003</v>
      </c>
      <c r="D31" s="37">
        <f t="shared" si="1"/>
        <v>-0.08383605051792287</v>
      </c>
      <c r="E31" s="30"/>
      <c r="F31" s="236">
        <f>SUM(C28:C31)</f>
        <v>1641516995.8309999</v>
      </c>
      <c r="G31" s="158">
        <f>F31/F27-1</f>
        <v>0.006086533604457767</v>
      </c>
    </row>
    <row r="32" spans="1:9" ht="13.5" customHeight="1">
      <c r="A32" s="28">
        <v>2017</v>
      </c>
      <c r="B32" s="32" t="s">
        <v>1</v>
      </c>
      <c r="C32" s="33">
        <v>394944219.86800003</v>
      </c>
      <c r="D32" s="37">
        <f t="shared" si="1"/>
        <v>0.013483686074072576</v>
      </c>
      <c r="E32" s="30"/>
      <c r="F32" s="30"/>
      <c r="G32" s="30"/>
      <c r="H32" s="30"/>
      <c r="I32" s="30"/>
    </row>
    <row r="33" spans="2:9" ht="8.25" customHeight="1">
      <c r="B33" s="30"/>
      <c r="C33" s="30"/>
      <c r="D33" s="30"/>
      <c r="E33" s="30"/>
      <c r="F33" s="30"/>
      <c r="G33" s="30"/>
      <c r="H33" s="30"/>
      <c r="I33" s="30"/>
    </row>
    <row r="34" spans="2:9" ht="15.75" customHeight="1">
      <c r="B34" s="30"/>
      <c r="C34" s="30"/>
      <c r="D34" s="30"/>
      <c r="E34" s="30"/>
      <c r="F34" s="30"/>
      <c r="G34" s="30"/>
      <c r="H34" s="30"/>
      <c r="I34" s="30"/>
    </row>
    <row r="35" spans="2:5" ht="12.75">
      <c r="B35" s="39"/>
      <c r="C35" s="238" t="s">
        <v>156</v>
      </c>
      <c r="E35" s="30"/>
    </row>
    <row r="36" spans="2:3" ht="12.75">
      <c r="B36" s="39"/>
      <c r="C36" s="39"/>
    </row>
    <row r="37" spans="3:8" ht="15.75" customHeight="1">
      <c r="C37" s="41"/>
      <c r="D37" s="41"/>
      <c r="F37" s="41"/>
      <c r="G37" s="41"/>
      <c r="H37" s="41"/>
    </row>
    <row r="38" ht="8.25" customHeight="1">
      <c r="E38" s="41"/>
    </row>
    <row r="39" ht="8.25" customHeight="1"/>
    <row r="40" ht="8.25" customHeight="1"/>
    <row r="41" ht="8.25" customHeight="1"/>
    <row r="42" ht="8.25" customHeight="1"/>
    <row r="43" ht="8.25" customHeight="1"/>
    <row r="44" ht="8.25" customHeight="1"/>
    <row r="45" ht="8.25" customHeight="1"/>
    <row r="46" ht="8.25" customHeight="1"/>
    <row r="47" ht="8.25" customHeight="1"/>
    <row r="48" ht="8.25" customHeight="1"/>
    <row r="49" ht="8.25" customHeight="1"/>
    <row r="50" ht="8.25" customHeight="1"/>
    <row r="51" ht="8.25" customHeight="1"/>
    <row r="52" ht="8.25" customHeight="1"/>
    <row r="53" ht="8.25" customHeight="1"/>
    <row r="54" ht="8.25" customHeight="1"/>
    <row r="55" ht="8.25" customHeight="1"/>
    <row r="56" ht="8.25" customHeight="1"/>
    <row r="57" ht="8.25" customHeight="1"/>
    <row r="58" ht="7.5" customHeight="1"/>
    <row r="59" ht="7.5" customHeight="1"/>
    <row r="60" ht="7.5" customHeight="1"/>
    <row r="61" ht="7.5" customHeight="1"/>
    <row r="62" ht="7.5" customHeight="1"/>
    <row r="70" ht="12.75">
      <c r="B70" s="41"/>
    </row>
    <row r="72" ht="12.75">
      <c r="C72" s="188" t="s">
        <v>147</v>
      </c>
    </row>
    <row r="74" ht="12.75">
      <c r="C74" s="240" t="s">
        <v>157</v>
      </c>
    </row>
  </sheetData>
  <printOptions horizontalCentered="1" verticalCentered="1"/>
  <pageMargins left="0.8661417322834646" right="0.07874015748031496" top="0.15748031496062992" bottom="0.15748031496062992" header="0.5118110236220472" footer="0.5118110236220472"/>
  <pageSetup horizontalDpi="600" verticalDpi="600" orientation="landscape" paperSize="9" scale="71"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4"/>
  <sheetViews>
    <sheetView showGridLines="0" workbookViewId="0" topLeftCell="A1">
      <selection activeCell="B2" sqref="B2"/>
    </sheetView>
  </sheetViews>
  <sheetFormatPr defaultColWidth="9.140625" defaultRowHeight="12.75"/>
  <cols>
    <col min="1" max="1" width="15.140625" style="45" customWidth="1"/>
    <col min="2" max="2" width="14.57421875" style="43" customWidth="1"/>
    <col min="3" max="3" width="9.28125" style="43" bestFit="1" customWidth="1"/>
    <col min="4" max="11" width="9.28125" style="43" customWidth="1"/>
    <col min="12" max="14" width="8.7109375" style="43" customWidth="1"/>
    <col min="15" max="15" width="10.28125" style="43" customWidth="1"/>
    <col min="16" max="16" width="9.140625" style="43" customWidth="1"/>
    <col min="17" max="17" width="10.421875" style="43" customWidth="1"/>
    <col min="18" max="18" width="12.00390625" style="43" customWidth="1"/>
    <col min="19" max="19" width="6.8515625" style="43" customWidth="1"/>
    <col min="20" max="20" width="11.140625" style="43" customWidth="1"/>
    <col min="21" max="21" width="9.8515625" style="43" bestFit="1" customWidth="1"/>
    <col min="22" max="22" width="10.7109375" style="43" customWidth="1"/>
    <col min="23" max="16384" width="9.140625" style="43" customWidth="1"/>
  </cols>
  <sheetData>
    <row r="1" s="45" customFormat="1" ht="12.75">
      <c r="A1" s="61"/>
    </row>
    <row r="2" spans="1:15" ht="12.75">
      <c r="A2" s="42"/>
      <c r="B2" s="238" t="s">
        <v>88</v>
      </c>
      <c r="C2" s="40"/>
      <c r="D2" s="40"/>
      <c r="E2" s="40"/>
      <c r="F2" s="40"/>
      <c r="G2" s="40"/>
      <c r="H2" s="40"/>
      <c r="I2" s="40"/>
      <c r="J2" s="40"/>
      <c r="K2" s="40"/>
      <c r="L2" s="40"/>
      <c r="M2" s="40"/>
      <c r="N2" s="40"/>
      <c r="O2" s="44"/>
    </row>
    <row r="3" ht="12.75">
      <c r="O3" s="113"/>
    </row>
    <row r="4" spans="2:14" ht="14.25" customHeight="1">
      <c r="B4" s="7"/>
      <c r="C4" s="177">
        <v>2013</v>
      </c>
      <c r="D4" s="178">
        <v>2014</v>
      </c>
      <c r="E4" s="255">
        <v>2015</v>
      </c>
      <c r="F4" s="256"/>
      <c r="G4" s="256"/>
      <c r="H4" s="253">
        <v>2016</v>
      </c>
      <c r="I4" s="254"/>
      <c r="J4" s="254"/>
      <c r="K4" s="257" t="s">
        <v>112</v>
      </c>
      <c r="L4" s="258"/>
      <c r="M4" s="258"/>
      <c r="N4" s="113"/>
    </row>
    <row r="5" spans="2:14" ht="17.25" customHeight="1">
      <c r="B5" s="225" t="s">
        <v>41</v>
      </c>
      <c r="C5" s="2" t="s">
        <v>37</v>
      </c>
      <c r="D5" s="4" t="s">
        <v>37</v>
      </c>
      <c r="E5" s="2" t="s">
        <v>42</v>
      </c>
      <c r="F5" s="3" t="s">
        <v>43</v>
      </c>
      <c r="G5" s="4" t="s">
        <v>37</v>
      </c>
      <c r="H5" s="2" t="s">
        <v>42</v>
      </c>
      <c r="I5" s="3" t="s">
        <v>43</v>
      </c>
      <c r="J5" s="4" t="s">
        <v>37</v>
      </c>
      <c r="K5" s="2" t="s">
        <v>42</v>
      </c>
      <c r="L5" s="3" t="s">
        <v>43</v>
      </c>
      <c r="M5" s="4" t="s">
        <v>37</v>
      </c>
      <c r="N5" s="113"/>
    </row>
    <row r="6" spans="1:14" ht="14.25" customHeight="1">
      <c r="A6" s="61"/>
      <c r="B6" s="176" t="s">
        <v>89</v>
      </c>
      <c r="C6" s="25">
        <v>1511037.2440000002</v>
      </c>
      <c r="D6" s="15">
        <v>1645277.6485000001</v>
      </c>
      <c r="E6" s="25">
        <v>1013750.971477</v>
      </c>
      <c r="F6" s="14">
        <v>619838.462685</v>
      </c>
      <c r="G6" s="15">
        <v>1633589.434162</v>
      </c>
      <c r="H6" s="25">
        <v>1050157.2998320002</v>
      </c>
      <c r="I6" s="14">
        <v>590185.596855</v>
      </c>
      <c r="J6" s="15">
        <v>1640342.896687</v>
      </c>
      <c r="K6" s="23">
        <v>3.5912496638062175</v>
      </c>
      <c r="L6" s="24">
        <v>-4.783966729258859</v>
      </c>
      <c r="M6" s="19">
        <v>0.4134124758504276</v>
      </c>
      <c r="N6" s="78"/>
    </row>
    <row r="7" spans="1:14" ht="14.25" customHeight="1">
      <c r="A7" s="47"/>
      <c r="B7" s="8" t="s">
        <v>5</v>
      </c>
      <c r="C7" s="114">
        <v>82051.975</v>
      </c>
      <c r="D7" s="115">
        <v>94865.315</v>
      </c>
      <c r="E7" s="114">
        <v>43967.55697700001</v>
      </c>
      <c r="F7" s="85">
        <v>63083.46917499999</v>
      </c>
      <c r="G7" s="115">
        <v>107051.026152</v>
      </c>
      <c r="H7" s="114">
        <v>24874.560772</v>
      </c>
      <c r="I7" s="85">
        <v>59108.86814499999</v>
      </c>
      <c r="J7" s="16">
        <v>83983.428917</v>
      </c>
      <c r="K7" s="86">
        <v>-43.42519238671323</v>
      </c>
      <c r="L7" s="87">
        <v>-6.3005428870344</v>
      </c>
      <c r="M7" s="20">
        <v>-21.54822617229909</v>
      </c>
      <c r="N7" s="116"/>
    </row>
    <row r="8" spans="1:14" ht="14.25" customHeight="1">
      <c r="A8" s="47"/>
      <c r="B8" s="9" t="s">
        <v>38</v>
      </c>
      <c r="C8" s="117">
        <v>511.785</v>
      </c>
      <c r="D8" s="118">
        <v>929.96</v>
      </c>
      <c r="E8" s="117">
        <v>68.104</v>
      </c>
      <c r="F8" s="91">
        <v>727.502</v>
      </c>
      <c r="G8" s="118">
        <v>795.606</v>
      </c>
      <c r="H8" s="117">
        <v>27.707</v>
      </c>
      <c r="I8" s="91">
        <v>821</v>
      </c>
      <c r="J8" s="17">
        <v>848.707</v>
      </c>
      <c r="K8" s="92">
        <v>-59.31663338423587</v>
      </c>
      <c r="L8" s="93">
        <v>12.851923431138346</v>
      </c>
      <c r="M8" s="21">
        <v>6.674283502135481</v>
      </c>
      <c r="N8" s="78"/>
    </row>
    <row r="9" spans="1:14" ht="14.25" customHeight="1">
      <c r="A9" s="47"/>
      <c r="B9" s="9" t="s">
        <v>9</v>
      </c>
      <c r="C9" s="117" t="s">
        <v>29</v>
      </c>
      <c r="D9" s="118" t="s">
        <v>29</v>
      </c>
      <c r="E9" s="117" t="s">
        <v>29</v>
      </c>
      <c r="F9" s="91" t="s">
        <v>29</v>
      </c>
      <c r="G9" s="118" t="s">
        <v>29</v>
      </c>
      <c r="H9" s="117" t="s">
        <v>29</v>
      </c>
      <c r="I9" s="91" t="s">
        <v>29</v>
      </c>
      <c r="J9" s="17" t="s">
        <v>29</v>
      </c>
      <c r="K9" s="92" t="s">
        <v>29</v>
      </c>
      <c r="L9" s="93" t="s">
        <v>29</v>
      </c>
      <c r="M9" s="21" t="s">
        <v>29</v>
      </c>
      <c r="N9" s="116"/>
    </row>
    <row r="10" spans="1:14" ht="14.25" customHeight="1">
      <c r="A10" s="47"/>
      <c r="B10" s="9" t="s">
        <v>11</v>
      </c>
      <c r="C10" s="117">
        <v>651712.027</v>
      </c>
      <c r="D10" s="118">
        <v>706799.0955</v>
      </c>
      <c r="E10" s="117">
        <v>450946.4313</v>
      </c>
      <c r="F10" s="91">
        <v>237460.41420000003</v>
      </c>
      <c r="G10" s="118">
        <v>688406.8455</v>
      </c>
      <c r="H10" s="117">
        <v>478467.9521</v>
      </c>
      <c r="I10" s="91">
        <v>227061.25010000003</v>
      </c>
      <c r="J10" s="17">
        <v>705529.2022</v>
      </c>
      <c r="K10" s="92">
        <v>6.10305767819479</v>
      </c>
      <c r="L10" s="93">
        <v>-4.379325343567098</v>
      </c>
      <c r="M10" s="21">
        <v>2.487243816926865</v>
      </c>
      <c r="N10" s="116"/>
    </row>
    <row r="11" spans="1:14" ht="14.25" customHeight="1">
      <c r="A11" s="47"/>
      <c r="B11" s="9" t="s">
        <v>13</v>
      </c>
      <c r="C11" s="117">
        <v>85207.974</v>
      </c>
      <c r="D11" s="118">
        <v>92936.023</v>
      </c>
      <c r="E11" s="117">
        <v>63770.622</v>
      </c>
      <c r="F11" s="91">
        <v>26035.528</v>
      </c>
      <c r="G11" s="118">
        <v>89806.15</v>
      </c>
      <c r="H11" s="117">
        <v>61466.621</v>
      </c>
      <c r="I11" s="91">
        <v>22919.785</v>
      </c>
      <c r="J11" s="17">
        <v>84386.406</v>
      </c>
      <c r="K11" s="92">
        <v>-3.612950489960731</v>
      </c>
      <c r="L11" s="93">
        <v>-11.967274103294534</v>
      </c>
      <c r="M11" s="21">
        <v>-6.034936360149046</v>
      </c>
      <c r="N11" s="116"/>
    </row>
    <row r="12" spans="1:14" ht="14.25" customHeight="1">
      <c r="A12" s="47"/>
      <c r="B12" s="9" t="s">
        <v>40</v>
      </c>
      <c r="C12" s="117">
        <v>103.5</v>
      </c>
      <c r="D12" s="118">
        <v>326.922</v>
      </c>
      <c r="E12" s="117">
        <v>9.798</v>
      </c>
      <c r="F12" s="91">
        <v>190.992</v>
      </c>
      <c r="G12" s="118">
        <v>200.79</v>
      </c>
      <c r="H12" s="117" t="s">
        <v>29</v>
      </c>
      <c r="I12" s="91">
        <v>234.324</v>
      </c>
      <c r="J12" s="17">
        <v>234.324</v>
      </c>
      <c r="K12" s="92">
        <v>-100</v>
      </c>
      <c r="L12" s="93">
        <v>22.687861271676326</v>
      </c>
      <c r="M12" s="21">
        <v>16.70103092783506</v>
      </c>
      <c r="N12" s="116"/>
    </row>
    <row r="13" spans="1:14" ht="14.25" customHeight="1">
      <c r="A13" s="47"/>
      <c r="B13" s="9" t="s">
        <v>15</v>
      </c>
      <c r="C13" s="117" t="s">
        <v>29</v>
      </c>
      <c r="D13" s="118" t="s">
        <v>29</v>
      </c>
      <c r="E13" s="117">
        <v>168.02120000000002</v>
      </c>
      <c r="F13" s="89">
        <v>97.21831</v>
      </c>
      <c r="G13" s="118">
        <v>265.23951</v>
      </c>
      <c r="H13" s="117">
        <v>63.805960000000006</v>
      </c>
      <c r="I13" s="91">
        <v>33.20761</v>
      </c>
      <c r="J13" s="17">
        <v>97.01357000000002</v>
      </c>
      <c r="K13" s="92">
        <v>-62.02505398128332</v>
      </c>
      <c r="L13" s="93">
        <v>-65.8422266340569</v>
      </c>
      <c r="M13" s="21">
        <v>-63.42416331563876</v>
      </c>
      <c r="N13" s="116"/>
    </row>
    <row r="14" spans="1:14" ht="14.25" customHeight="1">
      <c r="A14" s="47"/>
      <c r="B14" s="9" t="s">
        <v>17</v>
      </c>
      <c r="C14" s="117">
        <v>155.175</v>
      </c>
      <c r="D14" s="118">
        <v>508.395</v>
      </c>
      <c r="E14" s="117">
        <v>14.68</v>
      </c>
      <c r="F14" s="91">
        <v>371.235</v>
      </c>
      <c r="G14" s="118">
        <v>385.915</v>
      </c>
      <c r="H14" s="117" t="s">
        <v>29</v>
      </c>
      <c r="I14" s="91">
        <v>942.896</v>
      </c>
      <c r="J14" s="17">
        <v>942.896</v>
      </c>
      <c r="K14" s="92">
        <v>-100</v>
      </c>
      <c r="L14" s="93">
        <v>153.9889827198405</v>
      </c>
      <c r="M14" s="21">
        <v>144.32737779044604</v>
      </c>
      <c r="N14" s="48"/>
    </row>
    <row r="15" spans="1:14" ht="14.25" customHeight="1">
      <c r="A15" s="47"/>
      <c r="B15" s="9" t="s">
        <v>19</v>
      </c>
      <c r="C15" s="117">
        <v>689438.555</v>
      </c>
      <c r="D15" s="118">
        <v>746324.39</v>
      </c>
      <c r="E15" s="117">
        <v>454718.436</v>
      </c>
      <c r="F15" s="91">
        <v>290255.121</v>
      </c>
      <c r="G15" s="118">
        <v>744973.557</v>
      </c>
      <c r="H15" s="117">
        <v>484557.87</v>
      </c>
      <c r="I15" s="91">
        <v>276034.977</v>
      </c>
      <c r="J15" s="17">
        <v>760592.8470000001</v>
      </c>
      <c r="K15" s="92">
        <v>6.562178182720535</v>
      </c>
      <c r="L15" s="93">
        <v>-4.899187980218267</v>
      </c>
      <c r="M15" s="21">
        <v>2.096623410755516</v>
      </c>
      <c r="N15" s="116"/>
    </row>
    <row r="16" spans="1:14" ht="14.25" customHeight="1">
      <c r="A16" s="47"/>
      <c r="B16" s="9" t="s">
        <v>21</v>
      </c>
      <c r="C16" s="117">
        <v>922.397</v>
      </c>
      <c r="D16" s="118">
        <v>581.343</v>
      </c>
      <c r="E16" s="117" t="s">
        <v>29</v>
      </c>
      <c r="F16" s="91">
        <v>575.227</v>
      </c>
      <c r="G16" s="118">
        <v>575.227</v>
      </c>
      <c r="H16" s="117" t="s">
        <v>29</v>
      </c>
      <c r="I16" s="91">
        <v>1093.749</v>
      </c>
      <c r="J16" s="17">
        <v>1093.749</v>
      </c>
      <c r="K16" s="92" t="s">
        <v>29</v>
      </c>
      <c r="L16" s="93">
        <v>90.14215257628729</v>
      </c>
      <c r="M16" s="21">
        <v>90.14215257628729</v>
      </c>
      <c r="N16" s="116"/>
    </row>
    <row r="17" spans="1:14" ht="14.25" customHeight="1">
      <c r="A17" s="47"/>
      <c r="B17" s="9" t="s">
        <v>23</v>
      </c>
      <c r="C17" s="117" t="s">
        <v>29</v>
      </c>
      <c r="D17" s="118" t="s">
        <v>29</v>
      </c>
      <c r="E17" s="117">
        <v>0.066</v>
      </c>
      <c r="F17" s="91">
        <v>0.11</v>
      </c>
      <c r="G17" s="118">
        <v>0.176</v>
      </c>
      <c r="H17" s="117" t="s">
        <v>29</v>
      </c>
      <c r="I17" s="91" t="s">
        <v>29</v>
      </c>
      <c r="J17" s="17" t="s">
        <v>29</v>
      </c>
      <c r="K17" s="92">
        <v>-100</v>
      </c>
      <c r="L17" s="93">
        <v>-100</v>
      </c>
      <c r="M17" s="21">
        <v>-100</v>
      </c>
      <c r="N17" s="116"/>
    </row>
    <row r="18" spans="1:14" ht="14.25" customHeight="1">
      <c r="A18" s="47"/>
      <c r="B18" s="9" t="s">
        <v>39</v>
      </c>
      <c r="C18" s="117">
        <v>919.005</v>
      </c>
      <c r="D18" s="118">
        <v>1986.315</v>
      </c>
      <c r="E18" s="117">
        <v>87.256</v>
      </c>
      <c r="F18" s="91">
        <v>1038.464</v>
      </c>
      <c r="G18" s="118">
        <v>1125.72</v>
      </c>
      <c r="H18" s="117">
        <v>698.783</v>
      </c>
      <c r="I18" s="91">
        <v>1930.496</v>
      </c>
      <c r="J18" s="17">
        <v>2629.279</v>
      </c>
      <c r="K18" s="92">
        <v>7.008423489502155</v>
      </c>
      <c r="L18" s="93">
        <v>85.89917416492052</v>
      </c>
      <c r="M18" s="21">
        <v>133.56420779589953</v>
      </c>
      <c r="N18" s="78"/>
    </row>
    <row r="19" spans="1:14" ht="14.25" customHeight="1">
      <c r="A19" s="47"/>
      <c r="B19" s="10" t="s">
        <v>26</v>
      </c>
      <c r="C19" s="119">
        <v>14.851</v>
      </c>
      <c r="D19" s="120">
        <v>19.89</v>
      </c>
      <c r="E19" s="119" t="s">
        <v>29</v>
      </c>
      <c r="F19" s="98">
        <v>3.182</v>
      </c>
      <c r="G19" s="171">
        <v>3.182</v>
      </c>
      <c r="H19" s="119" t="s">
        <v>29</v>
      </c>
      <c r="I19" s="98">
        <v>5.044</v>
      </c>
      <c r="J19" s="157">
        <v>5.044</v>
      </c>
      <c r="K19" s="99" t="s">
        <v>29</v>
      </c>
      <c r="L19" s="100">
        <v>58.51665619107478</v>
      </c>
      <c r="M19" s="22">
        <v>58.51665619107478</v>
      </c>
      <c r="N19" s="116"/>
    </row>
    <row r="20" spans="1:14" s="44" customFormat="1" ht="12.75">
      <c r="A20" s="61"/>
      <c r="B20" s="121"/>
      <c r="C20" s="121"/>
      <c r="D20" s="58"/>
      <c r="E20" s="58"/>
      <c r="F20" s="58"/>
      <c r="G20" s="58"/>
      <c r="H20" s="58"/>
      <c r="I20" s="58"/>
      <c r="J20" s="48"/>
      <c r="K20" s="48"/>
      <c r="L20" s="122"/>
      <c r="M20" s="122"/>
      <c r="N20" s="122"/>
    </row>
    <row r="21" spans="1:14" ht="12.75">
      <c r="A21" s="47"/>
      <c r="B21" s="181" t="s">
        <v>158</v>
      </c>
      <c r="C21" s="57"/>
      <c r="D21" s="58"/>
      <c r="E21" s="58"/>
      <c r="F21" s="58"/>
      <c r="G21" s="58"/>
      <c r="H21" s="58"/>
      <c r="I21" s="58"/>
      <c r="J21" s="48"/>
      <c r="K21" s="48"/>
      <c r="L21" s="122"/>
      <c r="M21" s="123"/>
      <c r="N21" s="123"/>
    </row>
    <row r="22" spans="2:3" ht="12.75">
      <c r="B22" s="62"/>
      <c r="C22" s="62"/>
    </row>
    <row r="23" spans="2:3" ht="12.75">
      <c r="B23" s="63"/>
      <c r="C23" s="104"/>
    </row>
    <row r="24" ht="12.75">
      <c r="C24" s="104"/>
    </row>
  </sheetData>
  <mergeCells count="3">
    <mergeCell ref="H4:J4"/>
    <mergeCell ref="E4:G4"/>
    <mergeCell ref="K4:M4"/>
  </mergeCells>
  <printOptions/>
  <pageMargins left="0.31" right="0.75" top="0.39" bottom="0.49" header="0.26" footer="0.28"/>
  <pageSetup fitToHeight="1" fitToWidth="1" horizontalDpi="600" verticalDpi="600" orientation="landscape" paperSize="9" scale="86" r:id="rId1"/>
  <rowBreaks count="1" manualBreakCount="1">
    <brk id="2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Y88"/>
  <sheetViews>
    <sheetView showGridLines="0" workbookViewId="0" topLeftCell="A1">
      <selection activeCell="K44" sqref="K44"/>
    </sheetView>
  </sheetViews>
  <sheetFormatPr defaultColWidth="9.140625" defaultRowHeight="12.75"/>
  <cols>
    <col min="1" max="2" width="9.140625" style="62" customWidth="1"/>
    <col min="3" max="3" width="15.00390625" style="62" bestFit="1" customWidth="1"/>
    <col min="4" max="4" width="14.421875" style="62" customWidth="1"/>
    <col min="5" max="7" width="9.7109375" style="62" bestFit="1" customWidth="1"/>
    <col min="8" max="8" width="13.421875" style="62" bestFit="1" customWidth="1"/>
    <col min="9" max="9" width="14.421875" style="62" bestFit="1" customWidth="1"/>
    <col min="10" max="10" width="8.140625" style="62" customWidth="1"/>
    <col min="11" max="11" width="14.421875" style="62" bestFit="1" customWidth="1"/>
    <col min="12" max="12" width="11.28125" style="62" bestFit="1" customWidth="1"/>
    <col min="13" max="13" width="14.57421875" style="62" customWidth="1"/>
    <col min="14" max="14" width="11.28125" style="62" bestFit="1" customWidth="1"/>
    <col min="15" max="15" width="9.140625" style="62" customWidth="1"/>
    <col min="16" max="16" width="10.7109375" style="62" customWidth="1"/>
    <col min="17" max="17" width="11.140625" style="62" customWidth="1"/>
    <col min="18" max="21" width="9.140625" style="62" customWidth="1"/>
    <col min="22" max="22" width="11.00390625" style="62" customWidth="1"/>
    <col min="23" max="16384" width="9.140625" style="62" customWidth="1"/>
  </cols>
  <sheetData>
    <row r="2" spans="2:13" ht="15">
      <c r="B2" s="238" t="s">
        <v>113</v>
      </c>
      <c r="C2" s="124"/>
      <c r="L2" s="241" t="s">
        <v>114</v>
      </c>
      <c r="M2" s="214"/>
    </row>
    <row r="3" ht="12.75">
      <c r="L3" s="65"/>
    </row>
    <row r="24" spans="3:11" ht="12.75">
      <c r="C24" s="145"/>
      <c r="K24" s="63"/>
    </row>
    <row r="26" ht="12.75">
      <c r="L26" s="145"/>
    </row>
    <row r="32" spans="13:25" ht="12.75" customHeight="1">
      <c r="M32" s="234" t="s">
        <v>144</v>
      </c>
      <c r="N32" s="234"/>
      <c r="O32" s="234"/>
      <c r="P32" s="234"/>
      <c r="Q32" s="234"/>
      <c r="R32" s="234"/>
      <c r="S32" s="234"/>
      <c r="T32" s="234"/>
      <c r="U32" s="234"/>
      <c r="V32" s="234"/>
      <c r="W32" s="234"/>
      <c r="X32" s="234"/>
      <c r="Y32" s="234"/>
    </row>
    <row r="33" ht="12.75">
      <c r="M33" s="63" t="s">
        <v>155</v>
      </c>
    </row>
    <row r="35" ht="12.75">
      <c r="C35" s="230" t="s">
        <v>143</v>
      </c>
    </row>
    <row r="36" ht="12.75">
      <c r="C36" s="63" t="s">
        <v>155</v>
      </c>
    </row>
    <row r="37" ht="12.75">
      <c r="C37" s="230"/>
    </row>
    <row r="38" ht="12.75">
      <c r="C38" s="230"/>
    </row>
    <row r="39" ht="12.75">
      <c r="C39" s="230"/>
    </row>
    <row r="41" spans="2:19" ht="12" customHeight="1">
      <c r="B41" s="259" t="s">
        <v>44</v>
      </c>
      <c r="C41" s="260" t="s">
        <v>45</v>
      </c>
      <c r="D41" s="261"/>
      <c r="E41" s="262"/>
      <c r="F41" s="62" t="s">
        <v>80</v>
      </c>
      <c r="O41" s="81"/>
      <c r="P41" s="81"/>
      <c r="S41" s="131">
        <f>SUM(F43:F45)</f>
        <v>0.5214736123218675</v>
      </c>
    </row>
    <row r="42" spans="2:17" ht="12.75">
      <c r="B42" s="259"/>
      <c r="C42" s="125">
        <v>2015</v>
      </c>
      <c r="D42" s="125">
        <v>2016</v>
      </c>
      <c r="E42" s="263"/>
      <c r="F42" s="62">
        <v>2015</v>
      </c>
      <c r="G42" s="62">
        <v>2016</v>
      </c>
      <c r="H42" s="62">
        <v>2015</v>
      </c>
      <c r="I42" s="62">
        <v>2016</v>
      </c>
      <c r="J42" s="103" t="s">
        <v>106</v>
      </c>
      <c r="K42" s="126">
        <v>2016</v>
      </c>
      <c r="L42" s="179" t="s">
        <v>65</v>
      </c>
      <c r="M42" s="126">
        <v>2015</v>
      </c>
      <c r="N42" s="127" t="s">
        <v>65</v>
      </c>
      <c r="O42" s="81"/>
      <c r="P42" s="46" t="s">
        <v>119</v>
      </c>
      <c r="Q42" s="46"/>
    </row>
    <row r="43" spans="1:23" ht="24">
      <c r="A43" s="232"/>
      <c r="B43" s="134" t="str">
        <f>VLOOKUP(J43,$J$70:$L$88,3,FALSE)</f>
        <v>Metal ores (03)</v>
      </c>
      <c r="C43" s="130">
        <f aca="true" t="shared" si="0" ref="C43:D50">H43</f>
        <v>33107660631.447</v>
      </c>
      <c r="D43" s="130">
        <f t="shared" si="0"/>
        <v>33755909858.540993</v>
      </c>
      <c r="E43" s="172">
        <f>D43/C43-1</f>
        <v>0.019580037209825152</v>
      </c>
      <c r="F43" s="131">
        <f aca="true" t="shared" si="1" ref="F43:F50">(C43/$C$53)</f>
        <v>0.22459690595370138</v>
      </c>
      <c r="G43" s="131">
        <f aca="true" t="shared" si="2" ref="G43:G50">(D43/$D$53)</f>
        <v>0.22924894501579304</v>
      </c>
      <c r="H43" s="102">
        <f>M43+N43-P43</f>
        <v>33107660631.447</v>
      </c>
      <c r="I43" s="102">
        <f>K43+L43</f>
        <v>33755909858.540993</v>
      </c>
      <c r="J43" s="132" t="s">
        <v>48</v>
      </c>
      <c r="K43" s="243">
        <v>33716759151.540993</v>
      </c>
      <c r="L43" s="1">
        <v>39150707</v>
      </c>
      <c r="M43" s="1">
        <v>33067552958.447</v>
      </c>
      <c r="N43" s="1">
        <v>48381233</v>
      </c>
      <c r="O43" s="81"/>
      <c r="P43" s="1">
        <f aca="true" t="shared" si="3" ref="P43:P62">VLOOKUP(J43,$U$43:$V$62,2,FALSE)</f>
        <v>8273560</v>
      </c>
      <c r="Q43" s="1"/>
      <c r="S43" s="131">
        <f>G43-F43</f>
        <v>0.004652039062091662</v>
      </c>
      <c r="T43" s="131"/>
      <c r="U43" s="222" t="s">
        <v>46</v>
      </c>
      <c r="V43" s="1">
        <v>2900000</v>
      </c>
      <c r="W43" s="226"/>
    </row>
    <row r="44" spans="1:23" ht="60">
      <c r="A44" s="232"/>
      <c r="B44" s="134" t="str">
        <f aca="true" t="shared" si="4" ref="B44:B51">VLOOKUP(J44,$J$70:$L$88,3,FALSE)</f>
        <v>Coke and refined
petroleum products (07)</v>
      </c>
      <c r="C44" s="130">
        <f>H44</f>
        <v>23297442898.72801</v>
      </c>
      <c r="D44" s="130">
        <f t="shared" si="0"/>
        <v>23325102947.997005</v>
      </c>
      <c r="E44" s="172">
        <f aca="true" t="shared" si="5" ref="E44:E52">D44/C44-1</f>
        <v>0.0011872568757538282</v>
      </c>
      <c r="F44" s="131">
        <f t="shared" si="1"/>
        <v>0.1580460078389613</v>
      </c>
      <c r="G44" s="131">
        <f t="shared" si="2"/>
        <v>0.15840945379998708</v>
      </c>
      <c r="H44" s="102">
        <f aca="true" t="shared" si="6" ref="H44:H62">M44+N44-P44</f>
        <v>23297442898.72801</v>
      </c>
      <c r="I44" s="102">
        <f aca="true" t="shared" si="7" ref="I44:I62">K44+L44</f>
        <v>23325102947.997005</v>
      </c>
      <c r="J44" s="132" t="s">
        <v>52</v>
      </c>
      <c r="K44" s="243">
        <v>23319768340.997005</v>
      </c>
      <c r="L44" s="1">
        <v>5334607</v>
      </c>
      <c r="M44" s="1">
        <v>23291969964.72801</v>
      </c>
      <c r="N44" s="1">
        <v>7647934</v>
      </c>
      <c r="O44" s="81"/>
      <c r="P44" s="1">
        <f t="shared" si="3"/>
        <v>2175000</v>
      </c>
      <c r="Q44" s="1"/>
      <c r="S44" s="131">
        <f aca="true" t="shared" si="8" ref="S44:S45">G44-F44</f>
        <v>0.00036344596102577675</v>
      </c>
      <c r="T44" s="131"/>
      <c r="U44" s="222" t="s">
        <v>47</v>
      </c>
      <c r="V44" s="1">
        <v>0</v>
      </c>
      <c r="W44" s="226"/>
    </row>
    <row r="45" spans="1:23" ht="48">
      <c r="A45" s="232"/>
      <c r="B45" s="134" t="str">
        <f t="shared" si="4"/>
        <v>Products of
agriculture (01)</v>
      </c>
      <c r="C45" s="130">
        <f t="shared" si="0"/>
        <v>20464928635.656006</v>
      </c>
      <c r="D45" s="130">
        <f t="shared" si="0"/>
        <v>18437515545.542</v>
      </c>
      <c r="E45" s="172">
        <f t="shared" si="5"/>
        <v>-0.09906768433981483</v>
      </c>
      <c r="F45" s="131">
        <f t="shared" si="1"/>
        <v>0.13883069852920485</v>
      </c>
      <c r="G45" s="131">
        <f t="shared" si="2"/>
        <v>0.12521602899287038</v>
      </c>
      <c r="H45" s="102">
        <f t="shared" si="6"/>
        <v>20464928635.656006</v>
      </c>
      <c r="I45" s="102">
        <f t="shared" si="7"/>
        <v>18437515545.542</v>
      </c>
      <c r="J45" s="132" t="s">
        <v>46</v>
      </c>
      <c r="K45" s="243">
        <v>18334453228.542</v>
      </c>
      <c r="L45" s="1">
        <v>103062317</v>
      </c>
      <c r="M45" s="1">
        <v>20336838437.656006</v>
      </c>
      <c r="N45" s="1">
        <v>130990198</v>
      </c>
      <c r="O45" s="81"/>
      <c r="P45" s="1">
        <f t="shared" si="3"/>
        <v>2900000</v>
      </c>
      <c r="Q45" s="1"/>
      <c r="S45" s="131">
        <f t="shared" si="8"/>
        <v>-0.013614669536334473</v>
      </c>
      <c r="T45" s="131"/>
      <c r="U45" s="222" t="s">
        <v>48</v>
      </c>
      <c r="V45" s="1">
        <v>8273560</v>
      </c>
      <c r="W45" s="226"/>
    </row>
    <row r="46" spans="1:23" ht="72">
      <c r="A46" s="232"/>
      <c r="B46" s="134" t="str">
        <f t="shared" si="4"/>
        <v>Chemicals, rubber and
plastic, nuclear fuel (08)</v>
      </c>
      <c r="C46" s="130">
        <f t="shared" si="0"/>
        <v>14810613087.508001</v>
      </c>
      <c r="D46" s="130">
        <f t="shared" si="0"/>
        <v>16335785469.078999</v>
      </c>
      <c r="E46" s="172">
        <f t="shared" si="5"/>
        <v>0.10297834212260959</v>
      </c>
      <c r="F46" s="131">
        <f t="shared" si="1"/>
        <v>0.10047275498444994</v>
      </c>
      <c r="G46" s="131">
        <f t="shared" si="2"/>
        <v>0.11094239795296539</v>
      </c>
      <c r="H46" s="102">
        <f t="shared" si="6"/>
        <v>14810613087.508001</v>
      </c>
      <c r="I46" s="102">
        <f t="shared" si="7"/>
        <v>16335785469.078999</v>
      </c>
      <c r="J46" s="132" t="s">
        <v>53</v>
      </c>
      <c r="K46" s="1">
        <v>16335785469.078999</v>
      </c>
      <c r="L46" s="1"/>
      <c r="M46" s="1">
        <v>14810613087.508001</v>
      </c>
      <c r="N46" s="1">
        <v>10993740</v>
      </c>
      <c r="O46" s="81"/>
      <c r="P46" s="1">
        <f t="shared" si="3"/>
        <v>10993740</v>
      </c>
      <c r="Q46" s="1"/>
      <c r="S46" s="131">
        <f>G46-F46</f>
        <v>0.01046964296851545</v>
      </c>
      <c r="T46" s="131"/>
      <c r="U46" s="222" t="s">
        <v>49</v>
      </c>
      <c r="V46" s="1">
        <v>0</v>
      </c>
      <c r="W46" s="226"/>
    </row>
    <row r="47" spans="1:23" ht="48">
      <c r="A47" s="232"/>
      <c r="B47" s="134" t="str">
        <f t="shared" si="4"/>
        <v>Coal and crude petroleum (02)</v>
      </c>
      <c r="C47" s="130">
        <f t="shared" si="0"/>
        <v>15455260723.239</v>
      </c>
      <c r="D47" s="130">
        <f t="shared" si="0"/>
        <v>13644548099.835999</v>
      </c>
      <c r="E47" s="172">
        <f t="shared" si="5"/>
        <v>-0.11715833565203848</v>
      </c>
      <c r="F47" s="131">
        <f t="shared" si="1"/>
        <v>0.10484593815880046</v>
      </c>
      <c r="G47" s="131">
        <f t="shared" si="2"/>
        <v>0.09266520352178252</v>
      </c>
      <c r="H47" s="102">
        <f t="shared" si="6"/>
        <v>15455260723.239</v>
      </c>
      <c r="I47" s="102">
        <f t="shared" si="7"/>
        <v>13644548099.835999</v>
      </c>
      <c r="J47" s="132" t="s">
        <v>47</v>
      </c>
      <c r="K47" s="1">
        <v>13644548099.835999</v>
      </c>
      <c r="L47" s="1"/>
      <c r="M47" s="1">
        <v>15455260723.239</v>
      </c>
      <c r="N47" s="1">
        <v>0</v>
      </c>
      <c r="O47" s="81"/>
      <c r="P47" s="1">
        <f t="shared" si="3"/>
        <v>0</v>
      </c>
      <c r="Q47" s="1"/>
      <c r="U47" s="222" t="s">
        <v>50</v>
      </c>
      <c r="V47" s="1">
        <v>0</v>
      </c>
      <c r="W47" s="226"/>
    </row>
    <row r="48" spans="1:23" ht="48">
      <c r="A48" s="232"/>
      <c r="B48" s="134" t="str">
        <f t="shared" si="4"/>
        <v>Unidentifiable goods (19)</v>
      </c>
      <c r="C48" s="130">
        <f t="shared" si="0"/>
        <v>11973648672.731003</v>
      </c>
      <c r="D48" s="130">
        <f t="shared" si="0"/>
        <v>12692015141.551004</v>
      </c>
      <c r="E48" s="172">
        <f t="shared" si="5"/>
        <v>0.05999561941850029</v>
      </c>
      <c r="F48" s="131">
        <f t="shared" si="1"/>
        <v>0.08122725657993705</v>
      </c>
      <c r="G48" s="131">
        <f t="shared" si="2"/>
        <v>0.08619619774783935</v>
      </c>
      <c r="H48" s="102">
        <f t="shared" si="6"/>
        <v>11973648672.731003</v>
      </c>
      <c r="I48" s="102">
        <f t="shared" si="7"/>
        <v>12692015141.551004</v>
      </c>
      <c r="J48" s="132" t="s">
        <v>63</v>
      </c>
      <c r="K48" s="1">
        <v>12644178064.551004</v>
      </c>
      <c r="L48" s="1">
        <v>47837077</v>
      </c>
      <c r="M48" s="1">
        <v>11924571172.731003</v>
      </c>
      <c r="N48" s="1">
        <v>49077500</v>
      </c>
      <c r="O48" s="81"/>
      <c r="P48" s="1">
        <f t="shared" si="3"/>
        <v>0</v>
      </c>
      <c r="Q48" s="1"/>
      <c r="U48" s="222" t="s">
        <v>51</v>
      </c>
      <c r="V48" s="1">
        <v>5600</v>
      </c>
      <c r="W48" s="226"/>
    </row>
    <row r="49" spans="1:23" ht="72">
      <c r="A49" s="232"/>
      <c r="B49" s="134" t="str">
        <f t="shared" si="4"/>
        <v>Basic metals; fabricated metal products (10)</v>
      </c>
      <c r="C49" s="130">
        <f t="shared" si="0"/>
        <v>8728055803.763996</v>
      </c>
      <c r="D49" s="130">
        <f t="shared" si="0"/>
        <v>9450707644.650002</v>
      </c>
      <c r="E49" s="172">
        <f t="shared" si="5"/>
        <v>0.08279642765051531</v>
      </c>
      <c r="F49" s="131">
        <f t="shared" si="1"/>
        <v>0.05920969017831096</v>
      </c>
      <c r="G49" s="131">
        <f t="shared" si="2"/>
        <v>0.0641832723889833</v>
      </c>
      <c r="H49" s="102">
        <f t="shared" si="6"/>
        <v>8728055803.763996</v>
      </c>
      <c r="I49" s="102">
        <f t="shared" si="7"/>
        <v>9450707644.650002</v>
      </c>
      <c r="J49" s="132" t="s">
        <v>55</v>
      </c>
      <c r="K49" s="1">
        <v>9450269243.650002</v>
      </c>
      <c r="L49" s="1">
        <v>438401</v>
      </c>
      <c r="M49" s="1">
        <v>8727606034.763996</v>
      </c>
      <c r="N49" s="1">
        <v>15279779</v>
      </c>
      <c r="O49" s="81"/>
      <c r="P49" s="1">
        <f t="shared" si="3"/>
        <v>14830010</v>
      </c>
      <c r="Q49" s="1"/>
      <c r="U49" s="222" t="s">
        <v>52</v>
      </c>
      <c r="V49" s="1">
        <v>2175000</v>
      </c>
      <c r="W49" s="226"/>
    </row>
    <row r="50" spans="1:23" ht="72">
      <c r="A50" s="232"/>
      <c r="B50" s="134" t="str">
        <f t="shared" si="4"/>
        <v>Secondary raw materials and wastes (14)</v>
      </c>
      <c r="C50" s="130">
        <f t="shared" si="0"/>
        <v>4592614819.905001</v>
      </c>
      <c r="D50" s="130">
        <f t="shared" si="0"/>
        <v>5483571748.404999</v>
      </c>
      <c r="E50" s="172">
        <f t="shared" si="5"/>
        <v>0.19399774713056117</v>
      </c>
      <c r="F50" s="131">
        <f t="shared" si="1"/>
        <v>0.031155541017236065</v>
      </c>
      <c r="G50" s="131">
        <f t="shared" si="2"/>
        <v>0.03724097627669718</v>
      </c>
      <c r="H50" s="102">
        <f t="shared" si="6"/>
        <v>4592614819.905001</v>
      </c>
      <c r="I50" s="102">
        <f t="shared" si="7"/>
        <v>5483571748.404999</v>
      </c>
      <c r="J50" s="132" t="s">
        <v>59</v>
      </c>
      <c r="K50" s="1">
        <v>5462518237.404999</v>
      </c>
      <c r="L50" s="1">
        <v>21053511</v>
      </c>
      <c r="M50" s="1">
        <v>4571015387.905001</v>
      </c>
      <c r="N50" s="1">
        <v>21599432</v>
      </c>
      <c r="O50" s="81"/>
      <c r="P50" s="1">
        <f t="shared" si="3"/>
        <v>0</v>
      </c>
      <c r="Q50" s="1"/>
      <c r="U50" s="222" t="s">
        <v>53</v>
      </c>
      <c r="V50" s="1">
        <v>10993740</v>
      </c>
      <c r="W50" s="226"/>
    </row>
    <row r="51" spans="1:23" ht="72">
      <c r="A51" s="232"/>
      <c r="B51" s="134" t="str">
        <f t="shared" si="4"/>
        <v>Food products, beverages and tobacco (04)</v>
      </c>
      <c r="C51" s="130">
        <f aca="true" t="shared" si="9" ref="C51">H51</f>
        <v>6302499417.101001</v>
      </c>
      <c r="D51" s="130">
        <f aca="true" t="shared" si="10" ref="D51">I51</f>
        <v>5325087941.664998</v>
      </c>
      <c r="E51" s="172">
        <f>D51/C51-1</f>
        <v>-0.1550831520561391</v>
      </c>
      <c r="F51" s="131">
        <f>(C52/$C$53)</f>
        <v>0.05886009081770051</v>
      </c>
      <c r="G51" s="131">
        <f>(D52/$D$53)</f>
        <v>0.05973287053256169</v>
      </c>
      <c r="H51" s="102">
        <f t="shared" si="6"/>
        <v>6302499417.101001</v>
      </c>
      <c r="I51" s="102">
        <f t="shared" si="7"/>
        <v>5325087941.664998</v>
      </c>
      <c r="J51" s="132" t="s">
        <v>49</v>
      </c>
      <c r="K51" s="1">
        <v>5322995509.664998</v>
      </c>
      <c r="L51" s="1">
        <v>2092432</v>
      </c>
      <c r="M51" s="1">
        <v>6300352728.101001</v>
      </c>
      <c r="N51" s="1">
        <v>2146689</v>
      </c>
      <c r="O51" s="81"/>
      <c r="P51" s="1">
        <f t="shared" si="3"/>
        <v>0</v>
      </c>
      <c r="Q51" s="1"/>
      <c r="U51" s="222" t="s">
        <v>54</v>
      </c>
      <c r="V51" s="1">
        <v>0</v>
      </c>
      <c r="W51" s="226"/>
    </row>
    <row r="52" spans="2:23" ht="12.75">
      <c r="B52" s="129" t="s">
        <v>72</v>
      </c>
      <c r="C52" s="130">
        <f>SUM(H52:H62)</f>
        <v>8676521625.504</v>
      </c>
      <c r="D52" s="130">
        <f>SUM(I52:I62)</f>
        <v>8795405331.746</v>
      </c>
      <c r="E52" s="172">
        <f t="shared" si="5"/>
        <v>0.013701770291512982</v>
      </c>
      <c r="H52" s="102">
        <f t="shared" si="6"/>
        <v>2790947764.239</v>
      </c>
      <c r="I52" s="102">
        <f t="shared" si="7"/>
        <v>2762084083.494</v>
      </c>
      <c r="J52" s="132" t="s">
        <v>54</v>
      </c>
      <c r="K52" s="1">
        <v>2762084083.494</v>
      </c>
      <c r="L52" s="1"/>
      <c r="M52" s="1">
        <v>2790947764.239</v>
      </c>
      <c r="N52" s="1">
        <v>0</v>
      </c>
      <c r="O52" s="81"/>
      <c r="P52" s="1">
        <f t="shared" si="3"/>
        <v>0</v>
      </c>
      <c r="Q52" s="1"/>
      <c r="U52" s="222" t="s">
        <v>55</v>
      </c>
      <c r="V52" s="1">
        <v>14830010</v>
      </c>
      <c r="W52" s="226"/>
    </row>
    <row r="53" spans="2:23" ht="12.75">
      <c r="B53" s="135" t="s">
        <v>37</v>
      </c>
      <c r="C53" s="136">
        <f>SUM(C43:C52)</f>
        <v>147409246315.583</v>
      </c>
      <c r="D53" s="136">
        <f>SUM(D43:D52)</f>
        <v>147245649729.012</v>
      </c>
      <c r="E53" s="174">
        <f aca="true" t="shared" si="11" ref="E53:E65">D53/C53-1</f>
        <v>-0.0011098122448898184</v>
      </c>
      <c r="H53" s="102">
        <f t="shared" si="6"/>
        <v>1998225813.4540002</v>
      </c>
      <c r="I53" s="102">
        <f t="shared" si="7"/>
        <v>2212879449.4309998</v>
      </c>
      <c r="J53" s="132" t="s">
        <v>60</v>
      </c>
      <c r="K53" s="1">
        <v>2212879449.4309998</v>
      </c>
      <c r="L53" s="1"/>
      <c r="M53" s="1">
        <v>1998225813.4540002</v>
      </c>
      <c r="N53" s="1">
        <v>20300000</v>
      </c>
      <c r="O53" s="81"/>
      <c r="P53" s="1">
        <f t="shared" si="3"/>
        <v>20300000</v>
      </c>
      <c r="Q53" s="1"/>
      <c r="U53" s="222" t="s">
        <v>56</v>
      </c>
      <c r="V53" s="1">
        <v>936182.5</v>
      </c>
      <c r="W53" s="226"/>
    </row>
    <row r="54" spans="2:23" ht="12.75">
      <c r="B54" s="233" t="s">
        <v>142</v>
      </c>
      <c r="C54" s="130" t="e">
        <f>C53-Table3!#REF!</f>
        <v>#REF!</v>
      </c>
      <c r="D54" s="130" t="e">
        <f>D53-Table3!#REF!</f>
        <v>#REF!</v>
      </c>
      <c r="E54" s="173"/>
      <c r="H54" s="102">
        <f t="shared" si="6"/>
        <v>1501150215.3940003</v>
      </c>
      <c r="I54" s="102">
        <f t="shared" si="7"/>
        <v>1209537862.211</v>
      </c>
      <c r="J54" s="132" t="s">
        <v>51</v>
      </c>
      <c r="K54" s="1">
        <v>1208265110.211</v>
      </c>
      <c r="L54" s="1">
        <v>1272752</v>
      </c>
      <c r="M54" s="1">
        <v>1499844460.3940003</v>
      </c>
      <c r="N54" s="1">
        <v>1311355</v>
      </c>
      <c r="O54" s="81"/>
      <c r="P54" s="1">
        <f t="shared" si="3"/>
        <v>5600</v>
      </c>
      <c r="Q54" s="1"/>
      <c r="U54" s="222" t="s">
        <v>57</v>
      </c>
      <c r="V54" s="1">
        <v>101885</v>
      </c>
      <c r="W54" s="226"/>
    </row>
    <row r="55" spans="2:23" ht="12.75">
      <c r="B55" s="134"/>
      <c r="C55" s="130"/>
      <c r="D55" s="130"/>
      <c r="E55" s="173"/>
      <c r="H55" s="102">
        <f t="shared" si="6"/>
        <v>675685123.938</v>
      </c>
      <c r="I55" s="102">
        <f t="shared" si="7"/>
        <v>823578753.8069999</v>
      </c>
      <c r="J55" s="132" t="s">
        <v>64</v>
      </c>
      <c r="K55" s="1">
        <v>823578753.8069999</v>
      </c>
      <c r="L55" s="1"/>
      <c r="M55" s="1">
        <v>675685123.938</v>
      </c>
      <c r="N55" s="1">
        <v>1336790</v>
      </c>
      <c r="O55" s="81"/>
      <c r="P55" s="1">
        <f t="shared" si="3"/>
        <v>1336790</v>
      </c>
      <c r="Q55" s="1"/>
      <c r="U55" s="222" t="s">
        <v>58</v>
      </c>
      <c r="V55" s="1">
        <v>0</v>
      </c>
      <c r="W55" s="226"/>
    </row>
    <row r="56" spans="2:23" ht="12.75">
      <c r="B56" s="134"/>
      <c r="C56" s="130"/>
      <c r="D56" s="130"/>
      <c r="E56" s="173"/>
      <c r="H56" s="102">
        <f t="shared" si="6"/>
        <v>615442403.674</v>
      </c>
      <c r="I56" s="102">
        <f t="shared" si="7"/>
        <v>625515415.8310001</v>
      </c>
      <c r="J56" s="132" t="s">
        <v>57</v>
      </c>
      <c r="K56" s="1">
        <v>625515415.8310001</v>
      </c>
      <c r="L56" s="1">
        <v>0</v>
      </c>
      <c r="M56" s="1">
        <v>615442403.674</v>
      </c>
      <c r="N56" s="1">
        <v>101885</v>
      </c>
      <c r="O56" s="81"/>
      <c r="P56" s="1">
        <f t="shared" si="3"/>
        <v>101885</v>
      </c>
      <c r="Q56" s="1"/>
      <c r="U56" s="222" t="s">
        <v>59</v>
      </c>
      <c r="V56" s="1">
        <v>0</v>
      </c>
      <c r="W56" s="226"/>
    </row>
    <row r="57" spans="2:23" ht="12.75">
      <c r="B57" s="134"/>
      <c r="C57" s="130"/>
      <c r="D57" s="130"/>
      <c r="E57" s="173"/>
      <c r="H57" s="102">
        <f t="shared" si="6"/>
        <v>382980708.48</v>
      </c>
      <c r="I57" s="102">
        <f t="shared" si="7"/>
        <v>507274530.5</v>
      </c>
      <c r="J57" s="132" t="s">
        <v>62</v>
      </c>
      <c r="K57" s="1">
        <v>507274530.5</v>
      </c>
      <c r="L57" s="1">
        <v>0</v>
      </c>
      <c r="M57" s="1">
        <v>382980708.48</v>
      </c>
      <c r="N57" s="1">
        <v>0</v>
      </c>
      <c r="O57" s="81"/>
      <c r="P57" s="1">
        <f t="shared" si="3"/>
        <v>0</v>
      </c>
      <c r="Q57" s="1"/>
      <c r="U57" s="222" t="s">
        <v>107</v>
      </c>
      <c r="V57" s="1">
        <v>0</v>
      </c>
      <c r="W57" s="226"/>
    </row>
    <row r="58" spans="2:23" ht="12.75">
      <c r="B58" s="134"/>
      <c r="C58" s="130"/>
      <c r="D58" s="130"/>
      <c r="E58" s="173"/>
      <c r="H58" s="102">
        <f t="shared" si="6"/>
        <v>463415211.10300004</v>
      </c>
      <c r="I58" s="102">
        <f t="shared" si="7"/>
        <v>423038342.53499997</v>
      </c>
      <c r="J58" s="132" t="s">
        <v>56</v>
      </c>
      <c r="K58" s="1">
        <v>423038342.53499997</v>
      </c>
      <c r="L58" s="1"/>
      <c r="M58" s="1">
        <v>463415211.10300004</v>
      </c>
      <c r="N58" s="1">
        <v>936182.5</v>
      </c>
      <c r="O58" s="81"/>
      <c r="P58" s="1">
        <f t="shared" si="3"/>
        <v>936182.5</v>
      </c>
      <c r="Q58" s="1"/>
      <c r="U58" s="222" t="s">
        <v>60</v>
      </c>
      <c r="V58" s="1">
        <v>20300000</v>
      </c>
      <c r="W58" s="226"/>
    </row>
    <row r="59" spans="2:23" ht="12.75">
      <c r="B59" s="134"/>
      <c r="C59" s="130"/>
      <c r="D59" s="130"/>
      <c r="E59" s="173"/>
      <c r="H59" s="102">
        <f t="shared" si="6"/>
        <v>113660059.94599998</v>
      </c>
      <c r="I59" s="102">
        <f t="shared" si="7"/>
        <v>136054582.846</v>
      </c>
      <c r="J59" s="132" t="s">
        <v>50</v>
      </c>
      <c r="K59" s="1">
        <v>136054582.846</v>
      </c>
      <c r="L59" s="1"/>
      <c r="M59" s="1">
        <v>113660059.94599998</v>
      </c>
      <c r="N59" s="1">
        <v>0</v>
      </c>
      <c r="O59" s="81"/>
      <c r="P59" s="1">
        <f t="shared" si="3"/>
        <v>0</v>
      </c>
      <c r="Q59" s="1"/>
      <c r="U59" s="222" t="s">
        <v>61</v>
      </c>
      <c r="V59" s="1">
        <v>0</v>
      </c>
      <c r="W59" s="226"/>
    </row>
    <row r="60" spans="2:23" ht="12.75">
      <c r="B60" s="134"/>
      <c r="C60" s="130"/>
      <c r="D60" s="130"/>
      <c r="E60" s="173"/>
      <c r="H60" s="102">
        <f t="shared" si="6"/>
        <v>130513065.67600001</v>
      </c>
      <c r="I60" s="102">
        <f t="shared" si="7"/>
        <v>89629081.191</v>
      </c>
      <c r="J60" s="132" t="s">
        <v>58</v>
      </c>
      <c r="K60" s="1">
        <v>89629081.191</v>
      </c>
      <c r="L60" s="1"/>
      <c r="M60" s="1">
        <v>130513065.67600001</v>
      </c>
      <c r="N60" s="1">
        <v>0</v>
      </c>
      <c r="O60" s="81"/>
      <c r="P60" s="1">
        <f t="shared" si="3"/>
        <v>0</v>
      </c>
      <c r="Q60" s="1"/>
      <c r="R60" s="138"/>
      <c r="S60" s="38"/>
      <c r="T60" s="38"/>
      <c r="U60" s="222" t="s">
        <v>62</v>
      </c>
      <c r="V60" s="1">
        <v>0</v>
      </c>
      <c r="W60" s="226"/>
    </row>
    <row r="61" spans="2:23" ht="12.75">
      <c r="B61" s="134"/>
      <c r="C61" s="130"/>
      <c r="D61" s="130"/>
      <c r="E61" s="173"/>
      <c r="H61" s="102">
        <f t="shared" si="6"/>
        <v>4498693.6</v>
      </c>
      <c r="I61" s="102">
        <f t="shared" si="7"/>
        <v>5813229.9</v>
      </c>
      <c r="J61" s="132" t="s">
        <v>61</v>
      </c>
      <c r="K61" s="1">
        <v>5813229.9</v>
      </c>
      <c r="L61" s="1"/>
      <c r="M61" s="1">
        <v>4498693.6</v>
      </c>
      <c r="N61" s="1">
        <v>0</v>
      </c>
      <c r="O61" s="81"/>
      <c r="P61" s="1">
        <f t="shared" si="3"/>
        <v>0</v>
      </c>
      <c r="Q61" s="1"/>
      <c r="R61" s="138"/>
      <c r="S61" s="38"/>
      <c r="T61" s="38"/>
      <c r="U61" s="222" t="s">
        <v>63</v>
      </c>
      <c r="V61" s="1">
        <v>0</v>
      </c>
      <c r="W61" s="226"/>
    </row>
    <row r="62" spans="2:23" ht="12.75">
      <c r="B62" s="134"/>
      <c r="C62" s="130"/>
      <c r="D62" s="130"/>
      <c r="E62" s="173"/>
      <c r="H62" s="102">
        <f t="shared" si="6"/>
        <v>2566</v>
      </c>
      <c r="I62" s="102">
        <f t="shared" si="7"/>
        <v>0</v>
      </c>
      <c r="J62" s="132" t="s">
        <v>107</v>
      </c>
      <c r="K62" s="1"/>
      <c r="L62" s="1"/>
      <c r="M62" s="1">
        <v>2566</v>
      </c>
      <c r="N62" s="1">
        <v>0</v>
      </c>
      <c r="O62" s="81"/>
      <c r="P62" s="1">
        <f t="shared" si="3"/>
        <v>0</v>
      </c>
      <c r="Q62" s="1"/>
      <c r="R62" s="81"/>
      <c r="S62" s="81"/>
      <c r="T62" s="81"/>
      <c r="U62" s="222" t="s">
        <v>64</v>
      </c>
      <c r="V62" s="1">
        <v>1336790</v>
      </c>
      <c r="W62" s="226"/>
    </row>
    <row r="63" spans="2:22" ht="12.75">
      <c r="B63" s="134"/>
      <c r="C63" s="130"/>
      <c r="D63" s="130"/>
      <c r="E63" s="173"/>
      <c r="H63" s="102"/>
      <c r="I63" s="102"/>
      <c r="J63" s="132"/>
      <c r="K63" s="132"/>
      <c r="L63" s="132"/>
      <c r="M63" s="132"/>
      <c r="N63" s="133"/>
      <c r="O63" s="81"/>
      <c r="P63" s="1"/>
      <c r="Q63" s="1"/>
      <c r="R63" s="81"/>
      <c r="S63" s="137"/>
      <c r="T63" s="137"/>
      <c r="U63" s="137"/>
      <c r="V63" s="81"/>
    </row>
    <row r="64" spans="2:22" ht="12.75">
      <c r="B64" s="134"/>
      <c r="C64" s="130"/>
      <c r="D64" s="130"/>
      <c r="E64" s="173"/>
      <c r="H64" s="102"/>
      <c r="I64" s="102"/>
      <c r="J64" s="110"/>
      <c r="K64" s="141"/>
      <c r="L64" s="141"/>
      <c r="M64" s="141"/>
      <c r="N64" s="142"/>
      <c r="O64" s="81"/>
      <c r="P64" s="137">
        <f>SUM(P43:P63)</f>
        <v>61852767.5</v>
      </c>
      <c r="Q64" s="81"/>
      <c r="R64" s="81"/>
      <c r="S64" s="137"/>
      <c r="T64" s="137"/>
      <c r="U64" s="137"/>
      <c r="V64" s="81"/>
    </row>
    <row r="65" spans="2:22" ht="12.75">
      <c r="B65" s="139" t="s">
        <v>37</v>
      </c>
      <c r="C65" s="140" t="e">
        <f>SUM(C43:C64)</f>
        <v>#REF!</v>
      </c>
      <c r="D65" s="140" t="e">
        <f>SUM(D43:D64)</f>
        <v>#REF!</v>
      </c>
      <c r="E65" s="173" t="e">
        <f t="shared" si="11"/>
        <v>#REF!</v>
      </c>
      <c r="H65" s="102"/>
      <c r="I65" s="102"/>
      <c r="K65" s="102">
        <f>SUM(K43:K61)</f>
        <v>147025407925.012</v>
      </c>
      <c r="L65" s="102">
        <f>SUM(L43:L61)</f>
        <v>220241804</v>
      </c>
      <c r="M65" s="102">
        <f>SUM(M43:M61)</f>
        <v>147160993799.58307</v>
      </c>
      <c r="N65" s="102">
        <f>SUM(N43:N61)</f>
        <v>310102717.5</v>
      </c>
      <c r="O65" s="81"/>
      <c r="P65" s="137"/>
      <c r="Q65" s="137"/>
      <c r="R65" s="143"/>
      <c r="S65" s="81"/>
      <c r="T65" s="81"/>
      <c r="U65" s="81"/>
      <c r="V65" s="81"/>
    </row>
    <row r="66" spans="8:22" ht="12.75">
      <c r="H66" s="102"/>
      <c r="I66" s="102"/>
      <c r="O66" s="81"/>
      <c r="P66" s="137"/>
      <c r="Q66" s="137"/>
      <c r="R66" s="47"/>
      <c r="S66" s="144"/>
      <c r="T66" s="128"/>
      <c r="U66" s="144"/>
      <c r="V66" s="128"/>
    </row>
    <row r="67" spans="15:22" ht="12.75">
      <c r="O67" s="81"/>
      <c r="P67" s="81"/>
      <c r="Q67" s="81"/>
      <c r="R67" s="138"/>
      <c r="S67" s="38"/>
      <c r="T67" s="38"/>
      <c r="U67" s="38"/>
      <c r="V67" s="38"/>
    </row>
    <row r="68" spans="15:22" ht="12.75">
      <c r="O68" s="81"/>
      <c r="P68" s="81"/>
      <c r="Q68" s="81"/>
      <c r="R68" s="138"/>
      <c r="S68" s="38"/>
      <c r="T68" s="38"/>
      <c r="U68" s="38"/>
      <c r="V68" s="38"/>
    </row>
    <row r="69" spans="10:22" ht="12.75">
      <c r="J69" s="222" t="s">
        <v>120</v>
      </c>
      <c r="K69" s="222" t="s">
        <v>121</v>
      </c>
      <c r="O69" s="81"/>
      <c r="P69" s="81"/>
      <c r="Q69" s="81"/>
      <c r="R69" s="138"/>
      <c r="S69" s="38"/>
      <c r="T69" s="38"/>
      <c r="U69" s="38"/>
      <c r="V69" s="38"/>
    </row>
    <row r="70" spans="7:22" ht="12.75">
      <c r="G70" s="227" t="s">
        <v>69</v>
      </c>
      <c r="J70" s="132" t="s">
        <v>46</v>
      </c>
      <c r="K70" s="109" t="s">
        <v>122</v>
      </c>
      <c r="L70" s="229" t="s">
        <v>70</v>
      </c>
      <c r="O70" s="81"/>
      <c r="P70" s="81"/>
      <c r="Q70" s="81"/>
      <c r="R70" s="138"/>
      <c r="S70" s="38"/>
      <c r="T70" s="38"/>
      <c r="U70" s="38"/>
      <c r="V70" s="38"/>
    </row>
    <row r="71" spans="7:22" ht="12.75">
      <c r="G71" s="227" t="s">
        <v>71</v>
      </c>
      <c r="J71" s="132" t="s">
        <v>47</v>
      </c>
      <c r="K71" s="109" t="s">
        <v>123</v>
      </c>
      <c r="L71" s="229" t="s">
        <v>86</v>
      </c>
      <c r="O71" s="81"/>
      <c r="P71" s="81"/>
      <c r="Q71" s="81"/>
      <c r="R71" s="138"/>
      <c r="S71" s="38"/>
      <c r="T71" s="38"/>
      <c r="U71" s="38"/>
      <c r="V71" s="38"/>
    </row>
    <row r="72" spans="7:22" ht="12.75">
      <c r="G72" s="227" t="s">
        <v>70</v>
      </c>
      <c r="J72" s="132" t="s">
        <v>48</v>
      </c>
      <c r="K72" s="109" t="s">
        <v>124</v>
      </c>
      <c r="L72" s="229" t="s">
        <v>69</v>
      </c>
      <c r="O72" s="81"/>
      <c r="P72" s="81"/>
      <c r="Q72" s="81"/>
      <c r="R72" s="138"/>
      <c r="S72" s="38"/>
      <c r="T72" s="38"/>
      <c r="U72" s="38"/>
      <c r="V72" s="38"/>
    </row>
    <row r="73" spans="7:22" ht="12.75">
      <c r="G73" s="227" t="s">
        <v>86</v>
      </c>
      <c r="J73" s="132" t="s">
        <v>49</v>
      </c>
      <c r="K73" s="109" t="s">
        <v>125</v>
      </c>
      <c r="L73" s="231" t="s">
        <v>91</v>
      </c>
      <c r="O73" s="81"/>
      <c r="P73" s="81"/>
      <c r="Q73" s="81"/>
      <c r="R73" s="138"/>
      <c r="S73" s="38"/>
      <c r="T73" s="38"/>
      <c r="U73" s="38"/>
      <c r="V73" s="38"/>
    </row>
    <row r="74" spans="7:22" ht="12.75">
      <c r="G74" s="227" t="s">
        <v>87</v>
      </c>
      <c r="J74" s="132" t="s">
        <v>50</v>
      </c>
      <c r="K74" s="109" t="s">
        <v>126</v>
      </c>
      <c r="L74" s="230"/>
      <c r="O74" s="81"/>
      <c r="P74" s="81"/>
      <c r="Q74" s="81"/>
      <c r="R74" s="138"/>
      <c r="S74" s="38"/>
      <c r="T74" s="38"/>
      <c r="U74" s="38"/>
      <c r="V74" s="38"/>
    </row>
    <row r="75" spans="7:22" ht="12.75">
      <c r="G75" s="228" t="s">
        <v>92</v>
      </c>
      <c r="J75" s="132" t="s">
        <v>51</v>
      </c>
      <c r="K75" s="109" t="s">
        <v>127</v>
      </c>
      <c r="L75" s="230"/>
      <c r="O75" s="81"/>
      <c r="P75" s="81"/>
      <c r="Q75" s="81"/>
      <c r="R75" s="138"/>
      <c r="S75" s="38"/>
      <c r="T75" s="38"/>
      <c r="U75" s="38"/>
      <c r="V75" s="38"/>
    </row>
    <row r="76" spans="7:22" ht="12.75">
      <c r="G76" s="228" t="s">
        <v>91</v>
      </c>
      <c r="J76" s="132" t="s">
        <v>52</v>
      </c>
      <c r="K76" s="109" t="s">
        <v>128</v>
      </c>
      <c r="L76" s="229" t="s">
        <v>71</v>
      </c>
      <c r="O76" s="81"/>
      <c r="P76" s="81"/>
      <c r="Q76" s="81"/>
      <c r="R76" s="81"/>
      <c r="S76" s="81"/>
      <c r="T76" s="81"/>
      <c r="U76" s="81"/>
      <c r="V76" s="137"/>
    </row>
    <row r="77" spans="7:22" ht="12.75">
      <c r="G77" s="228" t="s">
        <v>90</v>
      </c>
      <c r="J77" s="132" t="s">
        <v>53</v>
      </c>
      <c r="K77" s="109" t="s">
        <v>129</v>
      </c>
      <c r="L77" s="229" t="s">
        <v>87</v>
      </c>
      <c r="P77" s="81"/>
      <c r="Q77" s="81"/>
      <c r="V77" s="102"/>
    </row>
    <row r="78" spans="10:17" ht="12.75">
      <c r="J78" s="132" t="s">
        <v>54</v>
      </c>
      <c r="K78" s="109" t="s">
        <v>130</v>
      </c>
      <c r="L78" s="230"/>
      <c r="P78" s="81"/>
      <c r="Q78" s="81"/>
    </row>
    <row r="79" spans="10:12" ht="12.75">
      <c r="J79" s="132" t="s">
        <v>55</v>
      </c>
      <c r="K79" s="109" t="s">
        <v>131</v>
      </c>
      <c r="L79" s="231" t="s">
        <v>92</v>
      </c>
    </row>
    <row r="80" spans="10:12" ht="12.75">
      <c r="J80" s="132" t="s">
        <v>56</v>
      </c>
      <c r="K80" s="109" t="s">
        <v>132</v>
      </c>
      <c r="L80" s="230"/>
    </row>
    <row r="81" spans="10:12" ht="12.75">
      <c r="J81" s="132" t="s">
        <v>57</v>
      </c>
      <c r="K81" s="109" t="s">
        <v>133</v>
      </c>
      <c r="L81" s="230"/>
    </row>
    <row r="82" spans="10:12" ht="12.75">
      <c r="J82" s="132" t="s">
        <v>58</v>
      </c>
      <c r="K82" s="109" t="s">
        <v>134</v>
      </c>
      <c r="L82" s="230"/>
    </row>
    <row r="83" spans="10:12" ht="12.75">
      <c r="J83" s="132" t="s">
        <v>59</v>
      </c>
      <c r="K83" s="109" t="s">
        <v>135</v>
      </c>
      <c r="L83" s="231" t="s">
        <v>90</v>
      </c>
    </row>
    <row r="84" spans="10:12" ht="12.75">
      <c r="J84" s="132" t="s">
        <v>60</v>
      </c>
      <c r="K84" s="109" t="s">
        <v>136</v>
      </c>
      <c r="L84" s="230"/>
    </row>
    <row r="85" spans="10:12" ht="12.75">
      <c r="J85" s="132" t="s">
        <v>61</v>
      </c>
      <c r="K85" s="109" t="s">
        <v>137</v>
      </c>
      <c r="L85" s="230"/>
    </row>
    <row r="86" spans="10:12" ht="12.75">
      <c r="J86" s="132" t="s">
        <v>62</v>
      </c>
      <c r="K86" s="109" t="s">
        <v>138</v>
      </c>
      <c r="L86" s="230"/>
    </row>
    <row r="87" spans="10:12" ht="12.75">
      <c r="J87" s="132" t="s">
        <v>63</v>
      </c>
      <c r="K87" s="109" t="s">
        <v>139</v>
      </c>
      <c r="L87" s="230" t="s">
        <v>141</v>
      </c>
    </row>
    <row r="88" spans="10:12" ht="12.75">
      <c r="J88" s="132" t="s">
        <v>64</v>
      </c>
      <c r="K88" s="109" t="s">
        <v>140</v>
      </c>
      <c r="L88" s="230"/>
    </row>
  </sheetData>
  <mergeCells count="3">
    <mergeCell ref="B41:B42"/>
    <mergeCell ref="C41:D41"/>
    <mergeCell ref="E41:E42"/>
  </mergeCells>
  <conditionalFormatting sqref="C54:D54">
    <cfRule type="cellIs" priority="1" dxfId="0" operator="lessThan">
      <formula>0</formula>
    </cfRule>
    <cfRule type="cellIs" priority="2" dxfId="0" operator="greaterThan">
      <formula>0</formula>
    </cfRule>
  </conditionalFormatting>
  <printOptions/>
  <pageMargins left="0.7" right="0.7" top="0.75" bottom="0.75" header="0.3" footer="0.3"/>
  <pageSetup horizontalDpi="1200" verticalDpi="12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6"/>
  <sheetViews>
    <sheetView showGridLines="0" workbookViewId="0" topLeftCell="A1">
      <selection activeCell="L40" sqref="L40"/>
    </sheetView>
  </sheetViews>
  <sheetFormatPr defaultColWidth="9.140625" defaultRowHeight="12.75"/>
  <cols>
    <col min="1" max="1" width="9.140625" style="28" customWidth="1"/>
    <col min="2" max="2" width="31.00390625" style="28" customWidth="1"/>
    <col min="3" max="3" width="20.00390625" style="28" customWidth="1"/>
    <col min="4" max="4" width="21.00390625" style="28" customWidth="1"/>
    <col min="5" max="5" width="19.421875" style="28" customWidth="1"/>
    <col min="6" max="6" width="9.28125" style="28" customWidth="1"/>
    <col min="7" max="8" width="9.421875" style="28" bestFit="1" customWidth="1"/>
    <col min="9" max="10" width="13.421875" style="28" bestFit="1" customWidth="1"/>
    <col min="11" max="16384" width="9.140625" style="28" customWidth="1"/>
  </cols>
  <sheetData>
    <row r="1" spans="2:13" ht="12.75">
      <c r="B1" s="238" t="s">
        <v>152</v>
      </c>
      <c r="C1" s="39"/>
      <c r="D1" s="39"/>
      <c r="E1" s="39"/>
      <c r="F1" s="39"/>
      <c r="G1" s="39"/>
      <c r="H1" s="39"/>
      <c r="I1" s="39"/>
      <c r="J1" s="39"/>
      <c r="K1" s="39"/>
      <c r="L1" s="39"/>
      <c r="M1" s="39"/>
    </row>
    <row r="2" spans="3:7" s="39" customFormat="1" ht="12.75">
      <c r="C2" s="29"/>
      <c r="D2" s="29"/>
      <c r="E2" s="29"/>
      <c r="F2" s="29"/>
      <c r="G2" s="29"/>
    </row>
    <row r="3" spans="2:10" ht="15" customHeight="1">
      <c r="B3" s="146" t="s">
        <v>79</v>
      </c>
      <c r="C3" s="126">
        <v>2015</v>
      </c>
      <c r="D3" s="126">
        <v>2016</v>
      </c>
      <c r="E3" s="30"/>
      <c r="H3" s="39"/>
      <c r="I3" s="39"/>
      <c r="J3" s="39"/>
    </row>
    <row r="4" spans="2:10" ht="15" customHeight="1">
      <c r="B4" s="112" t="s">
        <v>78</v>
      </c>
      <c r="C4" s="1">
        <v>78619146703.73903</v>
      </c>
      <c r="D4" s="1">
        <v>77187930814.40907</v>
      </c>
      <c r="E4" s="147">
        <f>(D4/C4)-1</f>
        <v>-0.018204419016696005</v>
      </c>
      <c r="F4" s="147">
        <f aca="true" t="shared" si="0" ref="F4:F10">D4/$D$10</f>
        <v>0.5251074050131602</v>
      </c>
      <c r="H4" s="39"/>
      <c r="I4" s="39"/>
      <c r="J4" s="39"/>
    </row>
    <row r="5" spans="2:10" ht="15" customHeight="1">
      <c r="B5" s="112" t="s">
        <v>77</v>
      </c>
      <c r="C5" s="1">
        <v>35191566235.17001</v>
      </c>
      <c r="D5" s="1">
        <v>35148329965.241005</v>
      </c>
      <c r="E5" s="147">
        <f aca="true" t="shared" si="1" ref="E5:E10">(D5/C5)-1</f>
        <v>-0.0012285974895257512</v>
      </c>
      <c r="F5" s="147">
        <f t="shared" si="0"/>
        <v>0.23911313781647073</v>
      </c>
      <c r="H5" s="39"/>
      <c r="I5" s="39"/>
      <c r="J5" s="39"/>
    </row>
    <row r="6" spans="2:10" ht="15" customHeight="1">
      <c r="B6" s="112" t="s">
        <v>76</v>
      </c>
      <c r="C6" s="1">
        <v>27707569075.214</v>
      </c>
      <c r="D6" s="1">
        <v>28180553758.018997</v>
      </c>
      <c r="E6" s="147">
        <f t="shared" si="1"/>
        <v>0.017070594736082745</v>
      </c>
      <c r="F6" s="147">
        <f t="shared" si="0"/>
        <v>0.19171154479172578</v>
      </c>
      <c r="G6" s="108">
        <f>SUM(F4:F6)</f>
        <v>0.9559320876213567</v>
      </c>
      <c r="H6" s="39"/>
      <c r="I6" s="39"/>
      <c r="J6" s="39"/>
    </row>
    <row r="7" spans="2:10" ht="15" customHeight="1">
      <c r="B7" s="112" t="s">
        <v>73</v>
      </c>
      <c r="C7" s="1">
        <v>4253407365.1859994</v>
      </c>
      <c r="D7" s="1">
        <v>5473145058.851999</v>
      </c>
      <c r="E7" s="147">
        <f>(D7/C7)-1</f>
        <v>0.28676719367383274</v>
      </c>
      <c r="F7" s="147">
        <f t="shared" si="0"/>
        <v>0.03723365775958683</v>
      </c>
      <c r="H7" s="39"/>
      <c r="I7" s="39"/>
      <c r="J7" s="39"/>
    </row>
    <row r="8" spans="2:10" ht="15" customHeight="1">
      <c r="B8" s="112" t="s">
        <v>75</v>
      </c>
      <c r="C8" s="1">
        <v>1089286656.436</v>
      </c>
      <c r="D8" s="1">
        <v>739447625.2409998</v>
      </c>
      <c r="E8" s="147">
        <f t="shared" si="1"/>
        <v>-0.32116342298695433</v>
      </c>
      <c r="F8" s="147">
        <f t="shared" si="0"/>
        <v>0.00503044218878013</v>
      </c>
      <c r="H8" s="39"/>
      <c r="I8" s="39"/>
      <c r="J8" s="39"/>
    </row>
    <row r="9" spans="2:10" ht="15" customHeight="1">
      <c r="B9" s="112" t="s">
        <v>74</v>
      </c>
      <c r="C9" s="243">
        <v>290623411.7849998</v>
      </c>
      <c r="D9" s="1">
        <v>265150610.60099995</v>
      </c>
      <c r="E9" s="147">
        <f t="shared" si="1"/>
        <v>-0.08764882714557198</v>
      </c>
      <c r="F9" s="147">
        <f t="shared" si="0"/>
        <v>0.001803812430276402</v>
      </c>
      <c r="H9" s="39"/>
      <c r="I9" s="39"/>
      <c r="J9" s="39"/>
    </row>
    <row r="10" spans="2:10" ht="15" customHeight="1">
      <c r="B10" s="148"/>
      <c r="C10" s="111">
        <f>SUM(C4:C9)</f>
        <v>147151599447.53006</v>
      </c>
      <c r="D10" s="111">
        <f>SUM(D4:D9)</f>
        <v>146994557832.36307</v>
      </c>
      <c r="E10" s="147">
        <f t="shared" si="1"/>
        <v>-0.0010672097058855856</v>
      </c>
      <c r="F10" s="147">
        <f t="shared" si="0"/>
        <v>1</v>
      </c>
      <c r="H10" s="39"/>
      <c r="I10" s="39"/>
      <c r="J10" s="39"/>
    </row>
    <row r="11" spans="3:10" ht="15" customHeight="1">
      <c r="C11" s="111"/>
      <c r="D11" s="111"/>
      <c r="E11" s="147"/>
      <c r="H11" s="69"/>
      <c r="I11" s="149"/>
      <c r="J11" s="149"/>
    </row>
    <row r="12" spans="8:10" ht="12.75">
      <c r="H12" s="148"/>
      <c r="I12" s="111"/>
      <c r="J12" s="111"/>
    </row>
    <row r="13" spans="8:10" ht="12.75">
      <c r="H13" s="148"/>
      <c r="I13" s="111"/>
      <c r="J13" s="111"/>
    </row>
    <row r="14" spans="8:10" ht="12.75">
      <c r="H14" s="148"/>
      <c r="I14" s="111"/>
      <c r="J14" s="111"/>
    </row>
    <row r="15" spans="8:10" ht="12.75">
      <c r="H15" s="148"/>
      <c r="I15" s="111"/>
      <c r="J15" s="111"/>
    </row>
    <row r="16" spans="8:10" ht="12.75">
      <c r="H16" s="148"/>
      <c r="I16" s="111"/>
      <c r="J16" s="111"/>
    </row>
    <row r="24" ht="12.75">
      <c r="B24" s="238" t="s">
        <v>116</v>
      </c>
    </row>
    <row r="28" spans="3:9" ht="12.75">
      <c r="C28" s="222" t="s">
        <v>78</v>
      </c>
      <c r="D28" s="222" t="s">
        <v>77</v>
      </c>
      <c r="E28" s="222" t="s">
        <v>76</v>
      </c>
      <c r="F28" s="222" t="s">
        <v>75</v>
      </c>
      <c r="G28" s="222" t="s">
        <v>73</v>
      </c>
      <c r="H28" s="222" t="s">
        <v>74</v>
      </c>
      <c r="I28" s="28" t="s">
        <v>37</v>
      </c>
    </row>
    <row r="29" spans="1:9" ht="12.75">
      <c r="A29" s="150"/>
      <c r="B29" s="28" t="s">
        <v>6</v>
      </c>
      <c r="C29" s="151">
        <v>111479682.46300004</v>
      </c>
      <c r="D29" s="151">
        <v>21173944.408</v>
      </c>
      <c r="E29" s="151">
        <v>57014725.80199999</v>
      </c>
      <c r="F29" s="151">
        <v>986945.3960000001</v>
      </c>
      <c r="G29" s="151">
        <v>97148</v>
      </c>
      <c r="H29" s="151">
        <v>2185612.7</v>
      </c>
      <c r="I29" s="152">
        <f>SUM(C29:H29)</f>
        <v>192938058.76900002</v>
      </c>
    </row>
    <row r="30" spans="1:9" ht="12.75">
      <c r="A30" s="150"/>
      <c r="B30" s="28" t="s">
        <v>8</v>
      </c>
      <c r="C30" s="151">
        <v>2178753</v>
      </c>
      <c r="D30" s="151">
        <v>14112176</v>
      </c>
      <c r="E30" s="151">
        <v>767477</v>
      </c>
      <c r="F30" s="151">
        <v>153727</v>
      </c>
      <c r="G30" s="151">
        <v>254698</v>
      </c>
      <c r="H30" s="151">
        <v>196</v>
      </c>
      <c r="I30" s="28">
        <f aca="true" t="shared" si="2" ref="I30:I41">SUM(C30:H30)</f>
        <v>17467027</v>
      </c>
    </row>
    <row r="31" spans="1:9" ht="12.75">
      <c r="A31" s="150"/>
      <c r="B31" s="28" t="s">
        <v>10</v>
      </c>
      <c r="C31" s="151">
        <v>320778</v>
      </c>
      <c r="D31" s="151">
        <v>439028</v>
      </c>
      <c r="E31" s="151" t="s">
        <v>0</v>
      </c>
      <c r="F31" s="151" t="s">
        <v>0</v>
      </c>
      <c r="G31" s="151">
        <v>71853</v>
      </c>
      <c r="H31" s="151" t="s">
        <v>0</v>
      </c>
      <c r="I31" s="28">
        <f t="shared" si="2"/>
        <v>831659</v>
      </c>
    </row>
    <row r="32" spans="1:9" ht="12.75">
      <c r="A32" s="150"/>
      <c r="B32" s="28" t="s">
        <v>12</v>
      </c>
      <c r="C32" s="151">
        <v>115153399.10000001</v>
      </c>
      <c r="D32" s="151">
        <v>44241211</v>
      </c>
      <c r="E32" s="244">
        <v>49352219</v>
      </c>
      <c r="F32" s="151">
        <v>838513</v>
      </c>
      <c r="G32" s="151">
        <v>11763202.999999996</v>
      </c>
      <c r="H32" s="151" t="s">
        <v>0</v>
      </c>
      <c r="I32" s="28">
        <f t="shared" si="2"/>
        <v>221348545.10000002</v>
      </c>
    </row>
    <row r="33" spans="1:9" ht="12.75">
      <c r="A33" s="150"/>
      <c r="B33" s="28" t="s">
        <v>14</v>
      </c>
      <c r="C33" s="151">
        <v>26761618</v>
      </c>
      <c r="D33" s="151">
        <v>14505302</v>
      </c>
      <c r="E33" s="151">
        <v>1978</v>
      </c>
      <c r="F33" s="151" t="s">
        <v>0</v>
      </c>
      <c r="G33" s="151">
        <v>22936421</v>
      </c>
      <c r="H33" s="244">
        <v>956385</v>
      </c>
      <c r="I33" s="28">
        <f t="shared" si="2"/>
        <v>65161704</v>
      </c>
    </row>
    <row r="34" spans="1:9" ht="12.75">
      <c r="A34" s="150"/>
      <c r="B34" s="28" t="s">
        <v>28</v>
      </c>
      <c r="C34" s="151">
        <v>1090515</v>
      </c>
      <c r="D34" s="151">
        <v>4526363</v>
      </c>
      <c r="E34" s="151">
        <v>425088</v>
      </c>
      <c r="F34" s="151">
        <v>239011</v>
      </c>
      <c r="G34" s="151">
        <v>128240</v>
      </c>
      <c r="H34" s="151" t="s">
        <v>0</v>
      </c>
      <c r="I34" s="28">
        <f>SUM(C34:H34)</f>
        <v>6409217</v>
      </c>
    </row>
    <row r="35" spans="1:9" ht="12.75">
      <c r="A35" s="150"/>
      <c r="B35" s="28" t="s">
        <v>16</v>
      </c>
      <c r="C35" s="151">
        <v>5409462.76</v>
      </c>
      <c r="D35" s="151">
        <v>199465</v>
      </c>
      <c r="E35" s="151">
        <v>321534.36</v>
      </c>
      <c r="F35" s="151">
        <v>104864.30000000002</v>
      </c>
      <c r="G35" s="151" t="s">
        <v>0</v>
      </c>
      <c r="H35" s="151" t="s">
        <v>0</v>
      </c>
      <c r="I35" s="28">
        <f t="shared" si="2"/>
        <v>6035326.42</v>
      </c>
    </row>
    <row r="36" spans="1:9" ht="12.75">
      <c r="A36" s="150"/>
      <c r="B36" s="28" t="s">
        <v>18</v>
      </c>
      <c r="C36" s="151">
        <v>2481427</v>
      </c>
      <c r="D36" s="151">
        <v>4865655</v>
      </c>
      <c r="E36" s="151">
        <v>547593</v>
      </c>
      <c r="F36" s="151">
        <v>317250</v>
      </c>
      <c r="G36" s="151">
        <v>12209</v>
      </c>
      <c r="H36" s="151" t="s">
        <v>0</v>
      </c>
      <c r="I36" s="28">
        <f t="shared" si="2"/>
        <v>8224134</v>
      </c>
    </row>
    <row r="37" spans="1:9" ht="12.75">
      <c r="A37" s="150"/>
      <c r="B37" s="28" t="s">
        <v>20</v>
      </c>
      <c r="C37" s="151">
        <v>195047962</v>
      </c>
      <c r="D37" s="151">
        <v>57615865</v>
      </c>
      <c r="E37" s="151">
        <v>110836213</v>
      </c>
      <c r="F37" s="151">
        <v>1698105</v>
      </c>
      <c r="G37" s="151">
        <v>32105</v>
      </c>
      <c r="H37" s="151" t="s">
        <v>0</v>
      </c>
      <c r="I37" s="28">
        <f t="shared" si="2"/>
        <v>365230250</v>
      </c>
    </row>
    <row r="38" spans="1:9" ht="12.75">
      <c r="A38" s="150"/>
      <c r="B38" s="28" t="s">
        <v>22</v>
      </c>
      <c r="C38" s="151">
        <v>3702846</v>
      </c>
      <c r="D38" s="151">
        <v>4038912</v>
      </c>
      <c r="E38" s="151">
        <v>630113</v>
      </c>
      <c r="F38" s="151">
        <v>699607</v>
      </c>
      <c r="G38" s="151" t="s">
        <v>0</v>
      </c>
      <c r="H38" s="151" t="s">
        <v>0</v>
      </c>
      <c r="I38" s="28">
        <f t="shared" si="2"/>
        <v>9071478</v>
      </c>
    </row>
    <row r="39" spans="1:9" ht="12.75">
      <c r="A39" s="150"/>
      <c r="B39" s="28" t="s">
        <v>24</v>
      </c>
      <c r="C39" s="151">
        <v>456783</v>
      </c>
      <c r="D39" s="151">
        <v>2870057</v>
      </c>
      <c r="E39" s="151">
        <v>584590</v>
      </c>
      <c r="F39" s="151" t="s">
        <v>0</v>
      </c>
      <c r="G39" s="151" t="s">
        <v>0</v>
      </c>
      <c r="H39" s="151" t="s">
        <v>0</v>
      </c>
      <c r="I39" s="28">
        <f t="shared" si="2"/>
        <v>3911430</v>
      </c>
    </row>
    <row r="40" spans="1:9" ht="12.75">
      <c r="A40" s="150"/>
      <c r="B40" s="28" t="s">
        <v>25</v>
      </c>
      <c r="C40" s="151">
        <v>2956081</v>
      </c>
      <c r="D40" s="151">
        <v>26289318</v>
      </c>
      <c r="E40" s="151">
        <v>1026826</v>
      </c>
      <c r="F40" s="151">
        <v>177019</v>
      </c>
      <c r="G40" s="151">
        <v>34558</v>
      </c>
      <c r="H40" s="151" t="s">
        <v>0</v>
      </c>
      <c r="I40" s="28">
        <f t="shared" si="2"/>
        <v>30483802</v>
      </c>
    </row>
    <row r="41" spans="1:9" ht="12.75">
      <c r="A41" s="150"/>
      <c r="B41" s="28" t="s">
        <v>27</v>
      </c>
      <c r="C41" s="151">
        <v>385402</v>
      </c>
      <c r="D41" s="151">
        <v>1628333</v>
      </c>
      <c r="E41" s="151">
        <v>67676</v>
      </c>
      <c r="F41" s="151" t="s">
        <v>0</v>
      </c>
      <c r="G41" s="151">
        <v>4677023</v>
      </c>
      <c r="H41" s="151" t="s">
        <v>0</v>
      </c>
      <c r="I41" s="28">
        <f t="shared" si="2"/>
        <v>6758434</v>
      </c>
    </row>
    <row r="42" spans="1:8" ht="12.75">
      <c r="A42" s="72"/>
      <c r="C42" s="36"/>
      <c r="D42" s="36"/>
      <c r="E42" s="36"/>
      <c r="F42" s="36"/>
      <c r="G42" s="36"/>
      <c r="H42" s="36"/>
    </row>
    <row r="43" spans="1:8" ht="12.75">
      <c r="A43" s="72"/>
      <c r="D43" s="36"/>
      <c r="E43" s="36"/>
      <c r="F43" s="36"/>
      <c r="G43" s="36"/>
      <c r="H43" s="36"/>
    </row>
    <row r="44" spans="3:8" ht="12.75">
      <c r="C44" s="36"/>
      <c r="D44" s="36"/>
      <c r="E44" s="36"/>
      <c r="F44" s="36"/>
      <c r="G44" s="36"/>
      <c r="H44" s="36"/>
    </row>
    <row r="72" spans="3:9" ht="12.75">
      <c r="C72" s="28" t="s">
        <v>78</v>
      </c>
      <c r="D72" s="28" t="s">
        <v>77</v>
      </c>
      <c r="E72" s="28" t="s">
        <v>76</v>
      </c>
      <c r="F72" s="28" t="s">
        <v>75</v>
      </c>
      <c r="G72" s="28" t="s">
        <v>74</v>
      </c>
      <c r="H72" s="28" t="s">
        <v>73</v>
      </c>
      <c r="I72" s="28" t="s">
        <v>81</v>
      </c>
    </row>
    <row r="73" spans="2:9" ht="12.75">
      <c r="B73" s="28" t="s">
        <v>6</v>
      </c>
      <c r="C73" s="153">
        <f aca="true" t="shared" si="3" ref="C73:H73">(C29/$I$29)</f>
        <v>0.5778003737275699</v>
      </c>
      <c r="D73" s="154">
        <f t="shared" si="3"/>
        <v>0.10974477789968355</v>
      </c>
      <c r="E73" s="154">
        <f t="shared" si="3"/>
        <v>0.29550792708172896</v>
      </c>
      <c r="F73" s="154">
        <f t="shared" si="3"/>
        <v>0.005115348429941681</v>
      </c>
      <c r="G73" s="154">
        <f t="shared" si="3"/>
        <v>0.0005035191118840524</v>
      </c>
      <c r="H73" s="154">
        <f t="shared" si="3"/>
        <v>0.011328053749192015</v>
      </c>
      <c r="I73" s="108">
        <f>SUM(C73:H73)</f>
        <v>1.0000000000000002</v>
      </c>
    </row>
    <row r="74" spans="2:9" ht="12.75">
      <c r="B74" s="28" t="s">
        <v>8</v>
      </c>
      <c r="C74" s="154">
        <f aca="true" t="shared" si="4" ref="C74:H74">(C30/$I$30)</f>
        <v>0.12473519391708732</v>
      </c>
      <c r="D74" s="153">
        <f t="shared" si="4"/>
        <v>0.8079323401744326</v>
      </c>
      <c r="E74" s="154">
        <f t="shared" si="4"/>
        <v>0.04393861645716812</v>
      </c>
      <c r="F74" s="154">
        <f t="shared" si="4"/>
        <v>0.008800982559882686</v>
      </c>
      <c r="G74" s="154">
        <f t="shared" si="4"/>
        <v>0.014581645748873004</v>
      </c>
      <c r="H74" s="154">
        <f t="shared" si="4"/>
        <v>1.1221142556200319E-05</v>
      </c>
      <c r="I74" s="108">
        <f aca="true" t="shared" si="5" ref="I74:I86">SUM(C74:H74)</f>
        <v>1</v>
      </c>
    </row>
    <row r="75" spans="2:9" ht="12.75">
      <c r="B75" s="28" t="s">
        <v>10</v>
      </c>
      <c r="C75" s="154">
        <f>(C31/$I$31)</f>
        <v>0.3857085656501042</v>
      </c>
      <c r="D75" s="153">
        <f>(D31/$I$31)</f>
        <v>0.5278942451172897</v>
      </c>
      <c r="E75" s="154" t="e">
        <f>(E31/$I$31)</f>
        <v>#VALUE!</v>
      </c>
      <c r="F75" s="154" t="e">
        <f>(F31/$I$31)</f>
        <v>#VALUE!</v>
      </c>
      <c r="G75" s="154" t="s">
        <v>82</v>
      </c>
      <c r="H75" s="154" t="e">
        <f>(H31/$I$31)</f>
        <v>#VALUE!</v>
      </c>
      <c r="I75" s="108" t="e">
        <f t="shared" si="5"/>
        <v>#VALUE!</v>
      </c>
    </row>
    <row r="76" spans="2:9" ht="12.75">
      <c r="B76" s="28" t="s">
        <v>12</v>
      </c>
      <c r="C76" s="153">
        <f>(C32/$I$32)</f>
        <v>0.5202356267938262</v>
      </c>
      <c r="D76" s="154">
        <f>(D32/$I$32)</f>
        <v>0.1998712527340664</v>
      </c>
      <c r="E76" s="154">
        <f>(E32/$I$32)</f>
        <v>0.22296156940043965</v>
      </c>
      <c r="F76" s="154">
        <f>(F32/$I$32)</f>
        <v>0.003788201994375792</v>
      </c>
      <c r="G76" s="154" t="s">
        <v>82</v>
      </c>
      <c r="H76" s="154" t="e">
        <f>(H32/$I$32)</f>
        <v>#VALUE!</v>
      </c>
      <c r="I76" s="108" t="e">
        <f t="shared" si="5"/>
        <v>#VALUE!</v>
      </c>
    </row>
    <row r="77" spans="2:9" ht="12.75">
      <c r="B77" s="28" t="s">
        <v>14</v>
      </c>
      <c r="C77" s="153">
        <f aca="true" t="shared" si="6" ref="C77:H77">(C33/$I$33)</f>
        <v>0.41069549071337974</v>
      </c>
      <c r="D77" s="154">
        <f t="shared" si="6"/>
        <v>0.22260470659269438</v>
      </c>
      <c r="E77" s="154">
        <f t="shared" si="6"/>
        <v>3.035525283378102E-05</v>
      </c>
      <c r="F77" s="154" t="e">
        <f t="shared" si="6"/>
        <v>#VALUE!</v>
      </c>
      <c r="G77" s="154">
        <f t="shared" si="6"/>
        <v>0.35199234507433996</v>
      </c>
      <c r="H77" s="154">
        <f t="shared" si="6"/>
        <v>0.014677102366752104</v>
      </c>
      <c r="I77" s="108" t="e">
        <f t="shared" si="5"/>
        <v>#VALUE!</v>
      </c>
    </row>
    <row r="78" spans="2:9" ht="12.75">
      <c r="B78" s="28" t="s">
        <v>16</v>
      </c>
      <c r="C78" s="153">
        <f>(C35/$I$35)</f>
        <v>0.8962999485949924</v>
      </c>
      <c r="D78" s="154">
        <f>(D35/$I$35)</f>
        <v>0.03304957944594487</v>
      </c>
      <c r="E78" s="154">
        <f>(E35/$I$35)</f>
        <v>0.05327538854145357</v>
      </c>
      <c r="F78" s="154">
        <f>(F35/$I$35)</f>
        <v>0.01737508341760909</v>
      </c>
      <c r="G78" s="154" t="s">
        <v>82</v>
      </c>
      <c r="H78" s="154" t="s">
        <v>82</v>
      </c>
      <c r="I78" s="108">
        <f t="shared" si="5"/>
        <v>0.9999999999999999</v>
      </c>
    </row>
    <row r="79" spans="2:9" ht="12.75">
      <c r="B79" s="28" t="s">
        <v>18</v>
      </c>
      <c r="C79" s="154">
        <f aca="true" t="shared" si="7" ref="C79:H79">(C36/$I$36)</f>
        <v>0.30172502053103706</v>
      </c>
      <c r="D79" s="153">
        <f t="shared" si="7"/>
        <v>0.5916312890816224</v>
      </c>
      <c r="E79" s="154">
        <f t="shared" si="7"/>
        <v>0.0665836670462811</v>
      </c>
      <c r="F79" s="154">
        <f t="shared" si="7"/>
        <v>0.038575490136712264</v>
      </c>
      <c r="G79" s="154">
        <f t="shared" si="7"/>
        <v>0.0014845332043471081</v>
      </c>
      <c r="H79" s="154" t="e">
        <f t="shared" si="7"/>
        <v>#VALUE!</v>
      </c>
      <c r="I79" s="108" t="e">
        <f t="shared" si="5"/>
        <v>#VALUE!</v>
      </c>
    </row>
    <row r="80" spans="2:9" ht="12.75">
      <c r="B80" s="28" t="s">
        <v>20</v>
      </c>
      <c r="C80" s="153">
        <f>(C37/$I$37)</f>
        <v>0.5340410932555559</v>
      </c>
      <c r="D80" s="154">
        <f>(D37/$I$37)</f>
        <v>0.15775217140420325</v>
      </c>
      <c r="E80" s="154">
        <f>(E37/$I$37)</f>
        <v>0.3034694223712302</v>
      </c>
      <c r="F80" s="154">
        <f>(F37/$I$37)</f>
        <v>0.00464940951632566</v>
      </c>
      <c r="G80" s="154" t="s">
        <v>82</v>
      </c>
      <c r="H80" s="154" t="e">
        <f>(H37/$I$37)</f>
        <v>#VALUE!</v>
      </c>
      <c r="I80" s="108" t="e">
        <f t="shared" si="5"/>
        <v>#VALUE!</v>
      </c>
    </row>
    <row r="81" spans="2:9" ht="12.75">
      <c r="B81" s="28" t="s">
        <v>22</v>
      </c>
      <c r="C81" s="155">
        <f>(C38/$I$38)</f>
        <v>0.4081855239024997</v>
      </c>
      <c r="D81" s="154">
        <f>(D38/$I$38)</f>
        <v>0.4452319677124279</v>
      </c>
      <c r="E81" s="154">
        <f>(E38/$I$38)</f>
        <v>0.06946089711070236</v>
      </c>
      <c r="F81" s="154">
        <f>(F38/$I$38)</f>
        <v>0.07712161127437006</v>
      </c>
      <c r="G81" s="154" t="s">
        <v>82</v>
      </c>
      <c r="H81" s="154" t="s">
        <v>82</v>
      </c>
      <c r="I81" s="108">
        <f t="shared" si="5"/>
        <v>1</v>
      </c>
    </row>
    <row r="82" spans="2:9" ht="12.75">
      <c r="B82" s="28" t="s">
        <v>24</v>
      </c>
      <c r="C82" s="154">
        <f>(C39/$I$39)</f>
        <v>0.11678158627407367</v>
      </c>
      <c r="D82" s="153">
        <f>(D39/$I$39)</f>
        <v>0.7337615654632704</v>
      </c>
      <c r="E82" s="154" t="s">
        <v>82</v>
      </c>
      <c r="F82" s="154" t="e">
        <f>(F39/$I$39)</f>
        <v>#VALUE!</v>
      </c>
      <c r="G82" s="154" t="s">
        <v>82</v>
      </c>
      <c r="H82" s="154" t="s">
        <v>82</v>
      </c>
      <c r="I82" s="108" t="e">
        <f t="shared" si="5"/>
        <v>#VALUE!</v>
      </c>
    </row>
    <row r="83" spans="2:9" ht="12.75">
      <c r="B83" s="28" t="s">
        <v>25</v>
      </c>
      <c r="C83" s="154">
        <f aca="true" t="shared" si="8" ref="C83:H83">(C40/$I$40)</f>
        <v>0.09697218870533275</v>
      </c>
      <c r="D83" s="153">
        <f t="shared" si="8"/>
        <v>0.8624028590659394</v>
      </c>
      <c r="E83" s="154">
        <f t="shared" si="8"/>
        <v>0.03368431536197486</v>
      </c>
      <c r="F83" s="154">
        <f t="shared" si="8"/>
        <v>0.005806985624693403</v>
      </c>
      <c r="G83" s="154">
        <f t="shared" si="8"/>
        <v>0.0011336512420596354</v>
      </c>
      <c r="H83" s="154" t="e">
        <f t="shared" si="8"/>
        <v>#VALUE!</v>
      </c>
      <c r="I83" s="108" t="e">
        <f t="shared" si="5"/>
        <v>#VALUE!</v>
      </c>
    </row>
    <row r="84" spans="2:9" ht="12.75">
      <c r="B84" s="28" t="s">
        <v>27</v>
      </c>
      <c r="C84" s="154">
        <f>(C41/$I$41)</f>
        <v>0.05702534048568056</v>
      </c>
      <c r="D84" s="154">
        <f>(D41/$I$41)</f>
        <v>0.24093347660123632</v>
      </c>
      <c r="E84" s="154">
        <f>(E41/$I$41)</f>
        <v>0.01001356231339982</v>
      </c>
      <c r="F84" s="154" t="e">
        <f>(F41/$I$41)</f>
        <v>#VALUE!</v>
      </c>
      <c r="G84" s="154" t="s">
        <v>82</v>
      </c>
      <c r="H84" s="153" t="e">
        <f>(H41/$I$41)</f>
        <v>#VALUE!</v>
      </c>
      <c r="I84" s="108" t="e">
        <f t="shared" si="5"/>
        <v>#VALUE!</v>
      </c>
    </row>
    <row r="85" spans="3:9" ht="12.75">
      <c r="C85" s="108"/>
      <c r="D85" s="108"/>
      <c r="E85" s="108"/>
      <c r="F85" s="108"/>
      <c r="G85" s="108"/>
      <c r="H85" s="108"/>
      <c r="I85" s="108"/>
    </row>
    <row r="86" spans="2:9" ht="12.75">
      <c r="B86" s="28" t="s">
        <v>28</v>
      </c>
      <c r="C86" s="154">
        <f aca="true" t="shared" si="9" ref="C86:H86">(C34/$I$34)</f>
        <v>0.17014792914641524</v>
      </c>
      <c r="D86" s="153">
        <f t="shared" si="9"/>
        <v>0.7062271413185105</v>
      </c>
      <c r="E86" s="154">
        <f t="shared" si="9"/>
        <v>0.0663244823821693</v>
      </c>
      <c r="F86" s="154">
        <f t="shared" si="9"/>
        <v>0.03729176278475202</v>
      </c>
      <c r="G86" s="154">
        <f t="shared" si="9"/>
        <v>0.020008684368152927</v>
      </c>
      <c r="H86" s="154" t="e">
        <f t="shared" si="9"/>
        <v>#VALUE!</v>
      </c>
      <c r="I86" s="108" t="e">
        <f t="shared" si="5"/>
        <v>#VALUE!</v>
      </c>
    </row>
  </sheetData>
  <printOptions headings="1"/>
  <pageMargins left="0.44431372549019615" right="0.44431372549019615" top="0.44431372549019615" bottom="0.44431372549019615" header="0.5098039215686275" footer="0.509803921568627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Da Silva</dc:creator>
  <cp:keywords/>
  <dc:description/>
  <cp:lastModifiedBy>Manuel Da Silva</cp:lastModifiedBy>
  <cp:lastPrinted>2011-07-05T09:53:17Z</cp:lastPrinted>
  <dcterms:created xsi:type="dcterms:W3CDTF">2010-12-01T10:27:32Z</dcterms:created>
  <dcterms:modified xsi:type="dcterms:W3CDTF">2017-11-20T18:23:51Z</dcterms:modified>
  <cp:category/>
  <cp:version/>
  <cp:contentType/>
  <cp:contentStatus/>
</cp:coreProperties>
</file>