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0.xml" ContentType="application/vnd.openxmlformats-officedocument.drawing+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drawings/drawing24.xml" ContentType="application/vnd.openxmlformats-officedocument.drawing+xml"/>
  <Override PartName="/xl/worksheets/sheet14.xml" ContentType="application/vnd.openxmlformats-officedocument.spreadsheetml.worksheet+xml"/>
  <Override PartName="/xl/drawings/drawing26.xml" ContentType="application/vnd.openxmlformats-officedocument.drawing+xml"/>
  <Override PartName="/xl/worksheets/sheet15.xml" ContentType="application/vnd.openxmlformats-officedocument.spreadsheetml.worksheet+xml"/>
  <Override PartName="/xl/drawings/drawing28.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2.xml" ContentType="application/vnd.openxmlformats-officedocument.drawing+xml"/>
  <Override PartName="/xl/worksheets/sheet20.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bookViews>
    <workbookView xWindow="65416" yWindow="65416" windowWidth="29040" windowHeight="15720" tabRatio="877" activeTab="0"/>
  </bookViews>
  <sheets>
    <sheet name="Figure1" sheetId="18" r:id="rId1"/>
    <sheet name="Figure2" sheetId="35" r:id="rId2"/>
    <sheet name="Figure3" sheetId="39" r:id="rId3"/>
    <sheet name="Figure4" sheetId="42" r:id="rId4"/>
    <sheet name="Figure5" sheetId="43" r:id="rId5"/>
    <sheet name="Figure6" sheetId="60" r:id="rId6"/>
    <sheet name="Figure 7" sheetId="56" r:id="rId7"/>
    <sheet name="Figure 8" sheetId="57" r:id="rId8"/>
    <sheet name="Figure9" sheetId="58" r:id="rId9"/>
    <sheet name="Table1" sheetId="23" r:id="rId10"/>
    <sheet name="Figure10" sheetId="44" r:id="rId11"/>
    <sheet name="Figure11" sheetId="53" r:id="rId12"/>
    <sheet name="Figure12" sheetId="54" r:id="rId13"/>
    <sheet name="Figure13" sheetId="55" r:id="rId14"/>
    <sheet name="Figure14" sheetId="22" r:id="rId15"/>
    <sheet name="Figure15" sheetId="59" r:id="rId16"/>
    <sheet name="Table2" sheetId="50" r:id="rId17"/>
    <sheet name="Table3" sheetId="51" r:id="rId18"/>
    <sheet name="Figure16" sheetId="32" r:id="rId19"/>
    <sheet name="Figure17" sheetId="46" r:id="rId20"/>
  </sheets>
  <definedNames>
    <definedName name="_xlnm.Print_Area" localSheetId="6">'Figure 7'!$B$1:$R$32</definedName>
    <definedName name="_xlnm.Print_Area" localSheetId="7">'Figure 8'!$B$1:$E$30</definedName>
    <definedName name="_xlnm.Print_Area" localSheetId="0">'Figure1'!$B$2:$AC$56</definedName>
    <definedName name="_xlnm.Print_Area" localSheetId="10">'Figure10'!$B$2:$M$35</definedName>
    <definedName name="_xlnm.Print_Area" localSheetId="11">'Figure11'!$A$1:$R$5</definedName>
    <definedName name="_xlnm.Print_Area" localSheetId="12">'Figure12'!$B$1:$F$30</definedName>
    <definedName name="_xlnm.Print_Area" localSheetId="13">'Figure13'!$A$1:$D$32</definedName>
    <definedName name="_xlnm.Print_Area" localSheetId="14">'Figure14'!$B$1:$I$3</definedName>
    <definedName name="_xlnm.Print_Area" localSheetId="15">'Figure15'!$B$1:$H$3</definedName>
    <definedName name="_xlnm.Print_Area" localSheetId="18">'Figure16'!$C$3:$N$10</definedName>
    <definedName name="_xlnm.Print_Area" localSheetId="19">'Figure17'!$B$1:$O$29</definedName>
    <definedName name="_xlnm.Print_Area" localSheetId="2">'Figure3'!$B$2:$D$4</definedName>
    <definedName name="_xlnm.Print_Area" localSheetId="3">'Figure4'!$B$2:$D$4</definedName>
    <definedName name="_xlnm.Print_Area" localSheetId="4">'Figure5'!$B$1:$L$27</definedName>
    <definedName name="_xlnm.Print_Area" localSheetId="5">'Figure6'!$A$2:$F$29</definedName>
    <definedName name="_xlnm.Print_Area" localSheetId="8">'Figure9'!$B$1:$S$29</definedName>
    <definedName name="_xlnm.Print_Area" localSheetId="9">'Table1'!$B$2:$M$29</definedName>
    <definedName name="_xlnm.Print_Area" localSheetId="16">'Table2'!$B$1:$K$26</definedName>
    <definedName name="_xlnm.Print_Area" localSheetId="17">'Table3'!$B$1:$K$26</definedName>
  </definedNames>
  <calcPr calcId="191029"/>
</workbook>
</file>

<file path=xl/sharedStrings.xml><?xml version="1.0" encoding="utf-8"?>
<sst xmlns="http://schemas.openxmlformats.org/spreadsheetml/2006/main" count="682" uniqueCount="196">
  <si>
    <t/>
  </si>
  <si>
    <t>Q1</t>
  </si>
  <si>
    <t>Q2</t>
  </si>
  <si>
    <t>Q3</t>
  </si>
  <si>
    <t>Q4</t>
  </si>
  <si>
    <t>:</t>
  </si>
  <si>
    <t>National</t>
  </si>
  <si>
    <t>Total</t>
  </si>
  <si>
    <t>Unknown</t>
  </si>
  <si>
    <t>Inwards</t>
  </si>
  <si>
    <t>Outwards</t>
  </si>
  <si>
    <t>Liquid bulk goods</t>
  </si>
  <si>
    <t>Dry bulk goods</t>
  </si>
  <si>
    <t>Hamburg (DE)</t>
  </si>
  <si>
    <t>Marseille (FR)</t>
  </si>
  <si>
    <t>Bremerhaven (DE)</t>
  </si>
  <si>
    <t>Valencia (ES)</t>
  </si>
  <si>
    <t>Algeciras (ES)</t>
  </si>
  <si>
    <t>Trieste (IT)</t>
  </si>
  <si>
    <t>Liquid bulk
goods</t>
  </si>
  <si>
    <t>Dry bulk
goods</t>
  </si>
  <si>
    <t>Large
containers</t>
  </si>
  <si>
    <t>Genova (IT)</t>
  </si>
  <si>
    <t>Gioia Tauro (IT)</t>
  </si>
  <si>
    <t>La Spezia (IT)</t>
  </si>
  <si>
    <t>Average size of vessel</t>
  </si>
  <si>
    <t>Ro-Ro
Mobile
Units</t>
  </si>
  <si>
    <t>Ro-Ro Mobile units</t>
  </si>
  <si>
    <t>Barcelona (ES)</t>
  </si>
  <si>
    <t>GT (1000 tonnes)</t>
  </si>
  <si>
    <t>Vessels (numbers)</t>
  </si>
  <si>
    <t>Piraeus (EL)</t>
  </si>
  <si>
    <t>Sines (PT)</t>
  </si>
  <si>
    <t xml:space="preserve">Liquid bulk </t>
  </si>
  <si>
    <t>Offshore activities</t>
  </si>
  <si>
    <t>Other</t>
  </si>
  <si>
    <t>Belgium</t>
  </si>
  <si>
    <t>Bulgaria</t>
  </si>
  <si>
    <t>Denmark</t>
  </si>
  <si>
    <t>Estonia</t>
  </si>
  <si>
    <t>Ireland</t>
  </si>
  <si>
    <t>Greece</t>
  </si>
  <si>
    <t>Spain</t>
  </si>
  <si>
    <t>France</t>
  </si>
  <si>
    <t>Croatia</t>
  </si>
  <si>
    <t>Italy</t>
  </si>
  <si>
    <t>Cyprus</t>
  </si>
  <si>
    <t>Latvia</t>
  </si>
  <si>
    <t>Lithuania</t>
  </si>
  <si>
    <t>Malta</t>
  </si>
  <si>
    <t>Netherlands</t>
  </si>
  <si>
    <t>Poland</t>
  </si>
  <si>
    <t>Portugal</t>
  </si>
  <si>
    <t>Romania</t>
  </si>
  <si>
    <t>Slovenia</t>
  </si>
  <si>
    <t>Finland</t>
  </si>
  <si>
    <t>Sweden</t>
  </si>
  <si>
    <t>Iceland</t>
  </si>
  <si>
    <t>Norway</t>
  </si>
  <si>
    <t>Montenegro</t>
  </si>
  <si>
    <t>Germany</t>
  </si>
  <si>
    <t>Countries</t>
  </si>
  <si>
    <t>Tonnes per inhab</t>
  </si>
  <si>
    <t>Other
cargo</t>
  </si>
  <si>
    <t>Other cargo</t>
  </si>
  <si>
    <t>(thousand)</t>
  </si>
  <si>
    <t>(number)</t>
  </si>
  <si>
    <t>(gross tonnage per vessel)</t>
  </si>
  <si>
    <t>Note: Czechia, Luxembourg, Hungary, Austria, Slovakia and the EFTA countries Liechtenstein and Switzerland have no maritime ports.</t>
  </si>
  <si>
    <t>(million tonnes)</t>
  </si>
  <si>
    <t>(:) not available</t>
  </si>
  <si>
    <t>Dunkerque (FR)</t>
  </si>
  <si>
    <t>Dry bulk</t>
  </si>
  <si>
    <t>Container</t>
  </si>
  <si>
    <t>Cargo, specialised</t>
  </si>
  <si>
    <t>Cruise passenger</t>
  </si>
  <si>
    <t>Loaded</t>
  </si>
  <si>
    <t>Empty</t>
  </si>
  <si>
    <t>Note: main ports are ports handling more than one million tonnes of goods or 200 000 passengers annually. Data are based on inward declarations.</t>
  </si>
  <si>
    <t>Passenger (excl. cruise)</t>
  </si>
  <si>
    <t>Cargo, non specialised</t>
  </si>
  <si>
    <t>Koper (SI)</t>
  </si>
  <si>
    <t>Gdynia (PL)</t>
  </si>
  <si>
    <t>(tonnes per capita)</t>
  </si>
  <si>
    <t>EU</t>
  </si>
  <si>
    <t>(%, based on tonnes)</t>
  </si>
  <si>
    <t>International intra-EU</t>
  </si>
  <si>
    <t>International extra-EU</t>
  </si>
  <si>
    <t>(million TEUs)</t>
  </si>
  <si>
    <t>(%, based on TEUs)</t>
  </si>
  <si>
    <t>Coal and lignite; crude petroleum and natural gas</t>
  </si>
  <si>
    <t>Food products, beverages and tobacco</t>
  </si>
  <si>
    <t>Other or not identified</t>
  </si>
  <si>
    <t>Products of agriculture</t>
  </si>
  <si>
    <t>Metal ores</t>
  </si>
  <si>
    <t>Coke and refined petroleum products</t>
  </si>
  <si>
    <t>Chemicals, rubber and plastic, nuclear fuel</t>
  </si>
  <si>
    <t>Basic metals; fabricated metal products</t>
  </si>
  <si>
    <t>Unidentifiable goods</t>
  </si>
  <si>
    <t>Vessels</t>
  </si>
  <si>
    <t>Vessels Gross Tonnage</t>
  </si>
  <si>
    <t>Not linked</t>
  </si>
  <si>
    <t>Linked</t>
  </si>
  <si>
    <t>2021-2007</t>
  </si>
  <si>
    <t>Change rate 2021/2007</t>
  </si>
  <si>
    <t>Change rate 2021/2015</t>
  </si>
  <si>
    <t>Türkiye</t>
  </si>
  <si>
    <t>Note: countries are ranked based on the share of liquid bulk goods. Main ports are ports handling more than one million tonnes of goods annually. Data for Iceland are not available.</t>
  </si>
  <si>
    <t>Note: main ports are ports handling more than one million tonnes of goods annually.</t>
  </si>
  <si>
    <t>Constanta (RO)</t>
  </si>
  <si>
    <t>Cartagena (ES)</t>
  </si>
  <si>
    <t>Figure 8: Top 20 EU ports handling freight by direction, 2021</t>
  </si>
  <si>
    <t>Link</t>
  </si>
  <si>
    <t>Note: countries are ranked based on the share on 'international extra-EU' transport. The percentages of international 'intra-EU' and 'extra-EU' transport for non-EU countries express the share of total transport with EU and non-EU countries respectively. Main ports are ports handling more than one million tonnes of goods annually. Data for Iceland are not available.</t>
  </si>
  <si>
    <t>Malta (¹)</t>
  </si>
  <si>
    <t>Figure 15: Top 20 EU ports handling containers by loading status, 2021</t>
  </si>
  <si>
    <r>
      <t>Source:</t>
    </r>
    <r>
      <rPr>
        <sz val="10"/>
        <color theme="1"/>
        <rFont val="Arial"/>
        <family val="2"/>
      </rPr>
      <t xml:space="preserve"> Eurostat (online data code: mar_mg_aa_cwh and mar_go_qm)</t>
    </r>
  </si>
  <si>
    <r>
      <t>Source:</t>
    </r>
    <r>
      <rPr>
        <sz val="10"/>
        <color theme="1"/>
        <rFont val="Arial"/>
        <family val="2"/>
      </rPr>
      <t xml:space="preserve"> Eurostat (online data code: mar_mg_aa_cwh)</t>
    </r>
  </si>
  <si>
    <r>
      <t>Source:</t>
    </r>
    <r>
      <rPr>
        <sz val="10"/>
        <color theme="1"/>
        <rFont val="Arial"/>
        <family val="2"/>
      </rPr>
      <t xml:space="preserve"> Eurostat (online data code: mar_mg_aa_cwhd)</t>
    </r>
  </si>
  <si>
    <r>
      <t>Source:</t>
    </r>
    <r>
      <rPr>
        <sz val="10"/>
        <color theme="1"/>
        <rFont val="Arial"/>
        <family val="2"/>
      </rPr>
      <t xml:space="preserve"> Eurostat (online data code: mar_mg_am_cwhc)</t>
    </r>
  </si>
  <si>
    <r>
      <t>Source:</t>
    </r>
    <r>
      <rPr>
        <sz val="10"/>
        <color theme="1"/>
        <rFont val="Arial"/>
        <family val="2"/>
      </rPr>
      <t xml:space="preserve"> Eurostat (online data code: mar_mg_am_cwhg)</t>
    </r>
  </si>
  <si>
    <r>
      <t>Source:</t>
    </r>
    <r>
      <rPr>
        <sz val="10"/>
        <color theme="1"/>
        <rFont val="Arial"/>
        <family val="2"/>
      </rPr>
      <t xml:space="preserve"> Eurostat (online data code: mar_mg_aa_pwhd)</t>
    </r>
  </si>
  <si>
    <r>
      <t>Source:</t>
    </r>
    <r>
      <rPr>
        <sz val="10"/>
        <color theme="1"/>
        <rFont val="Arial"/>
        <family val="2"/>
      </rPr>
      <t xml:space="preserve"> Eurostat (online data code: mar_mg_aa_pwhc)</t>
    </r>
  </si>
  <si>
    <r>
      <t>Source:</t>
    </r>
    <r>
      <rPr>
        <sz val="10"/>
        <color theme="1"/>
        <rFont val="Arial"/>
        <family val="2"/>
      </rPr>
      <t xml:space="preserve"> Eurostat (online data code: mar_mg_am_cwt)</t>
    </r>
  </si>
  <si>
    <r>
      <t>Source:</t>
    </r>
    <r>
      <rPr>
        <sz val="10"/>
        <color theme="1"/>
        <rFont val="Arial"/>
        <family val="2"/>
      </rPr>
      <t xml:space="preserve"> Eurostat (online data code: mar_mg_am_cwtt)</t>
    </r>
  </si>
  <si>
    <r>
      <t>Source:</t>
    </r>
    <r>
      <rPr>
        <sz val="10"/>
        <color theme="1"/>
        <rFont val="Arial"/>
        <family val="2"/>
      </rPr>
      <t xml:space="preserve"> Eurostat (online data code: mar_mg_am_cvh)</t>
    </r>
  </si>
  <si>
    <r>
      <t>Source:</t>
    </r>
    <r>
      <rPr>
        <sz val="10"/>
        <color theme="1"/>
        <rFont val="Arial"/>
        <family val="2"/>
      </rPr>
      <t xml:space="preserve"> Eurostat (online data code: mar_mg_am_pvh)</t>
    </r>
  </si>
  <si>
    <r>
      <t>Source:</t>
    </r>
    <r>
      <rPr>
        <sz val="10"/>
        <color theme="1"/>
        <rFont val="Arial"/>
        <family val="2"/>
      </rPr>
      <t xml:space="preserve"> Eurostat (online data code: mar_mt_am_csvi)</t>
    </r>
  </si>
  <si>
    <t>Figure 1: Gross weight of seaborne freight handled in all ports, EU, 2007-2022</t>
  </si>
  <si>
    <t>Figure 2: Gross weight of seaborne freight handled in all ports, 2022</t>
  </si>
  <si>
    <t>Note: countries are ranked based on 2022 data.</t>
  </si>
  <si>
    <t>Figure 3: Gross weight of seaborne freight handled in all ports, 2012, 2021 and 2022</t>
  </si>
  <si>
    <t>2022/2012</t>
  </si>
  <si>
    <t>2022/2021</t>
  </si>
  <si>
    <t>Figure 4: Gross weight of seaborne freight handled in all ports by direction, 2022</t>
  </si>
  <si>
    <t>Figure 5: Gross weight of seaborne freight handled in main ports by type of cargo, 2022</t>
  </si>
  <si>
    <t>Ro-Ro Mobile Units</t>
  </si>
  <si>
    <t>Large containers</t>
  </si>
  <si>
    <t>Figure 6: Gross weight of seaborne freight handled in main EU ports by type of goods, 2022</t>
  </si>
  <si>
    <t>Antwerp-Bruges (BE)</t>
  </si>
  <si>
    <t>HAROPA (FR)</t>
  </si>
  <si>
    <t>Figure 7: Top 20 EU ports handling freight, 2012, 2021 and 2022</t>
  </si>
  <si>
    <t>Note: ports are ranked based on gross weight of goods handled in 2022. The number presented indicates the number of positions lost or gained compared to 2021. When no number is displayed, it means that the port maintained the same position compared to 2021.</t>
  </si>
  <si>
    <t>Note: ports are ranked based on total gross weight of goods handled in 2022.</t>
  </si>
  <si>
    <t>Figure 9: Top 20 EU ports handling freight by type of cargo, 2022</t>
  </si>
  <si>
    <t>Change 2022/2021
(%)</t>
  </si>
  <si>
    <t>Change 2022/2012
(%)</t>
  </si>
  <si>
    <t>Figure 10: Seaborne transport of freight between main ports in the reporting country and their partner ports grouped by main geographical areas, 2022</t>
  </si>
  <si>
    <t>Figure 11: Volume of containers handled in main ports, EU, 2007-2022</t>
  </si>
  <si>
    <t>Figure 12: Volume of containers handled in main ports, 2012, 2021 and 2022</t>
  </si>
  <si>
    <t>Note: countries are ranked based on 2022 data. Main ports are ports handling more than one million tonnes of goods annually. TEU: Twenty-foot Equivalent Unit (unit of volume equivalent to a 20 foot ISO container). Data for Iceland are not available.</t>
  </si>
  <si>
    <t>Figure 13: Volume of containers handled in main ports by loading status, 2022</t>
  </si>
  <si>
    <t>Note: main ports are ports handling more than one million tonnes of goods annually. TEU: Twenty-foot Equivalent Unit (unit of volume equivalent to a 20 foot ISO container). Data for Iceland and Montenegro are not available.</t>
  </si>
  <si>
    <t>(¹) Empty containers: 0.5%.</t>
  </si>
  <si>
    <t>Note: ports are ranked based on TEUs handled in 2022. TEU: Twenty-foot Equivalent Unit (unit of volume equivalent to a 20 foot ISO container). The number presented indicates the number of positions lost or gained compared to 2021. When no number is displayed, it means that the port maintained the same position compared to 2021.</t>
  </si>
  <si>
    <t>Figure 14: Top 20 EU ports handling containers, 2012, 2021 and 2022</t>
  </si>
  <si>
    <t>Las Palmas de
Gran Canaria (ES)</t>
  </si>
  <si>
    <t>Note: ports are ranked based on TEUs handled in 2022. TEU: Twenty-foot Equivalent Unit (unit of volume equivalent to a 20 foot ISO container).</t>
  </si>
  <si>
    <t>Table 2: Vessels in main ports, in selected years, 2012-2022</t>
  </si>
  <si>
    <t>Change
2022/2021
(%)</t>
  </si>
  <si>
    <t>Change
2022/2012
(%)</t>
  </si>
  <si>
    <t>Table 3: Gross Tonnage of vessels in main ports, in selected years, 2012-2022</t>
  </si>
  <si>
    <t>Figure 16: Average size of vessels calling at main ports, EU, 2007-2022</t>
  </si>
  <si>
    <t>Figure 17: Vessels in main ports by type of vessel, EU, 2022</t>
  </si>
  <si>
    <t>Note: break in time series from 2021 due to methodological improvement in the data reported by the Netherlands.</t>
  </si>
  <si>
    <t>(¹) Break in time series from 2021 due to methodological improvement in the data reported by the Netherlands.</t>
  </si>
  <si>
    <t>Netherlands (¹)</t>
  </si>
  <si>
    <t>(²) Starting from 2022, the ports Antwerpen and Zeebrugge have been merged and the data are reported under the new port name Antwerp-Bruges.</t>
  </si>
  <si>
    <t>(³) Starting from 2022, the ports Le Havre and Rouen have been merged and the data are reported under the new port name HAROPA.</t>
  </si>
  <si>
    <t>HAROPA (FR) (³)</t>
  </si>
  <si>
    <t>Antwerp-Bruges (BE) (²)</t>
  </si>
  <si>
    <t>Rotterdam (NL) (¹)</t>
  </si>
  <si>
    <t>Amsterdam (NL) (¹)</t>
  </si>
  <si>
    <t>Zeeland Seaports (NL) (¹)</t>
  </si>
  <si>
    <t>(²) 2012 data not available.</t>
  </si>
  <si>
    <t>Montenegro (²)</t>
  </si>
  <si>
    <t>Note: main ports are ports handling more than one million tonnes of goods annually. TEU: Twenty-foot Equivalent Unit (unit of volume equivalent to a 20 foot ISO container). Break in time series from 2021 due to methodological improvement in the data reported by the Netherlands.</t>
  </si>
  <si>
    <t>Note: main ports are ports handling more than one million tonnes of goods or 200 000 passengers annually. Data are based on inward declarations. Break in time series from 2021 due to methodological improvement in the data reported by the Netherlands.</t>
  </si>
  <si>
    <t>Gdańsk (PL)</t>
  </si>
  <si>
    <t>Klaipėda (LT)</t>
  </si>
  <si>
    <t>(²) No national transport.</t>
  </si>
  <si>
    <t>Bulgaria (¹)</t>
  </si>
  <si>
    <t>Romania (¹)</t>
  </si>
  <si>
    <t>Latvia (¹)</t>
  </si>
  <si>
    <t>(¹) Less than 0.7 %.</t>
  </si>
  <si>
    <t>Slovenia (²)</t>
  </si>
  <si>
    <t>Lithuania (²)</t>
  </si>
  <si>
    <t>Cyprus (²)</t>
  </si>
  <si>
    <t>Malta (²)</t>
  </si>
  <si>
    <t>Estonia (¹)</t>
  </si>
  <si>
    <t>Göteborg (SE)</t>
  </si>
  <si>
    <t xml:space="preserve">Rotterdam (NL) </t>
  </si>
  <si>
    <t>Rotterdam (NL)</t>
  </si>
  <si>
    <t>Amsterdam (NL)</t>
  </si>
  <si>
    <t>Zeeland Seaports (NL)</t>
  </si>
  <si>
    <t>Table 1: Gross weight of seaborne freight transported to/from main ports, in selected years, 2012-2022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</si>
</sst>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 ###\ ##0"/>
    <numFmt numFmtId="165" formatCode="0.0%"/>
    <numFmt numFmtId="166" formatCode="#,##0.0"/>
    <numFmt numFmtId="167" formatCode="###\ ###\ ###\ ##0.0"/>
    <numFmt numFmtId="168" formatCode="\+0.0%;\-0.0%"/>
    <numFmt numFmtId="169" formatCode="0.0"/>
    <numFmt numFmtId="170" formatCode="###0"/>
    <numFmt numFmtId="171" formatCode="###\ ###\ ##0.0"/>
    <numFmt numFmtId="172" formatCode="###\ ##0"/>
    <numFmt numFmtId="173" formatCode="\+0;\-0"/>
    <numFmt numFmtId="174" formatCode="0.000"/>
    <numFmt numFmtId="175" formatCode="#,##0.0_i"/>
    <numFmt numFmtId="176" formatCode="#,##0_i"/>
    <numFmt numFmtId="177" formatCode="#\ ###\ ###\ ##0"/>
    <numFmt numFmtId="178" formatCode="0.0_i;\-0.0_i"/>
    <numFmt numFmtId="179" formatCode="#######\ ###\ ###\ ##0.0"/>
    <numFmt numFmtId="180" formatCode="###.#"/>
  </numFmts>
  <fonts count="44">
    <font>
      <sz val="10"/>
      <name val="Arial"/>
      <family val="2"/>
    </font>
    <font>
      <sz val="11"/>
      <color indexed="63"/>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4"/>
      <name val="Calibri"/>
      <family val="2"/>
    </font>
    <font>
      <sz val="9"/>
      <name val="Arial"/>
      <family val="2"/>
    </font>
    <font>
      <sz val="10"/>
      <name val="Arial "/>
      <family val="2"/>
    </font>
    <font>
      <b/>
      <sz val="10"/>
      <color indexed="8"/>
      <name val="Arial"/>
      <family val="2"/>
    </font>
    <font>
      <b/>
      <sz val="10"/>
      <name val="Arial"/>
      <family val="2"/>
    </font>
    <font>
      <b/>
      <sz val="12"/>
      <name val="Arial"/>
      <family val="2"/>
    </font>
    <font>
      <sz val="10"/>
      <color theme="1"/>
      <name val="Arial"/>
      <family val="2"/>
    </font>
    <font>
      <i/>
      <sz val="10"/>
      <color theme="1"/>
      <name val="Arial"/>
      <family val="2"/>
    </font>
    <font>
      <sz val="10"/>
      <color rgb="FFFF0000"/>
      <name val="Arial"/>
      <family val="2"/>
    </font>
    <font>
      <i/>
      <sz val="10"/>
      <name val="Arial"/>
      <family val="2"/>
    </font>
    <font>
      <sz val="11"/>
      <name val="Arial"/>
      <family val="2"/>
    </font>
    <font>
      <sz val="10"/>
      <color rgb="FF000000"/>
      <name val="Arial"/>
      <family val="2"/>
    </font>
    <font>
      <b/>
      <sz val="16"/>
      <color rgb="FF000000"/>
      <name val="Arial"/>
      <family val="2"/>
    </font>
    <font>
      <sz val="12"/>
      <color rgb="FF000000"/>
      <name val="Arial"/>
      <family val="2"/>
    </font>
    <font>
      <sz val="12"/>
      <name val="Arial"/>
      <family val="2"/>
    </font>
    <font>
      <i/>
      <sz val="12"/>
      <name val="Arial"/>
      <family val="2"/>
    </font>
    <font>
      <b/>
      <sz val="18"/>
      <color rgb="FF000000"/>
      <name val="Arial"/>
      <family val="2"/>
    </font>
    <font>
      <b/>
      <sz val="12"/>
      <color rgb="FF000000"/>
      <name val="Arial"/>
      <family val="2"/>
    </font>
    <font>
      <b/>
      <sz val="14"/>
      <color rgb="FF00B050"/>
      <name val="Calibri"/>
      <family val="2"/>
    </font>
    <font>
      <b/>
      <sz val="14"/>
      <color rgb="FFFF0000"/>
      <name val="Calibri"/>
      <family val="2"/>
    </font>
    <font>
      <sz val="11"/>
      <color theme="1"/>
      <name val="Calibri"/>
      <family val="2"/>
    </font>
    <font>
      <sz val="11.5"/>
      <color rgb="FF333333"/>
      <name val="Arial"/>
      <family val="2"/>
    </font>
    <font>
      <sz val="10"/>
      <color rgb="FF333333"/>
      <name val="Arial"/>
      <family val="2"/>
    </font>
    <font>
      <sz val="8"/>
      <color rgb="FF333333"/>
      <name val="Arial"/>
      <family val="2"/>
    </font>
    <font>
      <b/>
      <sz val="10"/>
      <color rgb="FF333333"/>
      <name val="Arial"/>
      <family val="2"/>
    </font>
    <font>
      <b/>
      <sz val="9"/>
      <color rgb="FF333333"/>
      <name val="Arial"/>
      <family val="2"/>
    </font>
    <font>
      <sz val="10"/>
      <color theme="0"/>
      <name val="Arial"/>
      <family val="2"/>
      <scheme val="minor"/>
    </font>
    <font>
      <sz val="10"/>
      <color theme="1"/>
      <name val="Arial"/>
      <family val="2"/>
      <scheme val="minor"/>
    </font>
  </fonts>
  <fills count="2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65"/>
        <bgColor indexed="64"/>
      </patternFill>
    </fill>
    <fill>
      <patternFill patternType="solid">
        <fgColor indexed="65"/>
        <bgColor indexed="64"/>
      </patternFill>
    </fill>
    <fill>
      <patternFill patternType="solid">
        <fgColor indexed="1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10"/>
      </bottom>
    </border>
    <border>
      <left/>
      <right/>
      <top/>
      <bottom style="medium">
        <color indexed="1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10"/>
      </top>
      <bottom style="double">
        <color indexed="10"/>
      </bottom>
    </border>
    <border>
      <left style="thin">
        <color indexed="8"/>
      </left>
      <right style="thin">
        <color indexed="8"/>
      </right>
      <top style="thin">
        <color indexed="8"/>
      </top>
      <bottom style="thin">
        <color indexed="8"/>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style="hair"/>
      <right/>
      <top style="hair"/>
      <bottom style="hair"/>
    </border>
    <border>
      <left/>
      <right/>
      <top style="hair"/>
      <bottom style="hair"/>
    </border>
    <border>
      <left/>
      <right style="hair"/>
      <top style="hair"/>
      <bottom style="hair"/>
    </border>
    <border>
      <left style="hair"/>
      <right style="hair"/>
      <top style="hair"/>
      <bottom style="hair"/>
    </border>
    <border>
      <left/>
      <right style="hair"/>
      <top style="hair"/>
      <bottom/>
    </border>
    <border>
      <left style="hair"/>
      <right style="hair"/>
      <top style="hair"/>
      <bottom/>
    </border>
    <border>
      <left/>
      <right style="hair"/>
      <top/>
      <bottom/>
    </border>
    <border>
      <left/>
      <right/>
      <top style="hair">
        <color indexed="22"/>
      </top>
      <bottom style="hair">
        <color indexed="22"/>
      </bottom>
    </border>
    <border>
      <left/>
      <right/>
      <top/>
      <bottom style="hair">
        <color indexed="22"/>
      </bottom>
    </border>
    <border>
      <left/>
      <right/>
      <top style="hair">
        <color indexed="22"/>
      </top>
      <bottom style="thin"/>
    </border>
    <border>
      <left/>
      <right/>
      <top style="hair">
        <color indexed="22"/>
      </top>
      <bottom/>
    </border>
    <border>
      <left/>
      <right/>
      <top style="thin"/>
      <bottom style="hair">
        <color indexed="22"/>
      </bottom>
    </border>
    <border>
      <left style="hair">
        <color indexed="22"/>
      </left>
      <right/>
      <top/>
      <bottom style="hair">
        <color rgb="FFC0C0C0"/>
      </bottom>
    </border>
    <border>
      <left/>
      <right/>
      <top style="thin">
        <color rgb="FF000000"/>
      </top>
      <bottom/>
    </border>
    <border>
      <left/>
      <right/>
      <top style="thin">
        <color rgb="FF000000"/>
      </top>
      <bottom style="hair">
        <color indexed="22"/>
      </bottom>
    </border>
    <border>
      <left/>
      <right style="hair">
        <color rgb="FFA6A6A6"/>
      </right>
      <top style="thin">
        <color rgb="FF000000"/>
      </top>
      <bottom style="hair">
        <color indexed="22"/>
      </bottom>
    </border>
    <border>
      <left style="hair">
        <color rgb="FFA6A6A6"/>
      </left>
      <right/>
      <top style="thin">
        <color rgb="FF000000"/>
      </top>
      <bottom/>
    </border>
    <border>
      <left/>
      <right/>
      <top style="thin">
        <color rgb="FF000000"/>
      </top>
      <bottom style="thin">
        <color rgb="FF000000"/>
      </bottom>
    </border>
    <border>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style="hair">
        <color rgb="FFA6A6A6"/>
      </right>
      <top/>
      <bottom style="hair">
        <color indexed="22"/>
      </bottom>
    </border>
    <border>
      <left style="hair">
        <color rgb="FFA6A6A6"/>
      </left>
      <right/>
      <top/>
      <bottom style="hair">
        <color indexed="22"/>
      </bottom>
    </border>
    <border>
      <left/>
      <right style="hair">
        <color rgb="FFA6A6A6"/>
      </right>
      <top style="hair">
        <color indexed="22"/>
      </top>
      <bottom style="hair">
        <color indexed="22"/>
      </bottom>
    </border>
    <border>
      <left style="hair">
        <color rgb="FFA6A6A6"/>
      </left>
      <right/>
      <top style="hair">
        <color indexed="22"/>
      </top>
      <bottom style="hair">
        <color indexed="22"/>
      </bottom>
    </border>
    <border>
      <left/>
      <right style="hair">
        <color rgb="FFA6A6A6"/>
      </right>
      <top style="hair">
        <color indexed="22"/>
      </top>
      <bottom/>
    </border>
    <border>
      <left style="hair">
        <color rgb="FFA6A6A6"/>
      </left>
      <right/>
      <top style="hair">
        <color indexed="22"/>
      </top>
      <bottom/>
    </border>
    <border>
      <left/>
      <right/>
      <top style="hair">
        <color indexed="22"/>
      </top>
      <bottom style="thin">
        <color rgb="FF000000"/>
      </bottom>
    </border>
    <border>
      <left/>
      <right style="hair">
        <color rgb="FFA6A6A6"/>
      </right>
      <top style="hair">
        <color indexed="22"/>
      </top>
      <bottom style="thin">
        <color rgb="FF000000"/>
      </bottom>
    </border>
    <border>
      <left style="hair">
        <color rgb="FFA6A6A6"/>
      </left>
      <right/>
      <top style="hair">
        <color indexed="22"/>
      </top>
      <bottom style="thin">
        <color rgb="FF000000"/>
      </bottom>
    </border>
    <border>
      <left/>
      <right style="hair">
        <color rgb="FFA6A6A6"/>
      </right>
      <top style="thin"/>
      <bottom style="hair">
        <color indexed="22"/>
      </bottom>
    </border>
    <border>
      <left style="hair">
        <color rgb="FFA6A6A6"/>
      </left>
      <right/>
      <top style="thin"/>
      <bottom style="hair">
        <color indexed="22"/>
      </bottom>
    </border>
    <border>
      <left/>
      <right style="hair">
        <color rgb="FFA6A6A6"/>
      </right>
      <top style="hair">
        <color indexed="22"/>
      </top>
      <bottom style="thin"/>
    </border>
    <border>
      <left style="hair">
        <color rgb="FFA6A6A6"/>
      </left>
      <right/>
      <top style="hair">
        <color indexed="22"/>
      </top>
      <bottom style="thin"/>
    </border>
    <border>
      <left/>
      <right/>
      <top/>
      <bottom style="thin">
        <color indexed="10"/>
      </bottom>
    </border>
    <border>
      <left style="hair">
        <color indexed="30"/>
      </left>
      <right/>
      <top style="thin">
        <color rgb="FF000000"/>
      </top>
      <bottom/>
    </border>
    <border>
      <left style="hair">
        <color rgb="FFA6A6A6"/>
      </left>
      <right style="hair">
        <color rgb="FFA6A6A6"/>
      </right>
      <top style="thin">
        <color rgb="FF000000"/>
      </top>
      <bottom style="thin">
        <color rgb="FF000000"/>
      </bottom>
    </border>
    <border>
      <left style="hair">
        <color rgb="FFA6A6A6"/>
      </left>
      <right/>
      <top/>
      <bottom style="thin">
        <color rgb="FF000000"/>
      </bottom>
    </border>
    <border>
      <left/>
      <right/>
      <top/>
      <bottom style="thin">
        <color rgb="FF000000"/>
      </bottom>
    </border>
    <border>
      <left/>
      <right style="hair">
        <color rgb="FFA6A6A6"/>
      </right>
      <top/>
      <bottom style="thin">
        <color rgb="FF000000"/>
      </bottom>
    </border>
    <border>
      <left style="hair">
        <color rgb="FFA6A6A6"/>
      </left>
      <right/>
      <top/>
      <bottom style="hair">
        <color rgb="FFC0C0C0"/>
      </bottom>
    </border>
    <border>
      <left/>
      <right/>
      <top/>
      <bottom style="hair">
        <color rgb="FFC0C0C0"/>
      </bottom>
    </border>
    <border>
      <left/>
      <right style="hair">
        <color rgb="FFA6A6A6"/>
      </right>
      <top/>
      <bottom style="hair">
        <color rgb="FFC0C0C0"/>
      </bottom>
    </border>
    <border>
      <left style="hair">
        <color rgb="FFA6A6A6"/>
      </left>
      <right/>
      <top style="hair">
        <color rgb="FFC0C0C0"/>
      </top>
      <bottom style="hair">
        <color rgb="FFC0C0C0"/>
      </bottom>
    </border>
    <border>
      <left/>
      <right/>
      <top style="hair">
        <color rgb="FFC0C0C0"/>
      </top>
      <bottom style="hair">
        <color rgb="FFC0C0C0"/>
      </bottom>
    </border>
    <border>
      <left/>
      <right style="hair">
        <color rgb="FFA6A6A6"/>
      </right>
      <top style="hair">
        <color rgb="FFC0C0C0"/>
      </top>
      <bottom style="hair">
        <color rgb="FFC0C0C0"/>
      </bottom>
    </border>
    <border>
      <left style="hair">
        <color rgb="FFA6A6A6"/>
      </left>
      <right/>
      <top style="hair">
        <color rgb="FFC0C0C0"/>
      </top>
      <bottom style="hair">
        <color indexed="22"/>
      </bottom>
    </border>
    <border>
      <left/>
      <right/>
      <top style="hair">
        <color rgb="FFC0C0C0"/>
      </top>
      <bottom style="hair">
        <color indexed="22"/>
      </bottom>
    </border>
    <border>
      <left/>
      <right style="hair">
        <color rgb="FFA6A6A6"/>
      </right>
      <top style="hair">
        <color rgb="FFC0C0C0"/>
      </top>
      <bottom style="hair">
        <color indexed="22"/>
      </bottom>
    </border>
    <border>
      <left style="hair">
        <color rgb="FFA6A6A6"/>
      </left>
      <right/>
      <top style="hair">
        <color rgb="FFC0C0C0"/>
      </top>
      <bottom style="thin">
        <color rgb="FF000000"/>
      </bottom>
    </border>
    <border>
      <left/>
      <right/>
      <top style="hair">
        <color rgb="FFC0C0C0"/>
      </top>
      <bottom style="thin">
        <color rgb="FF000000"/>
      </bottom>
    </border>
    <border>
      <left/>
      <right style="hair">
        <color rgb="FFA6A6A6"/>
      </right>
      <top style="hair">
        <color rgb="FFC0C0C0"/>
      </top>
      <bottom style="thin">
        <color rgb="FF000000"/>
      </bottom>
    </border>
    <border>
      <left style="hair">
        <color rgb="FFA6A6A6"/>
      </left>
      <right/>
      <top style="thin"/>
      <bottom/>
    </border>
    <border>
      <left style="hair">
        <color rgb="FFA6A6A6"/>
      </left>
      <right/>
      <top/>
      <bottom style="thin"/>
    </border>
    <border>
      <left/>
      <right/>
      <top/>
      <bottom style="thin"/>
    </border>
    <border>
      <left/>
      <right style="hair">
        <color rgb="FFA6A6A6"/>
      </right>
      <top/>
      <bottom style="thin"/>
    </border>
    <border>
      <left style="hair">
        <color rgb="FFA6A6A6"/>
      </left>
      <right style="hair">
        <color rgb="FFA6A6A6"/>
      </right>
      <top style="hair">
        <color indexed="22"/>
      </top>
      <bottom style="thin"/>
    </border>
    <border>
      <left style="hair">
        <color rgb="FFA6A6A6"/>
      </left>
      <right/>
      <top style="thin"/>
      <bottom style="hair">
        <color rgb="FFC0C0C0"/>
      </bottom>
    </border>
    <border>
      <left style="hair">
        <color rgb="FFA6A6A6"/>
      </left>
      <right/>
      <top style="hair">
        <color rgb="FFC0C0C0"/>
      </top>
      <bottom style="thin"/>
    </border>
    <border>
      <left/>
      <right style="thin">
        <color indexed="10"/>
      </right>
      <top style="thin">
        <color indexed="10"/>
      </top>
      <bottom style="thin">
        <color indexed="1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2" borderId="1" applyNumberFormat="0" applyAlignment="0" applyProtection="0"/>
    <xf numFmtId="0" fontId="5" fillId="13" borderId="2" applyNumberFormat="0" applyAlignment="0" applyProtection="0"/>
    <xf numFmtId="0" fontId="6" fillId="0" borderId="0" applyNumberFormat="0" applyFill="0" applyBorder="0" applyAlignment="0" applyProtection="0"/>
    <xf numFmtId="0" fontId="7" fillId="14" borderId="0" applyNumberFormat="0" applyBorder="0" applyAlignment="0" applyProtection="0"/>
    <xf numFmtId="0" fontId="8"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5" borderId="1" applyNumberFormat="0" applyAlignment="0" applyProtection="0"/>
    <xf numFmtId="0" fontId="12" fillId="0" borderId="5" applyNumberFormat="0" applyFill="0" applyAlignment="0" applyProtection="0"/>
    <xf numFmtId="0" fontId="13" fillId="15" borderId="0" applyNumberFormat="0" applyBorder="0" applyAlignment="0" applyProtection="0"/>
    <xf numFmtId="0" fontId="0" fillId="0" borderId="0">
      <alignment/>
      <protection/>
    </xf>
    <xf numFmtId="0" fontId="0" fillId="16" borderId="6" applyNumberFormat="0" applyFont="0" applyAlignment="0" applyProtection="0"/>
    <xf numFmtId="0" fontId="14" fillId="2" borderId="7"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4" fillId="0" borderId="8" applyNumberFormat="0" applyFill="0" applyAlignment="0" applyProtection="0"/>
    <xf numFmtId="0" fontId="16" fillId="0" borderId="0" applyNumberFormat="0" applyFill="0" applyBorder="0" applyAlignment="0" applyProtection="0"/>
    <xf numFmtId="175" fontId="17" fillId="0" borderId="0" applyFill="0" applyBorder="0" applyProtection="0">
      <alignment horizontal="right"/>
    </xf>
    <xf numFmtId="0" fontId="18" fillId="0" borderId="0">
      <alignment/>
      <protection/>
    </xf>
    <xf numFmtId="9" fontId="0" fillId="0" borderId="0" applyFont="0" applyFill="0" applyBorder="0" applyAlignment="0" applyProtection="0"/>
  </cellStyleXfs>
  <cellXfs count="222">
    <xf numFmtId="0" fontId="0" fillId="0" borderId="0" xfId="0" applyFont="1"/>
    <xf numFmtId="3" fontId="0" fillId="0" borderId="9" xfId="0" applyNumberFormat="1" applyFont="1" applyBorder="1"/>
    <xf numFmtId="0" fontId="0" fillId="17" borderId="9" xfId="0" applyFont="1" applyFill="1" applyBorder="1"/>
    <xf numFmtId="0" fontId="19" fillId="18" borderId="10" xfId="0" applyFont="1" applyFill="1" applyBorder="1" applyAlignment="1">
      <alignment horizontal="left" vertical="center"/>
    </xf>
    <xf numFmtId="1" fontId="19" fillId="18" borderId="10" xfId="0" applyNumberFormat="1" applyFont="1" applyFill="1" applyBorder="1" applyAlignment="1">
      <alignment horizontal="right" vertical="center"/>
    </xf>
    <xf numFmtId="0" fontId="19" fillId="18" borderId="10"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top"/>
    </xf>
    <xf numFmtId="0" fontId="19" fillId="19" borderId="11" xfId="0" applyFont="1" applyFill="1" applyBorder="1" applyAlignment="1">
      <alignment horizontal="left" vertical="center"/>
    </xf>
    <xf numFmtId="0" fontId="20" fillId="0" borderId="0" xfId="0" applyFont="1"/>
    <xf numFmtId="166" fontId="19" fillId="18" borderId="10" xfId="0" applyNumberFormat="1" applyFont="1" applyFill="1" applyBorder="1" applyAlignment="1">
      <alignment horizontal="center" vertical="center"/>
    </xf>
    <xf numFmtId="0" fontId="0" fillId="0" borderId="0" xfId="0" applyFont="1" applyAlignment="1">
      <alignment horizontal="left"/>
    </xf>
    <xf numFmtId="0" fontId="21" fillId="0" borderId="0" xfId="0" applyFont="1" applyAlignment="1">
      <alignment horizontal="left"/>
    </xf>
    <xf numFmtId="0" fontId="21" fillId="0" borderId="0" xfId="0" applyFont="1" applyAlignment="1">
      <alignment horizontal="left" vertical="top"/>
    </xf>
    <xf numFmtId="3" fontId="0" fillId="20" borderId="10" xfId="0" applyNumberFormat="1" applyFont="1" applyFill="1" applyBorder="1" applyAlignment="1">
      <alignment horizontal="right" vertical="center"/>
    </xf>
    <xf numFmtId="165" fontId="0" fillId="0" borderId="0" xfId="15" applyNumberFormat="1" applyFont="1" applyFill="1" applyBorder="1" applyAlignment="1">
      <alignment horizontal="right" vertical="center"/>
    </xf>
    <xf numFmtId="1" fontId="19" fillId="18" borderId="10" xfId="0" applyNumberFormat="1" applyFont="1" applyFill="1" applyBorder="1" applyAlignment="1">
      <alignment horizontal="left" vertical="center"/>
    </xf>
    <xf numFmtId="0" fontId="0" fillId="0" borderId="0" xfId="0" applyFont="1" applyAlignment="1">
      <alignment horizontal="left" wrapText="1"/>
    </xf>
    <xf numFmtId="169" fontId="0" fillId="21" borderId="12" xfId="0" applyNumberFormat="1" applyFont="1" applyFill="1" applyBorder="1" applyAlignment="1">
      <alignment horizontal="center" vertical="center"/>
    </xf>
    <xf numFmtId="169" fontId="0" fillId="21" borderId="13" xfId="0" applyNumberFormat="1" applyFont="1" applyFill="1" applyBorder="1" applyAlignment="1">
      <alignment horizontal="center" vertical="center"/>
    </xf>
    <xf numFmtId="169" fontId="0" fillId="21" borderId="14" xfId="0" applyNumberFormat="1" applyFont="1" applyFill="1" applyBorder="1" applyAlignment="1">
      <alignment horizontal="center" vertical="center"/>
    </xf>
    <xf numFmtId="169" fontId="0" fillId="21" borderId="0" xfId="0" applyNumberFormat="1" applyFont="1" applyFill="1" applyAlignment="1">
      <alignment horizontal="center" vertical="center"/>
    </xf>
    <xf numFmtId="1" fontId="20" fillId="22" borderId="15" xfId="0" applyNumberFormat="1" applyFont="1" applyFill="1" applyBorder="1" applyAlignment="1">
      <alignment horizontal="center" vertical="center"/>
    </xf>
    <xf numFmtId="169" fontId="0" fillId="21" borderId="10" xfId="0" applyNumberFormat="1" applyFont="1" applyFill="1" applyBorder="1" applyAlignment="1">
      <alignment horizontal="right" vertical="center"/>
    </xf>
    <xf numFmtId="165" fontId="0" fillId="0" borderId="0" xfId="15" applyNumberFormat="1" applyFont="1" applyBorder="1"/>
    <xf numFmtId="167" fontId="0" fillId="0" borderId="10" xfId="0" applyNumberFormat="1" applyFont="1" applyBorder="1" applyAlignment="1">
      <alignment horizontal="right" vertical="center"/>
    </xf>
    <xf numFmtId="9" fontId="0" fillId="0" borderId="0" xfId="15" applyFont="1" applyBorder="1"/>
    <xf numFmtId="0" fontId="0" fillId="0" borderId="0" xfId="0" applyFont="1" applyAlignment="1">
      <alignment horizontal="left" vertical="center"/>
    </xf>
    <xf numFmtId="0" fontId="0" fillId="0" borderId="13" xfId="0" applyFont="1" applyBorder="1"/>
    <xf numFmtId="0" fontId="20" fillId="0" borderId="0" xfId="0" applyFont="1" applyAlignment="1">
      <alignment horizontal="left" vertical="center"/>
    </xf>
    <xf numFmtId="166" fontId="20" fillId="0" borderId="16" xfId="0" applyNumberFormat="1" applyFont="1" applyBorder="1" applyAlignment="1">
      <alignment horizontal="right" vertical="center"/>
    </xf>
    <xf numFmtId="166" fontId="20" fillId="0" borderId="17" xfId="0" applyNumberFormat="1" applyFont="1" applyBorder="1" applyAlignment="1">
      <alignment horizontal="right" vertical="center"/>
    </xf>
    <xf numFmtId="4" fontId="0" fillId="0" borderId="0" xfId="15" applyNumberFormat="1" applyFont="1" applyBorder="1"/>
    <xf numFmtId="166" fontId="0" fillId="0" borderId="0" xfId="15" applyNumberFormat="1" applyFont="1" applyBorder="1"/>
    <xf numFmtId="165" fontId="20" fillId="0" borderId="18" xfId="15" applyNumberFormat="1" applyFont="1" applyFill="1" applyBorder="1" applyAlignment="1">
      <alignment horizontal="right" vertical="center"/>
    </xf>
    <xf numFmtId="169" fontId="0" fillId="0" borderId="0" xfId="0" applyNumberFormat="1" applyFont="1" applyAlignment="1">
      <alignment horizontal="right" vertical="center"/>
    </xf>
    <xf numFmtId="169" fontId="20" fillId="0" borderId="0" xfId="0" applyNumberFormat="1" applyFont="1" applyAlignment="1">
      <alignment horizontal="right" vertical="center"/>
    </xf>
    <xf numFmtId="169" fontId="0" fillId="0" borderId="0" xfId="0" applyNumberFormat="1" applyFont="1"/>
    <xf numFmtId="165" fontId="20" fillId="0" borderId="0" xfId="15" applyNumberFormat="1" applyFont="1" applyBorder="1"/>
    <xf numFmtId="0" fontId="23" fillId="0" borderId="0" xfId="0" applyFont="1"/>
    <xf numFmtId="0" fontId="0" fillId="17" borderId="9" xfId="0" applyFont="1" applyFill="1" applyBorder="1" applyAlignment="1">
      <alignment horizontal="left"/>
    </xf>
    <xf numFmtId="169" fontId="0" fillId="0" borderId="10" xfId="0" applyNumberFormat="1" applyFont="1" applyBorder="1" applyAlignment="1">
      <alignment horizontal="right" vertical="center"/>
    </xf>
    <xf numFmtId="0" fontId="0" fillId="0" borderId="19" xfId="64" applyFont="1" applyBorder="1" applyAlignment="1">
      <alignment horizontal="left" vertical="center"/>
      <protection/>
    </xf>
    <xf numFmtId="0" fontId="0" fillId="0" borderId="20" xfId="64" applyFont="1" applyBorder="1" applyAlignment="1">
      <alignment horizontal="left" vertical="center"/>
      <protection/>
    </xf>
    <xf numFmtId="0" fontId="0" fillId="0" borderId="0" xfId="64" applyFont="1" applyAlignment="1">
      <alignment horizontal="left" vertical="center"/>
      <protection/>
    </xf>
    <xf numFmtId="0" fontId="0" fillId="0" borderId="21" xfId="0" applyFont="1" applyBorder="1" applyAlignment="1">
      <alignment horizontal="left" vertical="center"/>
    </xf>
    <xf numFmtId="0" fontId="0" fillId="0" borderId="22" xfId="64" applyFont="1" applyBorder="1" applyAlignment="1">
      <alignment horizontal="left" vertical="center"/>
      <protection/>
    </xf>
    <xf numFmtId="0" fontId="0" fillId="0" borderId="9" xfId="0" applyFont="1" applyBorder="1" applyAlignment="1">
      <alignment horizontal="left"/>
    </xf>
    <xf numFmtId="0" fontId="0" fillId="0" borderId="23" xfId="0" applyFont="1" applyBorder="1" applyAlignment="1">
      <alignment horizontal="left" vertical="center"/>
    </xf>
    <xf numFmtId="165" fontId="0" fillId="0" borderId="0" xfId="0" applyNumberFormat="1" applyFont="1"/>
    <xf numFmtId="166" fontId="0" fillId="0" borderId="0" xfId="0" applyNumberFormat="1" applyFont="1"/>
    <xf numFmtId="166" fontId="0" fillId="21" borderId="10" xfId="0" applyNumberFormat="1" applyFont="1" applyFill="1" applyBorder="1" applyAlignment="1">
      <alignment horizontal="right" vertical="center"/>
    </xf>
    <xf numFmtId="0" fontId="0" fillId="0" borderId="9" xfId="64" applyFont="1" applyBorder="1" applyAlignment="1">
      <alignment horizontal="left" vertical="center"/>
      <protection/>
    </xf>
    <xf numFmtId="3" fontId="0" fillId="0" borderId="0" xfId="0" applyNumberFormat="1" applyFont="1"/>
    <xf numFmtId="0" fontId="0" fillId="0" borderId="19" xfId="0" applyFont="1" applyBorder="1" applyAlignment="1">
      <alignment horizontal="left"/>
    </xf>
    <xf numFmtId="0" fontId="0" fillId="0" borderId="21" xfId="64" applyFont="1" applyBorder="1" applyAlignment="1">
      <alignment horizontal="left" vertical="center"/>
      <protection/>
    </xf>
    <xf numFmtId="166" fontId="0" fillId="0" borderId="1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horizontal="left" vertical="center" wrapText="1"/>
    </xf>
    <xf numFmtId="9" fontId="0" fillId="0" borderId="0" xfId="0" applyNumberFormat="1" applyFont="1"/>
    <xf numFmtId="0" fontId="0" fillId="0" borderId="0" xfId="0" applyFont="1" applyAlignment="1">
      <alignment vertical="center" wrapText="1"/>
    </xf>
    <xf numFmtId="0" fontId="19" fillId="19" borderId="11" xfId="0" applyFont="1" applyFill="1" applyBorder="1" applyAlignment="1">
      <alignment horizontal="center" vertical="center" wrapText="1"/>
    </xf>
    <xf numFmtId="0" fontId="19" fillId="19" borderId="0" xfId="0" applyFont="1" applyFill="1" applyAlignment="1">
      <alignment horizontal="left" vertical="center"/>
    </xf>
    <xf numFmtId="1" fontId="0" fillId="21" borderId="10" xfId="0" applyNumberFormat="1" applyFont="1" applyFill="1" applyBorder="1" applyAlignment="1">
      <alignment horizontal="right" vertical="center"/>
    </xf>
    <xf numFmtId="0" fontId="0" fillId="0" borderId="0" xfId="0" applyFont="1" applyAlignment="1">
      <alignment horizontal="center" vertical="center"/>
    </xf>
    <xf numFmtId="174" fontId="0" fillId="0" borderId="0" xfId="0" applyNumberFormat="1" applyFont="1"/>
    <xf numFmtId="0" fontId="20" fillId="0" borderId="0" xfId="0" applyFont="1" applyAlignment="1">
      <alignment horizontal="center"/>
    </xf>
    <xf numFmtId="1" fontId="20" fillId="21" borderId="11" xfId="0" applyNumberFormat="1" applyFont="1" applyFill="1" applyBorder="1" applyAlignment="1">
      <alignment horizontal="right" vertical="center"/>
    </xf>
    <xf numFmtId="177" fontId="0" fillId="0" borderId="0" xfId="0" applyNumberFormat="1" applyFont="1"/>
    <xf numFmtId="1" fontId="0" fillId="0" borderId="0" xfId="0" applyNumberFormat="1" applyFont="1"/>
    <xf numFmtId="0" fontId="23" fillId="0" borderId="0" xfId="0" applyFont="1" applyAlignment="1">
      <alignment horizontal="left"/>
    </xf>
    <xf numFmtId="9" fontId="20" fillId="0" borderId="0" xfId="15" applyFont="1" applyFill="1" applyBorder="1" applyAlignment="1">
      <alignment horizontal="right" vertical="center"/>
    </xf>
    <xf numFmtId="168" fontId="20" fillId="0" borderId="0" xfId="15" applyNumberFormat="1" applyFont="1" applyFill="1" applyBorder="1" applyAlignment="1">
      <alignment vertical="center"/>
    </xf>
    <xf numFmtId="168" fontId="20" fillId="0" borderId="0" xfId="15" applyNumberFormat="1" applyFont="1" applyFill="1" applyBorder="1" applyAlignment="1">
      <alignment horizontal="right" vertical="center"/>
    </xf>
    <xf numFmtId="166" fontId="20" fillId="0" borderId="0" xfId="0" applyNumberFormat="1" applyFont="1" applyAlignment="1">
      <alignment horizontal="right" vertical="center"/>
    </xf>
    <xf numFmtId="0" fontId="19" fillId="0" borderId="0" xfId="0" applyFont="1" applyAlignment="1">
      <alignment horizontal="left" vertical="center"/>
    </xf>
    <xf numFmtId="4" fontId="0" fillId="0" borderId="0" xfId="0" applyNumberFormat="1" applyFont="1" applyAlignment="1">
      <alignment horizontal="right" vertical="center"/>
    </xf>
    <xf numFmtId="1" fontId="19" fillId="19" borderId="11" xfId="0" applyNumberFormat="1" applyFont="1" applyFill="1" applyBorder="1" applyAlignment="1">
      <alignment horizontal="center" vertical="center"/>
    </xf>
    <xf numFmtId="0" fontId="19" fillId="19" borderId="11" xfId="0" applyFont="1" applyFill="1" applyBorder="1" applyAlignment="1">
      <alignment horizontal="center" vertical="center"/>
    </xf>
    <xf numFmtId="173" fontId="20" fillId="0" borderId="24" xfId="0" applyNumberFormat="1" applyFont="1" applyBorder="1" applyAlignment="1">
      <alignment horizontal="center" vertical="center"/>
    </xf>
    <xf numFmtId="3" fontId="0" fillId="21" borderId="11" xfId="0" applyNumberFormat="1" applyFont="1" applyFill="1" applyBorder="1" applyAlignment="1">
      <alignment horizontal="right" vertical="center"/>
    </xf>
    <xf numFmtId="3" fontId="20" fillId="20" borderId="11" xfId="0" applyNumberFormat="1" applyFont="1" applyFill="1" applyBorder="1" applyAlignment="1">
      <alignment horizontal="right" vertical="center"/>
    </xf>
    <xf numFmtId="165" fontId="0" fillId="0" borderId="0" xfId="15" applyNumberFormat="1" applyFont="1" applyFill="1" applyBorder="1"/>
    <xf numFmtId="9" fontId="0" fillId="0" borderId="0" xfId="15" applyFont="1" applyFill="1" applyBorder="1"/>
    <xf numFmtId="165" fontId="0" fillId="23" borderId="0" xfId="15" applyNumberFormat="1" applyFont="1" applyFill="1" applyBorder="1"/>
    <xf numFmtId="4" fontId="0" fillId="21" borderId="10" xfId="0" applyNumberFormat="1" applyFont="1" applyFill="1" applyBorder="1" applyAlignment="1">
      <alignment horizontal="right" vertical="center"/>
    </xf>
    <xf numFmtId="0" fontId="20" fillId="23" borderId="22" xfId="0" applyFont="1" applyFill="1" applyBorder="1" applyAlignment="1">
      <alignment horizontal="center" vertical="center"/>
    </xf>
    <xf numFmtId="4" fontId="0" fillId="0" borderId="0" xfId="0" applyNumberFormat="1" applyFont="1"/>
    <xf numFmtId="0" fontId="20" fillId="0" borderId="0" xfId="0" applyFont="1" applyAlignment="1">
      <alignment wrapText="1"/>
    </xf>
    <xf numFmtId="0" fontId="20" fillId="0" borderId="0" xfId="0" applyFont="1" applyAlignment="1">
      <alignment horizontal="left" wrapText="1"/>
    </xf>
    <xf numFmtId="0" fontId="20" fillId="23" borderId="25" xfId="0" applyFont="1" applyFill="1" applyBorder="1" applyAlignment="1">
      <alignment horizontal="center" vertical="center"/>
    </xf>
    <xf numFmtId="170" fontId="20" fillId="23" borderId="26" xfId="0" applyNumberFormat="1" applyFont="1" applyFill="1" applyBorder="1" applyAlignment="1">
      <alignment horizontal="center" vertical="center"/>
    </xf>
    <xf numFmtId="170" fontId="20" fillId="23" borderId="27" xfId="0" applyNumberFormat="1" applyFont="1" applyFill="1" applyBorder="1" applyAlignment="1">
      <alignment horizontal="center" vertical="center"/>
    </xf>
    <xf numFmtId="0" fontId="20" fillId="23" borderId="28" xfId="0" applyFont="1" applyFill="1" applyBorder="1" applyAlignment="1">
      <alignment horizontal="center" vertical="center" wrapText="1"/>
    </xf>
    <xf numFmtId="0" fontId="20" fillId="24" borderId="29" xfId="0" applyFont="1" applyFill="1" applyBorder="1" applyAlignment="1">
      <alignment horizontal="left" vertical="center"/>
    </xf>
    <xf numFmtId="175" fontId="20" fillId="24" borderId="29" xfId="63" applyFont="1" applyFill="1" applyBorder="1" applyAlignment="1">
      <alignment horizontal="right"/>
    </xf>
    <xf numFmtId="175" fontId="20" fillId="24" borderId="30" xfId="63" applyFont="1" applyFill="1" applyBorder="1" applyAlignment="1">
      <alignment horizontal="right"/>
    </xf>
    <xf numFmtId="178" fontId="20" fillId="24" borderId="31" xfId="63" applyNumberFormat="1" applyFont="1" applyFill="1" applyBorder="1" applyAlignment="1">
      <alignment horizontal="right"/>
    </xf>
    <xf numFmtId="175" fontId="0" fillId="0" borderId="20" xfId="63" applyFont="1" applyFill="1" applyBorder="1" applyAlignment="1">
      <alignment horizontal="right"/>
    </xf>
    <xf numFmtId="175" fontId="20" fillId="0" borderId="32" xfId="63" applyFont="1" applyFill="1" applyBorder="1" applyAlignment="1">
      <alignment horizontal="right"/>
    </xf>
    <xf numFmtId="178" fontId="20" fillId="0" borderId="33" xfId="63" applyNumberFormat="1" applyFont="1" applyFill="1" applyBorder="1" applyAlignment="1">
      <alignment horizontal="right"/>
    </xf>
    <xf numFmtId="175" fontId="0" fillId="0" borderId="19" xfId="63" applyFont="1" applyFill="1" applyBorder="1" applyAlignment="1">
      <alignment horizontal="right"/>
    </xf>
    <xf numFmtId="175" fontId="20" fillId="0" borderId="34" xfId="63" applyFont="1" applyFill="1" applyBorder="1" applyAlignment="1">
      <alignment horizontal="right"/>
    </xf>
    <xf numFmtId="178" fontId="20" fillId="0" borderId="35" xfId="63" applyNumberFormat="1" applyFont="1" applyFill="1" applyBorder="1" applyAlignment="1">
      <alignment horizontal="right"/>
    </xf>
    <xf numFmtId="175" fontId="0" fillId="0" borderId="22" xfId="63" applyFont="1" applyFill="1" applyBorder="1" applyAlignment="1">
      <alignment horizontal="right"/>
    </xf>
    <xf numFmtId="175" fontId="20" fillId="0" borderId="36" xfId="63" applyFont="1" applyFill="1" applyBorder="1" applyAlignment="1">
      <alignment horizontal="right"/>
    </xf>
    <xf numFmtId="178" fontId="20" fillId="0" borderId="37" xfId="63" applyNumberFormat="1" applyFont="1" applyFill="1" applyBorder="1" applyAlignment="1">
      <alignment horizontal="right"/>
    </xf>
    <xf numFmtId="0" fontId="0" fillId="0" borderId="38" xfId="64" applyFont="1" applyBorder="1" applyAlignment="1">
      <alignment horizontal="left" vertical="center"/>
      <protection/>
    </xf>
    <xf numFmtId="175" fontId="0" fillId="0" borderId="38" xfId="63" applyFont="1" applyFill="1" applyBorder="1" applyAlignment="1">
      <alignment horizontal="right"/>
    </xf>
    <xf numFmtId="175" fontId="20" fillId="0" borderId="39" xfId="63" applyFont="1" applyFill="1" applyBorder="1" applyAlignment="1">
      <alignment horizontal="right"/>
    </xf>
    <xf numFmtId="178" fontId="20" fillId="0" borderId="40" xfId="63" applyNumberFormat="1" applyFont="1" applyFill="1" applyBorder="1" applyAlignment="1">
      <alignment horizontal="right"/>
    </xf>
    <xf numFmtId="175" fontId="0" fillId="0" borderId="23" xfId="63" applyFont="1" applyFill="1" applyBorder="1" applyAlignment="1">
      <alignment horizontal="right"/>
    </xf>
    <xf numFmtId="175" fontId="20" fillId="0" borderId="41" xfId="63" applyFont="1" applyFill="1" applyBorder="1" applyAlignment="1">
      <alignment horizontal="right"/>
    </xf>
    <xf numFmtId="178" fontId="20" fillId="0" borderId="42" xfId="63" applyNumberFormat="1" applyFont="1" applyFill="1" applyBorder="1" applyAlignment="1">
      <alignment horizontal="right"/>
    </xf>
    <xf numFmtId="175" fontId="0" fillId="0" borderId="21" xfId="63" applyFont="1" applyFill="1" applyBorder="1" applyAlignment="1">
      <alignment horizontal="right"/>
    </xf>
    <xf numFmtId="175" fontId="20" fillId="0" borderId="43" xfId="63" applyFont="1" applyFill="1" applyBorder="1" applyAlignment="1">
      <alignment horizontal="right"/>
    </xf>
    <xf numFmtId="178" fontId="20" fillId="0" borderId="44" xfId="63" applyNumberFormat="1" applyFont="1" applyFill="1" applyBorder="1" applyAlignment="1">
      <alignment horizontal="right"/>
    </xf>
    <xf numFmtId="175" fontId="20" fillId="0" borderId="20" xfId="63" applyFont="1" applyFill="1" applyBorder="1" applyAlignment="1">
      <alignment horizontal="right"/>
    </xf>
    <xf numFmtId="175" fontId="20" fillId="0" borderId="21" xfId="63" applyFont="1" applyFill="1" applyBorder="1" applyAlignment="1">
      <alignment horizontal="right"/>
    </xf>
    <xf numFmtId="9" fontId="0" fillId="0" borderId="0" xfId="0" applyNumberFormat="1" applyFont="1" applyAlignment="1">
      <alignment horizontal="right" vertical="center"/>
    </xf>
    <xf numFmtId="176" fontId="0" fillId="0" borderId="0" xfId="0" applyNumberFormat="1" applyFont="1"/>
    <xf numFmtId="0" fontId="0" fillId="0" borderId="0" xfId="0" applyFont="1" applyAlignment="1">
      <alignment wrapText="1"/>
    </xf>
    <xf numFmtId="171" fontId="0" fillId="0" borderId="0" xfId="0" applyNumberFormat="1" applyFont="1" applyAlignment="1">
      <alignment horizontal="right" vertical="center"/>
    </xf>
    <xf numFmtId="171" fontId="20" fillId="0" borderId="0" xfId="0" applyNumberFormat="1" applyFont="1" applyAlignment="1">
      <alignment horizontal="right" vertical="center"/>
    </xf>
    <xf numFmtId="0" fontId="0" fillId="0" borderId="45" xfId="0" applyFont="1" applyBorder="1"/>
    <xf numFmtId="0" fontId="0" fillId="0" borderId="0" xfId="56">
      <alignment/>
      <protection/>
    </xf>
    <xf numFmtId="0" fontId="19" fillId="18" borderId="10" xfId="56" applyFont="1" applyFill="1" applyBorder="1" applyAlignment="1">
      <alignment horizontal="left" vertical="center"/>
      <protection/>
    </xf>
    <xf numFmtId="1" fontId="0" fillId="21" borderId="10" xfId="56" applyNumberFormat="1" applyFill="1" applyBorder="1" applyAlignment="1">
      <alignment horizontal="left" vertical="center"/>
      <protection/>
    </xf>
    <xf numFmtId="172" fontId="0" fillId="21" borderId="10" xfId="0" applyNumberFormat="1" applyFont="1" applyFill="1" applyBorder="1" applyAlignment="1">
      <alignment horizontal="right" vertical="center"/>
    </xf>
    <xf numFmtId="165" fontId="0" fillId="0" borderId="0" xfId="15" applyNumberFormat="1" applyFont="1" applyFill="1" applyBorder="1" applyAlignment="1">
      <alignment/>
    </xf>
    <xf numFmtId="172" fontId="0" fillId="0" borderId="0" xfId="56" applyNumberFormat="1">
      <alignment/>
      <protection/>
    </xf>
    <xf numFmtId="165" fontId="0" fillId="0" borderId="0" xfId="15" applyNumberFormat="1" applyFont="1"/>
    <xf numFmtId="172" fontId="0" fillId="0" borderId="0" xfId="0" applyNumberFormat="1" applyFont="1"/>
    <xf numFmtId="172" fontId="19" fillId="18" borderId="10" xfId="0" applyNumberFormat="1" applyFont="1" applyFill="1" applyBorder="1" applyAlignment="1">
      <alignment horizontal="left" vertical="center"/>
    </xf>
    <xf numFmtId="9" fontId="0" fillId="0" borderId="0" xfId="15" applyFont="1"/>
    <xf numFmtId="172" fontId="0" fillId="0" borderId="10" xfId="0" applyNumberFormat="1" applyFont="1" applyBorder="1" applyAlignment="1">
      <alignment horizontal="right" vertical="center"/>
    </xf>
    <xf numFmtId="0" fontId="20" fillId="0" borderId="0" xfId="0" applyFont="1" applyAlignment="1">
      <alignment vertical="center" wrapText="1"/>
    </xf>
    <xf numFmtId="0" fontId="0" fillId="21" borderId="0" xfId="0" applyFont="1" applyFill="1" applyAlignment="1">
      <alignment horizontal="left" vertical="center"/>
    </xf>
    <xf numFmtId="0" fontId="24" fillId="0" borderId="0" xfId="0" applyFont="1" applyAlignment="1">
      <alignment horizontal="left" vertical="center"/>
    </xf>
    <xf numFmtId="172" fontId="0" fillId="0" borderId="0" xfId="0" applyNumberFormat="1" applyFont="1" applyAlignment="1">
      <alignment horizontal="right" vertical="center"/>
    </xf>
    <xf numFmtId="180" fontId="0" fillId="0" borderId="0" xfId="0" applyNumberFormat="1" applyFont="1" applyAlignment="1">
      <alignment horizontal="right" vertical="center"/>
    </xf>
    <xf numFmtId="169" fontId="0" fillId="0" borderId="0" xfId="0" applyNumberFormat="1" applyFont="1" applyAlignment="1">
      <alignment vertical="center"/>
    </xf>
    <xf numFmtId="0" fontId="20" fillId="23" borderId="46" xfId="0" applyFont="1" applyFill="1" applyBorder="1" applyAlignment="1">
      <alignment vertical="center"/>
    </xf>
    <xf numFmtId="1" fontId="20" fillId="23" borderId="31" xfId="0" applyNumberFormat="1" applyFont="1" applyFill="1" applyBorder="1" applyAlignment="1">
      <alignment horizontal="center" vertical="center"/>
    </xf>
    <xf numFmtId="1" fontId="20" fillId="23" borderId="29" xfId="0" applyNumberFormat="1" applyFont="1" applyFill="1" applyBorder="1" applyAlignment="1">
      <alignment horizontal="center" vertical="center"/>
    </xf>
    <xf numFmtId="0" fontId="20" fillId="23" borderId="29" xfId="0" applyFont="1" applyFill="1" applyBorder="1" applyAlignment="1">
      <alignment horizontal="center" vertical="center"/>
    </xf>
    <xf numFmtId="0" fontId="20" fillId="23" borderId="47" xfId="0" applyFont="1" applyFill="1" applyBorder="1" applyAlignment="1">
      <alignment horizontal="center" vertical="center" wrapText="1"/>
    </xf>
    <xf numFmtId="0" fontId="20" fillId="23" borderId="29" xfId="0" applyFont="1" applyFill="1" applyBorder="1" applyAlignment="1">
      <alignment horizontal="center" vertical="center" wrapText="1"/>
    </xf>
    <xf numFmtId="176" fontId="20" fillId="24" borderId="48" xfId="63" applyNumberFormat="1" applyFont="1" applyFill="1" applyBorder="1" applyAlignment="1">
      <alignment horizontal="right" vertical="center"/>
    </xf>
    <xf numFmtId="176" fontId="20" fillId="24" borderId="49" xfId="63" applyNumberFormat="1" applyFont="1" applyFill="1" applyBorder="1" applyAlignment="1">
      <alignment horizontal="right" vertical="center"/>
    </xf>
    <xf numFmtId="176" fontId="20" fillId="24" borderId="50" xfId="63" applyNumberFormat="1" applyFont="1" applyFill="1" applyBorder="1" applyAlignment="1">
      <alignment horizontal="right" vertical="center"/>
    </xf>
    <xf numFmtId="178" fontId="20" fillId="24" borderId="48" xfId="63" applyNumberFormat="1" applyFont="1" applyFill="1" applyBorder="1" applyAlignment="1">
      <alignment horizontal="right" vertical="center"/>
    </xf>
    <xf numFmtId="176" fontId="0" fillId="0" borderId="51" xfId="63" applyNumberFormat="1" applyFont="1" applyFill="1" applyBorder="1" applyAlignment="1">
      <alignment horizontal="right" vertical="center"/>
    </xf>
    <xf numFmtId="176" fontId="0" fillId="0" borderId="52" xfId="63" applyNumberFormat="1" applyFont="1" applyFill="1" applyBorder="1" applyAlignment="1">
      <alignment horizontal="right" vertical="center"/>
    </xf>
    <xf numFmtId="176" fontId="0" fillId="0" borderId="53" xfId="63" applyNumberFormat="1" applyFont="1" applyFill="1" applyBorder="1" applyAlignment="1">
      <alignment horizontal="right" vertical="center"/>
    </xf>
    <xf numFmtId="178" fontId="20" fillId="0" borderId="51" xfId="63" applyNumberFormat="1" applyFont="1" applyFill="1" applyBorder="1" applyAlignment="1">
      <alignment horizontal="right" vertical="center"/>
    </xf>
    <xf numFmtId="176" fontId="0" fillId="0" borderId="54" xfId="63" applyNumberFormat="1" applyFont="1" applyFill="1" applyBorder="1" applyAlignment="1">
      <alignment horizontal="right" vertical="center"/>
    </xf>
    <xf numFmtId="176" fontId="0" fillId="0" borderId="55" xfId="63" applyNumberFormat="1" applyFont="1" applyFill="1" applyBorder="1" applyAlignment="1">
      <alignment horizontal="right" vertical="center"/>
    </xf>
    <xf numFmtId="176" fontId="0" fillId="0" borderId="56" xfId="63" applyNumberFormat="1" applyFont="1" applyFill="1" applyBorder="1" applyAlignment="1">
      <alignment horizontal="right" vertical="center"/>
    </xf>
    <xf numFmtId="178" fontId="20" fillId="0" borderId="54" xfId="63" applyNumberFormat="1" applyFont="1" applyFill="1" applyBorder="1" applyAlignment="1">
      <alignment horizontal="right" vertical="center"/>
    </xf>
    <xf numFmtId="176" fontId="0" fillId="0" borderId="57" xfId="63" applyNumberFormat="1" applyFont="1" applyFill="1" applyBorder="1" applyAlignment="1">
      <alignment horizontal="right" vertical="center"/>
    </xf>
    <xf numFmtId="176" fontId="0" fillId="0" borderId="58" xfId="63" applyNumberFormat="1" applyFont="1" applyFill="1" applyBorder="1" applyAlignment="1">
      <alignment horizontal="right" vertical="center"/>
    </xf>
    <xf numFmtId="176" fontId="0" fillId="0" borderId="59" xfId="63" applyNumberFormat="1" applyFont="1" applyFill="1" applyBorder="1" applyAlignment="1">
      <alignment horizontal="right" vertical="center"/>
    </xf>
    <xf numFmtId="178" fontId="20" fillId="0" borderId="57" xfId="63" applyNumberFormat="1" applyFont="1" applyFill="1" applyBorder="1" applyAlignment="1">
      <alignment horizontal="right" vertical="center"/>
    </xf>
    <xf numFmtId="176" fontId="0" fillId="0" borderId="60" xfId="63" applyNumberFormat="1" applyFont="1" applyFill="1" applyBorder="1" applyAlignment="1">
      <alignment horizontal="right" vertical="center"/>
    </xf>
    <xf numFmtId="176" fontId="0" fillId="0" borderId="61" xfId="63" applyNumberFormat="1" applyFont="1" applyFill="1" applyBorder="1" applyAlignment="1">
      <alignment horizontal="right" vertical="center"/>
    </xf>
    <xf numFmtId="176" fontId="0" fillId="0" borderId="62" xfId="63" applyNumberFormat="1" applyFont="1" applyFill="1" applyBorder="1" applyAlignment="1">
      <alignment horizontal="right" vertical="center"/>
    </xf>
    <xf numFmtId="178" fontId="20" fillId="0" borderId="60" xfId="63" applyNumberFormat="1" applyFont="1" applyFill="1" applyBorder="1" applyAlignment="1">
      <alignment horizontal="right" vertical="center"/>
    </xf>
    <xf numFmtId="175" fontId="0" fillId="0" borderId="42" xfId="63" applyFont="1" applyFill="1" applyBorder="1" applyAlignment="1">
      <alignment horizontal="right" vertical="center"/>
    </xf>
    <xf numFmtId="175" fontId="0" fillId="0" borderId="23" xfId="63" applyFont="1" applyFill="1" applyBorder="1" applyAlignment="1">
      <alignment horizontal="right" vertical="center"/>
    </xf>
    <xf numFmtId="176" fontId="0" fillId="0" borderId="41" xfId="63" applyNumberFormat="1" applyFont="1" applyFill="1" applyBorder="1" applyAlignment="1">
      <alignment horizontal="right" vertical="center"/>
    </xf>
    <xf numFmtId="178" fontId="0" fillId="0" borderId="42" xfId="63" applyNumberFormat="1" applyFont="1" applyFill="1" applyBorder="1" applyAlignment="1">
      <alignment horizontal="right" vertical="center"/>
    </xf>
    <xf numFmtId="178" fontId="0" fillId="0" borderId="63" xfId="63" applyNumberFormat="1" applyFont="1" applyFill="1" applyBorder="1" applyAlignment="1">
      <alignment horizontal="right" vertical="center"/>
    </xf>
    <xf numFmtId="176" fontId="0" fillId="0" borderId="64" xfId="63" applyNumberFormat="1" applyFont="1" applyFill="1" applyBorder="1" applyAlignment="1">
      <alignment horizontal="right" vertical="center"/>
    </xf>
    <xf numFmtId="176" fontId="0" fillId="0" borderId="65" xfId="63" applyNumberFormat="1" applyFont="1" applyFill="1" applyBorder="1" applyAlignment="1">
      <alignment horizontal="right" vertical="center"/>
    </xf>
    <xf numFmtId="176" fontId="0" fillId="0" borderId="66" xfId="63" applyNumberFormat="1" applyFont="1" applyFill="1" applyBorder="1" applyAlignment="1">
      <alignment horizontal="right" vertical="center"/>
    </xf>
    <xf numFmtId="178" fontId="20" fillId="0" borderId="67" xfId="63" applyNumberFormat="1" applyFont="1" applyFill="1" applyBorder="1" applyAlignment="1">
      <alignment horizontal="right" vertical="center"/>
    </xf>
    <xf numFmtId="178" fontId="20" fillId="0" borderId="40" xfId="63" applyNumberFormat="1" applyFont="1" applyFill="1" applyBorder="1" applyAlignment="1">
      <alignment horizontal="right" vertical="center"/>
    </xf>
    <xf numFmtId="176" fontId="0" fillId="0" borderId="23" xfId="63" applyNumberFormat="1" applyFont="1" applyFill="1" applyBorder="1" applyAlignment="1">
      <alignment horizontal="right" vertical="center"/>
    </xf>
    <xf numFmtId="178" fontId="0" fillId="0" borderId="68" xfId="63" applyNumberFormat="1" applyFont="1" applyFill="1" applyBorder="1" applyAlignment="1">
      <alignment horizontal="right" vertical="center"/>
    </xf>
    <xf numFmtId="178" fontId="20" fillId="0" borderId="64" xfId="63" applyNumberFormat="1" applyFont="1" applyFill="1" applyBorder="1" applyAlignment="1">
      <alignment horizontal="right" vertical="center"/>
    </xf>
    <xf numFmtId="178" fontId="20" fillId="0" borderId="6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20" fillId="24" borderId="31" xfId="63" applyNumberFormat="1" applyFont="1" applyFill="1" applyBorder="1" applyAlignment="1">
      <alignment horizontal="right" vertical="center"/>
    </xf>
    <xf numFmtId="176" fontId="20" fillId="24" borderId="29" xfId="63" applyNumberFormat="1" applyFont="1" applyFill="1" applyBorder="1" applyAlignment="1">
      <alignment horizontal="right" vertical="center"/>
    </xf>
    <xf numFmtId="176" fontId="20" fillId="24" borderId="30" xfId="63" applyNumberFormat="1" applyFont="1" applyFill="1" applyBorder="1" applyAlignment="1">
      <alignment horizontal="right" vertical="center"/>
    </xf>
    <xf numFmtId="178" fontId="20" fillId="24" borderId="31" xfId="63" applyNumberFormat="1" applyFont="1" applyFill="1" applyBorder="1" applyAlignment="1">
      <alignment horizontal="right" vertical="center"/>
    </xf>
    <xf numFmtId="0" fontId="20" fillId="24" borderId="29" xfId="0" applyFont="1" applyFill="1" applyBorder="1" applyAlignment="1">
      <alignment horizontal="center" vertical="center"/>
    </xf>
    <xf numFmtId="0" fontId="20" fillId="0" borderId="20" xfId="0" applyFont="1" applyBorder="1" applyAlignment="1">
      <alignment horizontal="left" vertical="center"/>
    </xf>
    <xf numFmtId="164" fontId="0" fillId="0" borderId="0" xfId="0" applyNumberFormat="1" applyFont="1"/>
    <xf numFmtId="0" fontId="20" fillId="0" borderId="22" xfId="0" applyFont="1" applyBorder="1" applyAlignment="1">
      <alignment horizontal="left" vertical="center"/>
    </xf>
    <xf numFmtId="176" fontId="0" fillId="0" borderId="22" xfId="63" applyNumberFormat="1" applyFont="1" applyFill="1" applyBorder="1" applyAlignment="1">
      <alignment horizontal="right"/>
    </xf>
    <xf numFmtId="0" fontId="20" fillId="0" borderId="38" xfId="0" applyFont="1" applyBorder="1" applyAlignment="1">
      <alignment horizontal="left" vertical="center"/>
    </xf>
    <xf numFmtId="176" fontId="0" fillId="0" borderId="38" xfId="63" applyNumberFormat="1" applyFont="1" applyFill="1" applyBorder="1" applyAlignment="1">
      <alignment horizontal="right"/>
    </xf>
    <xf numFmtId="0" fontId="25" fillId="0" borderId="0" xfId="0" applyFont="1"/>
    <xf numFmtId="9" fontId="0" fillId="0" borderId="0" xfId="15" applyFont="1" applyFill="1" applyBorder="1" applyAlignment="1">
      <alignment/>
    </xf>
    <xf numFmtId="0" fontId="19" fillId="18" borderId="10" xfId="0" applyFont="1" applyFill="1" applyBorder="1" applyAlignment="1">
      <alignment horizontal="left" vertical="center" wrapText="1"/>
    </xf>
    <xf numFmtId="0" fontId="20" fillId="23" borderId="37" xfId="0" applyFont="1" applyFill="1" applyBorder="1" applyAlignment="1">
      <alignment horizontal="center" vertical="center" wrapText="1"/>
    </xf>
    <xf numFmtId="177" fontId="0" fillId="21" borderId="10" xfId="0" applyNumberFormat="1" applyFont="1" applyFill="1" applyBorder="1" applyAlignment="1">
      <alignment horizontal="right" vertical="center"/>
    </xf>
    <xf numFmtId="0" fontId="20" fillId="23" borderId="22" xfId="0" applyFont="1" applyFill="1" applyBorder="1" applyAlignment="1">
      <alignment horizontal="center" vertical="center" wrapText="1"/>
    </xf>
    <xf numFmtId="0" fontId="26" fillId="0" borderId="0" xfId="0" applyFont="1" applyAlignment="1">
      <alignment horizontal="left"/>
    </xf>
    <xf numFmtId="1" fontId="20" fillId="0" borderId="70" xfId="0" applyNumberFormat="1" applyFont="1" applyBorder="1" applyAlignment="1">
      <alignment vertical="center"/>
    </xf>
    <xf numFmtId="172" fontId="0" fillId="21" borderId="0" xfId="0" applyNumberFormat="1" applyFont="1" applyFill="1" applyAlignment="1">
      <alignment horizontal="right" vertical="center"/>
    </xf>
    <xf numFmtId="0" fontId="21" fillId="0" borderId="0" xfId="0" applyFont="1" applyAlignment="1">
      <alignment horizontal="left" vertical="center"/>
    </xf>
    <xf numFmtId="0" fontId="21" fillId="0" borderId="0" xfId="0" applyFont="1" applyAlignment="1">
      <alignment horizontal="left" vertical="center" wrapText="1"/>
    </xf>
    <xf numFmtId="165" fontId="0" fillId="25" borderId="0" xfId="15" applyNumberFormat="1" applyFont="1" applyFill="1" applyBorder="1"/>
    <xf numFmtId="179" fontId="0" fillId="0" borderId="10" xfId="0" applyNumberFormat="1" applyFont="1" applyBorder="1" applyAlignment="1">
      <alignment horizontal="right" vertical="center"/>
    </xf>
    <xf numFmtId="1" fontId="0" fillId="0" borderId="10" xfId="0" applyNumberFormat="1" applyFont="1" applyBorder="1" applyAlignment="1">
      <alignment horizontal="right" vertical="center"/>
    </xf>
    <xf numFmtId="3" fontId="0" fillId="0" borderId="10" xfId="0" applyNumberFormat="1" applyFont="1" applyBorder="1" applyAlignment="1">
      <alignment horizontal="right" vertical="center"/>
    </xf>
    <xf numFmtId="3" fontId="20" fillId="0" borderId="0" xfId="0" applyNumberFormat="1" applyFont="1" applyAlignment="1">
      <alignment horizontal="right" vertical="center"/>
    </xf>
    <xf numFmtId="169" fontId="0" fillId="21" borderId="12" xfId="0" applyNumberFormat="1" applyFont="1" applyFill="1" applyBorder="1" applyAlignment="1">
      <alignment horizontal="center" vertical="center"/>
    </xf>
    <xf numFmtId="169" fontId="0" fillId="21" borderId="13" xfId="0" applyNumberFormat="1" applyFont="1" applyFill="1" applyBorder="1" applyAlignment="1">
      <alignment horizontal="center" vertical="center"/>
    </xf>
    <xf numFmtId="169" fontId="0" fillId="21" borderId="14" xfId="0" applyNumberFormat="1" applyFont="1" applyFill="1" applyBorder="1" applyAlignment="1">
      <alignment horizontal="center" vertical="center"/>
    </xf>
    <xf numFmtId="0" fontId="23" fillId="0" borderId="0" xfId="0" applyFont="1" applyAlignment="1">
      <alignment horizontal="left"/>
    </xf>
    <xf numFmtId="0" fontId="26"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xf>
    <xf numFmtId="0" fontId="0" fillId="0" borderId="0" xfId="0" applyFont="1" applyAlignment="1">
      <alignment horizontal="center" vertical="center"/>
    </xf>
    <xf numFmtId="0" fontId="21" fillId="0" borderId="0" xfId="0" applyFont="1" applyAlignment="1">
      <alignment horizontal="left" wrapText="1"/>
    </xf>
    <xf numFmtId="0" fontId="26" fillId="0" borderId="0" xfId="0" applyFont="1" applyAlignment="1">
      <alignment horizontal="left" wrapText="1"/>
    </xf>
    <xf numFmtId="0" fontId="0" fillId="0" borderId="0" xfId="0" applyFont="1" applyAlignment="1">
      <alignment horizontal="left" wrapText="1"/>
    </xf>
  </cellXfs>
  <cellStyles count="52">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2" xfId="59"/>
    <cellStyle name="Title" xfId="60"/>
    <cellStyle name="Total" xfId="61"/>
    <cellStyle name="Warning Text" xfId="62"/>
    <cellStyle name="NumberCellStyle" xfId="63"/>
    <cellStyle name="Normal_Tables_and_Graphs" xfId="64"/>
    <cellStyle name="Percent 3" xfId="65"/>
  </cellStyles>
  <dxfs count="12">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B050"/>
      </font>
      <fill>
        <patternFill patternType="none"/>
      </fill>
      <border/>
    </dxf>
    <dxf>
      <font>
        <color auto="1"/>
      </font>
      <border/>
    </dxf>
    <dxf>
      <font>
        <color rgb="FFFF0000"/>
      </font>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D1BBAF"/>
      <rgbColor rgb="00E1D3CC"/>
      <rgbColor rgb="0074B0B7"/>
      <rgbColor rgb="00B9D8DB"/>
      <rgbColor rgb="00912A71"/>
      <rgbColor rgb="00DC87C2"/>
      <rgbColor rgb="00006A72"/>
      <rgbColor rgb="0074BABA"/>
      <rgbColor rgb="00543F4B"/>
      <rgbColor rgb="00A38596"/>
      <rgbColor rgb="00FF0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75"/>
          <c:y val="0.06025"/>
          <c:w val="0.935"/>
          <c:h val="0.813"/>
        </c:manualLayout>
      </c:layout>
      <c:lineChart>
        <c:grouping val="standard"/>
        <c:varyColors val="0"/>
        <c:ser>
          <c:idx val="0"/>
          <c:order val="0"/>
          <c:tx>
            <c:strRef>
              <c:f>Figure1!$B$4</c:f>
              <c:strCache>
                <c:ptCount val="1"/>
                <c:pt idx="0">
                  <c:v>EU</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Figure1!$C$3:$R$3</c:f>
              <c:numCache/>
            </c:numRef>
          </c:cat>
          <c:val>
            <c:numRef>
              <c:f>Figure1!$C$4:$R$4</c:f>
              <c:numCache/>
            </c:numRef>
          </c:val>
          <c:smooth val="0"/>
        </c:ser>
        <c:marker val="1"/>
        <c:axId val="58989897"/>
        <c:axId val="61147026"/>
      </c:lineChart>
      <c:catAx>
        <c:axId val="58989897"/>
        <c:scaling>
          <c:orientation val="minMax"/>
        </c:scaling>
        <c:axPos val="b"/>
        <c:delete val="0"/>
        <c:numFmt formatCode="0" sourceLinked="1"/>
        <c:majorTickMark val="out"/>
        <c:minorTickMark val="none"/>
        <c:tickLblPos val="nextTo"/>
        <c:spPr>
          <a:ln w="3175">
            <a:solidFill>
              <a:srgbClr val="000000"/>
            </a:solidFill>
            <a:prstDash val="solid"/>
          </a:ln>
        </c:spPr>
        <c:txPr>
          <a:bodyPr vert="horz" rot="-3600000"/>
          <a:lstStyle/>
          <a:p>
            <a:pPr>
              <a:defRPr lang="en-US" cap="none" sz="1200" b="0" i="0" u="none" baseline="0">
                <a:solidFill>
                  <a:srgbClr val="000000"/>
                </a:solidFill>
                <a:latin typeface="Arial"/>
                <a:ea typeface="Arial"/>
                <a:cs typeface="Arial"/>
              </a:defRPr>
            </a:pPr>
          </a:p>
        </c:txPr>
        <c:crossAx val="61147026"/>
        <c:crosses val="autoZero"/>
        <c:auto val="1"/>
        <c:lblOffset val="100"/>
        <c:tickLblSkip val="1"/>
        <c:noMultiLvlLbl val="0"/>
      </c:catAx>
      <c:valAx>
        <c:axId val="6114702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8989897"/>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9" orientation="landscape" horizontalDpi="200" verticalDpi="200"/>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weight of seaborne freight handled in main ports by type of cargo, 2022</a:t>
            </a:r>
            <a:r>
              <a:rPr lang="en-US" cap="none" sz="1600" b="0" u="none" baseline="0">
                <a:solidFill>
                  <a:srgbClr val="000000"/>
                </a:solidFill>
                <a:latin typeface="Arial"/>
                <a:ea typeface="Arial"/>
                <a:cs typeface="Arial"/>
              </a:rPr>
              <a:t>
(%, based on tonnes)</a:t>
            </a:r>
          </a:p>
        </c:rich>
      </c:tx>
      <c:layout>
        <c:manualLayout>
          <c:xMode val="edge"/>
          <c:yMode val="edge"/>
          <c:x val="0.00525"/>
          <c:y val="0.0065"/>
        </c:manualLayout>
      </c:layout>
      <c:overlay val="0"/>
      <c:spPr>
        <a:noFill/>
        <a:ln>
          <a:noFill/>
        </a:ln>
      </c:spPr>
    </c:title>
    <c:plotArea>
      <c:layout>
        <c:manualLayout>
          <c:layoutTarget val="inner"/>
          <c:xMode val="edge"/>
          <c:yMode val="edge"/>
          <c:x val="0.05175"/>
          <c:y val="0.1025"/>
          <c:w val="0.93375"/>
          <c:h val="0.608"/>
        </c:manualLayout>
      </c:layout>
      <c:barChart>
        <c:barDir val="col"/>
        <c:grouping val="stacked"/>
        <c:varyColors val="0"/>
        <c:ser>
          <c:idx val="0"/>
          <c:order val="0"/>
          <c:tx>
            <c:strRef>
              <c:f>Figure5!$H$53</c:f>
              <c:strCache>
                <c:ptCount val="1"/>
                <c:pt idx="0">
                  <c:v>Liquid bulk goods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Figure5!$B$54:$B$82</c:f>
              <c:strCache/>
            </c:strRef>
          </c:cat>
          <c:val>
            <c:numRef>
              <c:f>Figure5!$H$54:$H$82</c:f>
              <c:numCache/>
            </c:numRef>
          </c:val>
        </c:ser>
        <c:ser>
          <c:idx val="1"/>
          <c:order val="1"/>
          <c:tx>
            <c:strRef>
              <c:f>Figure5!$I$53</c:f>
              <c:strCache>
                <c:ptCount val="1"/>
                <c:pt idx="0">
                  <c:v>Dry bulk goods</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Figure5!$B$54:$B$82</c:f>
              <c:strCache/>
            </c:strRef>
          </c:cat>
          <c:val>
            <c:numRef>
              <c:f>Figure5!$I$54:$I$82</c:f>
              <c:numCache/>
            </c:numRef>
          </c:val>
        </c:ser>
        <c:ser>
          <c:idx val="2"/>
          <c:order val="2"/>
          <c:tx>
            <c:strRef>
              <c:f>Figure5!$J$53</c:f>
              <c:strCache>
                <c:ptCount val="1"/>
                <c:pt idx="0">
                  <c:v>Large containers</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Figure5!$B$54:$B$82</c:f>
              <c:strCache/>
            </c:strRef>
          </c:cat>
          <c:val>
            <c:numRef>
              <c:f>Figure5!$J$54:$J$82</c:f>
              <c:numCache/>
            </c:numRef>
          </c:val>
        </c:ser>
        <c:ser>
          <c:idx val="3"/>
          <c:order val="3"/>
          <c:tx>
            <c:strRef>
              <c:f>Figure5!$K$53</c:f>
              <c:strCache>
                <c:ptCount val="1"/>
                <c:pt idx="0">
                  <c:v>Ro-Ro Mobile Units</c:v>
                </c:pt>
              </c:strCache>
            </c:strRef>
          </c:tx>
          <c:spPr>
            <a:solidFill>
              <a:srgbClr val="B09120">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Figure5!$B$54:$B$82</c:f>
              <c:strCache/>
            </c:strRef>
          </c:cat>
          <c:val>
            <c:numRef>
              <c:f>Figure5!$K$54:$K$82</c:f>
              <c:numCache/>
            </c:numRef>
          </c:val>
        </c:ser>
        <c:ser>
          <c:idx val="4"/>
          <c:order val="4"/>
          <c:tx>
            <c:strRef>
              <c:f>Figure5!$L$53</c:f>
              <c:strCache>
                <c:ptCount val="1"/>
                <c:pt idx="0">
                  <c:v>Other cargo</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Figure5!$B$54:$B$82</c:f>
              <c:strCache/>
            </c:strRef>
          </c:cat>
          <c:val>
            <c:numRef>
              <c:f>Figure5!$L$54:$L$82</c:f>
              <c:numCache/>
            </c:numRef>
          </c:val>
        </c:ser>
        <c:overlap val="100"/>
        <c:gapWidth val="55"/>
        <c:axId val="5085043"/>
        <c:axId val="45765388"/>
      </c:barChart>
      <c:catAx>
        <c:axId val="508504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5765388"/>
        <c:crosses val="autoZero"/>
        <c:auto val="1"/>
        <c:lblOffset val="100"/>
        <c:noMultiLvlLbl val="0"/>
      </c:catAx>
      <c:valAx>
        <c:axId val="45765388"/>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085043"/>
        <c:crosses val="autoZero"/>
        <c:crossBetween val="between"/>
        <c:dispUnits/>
      </c:valAx>
      <c:spPr>
        <a:noFill/>
        <a:ln>
          <a:noFill/>
        </a:ln>
      </c:spPr>
    </c:plotArea>
    <c:legend>
      <c:legendPos val="b"/>
      <c:layout>
        <c:manualLayout>
          <c:xMode val="edge"/>
          <c:yMode val="edge"/>
          <c:x val="0.1175"/>
          <c:y val="0.85575"/>
          <c:w val="0.741"/>
          <c:h val="0.039"/>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Gross weight of seaborne freight </a:t>
            </a:r>
            <a:r>
              <a:rPr lang="en-US" cap="none" sz="1800" b="1" u="none" baseline="0">
                <a:solidFill>
                  <a:srgbClr val="000000"/>
                </a:solidFill>
                <a:latin typeface="Arial"/>
                <a:ea typeface="Arial"/>
                <a:cs typeface="Arial"/>
              </a:rPr>
              <a:t>handled</a:t>
            </a:r>
            <a:r>
              <a:rPr lang="en-US" cap="none" sz="1600" b="1" u="none" baseline="0">
                <a:solidFill>
                  <a:srgbClr val="000000"/>
                </a:solidFill>
                <a:latin typeface="Arial"/>
                <a:ea typeface="Arial"/>
                <a:cs typeface="Arial"/>
              </a:rPr>
              <a:t> in main EU ports by type of goods, 2022</a:t>
            </a:r>
            <a:r>
              <a:rPr lang="en-US" cap="none" sz="1600" b="0" u="none" baseline="0">
                <a:solidFill>
                  <a:srgbClr val="000000"/>
                </a:solidFill>
                <a:latin typeface="Arial"/>
                <a:ea typeface="Arial"/>
                <a:cs typeface="Arial"/>
              </a:rPr>
              <a:t>
(%, based on tonnes)</a:t>
            </a:r>
          </a:p>
        </c:rich>
      </c:tx>
      <c:layout>
        <c:manualLayout>
          <c:xMode val="edge"/>
          <c:yMode val="edge"/>
          <c:x val="0.01"/>
          <c:y val="0.0095"/>
        </c:manualLayout>
      </c:layout>
      <c:overlay val="0"/>
      <c:spPr>
        <a:noFill/>
        <a:ln>
          <a:noFill/>
        </a:ln>
      </c:spPr>
    </c:title>
    <c:plotArea>
      <c:layout>
        <c:manualLayout>
          <c:layoutTarget val="inner"/>
          <c:xMode val="edge"/>
          <c:yMode val="edge"/>
          <c:x val="0.23975"/>
          <c:y val="0.2235"/>
          <c:w val="0.49375"/>
          <c:h val="0.4805"/>
        </c:manualLayout>
      </c:layout>
      <c:pieChart>
        <c:varyColors val="1"/>
        <c:ser>
          <c:idx val="0"/>
          <c:order val="0"/>
          <c:spPr>
            <a:ln w="19050">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a:solidFill>
                  <a:schemeClr val="bg1"/>
                </a:solidFill>
              </a:ln>
            </c:spPr>
          </c:dPt>
          <c:dPt>
            <c:idx val="1"/>
            <c:spPr>
              <a:solidFill>
                <a:srgbClr val="2644A7">
                  <a:lumMod val="60000"/>
                  <a:lumOff val="40000"/>
                </a:srgbClr>
              </a:solidFill>
              <a:ln w="19050">
                <a:solidFill>
                  <a:schemeClr val="bg1"/>
                </a:solidFill>
              </a:ln>
            </c:spPr>
          </c:dPt>
          <c:dPt>
            <c:idx val="2"/>
            <c:spPr>
              <a:solidFill>
                <a:srgbClr val="2644A7">
                  <a:lumMod val="40000"/>
                  <a:lumOff val="60000"/>
                </a:srgbClr>
              </a:solidFill>
              <a:ln w="19050">
                <a:solidFill>
                  <a:schemeClr val="bg1"/>
                </a:solidFill>
              </a:ln>
            </c:spPr>
          </c:dPt>
          <c:dPt>
            <c:idx val="3"/>
            <c:spPr>
              <a:solidFill>
                <a:srgbClr val="B09120">
                  <a:lumMod val="100000"/>
                </a:srgbClr>
              </a:solidFill>
              <a:ln w="19050">
                <a:solidFill>
                  <a:schemeClr val="bg1"/>
                </a:solidFill>
              </a:ln>
            </c:spPr>
          </c:dPt>
          <c:dPt>
            <c:idx val="4"/>
            <c:spPr>
              <a:solidFill>
                <a:srgbClr val="B09120">
                  <a:lumMod val="60000"/>
                  <a:lumOff val="40000"/>
                </a:srgbClr>
              </a:solidFill>
              <a:ln w="19050">
                <a:solidFill>
                  <a:schemeClr val="bg1"/>
                </a:solidFill>
              </a:ln>
            </c:spPr>
          </c:dPt>
          <c:dPt>
            <c:idx val="5"/>
            <c:spPr>
              <a:solidFill>
                <a:srgbClr val="B09120">
                  <a:lumMod val="40000"/>
                  <a:lumOff val="60000"/>
                </a:srgbClr>
              </a:solidFill>
              <a:ln w="19050">
                <a:solidFill>
                  <a:schemeClr val="bg1"/>
                </a:solidFill>
              </a:ln>
            </c:spPr>
          </c:dPt>
          <c:dPt>
            <c:idx val="6"/>
            <c:spPr>
              <a:solidFill>
                <a:srgbClr val="E04040">
                  <a:lumMod val="100000"/>
                </a:srgbClr>
              </a:solidFill>
              <a:ln w="19050">
                <a:solidFill>
                  <a:schemeClr val="bg1"/>
                </a:solidFill>
              </a:ln>
            </c:spPr>
          </c:dPt>
          <c:dPt>
            <c:idx val="7"/>
            <c:spPr>
              <a:solidFill>
                <a:srgbClr val="E04040">
                  <a:lumMod val="60000"/>
                  <a:lumOff val="40000"/>
                </a:srgbClr>
              </a:solidFill>
              <a:ln w="19050">
                <a:solidFill>
                  <a:schemeClr val="bg1"/>
                </a:solidFill>
              </a:ln>
            </c:spPr>
          </c:dPt>
          <c:dLbls>
            <c:dLbl>
              <c:idx val="0"/>
              <c:layout>
                <c:manualLayout>
                  <c:x val="0.01825"/>
                  <c:y val="0.02925"/>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0_i%" sourceLinked="0"/>
              <c:spPr>
                <a:noFill/>
                <a:ln>
                  <a:noFill/>
                </a:ln>
              </c:spPr>
              <c:dLblPos val="bestFit"/>
              <c:showLegendKey val="0"/>
              <c:showVal val="0"/>
              <c:showBubbleSize val="0"/>
              <c:showCatName val="1"/>
              <c:showSerName val="0"/>
              <c:showPercent val="1"/>
            </c:dLbl>
            <c:dLbl>
              <c:idx val="1"/>
              <c:layout>
                <c:manualLayout>
                  <c:x val="0.02825"/>
                  <c:y val="-0.014"/>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0_i%" sourceLinked="0"/>
              <c:spPr>
                <a:noFill/>
                <a:ln>
                  <a:noFill/>
                </a:ln>
              </c:spPr>
              <c:dLblPos val="bestFit"/>
              <c:showLegendKey val="0"/>
              <c:showVal val="0"/>
              <c:showBubbleSize val="0"/>
              <c:showCatName val="1"/>
              <c:showSerName val="0"/>
              <c:showPercent val="1"/>
            </c:dLbl>
            <c:dLbl>
              <c:idx val="2"/>
              <c:layout>
                <c:manualLayout>
                  <c:x val="0.05175"/>
                  <c:y val="-0.02625"/>
                </c:manualLayout>
              </c:layout>
              <c:dLblPos val="bestFit"/>
              <c:showLegendKey val="0"/>
              <c:showVal val="0"/>
              <c:showBubbleSize val="0"/>
              <c:showCatName val="1"/>
              <c:showSerName val="0"/>
              <c:showPercent val="1"/>
            </c:dLbl>
            <c:dLbl>
              <c:idx val="3"/>
              <c:layout>
                <c:manualLayout>
                  <c:x val="0.01575"/>
                  <c:y val="0.0485"/>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0_i%" sourceLinked="0"/>
              <c:spPr>
                <a:noFill/>
                <a:ln>
                  <a:noFill/>
                </a:ln>
              </c:spPr>
              <c:dLblPos val="bestFit"/>
              <c:showLegendKey val="0"/>
              <c:showVal val="0"/>
              <c:showBubbleSize val="0"/>
              <c:showCatName val="1"/>
              <c:showSerName val="0"/>
              <c:showPercent val="1"/>
            </c:dLbl>
            <c:dLbl>
              <c:idx val="4"/>
              <c:layout>
                <c:manualLayout>
                  <c:x val="0.0135"/>
                  <c:y val="0.0665"/>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0_i%" sourceLinked="0"/>
              <c:spPr>
                <a:noFill/>
                <a:ln>
                  <a:noFill/>
                </a:ln>
              </c:spPr>
              <c:dLblPos val="bestFit"/>
              <c:showLegendKey val="0"/>
              <c:showVal val="0"/>
              <c:showBubbleSize val="0"/>
              <c:showCatName val="1"/>
              <c:showSerName val="0"/>
              <c:showPercent val="1"/>
            </c:dLbl>
            <c:dLbl>
              <c:idx val="5"/>
              <c:layout>
                <c:manualLayout>
                  <c:x val="-0.042"/>
                  <c:y val="0.02475"/>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0_i%" sourceLinked="0"/>
              <c:spPr>
                <a:noFill/>
                <a:ln>
                  <a:noFill/>
                </a:ln>
              </c:spPr>
              <c:dLblPos val="bestFit"/>
              <c:showLegendKey val="0"/>
              <c:showVal val="0"/>
              <c:showBubbleSize val="0"/>
              <c:showCatName val="1"/>
              <c:showSerName val="0"/>
              <c:showPercent val="1"/>
            </c:dLbl>
            <c:dLbl>
              <c:idx val="6"/>
              <c:layout>
                <c:manualLayout>
                  <c:x val="-0.0435"/>
                  <c:y val="-0.05825"/>
                </c:manualLayout>
              </c:layout>
              <c:dLblPos val="bestFit"/>
              <c:showLegendKey val="0"/>
              <c:showVal val="0"/>
              <c:showBubbleSize val="0"/>
              <c:showCatName val="1"/>
              <c:showSerName val="0"/>
              <c:showPercent val="1"/>
            </c:dLbl>
            <c:dLbl>
              <c:idx val="7"/>
              <c:layout>
                <c:manualLayout>
                  <c:x val="-0.005"/>
                  <c:y val="-0.011"/>
                </c:manualLayout>
              </c:layout>
              <c:dLblPos val="bestFit"/>
              <c:showLegendKey val="0"/>
              <c:showVal val="0"/>
              <c:showBubbleSize val="0"/>
              <c:showCatName val="1"/>
              <c:showSerName val="0"/>
              <c:showPercent val="1"/>
            </c:dLbl>
            <c:numFmt formatCode="0.0_i%" sourceLinked="0"/>
            <c:spPr>
              <a:noFill/>
              <a:ln>
                <a:noFill/>
              </a:ln>
            </c:spPr>
            <c:txPr>
              <a:bodyPr vert="horz" rot="0" anchor="ctr">
                <a:spAutoFit/>
              </a:bodyPr>
              <a:lstStyle/>
              <a:p>
                <a:pPr algn="ctr">
                  <a:defRPr lang="en-US" cap="none" sz="12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Figure6!$H$44:$H$51</c:f>
              <c:strCache/>
            </c:strRef>
          </c:cat>
          <c:val>
            <c:numRef>
              <c:f>Figure6!$I$44:$I$51</c:f>
              <c:numCache/>
            </c:numRef>
          </c:val>
        </c:ser>
      </c:pieChart>
      <c:spPr>
        <a:noFill/>
        <a:ln w="25400">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95"/>
          <c:y val="0.017"/>
          <c:w val="0.77775"/>
          <c:h val="0.8895"/>
        </c:manualLayout>
      </c:layout>
      <c:barChart>
        <c:barDir val="bar"/>
        <c:grouping val="clustered"/>
        <c:varyColors val="0"/>
        <c:ser>
          <c:idx val="0"/>
          <c:order val="0"/>
          <c:tx>
            <c:strRef>
              <c:f>'Figure 7'!$E$12</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7'!$C$13:$C$32</c:f>
              <c:strCache/>
            </c:strRef>
          </c:cat>
          <c:val>
            <c:numRef>
              <c:f>'Figure 7'!$E$13:$E$32</c:f>
              <c:numCache/>
            </c:numRef>
          </c:val>
        </c:ser>
        <c:ser>
          <c:idx val="1"/>
          <c:order val="1"/>
          <c:tx>
            <c:strRef>
              <c:f>'Figure 7'!$F$12</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7'!$C$13:$C$32</c:f>
              <c:strCache/>
            </c:strRef>
          </c:cat>
          <c:val>
            <c:numRef>
              <c:f>'Figure 7'!$F$13:$F$32</c:f>
              <c:numCache/>
            </c:numRef>
          </c:val>
        </c:ser>
        <c:ser>
          <c:idx val="2"/>
          <c:order val="2"/>
          <c:tx>
            <c:strRef>
              <c:f>'Figure 7'!$G$12</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7'!$C$13:$C$32</c:f>
              <c:strCache/>
            </c:strRef>
          </c:cat>
          <c:val>
            <c:numRef>
              <c:f>'Figure 7'!$G$13:$G$32</c:f>
              <c:numCache/>
            </c:numRef>
          </c:val>
        </c:ser>
        <c:overlap val="-20"/>
        <c:axId val="9235309"/>
        <c:axId val="16008918"/>
      </c:barChart>
      <c:catAx>
        <c:axId val="9235309"/>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crossAx val="16008918"/>
        <c:crosses val="autoZero"/>
        <c:auto val="1"/>
        <c:lblOffset val="100"/>
        <c:noMultiLvlLbl val="0"/>
      </c:catAx>
      <c:valAx>
        <c:axId val="16008918"/>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9235309"/>
        <c:crosses val="max"/>
        <c:crossBetween val="between"/>
        <c:dispUnits/>
      </c:valAx>
      <c:spPr>
        <a:noFill/>
        <a:ln>
          <a:noFill/>
        </a:ln>
      </c:spPr>
    </c:plotArea>
    <c:legend>
      <c:legendPos val="b"/>
      <c:layout>
        <c:manualLayout>
          <c:xMode val="edge"/>
          <c:yMode val="edge"/>
          <c:x val="0.40825"/>
          <c:y val="0.95925"/>
          <c:w val="0.185"/>
          <c:h val="0.028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Top 20 EU ports handling freight, 2012, 2021 and 2022</a:t>
            </a:r>
            <a:r>
              <a:rPr lang="en-US" cap="none" sz="1600" b="0" u="none" baseline="0">
                <a:latin typeface="Arial"/>
                <a:ea typeface="Arial"/>
                <a:cs typeface="Arial"/>
              </a:rPr>
              <a:t>
(million tonnes)</a:t>
            </a:r>
          </a:p>
        </c:rich>
      </c:tx>
      <c:layout>
        <c:manualLayout>
          <c:xMode val="edge"/>
          <c:yMode val="edge"/>
          <c:x val="0.00525"/>
          <c:y val="0.00475"/>
        </c:manualLayout>
      </c:layout>
      <c:overlay val="0"/>
      <c:spPr>
        <a:noFill/>
        <a:ln>
          <a:noFill/>
        </a:ln>
      </c:spPr>
    </c:title>
    <c:plotArea>
      <c:layout>
        <c:manualLayout>
          <c:xMode val="edge"/>
          <c:yMode val="edge"/>
          <c:x val="0.00525"/>
          <c:y val="0.00475"/>
          <c:w val="0"/>
          <c:h val="0"/>
        </c:manualLayout>
      </c:layout>
      <c:barChart>
        <c:barDir val="col"/>
        <c:grouping val="clustered"/>
        <c:varyColors val="0"/>
        <c:ser>
          <c:idx val="0"/>
          <c:order val="0"/>
          <c:tx>
            <c:strRef>
              <c:f>'Figure 7'!$A$2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7'!$B$1</c:f>
              <c:numCache/>
            </c:numRef>
          </c:cat>
          <c:val>
            <c:numRef>
              <c:f>'Figure 7'!$B$2</c:f>
              <c:numCache/>
            </c:numRef>
          </c:val>
        </c:ser>
        <c:axId val="9862535"/>
        <c:axId val="21653952"/>
      </c:barChart>
      <c:catAx>
        <c:axId val="9862535"/>
        <c:scaling>
          <c:orientation val="minMax"/>
        </c:scaling>
        <c:axPos val="b"/>
        <c:delete val="1"/>
        <c:majorTickMark val="out"/>
        <c:minorTickMark val="none"/>
        <c:tickLblPos val="nextTo"/>
        <c:crossAx val="21653952"/>
        <c:crosses val="autoZero"/>
        <c:auto val="1"/>
        <c:lblOffset val="100"/>
        <c:noMultiLvlLbl val="0"/>
      </c:catAx>
      <c:valAx>
        <c:axId val="21653952"/>
        <c:scaling>
          <c:orientation val="minMax"/>
        </c:scaling>
        <c:axPos val="l"/>
        <c:delete val="1"/>
        <c:majorTickMark val="out"/>
        <c:minorTickMark val="none"/>
        <c:tickLblPos val="nextTo"/>
        <c:crossAx val="9862535"/>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20 EU ports handling freight by direction, 2022</a:t>
            </a:r>
            <a:r>
              <a:rPr lang="en-US" cap="none" sz="1600" b="0" u="none" baseline="0">
                <a:solidFill>
                  <a:srgbClr val="000000"/>
                </a:solidFill>
                <a:latin typeface="Arial"/>
                <a:ea typeface="Arial"/>
                <a:cs typeface="Arial"/>
              </a:rPr>
              <a:t>
(%, based on tonnes)</a:t>
            </a:r>
          </a:p>
        </c:rich>
      </c:tx>
      <c:layout>
        <c:manualLayout>
          <c:xMode val="edge"/>
          <c:yMode val="edge"/>
          <c:x val="0.00525"/>
          <c:y val="0.012"/>
        </c:manualLayout>
      </c:layout>
      <c:overlay val="0"/>
      <c:spPr>
        <a:noFill/>
        <a:ln>
          <a:noFill/>
        </a:ln>
      </c:spPr>
    </c:title>
    <c:plotArea>
      <c:layout>
        <c:manualLayout>
          <c:layoutTarget val="inner"/>
          <c:xMode val="edge"/>
          <c:yMode val="edge"/>
          <c:x val="0.183"/>
          <c:y val="0.1065"/>
          <c:w val="0.79425"/>
          <c:h val="0.7425"/>
        </c:manualLayout>
      </c:layout>
      <c:barChart>
        <c:barDir val="bar"/>
        <c:grouping val="stacked"/>
        <c:varyColors val="0"/>
        <c:ser>
          <c:idx val="0"/>
          <c:order val="0"/>
          <c:tx>
            <c:strRef>
              <c:f>'Figure 8'!$G$10</c:f>
              <c:strCache>
                <c:ptCount val="1"/>
                <c:pt idx="0">
                  <c:v>Inwards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8'!$C$11:$C$30</c:f>
              <c:strCache/>
            </c:strRef>
          </c:cat>
          <c:val>
            <c:numRef>
              <c:f>'Figure 8'!$G$11:$G$30</c:f>
              <c:numCache/>
            </c:numRef>
          </c:val>
        </c:ser>
        <c:ser>
          <c:idx val="1"/>
          <c:order val="1"/>
          <c:tx>
            <c:strRef>
              <c:f>'Figure 8'!$H$10</c:f>
              <c:strCache>
                <c:ptCount val="1"/>
                <c:pt idx="0">
                  <c:v>Outwards</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8'!$C$11:$C$30</c:f>
              <c:strCache/>
            </c:strRef>
          </c:cat>
          <c:val>
            <c:numRef>
              <c:f>'Figure 8'!$H$11:$H$30</c:f>
              <c:numCache/>
            </c:numRef>
          </c:val>
        </c:ser>
        <c:overlap val="100"/>
        <c:gapWidth val="55"/>
        <c:axId val="60667841"/>
        <c:axId val="9139658"/>
      </c:barChart>
      <c:catAx>
        <c:axId val="60667841"/>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crossAx val="9139658"/>
        <c:crosses val="autoZero"/>
        <c:auto val="1"/>
        <c:lblOffset val="100"/>
        <c:noMultiLvlLbl val="0"/>
      </c:catAx>
      <c:valAx>
        <c:axId val="9139658"/>
        <c:scaling>
          <c:orientation val="minMax"/>
          <c:max val="100"/>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0667841"/>
        <c:crosses val="max"/>
        <c:crossBetween val="between"/>
        <c:dispUnits/>
      </c:valAx>
      <c:spPr>
        <a:noFill/>
        <a:ln>
          <a:noFill/>
        </a:ln>
      </c:spPr>
    </c:plotArea>
    <c:legend>
      <c:legendPos val="b"/>
      <c:layout>
        <c:manualLayout>
          <c:xMode val="edge"/>
          <c:yMode val="edge"/>
          <c:x val="0.4055"/>
          <c:y val="0.89175"/>
          <c:w val="0.19975"/>
          <c:h val="0.03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20 EU ports handling freight by type of cargo, 2022</a:t>
            </a:r>
            <a:r>
              <a:rPr lang="en-US" cap="none" sz="1600" b="0" u="none" baseline="0">
                <a:solidFill>
                  <a:srgbClr val="000000"/>
                </a:solidFill>
                <a:latin typeface="Arial"/>
                <a:ea typeface="Arial"/>
                <a:cs typeface="Arial"/>
              </a:rPr>
              <a:t>
(%, based on tonnes)</a:t>
            </a:r>
          </a:p>
        </c:rich>
      </c:tx>
      <c:layout>
        <c:manualLayout>
          <c:xMode val="edge"/>
          <c:yMode val="edge"/>
          <c:x val="0.00525"/>
          <c:y val="0.012"/>
        </c:manualLayout>
      </c:layout>
      <c:overlay val="0"/>
      <c:spPr>
        <a:noFill/>
        <a:ln>
          <a:noFill/>
        </a:ln>
      </c:spPr>
    </c:title>
    <c:plotArea>
      <c:layout>
        <c:manualLayout>
          <c:layoutTarget val="inner"/>
          <c:xMode val="edge"/>
          <c:yMode val="edge"/>
          <c:x val="0.183"/>
          <c:y val="0.1005"/>
          <c:w val="0.79425"/>
          <c:h val="0.75075"/>
        </c:manualLayout>
      </c:layout>
      <c:barChart>
        <c:barDir val="bar"/>
        <c:grouping val="stacked"/>
        <c:varyColors val="0"/>
        <c:ser>
          <c:idx val="0"/>
          <c:order val="0"/>
          <c:tx>
            <c:strRef>
              <c:f>Figure9!$J$9</c:f>
              <c:strCache>
                <c:ptCount val="1"/>
                <c:pt idx="0">
                  <c:v>Liquid bulk goods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Figure9!$C$10:$C$29</c:f>
              <c:strCache/>
            </c:strRef>
          </c:cat>
          <c:val>
            <c:numRef>
              <c:f>Figure9!$J$10:$J$29</c:f>
              <c:numCache/>
            </c:numRef>
          </c:val>
        </c:ser>
        <c:ser>
          <c:idx val="1"/>
          <c:order val="1"/>
          <c:tx>
            <c:strRef>
              <c:f>Figure9!$K$9</c:f>
              <c:strCache>
                <c:ptCount val="1"/>
                <c:pt idx="0">
                  <c:v>Dry bulk goods</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Figure9!$C$10:$C$29</c:f>
              <c:strCache/>
            </c:strRef>
          </c:cat>
          <c:val>
            <c:numRef>
              <c:f>Figure9!$K$10:$K$29</c:f>
              <c:numCache/>
            </c:numRef>
          </c:val>
        </c:ser>
        <c:ser>
          <c:idx val="2"/>
          <c:order val="2"/>
          <c:tx>
            <c:strRef>
              <c:f>Figure9!$L$9</c:f>
              <c:strCache>
                <c:ptCount val="1"/>
                <c:pt idx="0">
                  <c:v>Large containers</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Figure9!$C$10:$C$29</c:f>
              <c:strCache/>
            </c:strRef>
          </c:cat>
          <c:val>
            <c:numRef>
              <c:f>Figure9!$L$10:$L$29</c:f>
              <c:numCache/>
            </c:numRef>
          </c:val>
        </c:ser>
        <c:ser>
          <c:idx val="3"/>
          <c:order val="3"/>
          <c:tx>
            <c:strRef>
              <c:f>Figure9!$M$9</c:f>
              <c:strCache>
                <c:ptCount val="1"/>
                <c:pt idx="0">
                  <c:v>Ro-Ro Mobile units</c:v>
                </c:pt>
              </c:strCache>
            </c:strRef>
          </c:tx>
          <c:spPr>
            <a:solidFill>
              <a:srgbClr val="B09120">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Figure9!$C$10:$C$29</c:f>
              <c:strCache/>
            </c:strRef>
          </c:cat>
          <c:val>
            <c:numRef>
              <c:f>Figure9!$M$10:$M$29</c:f>
              <c:numCache/>
            </c:numRef>
          </c:val>
        </c:ser>
        <c:ser>
          <c:idx val="4"/>
          <c:order val="4"/>
          <c:tx>
            <c:strRef>
              <c:f>Figure9!$N$9</c:f>
              <c:strCache>
                <c:ptCount val="1"/>
                <c:pt idx="0">
                  <c:v>Other cargo</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Figure9!$C$10:$C$29</c:f>
              <c:strCache/>
            </c:strRef>
          </c:cat>
          <c:val>
            <c:numRef>
              <c:f>Figure9!$N$10:$N$29</c:f>
              <c:numCache/>
            </c:numRef>
          </c:val>
        </c:ser>
        <c:overlap val="100"/>
        <c:gapWidth val="55"/>
        <c:axId val="15148059"/>
        <c:axId val="2114804"/>
      </c:barChart>
      <c:catAx>
        <c:axId val="15148059"/>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2114804"/>
        <c:crosses val="autoZero"/>
        <c:auto val="1"/>
        <c:lblOffset val="100"/>
        <c:noMultiLvlLbl val="0"/>
      </c:catAx>
      <c:valAx>
        <c:axId val="2114804"/>
        <c:scaling>
          <c:orientation val="minMax"/>
          <c:max val="100"/>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5148059"/>
        <c:crosses val="max"/>
        <c:crossBetween val="between"/>
        <c:dispUnits/>
      </c:valAx>
      <c:spPr>
        <a:noFill/>
        <a:ln>
          <a:noFill/>
        </a:ln>
      </c:spPr>
    </c:plotArea>
    <c:legend>
      <c:legendPos val="b"/>
      <c:layout>
        <c:manualLayout>
          <c:xMode val="edge"/>
          <c:yMode val="edge"/>
          <c:x val="0.08"/>
          <c:y val="0.9"/>
          <c:w val="0.84"/>
          <c:h val="0.03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Seaborne transport of freight between main ports in the reporting country and their partner ports grouped by main geographical areas, 2022</a:t>
            </a:r>
            <a:r>
              <a:rPr lang="en-US" cap="none" sz="1600" b="0" u="none" baseline="0">
                <a:solidFill>
                  <a:srgbClr val="000000"/>
                </a:solidFill>
                <a:latin typeface="Arial"/>
                <a:ea typeface="Arial"/>
                <a:cs typeface="Arial"/>
              </a:rPr>
              <a:t>
(%, based on tonnes)</a:t>
            </a:r>
          </a:p>
        </c:rich>
      </c:tx>
      <c:layout>
        <c:manualLayout>
          <c:xMode val="edge"/>
          <c:yMode val="edge"/>
          <c:x val="0.00525"/>
          <c:y val="0.00675"/>
        </c:manualLayout>
      </c:layout>
      <c:overlay val="0"/>
      <c:spPr>
        <a:noFill/>
        <a:ln>
          <a:noFill/>
        </a:ln>
      </c:spPr>
    </c:title>
    <c:plotArea>
      <c:layout>
        <c:manualLayout>
          <c:layoutTarget val="inner"/>
          <c:xMode val="edge"/>
          <c:yMode val="edge"/>
          <c:x val="0.054"/>
          <c:y val="0.137"/>
          <c:w val="0.93125"/>
          <c:h val="0.45975"/>
        </c:manualLayout>
      </c:layout>
      <c:barChart>
        <c:barDir val="col"/>
        <c:grouping val="stacked"/>
        <c:varyColors val="0"/>
        <c:ser>
          <c:idx val="0"/>
          <c:order val="0"/>
          <c:tx>
            <c:strRef>
              <c:f>Figure10!$D$57</c:f>
              <c:strCache>
                <c:ptCount val="1"/>
                <c:pt idx="0">
                  <c:v>National</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Figure10!$C$58:$C$86</c:f>
              <c:strCache/>
            </c:strRef>
          </c:cat>
          <c:val>
            <c:numRef>
              <c:f>Figure10!$D$58:$D$86</c:f>
              <c:numCache/>
            </c:numRef>
          </c:val>
        </c:ser>
        <c:ser>
          <c:idx val="1"/>
          <c:order val="1"/>
          <c:tx>
            <c:strRef>
              <c:f>Figure10!$E$57</c:f>
              <c:strCache>
                <c:ptCount val="1"/>
                <c:pt idx="0">
                  <c:v>International intra-EU</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Figure10!$C$58:$C$86</c:f>
              <c:strCache/>
            </c:strRef>
          </c:cat>
          <c:val>
            <c:numRef>
              <c:f>Figure10!$E$58:$E$86</c:f>
              <c:numCache/>
            </c:numRef>
          </c:val>
        </c:ser>
        <c:ser>
          <c:idx val="2"/>
          <c:order val="2"/>
          <c:tx>
            <c:strRef>
              <c:f>Figure10!$F$57</c:f>
              <c:strCache>
                <c:ptCount val="1"/>
                <c:pt idx="0">
                  <c:v>International extra-EU</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Figure10!$C$58:$C$86</c:f>
              <c:strCache/>
            </c:strRef>
          </c:cat>
          <c:val>
            <c:numRef>
              <c:f>Figure10!$F$58:$F$86</c:f>
              <c:numCache/>
            </c:numRef>
          </c:val>
        </c:ser>
        <c:ser>
          <c:idx val="3"/>
          <c:order val="3"/>
          <c:tx>
            <c:strRef>
              <c:f>Figure10!$G$57</c:f>
              <c:strCache>
                <c:ptCount val="1"/>
                <c:pt idx="0">
                  <c:v>Unknown</c:v>
                </c:pt>
              </c:strCache>
            </c:strRef>
          </c:tx>
          <c:spPr>
            <a:solidFill>
              <a:srgbClr val="B09120">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Figure10!$C$58:$C$86</c:f>
              <c:strCache/>
            </c:strRef>
          </c:cat>
          <c:val>
            <c:numRef>
              <c:f>Figure10!$G$58:$G$86</c:f>
              <c:numCache/>
            </c:numRef>
          </c:val>
        </c:ser>
        <c:overlap val="100"/>
        <c:gapWidth val="55"/>
        <c:axId val="19033237"/>
        <c:axId val="37081406"/>
      </c:barChart>
      <c:catAx>
        <c:axId val="19033237"/>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7081406"/>
        <c:crosses val="autoZero"/>
        <c:auto val="1"/>
        <c:lblOffset val="100"/>
        <c:noMultiLvlLbl val="0"/>
      </c:catAx>
      <c:valAx>
        <c:axId val="37081406"/>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9033237"/>
        <c:crosses val="autoZero"/>
        <c:crossBetween val="between"/>
        <c:dispUnits/>
      </c:valAx>
      <c:spPr>
        <a:noFill/>
        <a:ln>
          <a:noFill/>
        </a:ln>
      </c:spPr>
    </c:plotArea>
    <c:legend>
      <c:legendPos val="b"/>
      <c:layout>
        <c:manualLayout>
          <c:xMode val="edge"/>
          <c:yMode val="edge"/>
          <c:x val="0.183"/>
          <c:y val="0.76375"/>
          <c:w val="0.5875"/>
          <c:h val="0.03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Volume of containers handled in main ports, EU, 2007-2022</a:t>
            </a:r>
            <a:r>
              <a:rPr lang="en-US" cap="none" sz="1600" b="0" u="none" baseline="0">
                <a:solidFill>
                  <a:srgbClr val="000000"/>
                </a:solidFill>
                <a:latin typeface="Arial"/>
                <a:ea typeface="Arial"/>
                <a:cs typeface="Arial"/>
              </a:rPr>
              <a:t>
(million TEUs)</a:t>
            </a:r>
          </a:p>
        </c:rich>
      </c:tx>
      <c:layout>
        <c:manualLayout>
          <c:xMode val="edge"/>
          <c:yMode val="edge"/>
          <c:x val="0.00525"/>
          <c:y val="0.00625"/>
        </c:manualLayout>
      </c:layout>
      <c:overlay val="0"/>
      <c:spPr>
        <a:noFill/>
        <a:ln>
          <a:noFill/>
        </a:ln>
      </c:spPr>
    </c:title>
    <c:plotArea>
      <c:layout>
        <c:manualLayout>
          <c:xMode val="edge"/>
          <c:yMode val="edge"/>
          <c:x val="0.01475"/>
          <c:y val="0.0935"/>
          <c:w val="0.97075"/>
          <c:h val="0.738"/>
        </c:manualLayout>
      </c:layout>
      <c:lineChart>
        <c:grouping val="standard"/>
        <c:varyColors val="0"/>
        <c:ser>
          <c:idx val="0"/>
          <c:order val="0"/>
          <c:tx>
            <c:strRef>
              <c:f>Figure11!$A$3</c:f>
              <c:strCache>
                <c:ptCount val="1"/>
                <c:pt idx="0">
                  <c:v>Total</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Figure11!$B$2:$Q$2</c:f>
              <c:numCache/>
            </c:numRef>
          </c:cat>
          <c:val>
            <c:numRef>
              <c:f>Figure11!$B$3:$Q$3</c:f>
              <c:numCache/>
            </c:numRef>
          </c:val>
          <c:smooth val="0"/>
        </c:ser>
        <c:ser>
          <c:idx val="1"/>
          <c:order val="1"/>
          <c:tx>
            <c:strRef>
              <c:f>Figure11!$A$4</c:f>
              <c:strCache>
                <c:ptCount val="1"/>
                <c:pt idx="0">
                  <c:v>Empty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Figure11!$B$2:$Q$2</c:f>
              <c:numCache/>
            </c:numRef>
          </c:cat>
          <c:val>
            <c:numRef>
              <c:f>Figure11!$B$4:$Q$4</c:f>
              <c:numCache/>
            </c:numRef>
          </c:val>
          <c:smooth val="0"/>
        </c:ser>
        <c:ser>
          <c:idx val="2"/>
          <c:order val="2"/>
          <c:tx>
            <c:strRef>
              <c:f>Figure11!$A$5</c:f>
              <c:strCache>
                <c:ptCount val="1"/>
                <c:pt idx="0">
                  <c:v>Loaded</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Figure11!$B$2:$Q$2</c:f>
              <c:numCache/>
            </c:numRef>
          </c:cat>
          <c:val>
            <c:numRef>
              <c:f>Figure11!$B$5:$Q$5</c:f>
              <c:numCache/>
            </c:numRef>
          </c:val>
          <c:smooth val="0"/>
        </c:ser>
        <c:marker val="1"/>
        <c:axId val="65297199"/>
        <c:axId val="50803880"/>
      </c:lineChart>
      <c:catAx>
        <c:axId val="65297199"/>
        <c:scaling>
          <c:orientation val="minMax"/>
        </c:scaling>
        <c:axPos val="b"/>
        <c:delete val="0"/>
        <c:numFmt formatCode="0" sourceLinked="1"/>
        <c:majorTickMark val="out"/>
        <c:minorTickMark val="none"/>
        <c:tickLblPos val="nextTo"/>
        <c:spPr>
          <a:noFill/>
          <a:ln w="3175">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0803880"/>
        <c:crosses val="autoZero"/>
        <c:auto val="1"/>
        <c:lblOffset val="100"/>
        <c:noMultiLvlLbl val="0"/>
      </c:catAx>
      <c:valAx>
        <c:axId val="50803880"/>
        <c:scaling>
          <c:orientation val="minMax"/>
        </c:scaling>
        <c:axPos val="l"/>
        <c:majorGridlines>
          <c:spPr>
            <a:ln w="3175" cap="flat" cmpd="sng">
              <a:solidFill>
                <a:srgbClr val="C0C0C0"/>
              </a:solidFill>
              <a:prstDash val="sysDash"/>
              <a:round/>
            </a:ln>
          </c:spPr>
        </c:majorGridlines>
        <c:delete val="0"/>
        <c:numFmt formatCode="###\ ##0" sourceLinked="1"/>
        <c:majorTickMark val="none"/>
        <c:minorTickMark val="none"/>
        <c:tickLblPos val="nextTo"/>
        <c:spPr>
          <a:noFill/>
          <a:ln w="9525">
            <a:noFill/>
            <a:prstDash val="solid"/>
            <a:round/>
          </a:ln>
        </c:spPr>
        <c:crossAx val="65297199"/>
        <c:crosses val="autoZero"/>
        <c:crossBetween val="between"/>
        <c:dispUnits>
          <c:builtInUnit val="thousands"/>
        </c:dispUnits>
      </c:valAx>
      <c:spPr>
        <a:noFill/>
        <a:ln w="25400">
          <a:noFill/>
        </a:ln>
      </c:spPr>
    </c:plotArea>
    <c:legend>
      <c:legendPos val="b"/>
      <c:layout>
        <c:manualLayout>
          <c:xMode val="edge"/>
          <c:yMode val="edge"/>
          <c:x val="0.356"/>
          <c:y val="0.849"/>
          <c:w val="0.288"/>
          <c:h val="0.030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Figure12!$D$2</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Figure12!$C$3:$C$29</c:f>
              <c:strCache/>
            </c:strRef>
          </c:cat>
          <c:val>
            <c:numRef>
              <c:f>Figure12!$D$3:$D$29</c:f>
              <c:numCache/>
            </c:numRef>
          </c:val>
        </c:ser>
        <c:ser>
          <c:idx val="1"/>
          <c:order val="1"/>
          <c:tx>
            <c:strRef>
              <c:f>Figure12!$E$2</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Figure12!$C$3:$C$29</c:f>
              <c:strCache/>
            </c:strRef>
          </c:cat>
          <c:val>
            <c:numRef>
              <c:f>Figure12!$E$3:$E$29</c:f>
              <c:numCache/>
            </c:numRef>
          </c:val>
        </c:ser>
        <c:ser>
          <c:idx val="2"/>
          <c:order val="2"/>
          <c:tx>
            <c:strRef>
              <c:f>Figure12!$F$2</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Figure12!$C$3:$C$29</c:f>
              <c:strCache/>
            </c:strRef>
          </c:cat>
          <c:val>
            <c:numRef>
              <c:f>Figure12!$F$3:$F$29</c:f>
              <c:numCache/>
            </c:numRef>
          </c:val>
        </c:ser>
        <c:overlap val="-25"/>
        <c:axId val="54581737"/>
        <c:axId val="21473586"/>
      </c:barChart>
      <c:catAx>
        <c:axId val="54581737"/>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1473586"/>
        <c:crosses val="autoZero"/>
        <c:auto val="1"/>
        <c:lblOffset val="100"/>
        <c:noMultiLvlLbl val="0"/>
      </c:catAx>
      <c:valAx>
        <c:axId val="21473586"/>
        <c:scaling>
          <c:orientation val="minMax"/>
        </c:scaling>
        <c:axPos val="l"/>
        <c:majorGridlines>
          <c:spPr>
            <a:ln w="3175" cap="flat" cmpd="sng">
              <a:solidFill>
                <a:srgbClr val="C0C0C0"/>
              </a:solidFill>
              <a:prstDash val="sysDash"/>
              <a:round/>
            </a:ln>
          </c:spPr>
        </c:majorGridlines>
        <c:delete val="0"/>
        <c:numFmt formatCode="###\ ##0" sourceLinked="1"/>
        <c:majorTickMark val="none"/>
        <c:minorTickMark val="none"/>
        <c:tickLblPos val="nextTo"/>
        <c:spPr>
          <a:noFill/>
          <a:ln w="9525">
            <a:noFill/>
            <a:prstDash val="solid"/>
            <a:round/>
          </a:ln>
        </c:spPr>
        <c:crossAx val="54581737"/>
        <c:crosses val="autoZero"/>
        <c:crossBetween val="between"/>
        <c:dispUnits>
          <c:builtInUnit val="thousands"/>
        </c:dispUnits>
      </c:valAx>
      <c:spPr>
        <a:noFill/>
        <a:ln w="25400">
          <a:noFill/>
        </a:ln>
      </c:spPr>
    </c:plotArea>
    <c:legend>
      <c:legendPos val="b"/>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Figure12!$I$18</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Figure12!$H$19:$H$26</c:f>
              <c:strCache/>
            </c:strRef>
          </c:cat>
          <c:val>
            <c:numRef>
              <c:f>Figure12!$I$19:$I$26</c:f>
              <c:numCache/>
            </c:numRef>
          </c:val>
        </c:ser>
        <c:ser>
          <c:idx val="1"/>
          <c:order val="1"/>
          <c:tx>
            <c:strRef>
              <c:f>Figure12!$J$18</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Figure12!$H$19:$H$26</c:f>
              <c:strCache/>
            </c:strRef>
          </c:cat>
          <c:val>
            <c:numRef>
              <c:f>Figure12!$J$19:$J$26</c:f>
              <c:numCache/>
            </c:numRef>
          </c:val>
        </c:ser>
        <c:ser>
          <c:idx val="2"/>
          <c:order val="2"/>
          <c:tx>
            <c:strRef>
              <c:f>Figure12!$K$18</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Figure12!$H$19:$H$26</c:f>
              <c:strCache/>
            </c:strRef>
          </c:cat>
          <c:val>
            <c:numRef>
              <c:f>Figure12!$K$19:$K$26</c:f>
              <c:numCache/>
            </c:numRef>
          </c:val>
        </c:ser>
        <c:overlap val="-25"/>
        <c:axId val="59044547"/>
        <c:axId val="61638876"/>
      </c:barChart>
      <c:catAx>
        <c:axId val="59044547"/>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61638876"/>
        <c:crosses val="autoZero"/>
        <c:auto val="1"/>
        <c:lblOffset val="100"/>
        <c:noMultiLvlLbl val="0"/>
      </c:catAx>
      <c:valAx>
        <c:axId val="61638876"/>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w="9525">
            <a:noFill/>
            <a:prstDash val="solid"/>
            <a:round/>
          </a:ln>
        </c:spPr>
        <c:crossAx val="59044547"/>
        <c:crosses val="autoZero"/>
        <c:crossBetween val="between"/>
        <c:dispUnits>
          <c:builtInUnit val="thousands"/>
        </c:dispUnits>
        <c:majorUnit val="100"/>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75"/>
          <c:y val="0.224"/>
          <c:w val="0.89475"/>
          <c:h val="0.581"/>
        </c:manualLayout>
      </c:layout>
      <c:barChart>
        <c:barDir val="col"/>
        <c:grouping val="clustered"/>
        <c:varyColors val="0"/>
        <c:ser>
          <c:idx val="0"/>
          <c:order val="0"/>
          <c:spPr>
            <a:solidFill>
              <a:srgbClr val="E1D3C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25400">
                <a:noFill/>
              </a:ln>
            </c:spPr>
          </c:dPt>
          <c:dPt>
            <c:idx val="1"/>
            <c:invertIfNegative val="0"/>
            <c:spPr>
              <a:solidFill>
                <a:schemeClr val="accent2"/>
              </a:solidFill>
              <a:ln w="25400">
                <a:noFill/>
              </a:ln>
            </c:spPr>
          </c:dPt>
          <c:dPt>
            <c:idx val="2"/>
            <c:invertIfNegative val="0"/>
            <c:spPr>
              <a:solidFill>
                <a:schemeClr val="accent2"/>
              </a:solidFill>
              <a:ln w="25400">
                <a:noFill/>
              </a:ln>
            </c:spPr>
          </c:dPt>
          <c:dPt>
            <c:idx val="3"/>
            <c:invertIfNegative val="0"/>
            <c:spPr>
              <a:solidFill>
                <a:schemeClr val="accent2"/>
              </a:solidFill>
              <a:ln w="25400">
                <a:noFill/>
              </a:ln>
            </c:spPr>
          </c:dPt>
          <c:dPt>
            <c:idx val="4"/>
            <c:invertIfNegative val="0"/>
            <c:spPr>
              <a:solidFill>
                <a:schemeClr val="accent3"/>
              </a:solidFill>
              <a:ln w="25400">
                <a:noFill/>
              </a:ln>
            </c:spPr>
          </c:dPt>
          <c:dPt>
            <c:idx val="5"/>
            <c:invertIfNegative val="0"/>
            <c:spPr>
              <a:solidFill>
                <a:schemeClr val="accent3"/>
              </a:solidFill>
              <a:ln w="25400">
                <a:noFill/>
              </a:ln>
            </c:spPr>
          </c:dPt>
          <c:dPt>
            <c:idx val="6"/>
            <c:invertIfNegative val="0"/>
            <c:spPr>
              <a:solidFill>
                <a:schemeClr val="accent3"/>
              </a:solidFill>
              <a:ln w="25400">
                <a:noFill/>
              </a:ln>
            </c:spPr>
          </c:dPt>
          <c:dPt>
            <c:idx val="7"/>
            <c:invertIfNegative val="0"/>
            <c:spPr>
              <a:solidFill>
                <a:schemeClr val="accent3"/>
              </a:solidFill>
              <a:ln w="25400">
                <a:noFill/>
              </a:ln>
            </c:spPr>
          </c:dPt>
          <c:dLbls>
            <c:numFmt formatCode="General" sourceLinked="1"/>
            <c:showLegendKey val="0"/>
            <c:showVal val="0"/>
            <c:showBubbleSize val="0"/>
            <c:showCatName val="0"/>
            <c:showSerName val="0"/>
            <c:showPercent val="0"/>
          </c:dLbls>
          <c:cat>
            <c:multiLvlStrRef>
              <c:f>Figure1!$AG$2:$AN$3</c:f>
              <c:multiLvlStrCache/>
            </c:multiLvlStrRef>
          </c:cat>
          <c:val>
            <c:numRef>
              <c:f>Figure1!$AG$4:$AN$4</c:f>
              <c:numCache/>
            </c:numRef>
          </c:val>
        </c:ser>
        <c:axId val="13452323"/>
        <c:axId val="53962044"/>
      </c:barChart>
      <c:catAx>
        <c:axId val="13452323"/>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3600000"/>
          <a:lstStyle/>
          <a:p>
            <a:pPr>
              <a:defRPr lang="en-US" cap="none" sz="1000" b="0" i="0" u="none" baseline="0">
                <a:solidFill>
                  <a:srgbClr val="333333"/>
                </a:solidFill>
                <a:latin typeface="Arial"/>
                <a:ea typeface="Arial"/>
                <a:cs typeface="Arial"/>
              </a:defRPr>
            </a:pPr>
          </a:p>
        </c:txPr>
        <c:crossAx val="53962044"/>
        <c:crosses val="autoZero"/>
        <c:auto val="1"/>
        <c:lblOffset val="100"/>
        <c:tickLblSkip val="1"/>
        <c:noMultiLvlLbl val="0"/>
      </c:catAx>
      <c:valAx>
        <c:axId val="53962044"/>
        <c:scaling>
          <c:orientation val="minMax"/>
        </c:scaling>
        <c:axPos val="l"/>
        <c:majorGridlines>
          <c:spPr>
            <a:ln w="3175">
              <a:solidFill>
                <a:srgbClr val="C0C0C0"/>
              </a:solidFill>
              <a:prstDash val="solid"/>
            </a:ln>
          </c:spPr>
        </c:majorGridlines>
        <c:delete val="0"/>
        <c:numFmt formatCode="0" sourceLinked="0"/>
        <c:majorTickMark val="out"/>
        <c:minorTickMark val="none"/>
        <c:tickLblPos val="nextTo"/>
        <c:spPr>
          <a:ln w="9525">
            <a:noFill/>
          </a:ln>
        </c:spPr>
        <c:txPr>
          <a:bodyPr/>
          <a:lstStyle/>
          <a:p>
            <a:pPr>
              <a:defRPr lang="en-US" cap="none" sz="1000" b="0" i="0" u="none" baseline="0">
                <a:solidFill>
                  <a:srgbClr val="333333"/>
                </a:solidFill>
                <a:latin typeface="Arial"/>
                <a:ea typeface="Arial"/>
                <a:cs typeface="Arial"/>
              </a:defRPr>
            </a:pPr>
          </a:p>
        </c:txPr>
        <c:crossAx val="13452323"/>
        <c:crosses val="autoZero"/>
        <c:crossBetween val="between"/>
        <c:dispUnits/>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150" b="0" i="0" u="none" baseline="0">
          <a:solidFill>
            <a:srgbClr val="333333"/>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orientation="portrait"/>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Volume of containers handled in main ports, 2012, 2021 and 2022</a:t>
            </a:r>
            <a:r>
              <a:rPr lang="en-US" cap="none" sz="1600" b="0" u="none" baseline="0">
                <a:latin typeface="Arial"/>
                <a:ea typeface="Arial"/>
                <a:cs typeface="Arial"/>
              </a:rPr>
              <a:t>
(million TEUs)</a:t>
            </a:r>
          </a:p>
        </c:rich>
      </c:tx>
      <c:layout>
        <c:manualLayout>
          <c:xMode val="edge"/>
          <c:yMode val="edge"/>
          <c:x val="0.00525"/>
          <c:y val="0.00775"/>
        </c:manualLayout>
      </c:layout>
      <c:overlay val="0"/>
      <c:spPr>
        <a:noFill/>
        <a:ln>
          <a:noFill/>
        </a:ln>
      </c:spPr>
    </c:title>
    <c:plotArea>
      <c:layout>
        <c:manualLayout>
          <c:xMode val="edge"/>
          <c:yMode val="edge"/>
          <c:x val="0.00525"/>
          <c:y val="0.00775"/>
          <c:w val="0"/>
          <c:h val="0"/>
        </c:manualLayout>
      </c:layout>
      <c:barChart>
        <c:barDir val="col"/>
        <c:grouping val="clustered"/>
        <c:varyColors val="0"/>
        <c:ser>
          <c:idx val="0"/>
          <c:order val="0"/>
          <c:tx>
            <c:strRef>
              <c:f>Figure12!$A$2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Figure12!$B$1</c:f>
              <c:numCache/>
            </c:numRef>
          </c:cat>
          <c:val>
            <c:numRef>
              <c:f>Figure12!$B$2</c:f>
              <c:numCache/>
            </c:numRef>
          </c:val>
        </c:ser>
        <c:axId val="17878973"/>
        <c:axId val="26693030"/>
      </c:barChart>
      <c:catAx>
        <c:axId val="17878973"/>
        <c:scaling>
          <c:orientation val="minMax"/>
        </c:scaling>
        <c:axPos val="b"/>
        <c:delete val="1"/>
        <c:majorTickMark val="out"/>
        <c:minorTickMark val="none"/>
        <c:tickLblPos val="nextTo"/>
        <c:crossAx val="26693030"/>
        <c:crosses val="autoZero"/>
        <c:auto val="1"/>
        <c:lblOffset val="100"/>
        <c:noMultiLvlLbl val="0"/>
      </c:catAx>
      <c:valAx>
        <c:axId val="26693030"/>
        <c:scaling>
          <c:orientation val="minMax"/>
        </c:scaling>
        <c:axPos val="l"/>
        <c:delete val="1"/>
        <c:majorTickMark val="out"/>
        <c:minorTickMark val="none"/>
        <c:tickLblPos val="nextTo"/>
        <c:crossAx val="17878973"/>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Volume of containers handled in main ports by loading status, 2022</a:t>
            </a:r>
            <a:r>
              <a:rPr lang="en-US" cap="none" sz="1600" b="0" u="none" baseline="0">
                <a:solidFill>
                  <a:srgbClr val="000000"/>
                </a:solidFill>
                <a:latin typeface="Arial"/>
                <a:ea typeface="Arial"/>
                <a:cs typeface="Arial"/>
              </a:rPr>
              <a:t>
(%, based on TEUs)</a:t>
            </a:r>
          </a:p>
        </c:rich>
      </c:tx>
      <c:layout>
        <c:manualLayout>
          <c:xMode val="edge"/>
          <c:yMode val="edge"/>
          <c:x val="0.00525"/>
          <c:y val="0.00725"/>
        </c:manualLayout>
      </c:layout>
      <c:overlay val="0"/>
      <c:spPr>
        <a:noFill/>
        <a:ln>
          <a:noFill/>
        </a:ln>
      </c:spPr>
    </c:title>
    <c:plotArea>
      <c:layout>
        <c:manualLayout>
          <c:xMode val="edge"/>
          <c:yMode val="edge"/>
          <c:x val="0.01475"/>
          <c:y val="0.106"/>
          <c:w val="0.97075"/>
          <c:h val="0.69825"/>
        </c:manualLayout>
      </c:layout>
      <c:barChart>
        <c:barDir val="col"/>
        <c:grouping val="stacked"/>
        <c:varyColors val="0"/>
        <c:ser>
          <c:idx val="0"/>
          <c:order val="0"/>
          <c:tx>
            <c:strRef>
              <c:f>Figure13!$F$3</c:f>
              <c:strCache>
                <c:ptCount val="1"/>
                <c:pt idx="0">
                  <c:v>Loaded</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Figure13!$B$4:$B$31</c:f>
              <c:strCache/>
            </c:strRef>
          </c:cat>
          <c:val>
            <c:numRef>
              <c:f>Figure13!$F$4:$F$31</c:f>
              <c:numCache/>
            </c:numRef>
          </c:val>
        </c:ser>
        <c:ser>
          <c:idx val="1"/>
          <c:order val="1"/>
          <c:tx>
            <c:strRef>
              <c:f>Figure13!$G$3</c:f>
              <c:strCache>
                <c:ptCount val="1"/>
                <c:pt idx="0">
                  <c:v>Empty</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Figure13!$B$4:$B$31</c:f>
              <c:strCache/>
            </c:strRef>
          </c:cat>
          <c:val>
            <c:numRef>
              <c:f>Figure13!$G$4:$G$31</c:f>
              <c:numCache/>
            </c:numRef>
          </c:val>
        </c:ser>
        <c:overlap val="100"/>
        <c:gapWidth val="55"/>
        <c:axId val="38910679"/>
        <c:axId val="14651792"/>
      </c:barChart>
      <c:catAx>
        <c:axId val="38910679"/>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4651792"/>
        <c:crosses val="autoZero"/>
        <c:auto val="1"/>
        <c:lblOffset val="100"/>
        <c:noMultiLvlLbl val="0"/>
      </c:catAx>
      <c:valAx>
        <c:axId val="14651792"/>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38910679"/>
        <c:crosses val="autoZero"/>
        <c:crossBetween val="between"/>
        <c:dispUnits/>
      </c:valAx>
      <c:spPr>
        <a:noFill/>
        <a:ln w="25400">
          <a:noFill/>
        </a:ln>
      </c:spPr>
    </c:plotArea>
    <c:legend>
      <c:legendPos val="b"/>
      <c:layout>
        <c:manualLayout>
          <c:xMode val="edge"/>
          <c:yMode val="edge"/>
          <c:x val="0.41725"/>
          <c:y val="0.82375"/>
          <c:w val="0.1655"/>
          <c:h val="0.034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15"/>
          <c:y val="0.0185"/>
          <c:w val="0.77625"/>
          <c:h val="0.88775"/>
        </c:manualLayout>
      </c:layout>
      <c:barChart>
        <c:barDir val="bar"/>
        <c:grouping val="clustered"/>
        <c:varyColors val="0"/>
        <c:ser>
          <c:idx val="0"/>
          <c:order val="0"/>
          <c:tx>
            <c:strRef>
              <c:f>Figure14!$E$12</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Figure14!$D$13:$D$32</c:f>
              <c:strCache/>
            </c:strRef>
          </c:cat>
          <c:val>
            <c:numRef>
              <c:f>Figure14!$E$13:$E$32</c:f>
              <c:numCache/>
            </c:numRef>
          </c:val>
        </c:ser>
        <c:ser>
          <c:idx val="1"/>
          <c:order val="1"/>
          <c:tx>
            <c:strRef>
              <c:f>Figure14!$F$12</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Figure14!$D$13:$D$32</c:f>
              <c:strCache/>
            </c:strRef>
          </c:cat>
          <c:val>
            <c:numRef>
              <c:f>Figure14!$F$13:$F$32</c:f>
              <c:numCache/>
            </c:numRef>
          </c:val>
        </c:ser>
        <c:ser>
          <c:idx val="2"/>
          <c:order val="2"/>
          <c:tx>
            <c:strRef>
              <c:f>Figure14!$G$12</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Figure14!$D$13:$D$32</c:f>
              <c:strCache/>
            </c:strRef>
          </c:cat>
          <c:val>
            <c:numRef>
              <c:f>Figure14!$G$13:$G$32</c:f>
              <c:numCache/>
            </c:numRef>
          </c:val>
        </c:ser>
        <c:overlap val="-20"/>
        <c:axId val="64757265"/>
        <c:axId val="45944474"/>
      </c:barChart>
      <c:catAx>
        <c:axId val="64757265"/>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45944474"/>
        <c:crosses val="autoZero"/>
        <c:auto val="1"/>
        <c:lblOffset val="100"/>
        <c:noMultiLvlLbl val="0"/>
      </c:catAx>
      <c:valAx>
        <c:axId val="45944474"/>
        <c:scaling>
          <c:orientation val="minMax"/>
          <c:max val="14000"/>
        </c:scaling>
        <c:axPos val="t"/>
        <c:majorGridlines>
          <c:spPr>
            <a:ln w="3175" cap="flat" cmpd="sng">
              <a:solidFill>
                <a:srgbClr val="C0C0C0"/>
              </a:solidFill>
              <a:prstDash val="sysDash"/>
              <a:round/>
            </a:ln>
          </c:spPr>
        </c:majorGridlines>
        <c:delete val="0"/>
        <c:numFmt formatCode="###\ ##0" sourceLinked="1"/>
        <c:majorTickMark val="none"/>
        <c:minorTickMark val="none"/>
        <c:tickLblPos val="nextTo"/>
        <c:spPr>
          <a:noFill/>
          <a:ln>
            <a:noFill/>
          </a:ln>
        </c:spPr>
        <c:crossAx val="64757265"/>
        <c:crosses val="max"/>
        <c:crossBetween val="between"/>
        <c:dispUnits>
          <c:builtInUnit val="thousands"/>
        </c:dispUnits>
      </c:valAx>
      <c:spPr>
        <a:noFill/>
        <a:ln>
          <a:noFill/>
        </a:ln>
      </c:spPr>
    </c:plotArea>
    <c:legend>
      <c:legendPos val="b"/>
      <c:layout>
        <c:manualLayout>
          <c:xMode val="edge"/>
          <c:yMode val="edge"/>
          <c:x val="0.407"/>
          <c:y val="0.95275"/>
          <c:w val="0.185"/>
          <c:h val="0.02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Top 20 EU ports handling containers, 2012, 2021 and 2022</a:t>
            </a:r>
            <a:r>
              <a:rPr lang="en-US" cap="none" sz="1600" b="0" u="none" baseline="0">
                <a:latin typeface="Arial"/>
                <a:ea typeface="Arial"/>
                <a:cs typeface="Arial"/>
              </a:rPr>
              <a:t>
(million TEUs)</a:t>
            </a:r>
          </a:p>
        </c:rich>
      </c:tx>
      <c:layout>
        <c:manualLayout>
          <c:xMode val="edge"/>
          <c:yMode val="edge"/>
          <c:x val="0.00525"/>
          <c:y val="0.00475"/>
        </c:manualLayout>
      </c:layout>
      <c:overlay val="0"/>
      <c:spPr>
        <a:noFill/>
        <a:ln>
          <a:noFill/>
        </a:ln>
      </c:spPr>
    </c:title>
    <c:plotArea>
      <c:layout>
        <c:manualLayout>
          <c:xMode val="edge"/>
          <c:yMode val="edge"/>
          <c:x val="0.00525"/>
          <c:y val="0.00475"/>
          <c:w val="0"/>
          <c:h val="0"/>
        </c:manualLayout>
      </c:layout>
      <c:barChart>
        <c:barDir val="col"/>
        <c:grouping val="clustered"/>
        <c:varyColors val="0"/>
        <c:ser>
          <c:idx val="0"/>
          <c:order val="0"/>
          <c:tx>
            <c:strRef>
              <c:f>Figure14!$A$2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Figure14!$B$1</c:f>
              <c:numCache/>
            </c:numRef>
          </c:cat>
          <c:val>
            <c:numRef>
              <c:f>Figure14!$B$2</c:f>
              <c:numCache/>
            </c:numRef>
          </c:val>
        </c:ser>
        <c:axId val="10847083"/>
        <c:axId val="30514884"/>
      </c:barChart>
      <c:catAx>
        <c:axId val="10847083"/>
        <c:scaling>
          <c:orientation val="minMax"/>
        </c:scaling>
        <c:axPos val="b"/>
        <c:delete val="1"/>
        <c:majorTickMark val="out"/>
        <c:minorTickMark val="none"/>
        <c:tickLblPos val="nextTo"/>
        <c:crossAx val="30514884"/>
        <c:crosses val="autoZero"/>
        <c:auto val="1"/>
        <c:lblOffset val="100"/>
        <c:noMultiLvlLbl val="0"/>
      </c:catAx>
      <c:valAx>
        <c:axId val="30514884"/>
        <c:scaling>
          <c:orientation val="minMax"/>
        </c:scaling>
        <c:axPos val="l"/>
        <c:delete val="1"/>
        <c:majorTickMark val="out"/>
        <c:minorTickMark val="none"/>
        <c:tickLblPos val="nextTo"/>
        <c:crossAx val="10847083"/>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20 EU ports handling containers by loading status, 2022</a:t>
            </a:r>
            <a:r>
              <a:rPr lang="en-US" cap="none" sz="1600" b="0" u="none" baseline="0">
                <a:solidFill>
                  <a:srgbClr val="000000"/>
                </a:solidFill>
                <a:latin typeface="Arial"/>
                <a:ea typeface="Arial"/>
                <a:cs typeface="Arial"/>
              </a:rPr>
              <a:t>
(%, based on TEUs)</a:t>
            </a:r>
          </a:p>
        </c:rich>
      </c:tx>
      <c:layout>
        <c:manualLayout>
          <c:xMode val="edge"/>
          <c:yMode val="edge"/>
          <c:x val="0.00525"/>
          <c:y val="0.01175"/>
        </c:manualLayout>
      </c:layout>
      <c:overlay val="0"/>
      <c:spPr>
        <a:noFill/>
        <a:ln>
          <a:noFill/>
        </a:ln>
      </c:spPr>
    </c:title>
    <c:plotArea>
      <c:layout>
        <c:manualLayout>
          <c:layoutTarget val="inner"/>
          <c:xMode val="edge"/>
          <c:yMode val="edge"/>
          <c:x val="0.17225"/>
          <c:y val="0.07875"/>
          <c:w val="0.805"/>
          <c:h val="0.779"/>
        </c:manualLayout>
      </c:layout>
      <c:barChart>
        <c:barDir val="bar"/>
        <c:grouping val="stacked"/>
        <c:varyColors val="0"/>
        <c:ser>
          <c:idx val="0"/>
          <c:order val="0"/>
          <c:tx>
            <c:strRef>
              <c:f>Figure15!$G$9</c:f>
              <c:strCache>
                <c:ptCount val="1"/>
                <c:pt idx="0">
                  <c:v>Loaded</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Figure15!$C$10:$C$29</c:f>
              <c:strCache/>
            </c:strRef>
          </c:cat>
          <c:val>
            <c:numRef>
              <c:f>Figure15!$G$10:$G$29</c:f>
              <c:numCache/>
            </c:numRef>
          </c:val>
        </c:ser>
        <c:ser>
          <c:idx val="1"/>
          <c:order val="1"/>
          <c:tx>
            <c:strRef>
              <c:f>Figure15!$H$9</c:f>
              <c:strCache>
                <c:ptCount val="1"/>
                <c:pt idx="0">
                  <c:v>Empty</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Figure15!$C$10:$C$29</c:f>
              <c:strCache/>
            </c:strRef>
          </c:cat>
          <c:val>
            <c:numRef>
              <c:f>Figure15!$H$10:$H$29</c:f>
              <c:numCache/>
            </c:numRef>
          </c:val>
        </c:ser>
        <c:overlap val="100"/>
        <c:gapWidth val="55"/>
        <c:axId val="6198501"/>
        <c:axId val="55786510"/>
      </c:barChart>
      <c:catAx>
        <c:axId val="6198501"/>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crossAx val="55786510"/>
        <c:crosses val="autoZero"/>
        <c:auto val="1"/>
        <c:lblOffset val="100"/>
        <c:noMultiLvlLbl val="0"/>
      </c:catAx>
      <c:valAx>
        <c:axId val="55786510"/>
        <c:scaling>
          <c:orientation val="minMax"/>
          <c:max val="100"/>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198501"/>
        <c:crosses val="max"/>
        <c:crossBetween val="between"/>
        <c:dispUnits/>
      </c:valAx>
      <c:spPr>
        <a:noFill/>
        <a:ln>
          <a:noFill/>
        </a:ln>
      </c:spPr>
    </c:plotArea>
    <c:legend>
      <c:legendPos val="b"/>
      <c:layout>
        <c:manualLayout>
          <c:xMode val="edge"/>
          <c:yMode val="edge"/>
          <c:x val="0.43325"/>
          <c:y val="0.8985"/>
          <c:w val="0.1655"/>
          <c:h val="0.026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Average size of vessels calling at main ports, EU, 2007-2022</a:t>
            </a:r>
            <a:r>
              <a:rPr lang="en-US" cap="none" sz="1600" b="0" u="none" baseline="0">
                <a:solidFill>
                  <a:srgbClr val="000000"/>
                </a:solidFill>
                <a:latin typeface="Arial"/>
                <a:ea typeface="Arial"/>
                <a:cs typeface="Arial"/>
              </a:rPr>
              <a:t>
(gross tonnage per vessel)</a:t>
            </a:r>
          </a:p>
        </c:rich>
      </c:tx>
      <c:layout>
        <c:manualLayout>
          <c:xMode val="edge"/>
          <c:yMode val="edge"/>
          <c:x val="0.00525"/>
          <c:y val="0.00925"/>
        </c:manualLayout>
      </c:layout>
      <c:overlay val="0"/>
      <c:spPr>
        <a:noFill/>
        <a:ln>
          <a:noFill/>
        </a:ln>
      </c:spPr>
    </c:title>
    <c:plotArea>
      <c:layout>
        <c:manualLayout>
          <c:xMode val="edge"/>
          <c:yMode val="edge"/>
          <c:x val="0.01475"/>
          <c:y val="0.13575"/>
          <c:w val="0.97075"/>
          <c:h val="0.67825"/>
        </c:manualLayout>
      </c:layout>
      <c:barChart>
        <c:barDir val="col"/>
        <c:grouping val="clustered"/>
        <c:varyColors val="0"/>
        <c:ser>
          <c:idx val="2"/>
          <c:order val="0"/>
          <c:tx>
            <c:strRef>
              <c:f>Figure16!$C$10</c:f>
              <c:strCache>
                <c:ptCount val="1"/>
                <c:pt idx="0">
                  <c:v>EU</c:v>
                </c:pt>
              </c:strCache>
            </c:strRef>
          </c:tx>
          <c:spPr>
            <a:solidFill>
              <a:srgbClr val="2644A7">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Figure16!$D$6:$S$6</c:f>
              <c:numCache/>
            </c:numRef>
          </c:cat>
          <c:val>
            <c:numRef>
              <c:f>Figure16!$D$10:$S$10</c:f>
              <c:numCache/>
            </c:numRef>
          </c:val>
        </c:ser>
        <c:axId val="32316543"/>
        <c:axId val="22413432"/>
      </c:barChart>
      <c:catAx>
        <c:axId val="3231654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2413432"/>
        <c:crosses val="autoZero"/>
        <c:auto val="1"/>
        <c:lblOffset val="100"/>
        <c:noMultiLvlLbl val="0"/>
      </c:catAx>
      <c:valAx>
        <c:axId val="22413432"/>
        <c:scaling>
          <c:orientation val="minMax"/>
          <c:max val="8000"/>
          <c:min val="50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2316543"/>
        <c:crosses val="autoZero"/>
        <c:crossBetween val="between"/>
        <c:dispUnits/>
        <c:majorUnit val="500"/>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rgbClr val="000000"/>
                </a:solidFill>
                <a:latin typeface="Arial"/>
                <a:ea typeface="Arial"/>
                <a:cs typeface="Arial"/>
              </a:rPr>
              <a:t>(%, based on number of vessels)</a:t>
            </a:r>
          </a:p>
        </c:rich>
      </c:tx>
      <c:layout/>
      <c:overlay val="0"/>
      <c:spPr>
        <a:noFill/>
        <a:ln>
          <a:noFill/>
        </a:ln>
      </c:spPr>
    </c:title>
    <c:plotArea>
      <c:layout>
        <c:manualLayout>
          <c:layoutTarget val="inner"/>
          <c:xMode val="edge"/>
          <c:yMode val="edge"/>
          <c:x val="0.25675"/>
          <c:y val="0.327"/>
          <c:w val="0.49375"/>
          <c:h val="0.58525"/>
        </c:manualLayout>
      </c:layout>
      <c:pieChart>
        <c:varyColors val="1"/>
        <c:ser>
          <c:idx val="0"/>
          <c:order val="0"/>
          <c:tx>
            <c:strRef>
              <c:f>Figure17!$I$37</c:f>
              <c:strCache>
                <c:ptCount val="1"/>
                <c:pt idx="0">
                  <c:v>Vessels</c:v>
                </c:pt>
              </c:strCache>
            </c:strRef>
          </c:tx>
          <c:spPr>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a:solidFill>
                  <a:srgbClr val="FFFFFF"/>
                </a:solidFill>
              </a:ln>
            </c:spPr>
          </c:dPt>
          <c:dPt>
            <c:idx val="1"/>
            <c:spPr>
              <a:solidFill>
                <a:srgbClr val="2644A7">
                  <a:lumMod val="60000"/>
                  <a:lumOff val="40000"/>
                </a:srgbClr>
              </a:solidFill>
              <a:ln w="19050">
                <a:solidFill>
                  <a:srgbClr val="FFFFFF"/>
                </a:solidFill>
              </a:ln>
            </c:spPr>
          </c:dPt>
          <c:dPt>
            <c:idx val="2"/>
            <c:spPr>
              <a:solidFill>
                <a:srgbClr val="2644A7">
                  <a:lumMod val="40000"/>
                  <a:lumOff val="60000"/>
                </a:srgbClr>
              </a:solidFill>
              <a:ln w="19050">
                <a:solidFill>
                  <a:srgbClr val="FFFFFF"/>
                </a:solidFill>
              </a:ln>
            </c:spPr>
          </c:dPt>
          <c:dPt>
            <c:idx val="3"/>
            <c:spPr>
              <a:solidFill>
                <a:srgbClr val="B09120">
                  <a:lumMod val="100000"/>
                </a:srgbClr>
              </a:solidFill>
              <a:ln w="19050">
                <a:solidFill>
                  <a:srgbClr val="FFFFFF"/>
                </a:solidFill>
              </a:ln>
            </c:spPr>
          </c:dPt>
          <c:dPt>
            <c:idx val="4"/>
            <c:spPr>
              <a:solidFill>
                <a:srgbClr val="B09120">
                  <a:lumMod val="60000"/>
                  <a:lumOff val="40000"/>
                </a:srgbClr>
              </a:solidFill>
              <a:ln w="19050">
                <a:solidFill>
                  <a:srgbClr val="FFFFFF"/>
                </a:solidFill>
              </a:ln>
            </c:spPr>
          </c:dPt>
          <c:dPt>
            <c:idx val="5"/>
            <c:spPr>
              <a:solidFill>
                <a:srgbClr val="B09120">
                  <a:lumMod val="40000"/>
                  <a:lumOff val="60000"/>
                </a:srgbClr>
              </a:solidFill>
              <a:ln w="19050">
                <a:solidFill>
                  <a:srgbClr val="FFFFFF"/>
                </a:solidFill>
              </a:ln>
            </c:spPr>
          </c:dPt>
          <c:dPt>
            <c:idx val="6"/>
            <c:spPr>
              <a:solidFill>
                <a:srgbClr val="E04040">
                  <a:lumMod val="100000"/>
                </a:srgbClr>
              </a:solidFill>
              <a:ln w="19050">
                <a:solidFill>
                  <a:srgbClr val="FFFFFF"/>
                </a:solidFill>
              </a:ln>
            </c:spPr>
          </c:dPt>
          <c:dPt>
            <c:idx val="7"/>
            <c:spPr>
              <a:solidFill>
                <a:srgbClr val="E04040">
                  <a:lumMod val="60000"/>
                  <a:lumOff val="40000"/>
                </a:srgbClr>
              </a:solidFill>
              <a:ln w="19050">
                <a:solidFill>
                  <a:srgbClr val="FFFFFF"/>
                </a:solidFill>
              </a:ln>
            </c:spPr>
          </c:dPt>
          <c:dLbls>
            <c:dLbl>
              <c:idx val="0"/>
              <c:layout>
                <c:manualLayout>
                  <c:x val="0.01475"/>
                  <c:y val="-0.02025"/>
                </c:manualLayout>
              </c:layout>
              <c:dLblPos val="bestFit"/>
              <c:showLegendKey val="0"/>
              <c:showVal val="0"/>
              <c:showBubbleSize val="0"/>
              <c:showCatName val="1"/>
              <c:showSerName val="0"/>
              <c:showPercent val="1"/>
            </c:dLbl>
            <c:dLbl>
              <c:idx val="1"/>
              <c:layout>
                <c:manualLayout>
                  <c:x val="-0.00975"/>
                  <c:y val="0.0965"/>
                </c:manualLayout>
              </c:layout>
              <c:dLblPos val="bestFit"/>
              <c:showLegendKey val="0"/>
              <c:showVal val="0"/>
              <c:showBubbleSize val="0"/>
              <c:showCatName val="1"/>
              <c:showSerName val="0"/>
              <c:showPercent val="1"/>
            </c:dLbl>
            <c:dLbl>
              <c:idx val="2"/>
              <c:layout>
                <c:manualLayout>
                  <c:x val="-0.08875"/>
                  <c:y val="0.0995"/>
                </c:manualLayout>
              </c:layout>
              <c:dLblPos val="bestFit"/>
              <c:showLegendKey val="0"/>
              <c:showVal val="0"/>
              <c:showBubbleSize val="0"/>
              <c:showCatName val="1"/>
              <c:showSerName val="0"/>
              <c:showPercent val="1"/>
            </c:dLbl>
            <c:dLbl>
              <c:idx val="3"/>
              <c:layout>
                <c:manualLayout>
                  <c:x val="-0.1355"/>
                  <c:y val="0.00875"/>
                </c:manualLayout>
              </c:layout>
              <c:dLblPos val="bestFit"/>
              <c:showLegendKey val="0"/>
              <c:showVal val="0"/>
              <c:showBubbleSize val="0"/>
              <c:showCatName val="1"/>
              <c:showSerName val="0"/>
              <c:showPercent val="1"/>
            </c:dLbl>
            <c:dLbl>
              <c:idx val="4"/>
              <c:layout>
                <c:manualLayout>
                  <c:x val="-0.0985"/>
                  <c:y val="-0.0845"/>
                </c:manualLayout>
              </c:layout>
              <c:dLblPos val="bestFit"/>
              <c:showLegendKey val="0"/>
              <c:showVal val="0"/>
              <c:showBubbleSize val="0"/>
              <c:showCatName val="1"/>
              <c:showSerName val="0"/>
              <c:showPercent val="1"/>
            </c:dLbl>
            <c:dLbl>
              <c:idx val="5"/>
              <c:layout>
                <c:manualLayout>
                  <c:x val="-0.0145"/>
                  <c:y val="-0.09925"/>
                </c:manualLayout>
              </c:layout>
              <c:dLblPos val="bestFit"/>
              <c:showLegendKey val="0"/>
              <c:showVal val="0"/>
              <c:showBubbleSize val="0"/>
              <c:showCatName val="1"/>
              <c:showSerName val="0"/>
              <c:showPercent val="1"/>
            </c:dLbl>
            <c:dLbl>
              <c:idx val="6"/>
              <c:layout>
                <c:manualLayout>
                  <c:x val="0.09875"/>
                  <c:y val="-0.06125"/>
                </c:manualLayout>
              </c:layout>
              <c:dLblPos val="bestFit"/>
              <c:showLegendKey val="0"/>
              <c:showVal val="0"/>
              <c:showBubbleSize val="0"/>
              <c:showCatName val="1"/>
              <c:showSerName val="0"/>
              <c:showPercent val="1"/>
            </c:dLbl>
            <c:dLbl>
              <c:idx val="7"/>
              <c:layout>
                <c:manualLayout>
                  <c:x val="0.1925"/>
                  <c:y val="-0.0145"/>
                </c:manualLayout>
              </c:layout>
              <c:dLblPos val="bestFit"/>
              <c:showLegendKey val="0"/>
              <c:showVal val="0"/>
              <c:showBubbleSize val="0"/>
              <c:showCatName val="1"/>
              <c:showSerName val="0"/>
              <c:showPercent val="1"/>
            </c:dLbl>
            <c:numFmt formatCode="0.0_i%" sourceLinked="0"/>
            <c:spPr>
              <a:noFill/>
              <a:ln>
                <a:noFill/>
              </a:ln>
            </c:spPr>
            <c:txPr>
              <a:bodyPr vert="horz" rot="0" anchor="ctr">
                <a:spAutoFit/>
              </a:bodyPr>
              <a:lstStyle/>
              <a:p>
                <a:pPr algn="ctr">
                  <a:defRPr lang="en-US" cap="none" sz="12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Figure17!$H$38:$H$45</c:f>
              <c:strCache/>
            </c:strRef>
          </c:cat>
          <c:val>
            <c:numRef>
              <c:f>Figure17!$I$38:$I$45</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rgbClr val="000000"/>
                </a:solidFill>
                <a:latin typeface="Arial"/>
                <a:ea typeface="Arial"/>
                <a:cs typeface="Arial"/>
              </a:rPr>
              <a:t>(%, based on </a:t>
            </a:r>
            <a:r>
              <a:rPr lang="en-US" cap="none" sz="1600" b="1" i="0" u="none" baseline="0">
                <a:solidFill>
                  <a:srgbClr val="000000"/>
                </a:solidFill>
                <a:latin typeface="Arial"/>
                <a:ea typeface="Arial"/>
                <a:cs typeface="Arial"/>
              </a:rPr>
              <a:t>on gross tonnage)</a:t>
            </a:r>
          </a:p>
        </c:rich>
      </c:tx>
      <c:layout/>
      <c:overlay val="0"/>
      <c:spPr>
        <a:noFill/>
        <a:ln>
          <a:noFill/>
        </a:ln>
      </c:spPr>
    </c:title>
    <c:plotArea>
      <c:layout>
        <c:manualLayout>
          <c:layoutTarget val="inner"/>
          <c:xMode val="edge"/>
          <c:yMode val="edge"/>
          <c:x val="0.25675"/>
          <c:y val="0.327"/>
          <c:w val="0.49375"/>
          <c:h val="0.58525"/>
        </c:manualLayout>
      </c:layout>
      <c:pieChart>
        <c:varyColors val="1"/>
        <c:ser>
          <c:idx val="0"/>
          <c:order val="0"/>
          <c:tx>
            <c:strRef>
              <c:f>Figure17!$M$37</c:f>
              <c:strCache>
                <c:ptCount val="1"/>
                <c:pt idx="0">
                  <c:v>Vessels Gross Tonnage</c:v>
                </c:pt>
              </c:strCache>
            </c:strRef>
          </c:tx>
          <c:spPr>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a:solidFill>
                  <a:srgbClr val="FFFFFF"/>
                </a:solidFill>
              </a:ln>
            </c:spPr>
          </c:dPt>
          <c:dPt>
            <c:idx val="1"/>
            <c:spPr>
              <a:solidFill>
                <a:schemeClr val="accent2">
                  <a:lumMod val="60000"/>
                  <a:lumOff val="40000"/>
                </a:schemeClr>
              </a:solidFill>
              <a:ln w="19050">
                <a:solidFill>
                  <a:srgbClr val="FFFFFF"/>
                </a:solidFill>
              </a:ln>
            </c:spPr>
          </c:dPt>
          <c:dPt>
            <c:idx val="2"/>
            <c:spPr>
              <a:solidFill>
                <a:srgbClr val="2644A7">
                  <a:lumMod val="40000"/>
                  <a:lumOff val="60000"/>
                </a:srgbClr>
              </a:solidFill>
              <a:ln w="19050">
                <a:solidFill>
                  <a:srgbClr val="FFFFFF"/>
                </a:solidFill>
              </a:ln>
            </c:spPr>
          </c:dPt>
          <c:dPt>
            <c:idx val="3"/>
            <c:spPr>
              <a:solidFill>
                <a:srgbClr val="B09120">
                  <a:lumMod val="100000"/>
                </a:srgbClr>
              </a:solidFill>
              <a:ln w="19050">
                <a:solidFill>
                  <a:srgbClr val="FFFFFF"/>
                </a:solidFill>
              </a:ln>
            </c:spPr>
          </c:dPt>
          <c:dPt>
            <c:idx val="4"/>
            <c:spPr>
              <a:solidFill>
                <a:schemeClr val="accent2">
                  <a:lumMod val="40000"/>
                  <a:lumOff val="60000"/>
                </a:schemeClr>
              </a:solidFill>
              <a:ln w="19050">
                <a:solidFill>
                  <a:srgbClr val="FFFFFF"/>
                </a:solidFill>
              </a:ln>
            </c:spPr>
          </c:dPt>
          <c:dPt>
            <c:idx val="5"/>
            <c:spPr>
              <a:solidFill>
                <a:schemeClr val="tx2">
                  <a:lumMod val="60000"/>
                  <a:lumOff val="40000"/>
                </a:schemeClr>
              </a:solidFill>
              <a:ln w="19050">
                <a:solidFill>
                  <a:srgbClr val="FFFFFF"/>
                </a:solidFill>
              </a:ln>
            </c:spPr>
          </c:dPt>
          <c:dPt>
            <c:idx val="6"/>
            <c:spPr>
              <a:solidFill>
                <a:srgbClr val="E04040">
                  <a:lumMod val="100000"/>
                </a:srgbClr>
              </a:solidFill>
              <a:ln w="19050">
                <a:solidFill>
                  <a:srgbClr val="FFFFFF"/>
                </a:solidFill>
              </a:ln>
            </c:spPr>
          </c:dPt>
          <c:dPt>
            <c:idx val="7"/>
            <c:spPr>
              <a:solidFill>
                <a:srgbClr val="E04040">
                  <a:lumMod val="60000"/>
                  <a:lumOff val="40000"/>
                </a:srgbClr>
              </a:solidFill>
              <a:ln w="19050">
                <a:solidFill>
                  <a:srgbClr val="FFFFFF"/>
                </a:solidFill>
              </a:ln>
            </c:spPr>
          </c:dPt>
          <c:dLbls>
            <c:dLbl>
              <c:idx val="0"/>
              <c:layout>
                <c:manualLayout>
                  <c:x val="0.01475"/>
                  <c:y val="-0.026"/>
                </c:manualLayout>
              </c:layout>
              <c:dLblPos val="bestFit"/>
              <c:showLegendKey val="0"/>
              <c:showVal val="0"/>
              <c:showBubbleSize val="0"/>
              <c:showCatName val="1"/>
              <c:showSerName val="0"/>
              <c:showPercent val="1"/>
            </c:dLbl>
            <c:dLbl>
              <c:idx val="1"/>
              <c:layout>
                <c:manualLayout>
                  <c:x val="-0.017"/>
                  <c:y val="0.00225"/>
                </c:manualLayout>
              </c:layout>
              <c:dLblPos val="bestFit"/>
              <c:showLegendKey val="0"/>
              <c:showVal val="0"/>
              <c:showBubbleSize val="0"/>
              <c:showCatName val="1"/>
              <c:showSerName val="0"/>
              <c:showPercent val="1"/>
            </c:dLbl>
            <c:dLbl>
              <c:idx val="2"/>
              <c:layout>
                <c:manualLayout>
                  <c:x val="-0.03675"/>
                  <c:y val="0.035"/>
                </c:manualLayout>
              </c:layout>
              <c:dLblPos val="bestFit"/>
              <c:showLegendKey val="0"/>
              <c:showVal val="0"/>
              <c:showBubbleSize val="0"/>
              <c:showCatName val="1"/>
              <c:showSerName val="0"/>
              <c:showPercent val="1"/>
            </c:dLbl>
            <c:dLbl>
              <c:idx val="3"/>
              <c:layout>
                <c:manualLayout>
                  <c:x val="-0.054"/>
                  <c:y val="0.02625"/>
                </c:manualLayout>
              </c:layout>
              <c:dLblPos val="bestFit"/>
              <c:showLegendKey val="0"/>
              <c:showVal val="0"/>
              <c:showBubbleSize val="0"/>
              <c:showCatName val="1"/>
              <c:showSerName val="0"/>
              <c:showPercent val="1"/>
            </c:dLbl>
            <c:dLbl>
              <c:idx val="4"/>
              <c:layout>
                <c:manualLayout>
                  <c:x val="-0.04925"/>
                  <c:y val="-0.00275"/>
                </c:manualLayout>
              </c:layout>
              <c:dLblPos val="bestFit"/>
              <c:showLegendKey val="0"/>
              <c:showVal val="0"/>
              <c:showBubbleSize val="0"/>
              <c:showCatName val="1"/>
              <c:showSerName val="0"/>
              <c:showPercent val="1"/>
            </c:dLbl>
            <c:dLbl>
              <c:idx val="5"/>
              <c:layout>
                <c:manualLayout>
                  <c:x val="-0.03925"/>
                  <c:y val="-0.08175"/>
                </c:manualLayout>
              </c:layout>
              <c:dLblPos val="bestFit"/>
              <c:showLegendKey val="0"/>
              <c:showVal val="0"/>
              <c:showBubbleSize val="0"/>
              <c:showCatName val="1"/>
              <c:showSerName val="0"/>
              <c:showPercent val="1"/>
            </c:dLbl>
            <c:dLbl>
              <c:idx val="6"/>
              <c:layout>
                <c:manualLayout>
                  <c:x val="0.06175"/>
                  <c:y val="-0.07875"/>
                </c:manualLayout>
              </c:layout>
              <c:dLblPos val="bestFit"/>
              <c:showLegendKey val="0"/>
              <c:showVal val="0"/>
              <c:showBubbleSize val="0"/>
              <c:showCatName val="1"/>
              <c:showSerName val="0"/>
              <c:showPercent val="1"/>
            </c:dLbl>
            <c:dLbl>
              <c:idx val="7"/>
              <c:layout>
                <c:manualLayout>
                  <c:x val="0.14575"/>
                  <c:y val="-0.02025"/>
                </c:manualLayout>
              </c:layout>
              <c:dLblPos val="bestFit"/>
              <c:showLegendKey val="0"/>
              <c:showVal val="0"/>
              <c:showBubbleSize val="0"/>
              <c:showCatName val="1"/>
              <c:showSerName val="0"/>
              <c:showPercent val="1"/>
            </c:dLbl>
            <c:numFmt formatCode="0.0_i%" sourceLinked="0"/>
            <c:spPr>
              <a:noFill/>
              <a:ln>
                <a:noFill/>
              </a:ln>
            </c:spPr>
            <c:txPr>
              <a:bodyPr vert="horz" rot="0" anchor="ctr">
                <a:spAutoFit/>
              </a:bodyPr>
              <a:lstStyle/>
              <a:p>
                <a:pPr algn="ctr">
                  <a:defRPr lang="en-US" cap="none" sz="12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Figure17!$L$38:$L$45</c:f>
              <c:strCache/>
            </c:strRef>
          </c:cat>
          <c:val>
            <c:numRef>
              <c:f>Figure17!$M$38:$M$45</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Vessels in main ports by type of vessel, EU, 2022</a:t>
            </a:r>
          </a:p>
        </c:rich>
      </c:tx>
      <c:layout>
        <c:manualLayout>
          <c:xMode val="edge"/>
          <c:yMode val="edge"/>
          <c:x val="0.005"/>
          <c:y val="0.01025"/>
        </c:manualLayout>
      </c:layout>
      <c:overlay val="0"/>
      <c:spPr>
        <a:noFill/>
        <a:ln>
          <a:noFill/>
        </a:ln>
      </c:spPr>
    </c:title>
    <c:plotArea>
      <c:layout>
        <c:manualLayout>
          <c:xMode val="edge"/>
          <c:yMode val="edge"/>
          <c:x val="0.005"/>
          <c:y val="0.01025"/>
          <c:w val="0"/>
          <c:h val="0"/>
        </c:manualLayout>
      </c:layout>
      <c:barChart>
        <c:barDir val="col"/>
        <c:grouping val="clustered"/>
        <c:varyColors val="0"/>
        <c:ser>
          <c:idx val="0"/>
          <c:order val="0"/>
          <c:tx>
            <c:strRef>
              <c:f>Figure17!$A$2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Figure17!$B$1</c:f>
              <c:strCache/>
            </c:strRef>
          </c:cat>
          <c:val>
            <c:numRef>
              <c:f>Figure17!$B$2</c:f>
              <c:numCache/>
            </c:numRef>
          </c:val>
        </c:ser>
        <c:axId val="394297"/>
        <c:axId val="3548674"/>
      </c:barChart>
      <c:catAx>
        <c:axId val="394297"/>
        <c:scaling>
          <c:orientation val="minMax"/>
        </c:scaling>
        <c:axPos val="b"/>
        <c:delete val="1"/>
        <c:majorTickMark val="out"/>
        <c:minorTickMark val="none"/>
        <c:tickLblPos val="nextTo"/>
        <c:crossAx val="3548674"/>
        <c:crosses val="autoZero"/>
        <c:auto val="1"/>
        <c:lblOffset val="100"/>
        <c:noMultiLvlLbl val="0"/>
      </c:catAx>
      <c:valAx>
        <c:axId val="3548674"/>
        <c:scaling>
          <c:orientation val="minMax"/>
        </c:scaling>
        <c:axPos val="l"/>
        <c:delete val="1"/>
        <c:majorTickMark val="out"/>
        <c:minorTickMark val="none"/>
        <c:tickLblPos val="nextTo"/>
        <c:crossAx val="394297"/>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675"/>
          <c:y val="0.1065"/>
          <c:w val="0.84825"/>
          <c:h val="1"/>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0385"/>
                  <c:y val="0.307"/>
                </c:manualLayout>
              </c:layout>
              <c:dLblPos val="r"/>
              <c:showLegendKey val="0"/>
              <c:showVal val="1"/>
              <c:showBubbleSize val="0"/>
              <c:showCatName val="0"/>
              <c:showSerName val="0"/>
              <c:showPercent val="0"/>
            </c:dLbl>
            <c:numFmt formatCode="\+0.0&quot; &quot;%;[Red]\-0.0&quot; &quot;%" sourceLinked="0"/>
            <c:spPr>
              <a:noFill/>
              <a:ln w="25400">
                <a:noFill/>
              </a:ln>
            </c:spPr>
            <c:txPr>
              <a:bodyPr vert="horz" rot="0" anchor="ctr"/>
              <a:lstStyle/>
              <a:p>
                <a:pPr algn="ctr">
                  <a:defRPr lang="en-US" cap="none" sz="1000" b="1" i="0" u="none" baseline="0">
                    <a:solidFill>
                      <a:srgbClr val="333333"/>
                    </a:solidFill>
                    <a:latin typeface="Arial"/>
                    <a:ea typeface="Arial"/>
                    <a:cs typeface="Arial"/>
                  </a:defRPr>
                </a:pPr>
              </a:p>
            </c:txPr>
            <c:showLegendKey val="0"/>
            <c:showVal val="1"/>
            <c:showBubbleSize val="0"/>
            <c:showCatName val="0"/>
            <c:showSerName val="0"/>
            <c:showPercent val="0"/>
          </c:dLbls>
          <c:yVal>
            <c:numRef>
              <c:f>Figure1!$R$5</c:f>
              <c:numCache/>
            </c:numRef>
          </c:yVal>
          <c:smooth val="0"/>
        </c:ser>
        <c:axId val="15896349"/>
        <c:axId val="8849414"/>
      </c:scatterChart>
      <c:valAx>
        <c:axId val="15896349"/>
        <c:scaling>
          <c:orientation val="minMax"/>
        </c:scaling>
        <c:axPos val="b"/>
        <c:delete val="1"/>
        <c:majorTickMark val="out"/>
        <c:minorTickMark val="none"/>
        <c:tickLblPos val="nextTo"/>
        <c:crossAx val="8849414"/>
        <c:crosses val="autoZero"/>
        <c:crossBetween val="midCat"/>
        <c:dispUnits/>
      </c:valAx>
      <c:valAx>
        <c:axId val="8849414"/>
        <c:scaling>
          <c:orientation val="minMax"/>
        </c:scaling>
        <c:axPos val="l"/>
        <c:delete val="1"/>
        <c:majorTickMark val="out"/>
        <c:minorTickMark val="none"/>
        <c:tickLblPos val="nextTo"/>
        <c:crossAx val="15896349"/>
        <c:crosses val="autoZero"/>
        <c:crossBetween val="midCat"/>
        <c:dispUnits/>
      </c:valAx>
      <c:spPr>
        <a:noFill/>
        <a:ln w="25400">
          <a:noFill/>
        </a:ln>
      </c:spPr>
    </c:plotArea>
    <c:plotVisOnly val="1"/>
    <c:dispBlanksAs val="gap"/>
    <c:showDLblsOverMax val="0"/>
  </c:chart>
  <c:spPr>
    <a:noFill/>
    <a:ln w="9525">
      <a:noFill/>
    </a:ln>
  </c:spPr>
  <c:txPr>
    <a:bodyPr vert="horz" rot="0"/>
    <a:lstStyle/>
    <a:p>
      <a:pPr>
        <a:defRPr lang="en-US" cap="none" sz="800" b="0" i="0" u="none" baseline="0">
          <a:solidFill>
            <a:srgbClr val="333333"/>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Gross weight of seaborne freight handled in all ports, EU, 2007-2022</a:t>
            </a:r>
            <a:r>
              <a:rPr lang="en-US" cap="none" sz="1600" b="0" u="none" baseline="0">
                <a:latin typeface="Arial"/>
                <a:ea typeface="Arial"/>
                <a:cs typeface="Arial"/>
              </a:rPr>
              <a:t>
(million tonnes)</a:t>
            </a:r>
          </a:p>
        </c:rich>
      </c:tx>
      <c:layout>
        <c:manualLayout>
          <c:xMode val="edge"/>
          <c:yMode val="edge"/>
          <c:x val="0.00525"/>
          <c:y val="0.00925"/>
        </c:manualLayout>
      </c:layout>
      <c:overlay val="0"/>
      <c:spPr>
        <a:noFill/>
        <a:ln>
          <a:noFill/>
        </a:ln>
      </c:spPr>
    </c:title>
    <c:plotArea>
      <c:layout>
        <c:manualLayout>
          <c:xMode val="edge"/>
          <c:yMode val="edge"/>
          <c:x val="0.00525"/>
          <c:y val="0.00925"/>
          <c:w val="0"/>
          <c:h val="0"/>
        </c:manualLayout>
      </c:layout>
      <c:barChart>
        <c:barDir val="col"/>
        <c:grouping val="clustered"/>
        <c:varyColors val="0"/>
        <c:ser>
          <c:idx val="0"/>
          <c:order val="0"/>
          <c:tx>
            <c:strRef>
              <c:f>Figure1!$A$2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Figure1!$B$1</c:f>
              <c:numCache/>
            </c:numRef>
          </c:cat>
          <c:val>
            <c:numRef>
              <c:f>Figure1!$B$2</c:f>
              <c:numCache/>
            </c:numRef>
          </c:val>
        </c:ser>
        <c:axId val="12535863"/>
        <c:axId val="45713904"/>
      </c:barChart>
      <c:catAx>
        <c:axId val="12535863"/>
        <c:scaling>
          <c:orientation val="minMax"/>
        </c:scaling>
        <c:axPos val="b"/>
        <c:delete val="1"/>
        <c:majorTickMark val="out"/>
        <c:minorTickMark val="none"/>
        <c:tickLblPos val="nextTo"/>
        <c:crossAx val="45713904"/>
        <c:crosses val="autoZero"/>
        <c:auto val="1"/>
        <c:lblOffset val="100"/>
        <c:noMultiLvlLbl val="0"/>
      </c:catAx>
      <c:valAx>
        <c:axId val="45713904"/>
        <c:scaling>
          <c:orientation val="minMax"/>
        </c:scaling>
        <c:axPos val="l"/>
        <c:delete val="1"/>
        <c:majorTickMark val="out"/>
        <c:minorTickMark val="none"/>
        <c:tickLblPos val="nextTo"/>
        <c:crossAx val="12535863"/>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weight of seaborne freight handled in all ports, 2022</a:t>
            </a:r>
            <a:r>
              <a:rPr lang="en-US" cap="none" sz="1600" b="0" u="none" baseline="0">
                <a:solidFill>
                  <a:srgbClr val="000000"/>
                </a:solidFill>
                <a:latin typeface="Arial"/>
                <a:ea typeface="Arial"/>
                <a:cs typeface="Arial"/>
              </a:rPr>
              <a:t>
(tonnes per capita)</a:t>
            </a:r>
          </a:p>
        </c:rich>
      </c:tx>
      <c:layout>
        <c:manualLayout>
          <c:xMode val="edge"/>
          <c:yMode val="edge"/>
          <c:x val="0.00525"/>
          <c:y val="0.01025"/>
        </c:manualLayout>
      </c:layout>
      <c:overlay val="0"/>
      <c:spPr>
        <a:noFill/>
        <a:ln>
          <a:noFill/>
        </a:ln>
      </c:spPr>
    </c:title>
    <c:plotArea>
      <c:layout>
        <c:manualLayout>
          <c:xMode val="edge"/>
          <c:yMode val="edge"/>
          <c:x val="0.01475"/>
          <c:y val="0.15125"/>
          <c:w val="0.97075"/>
          <c:h val="0.677"/>
        </c:manualLayout>
      </c:layout>
      <c:barChart>
        <c:barDir val="col"/>
        <c:grouping val="clustered"/>
        <c:varyColors val="0"/>
        <c:ser>
          <c:idx val="0"/>
          <c:order val="0"/>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Figure2!$C$4:$C$33</c:f>
              <c:strCache/>
            </c:strRef>
          </c:cat>
          <c:val>
            <c:numRef>
              <c:f>Figure2!$D$4:$D$33</c:f>
              <c:numCache/>
            </c:numRef>
          </c:val>
        </c:ser>
        <c:axId val="8771953"/>
        <c:axId val="11838714"/>
      </c:barChart>
      <c:catAx>
        <c:axId val="877195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1838714"/>
        <c:crosses val="autoZero"/>
        <c:auto val="1"/>
        <c:lblOffset val="100"/>
        <c:noMultiLvlLbl val="0"/>
      </c:catAx>
      <c:valAx>
        <c:axId val="11838714"/>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877195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75"/>
          <c:y val="0.0335"/>
          <c:w val="0.9325"/>
          <c:h val="0.68575"/>
        </c:manualLayout>
      </c:layout>
      <c:barChart>
        <c:barDir val="col"/>
        <c:grouping val="clustered"/>
        <c:varyColors val="0"/>
        <c:ser>
          <c:idx val="0"/>
          <c:order val="0"/>
          <c:tx>
            <c:strRef>
              <c:f>Figure3!$C$6</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Figure3!$B$7:$B$34</c:f>
              <c:strCache/>
            </c:strRef>
          </c:cat>
          <c:val>
            <c:numRef>
              <c:f>Figure3!$C$7:$C$34</c:f>
              <c:numCache/>
            </c:numRef>
          </c:val>
        </c:ser>
        <c:ser>
          <c:idx val="1"/>
          <c:order val="1"/>
          <c:tx>
            <c:strRef>
              <c:f>Figure3!$D$6</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Figure3!$B$7:$B$34</c:f>
              <c:strCache/>
            </c:strRef>
          </c:cat>
          <c:val>
            <c:numRef>
              <c:f>Figure3!$D$7:$D$34</c:f>
              <c:numCache/>
            </c:numRef>
          </c:val>
        </c:ser>
        <c:ser>
          <c:idx val="2"/>
          <c:order val="2"/>
          <c:tx>
            <c:strRef>
              <c:f>Figure3!$E$6</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Figure3!$B$7:$B$34</c:f>
              <c:strCache/>
            </c:strRef>
          </c:cat>
          <c:val>
            <c:numRef>
              <c:f>Figure3!$E$7:$E$34</c:f>
              <c:numCache/>
            </c:numRef>
          </c:val>
        </c:ser>
        <c:overlap val="-27"/>
        <c:axId val="39439563"/>
        <c:axId val="19411748"/>
      </c:barChart>
      <c:catAx>
        <c:axId val="3943956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9411748"/>
        <c:crosses val="autoZero"/>
        <c:auto val="1"/>
        <c:lblOffset val="100"/>
        <c:noMultiLvlLbl val="0"/>
      </c:catAx>
      <c:valAx>
        <c:axId val="19411748"/>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9439563"/>
        <c:crosses val="autoZero"/>
        <c:crossBetween val="between"/>
        <c:dispUnits/>
      </c:valAx>
      <c:spPr>
        <a:noFill/>
        <a:ln>
          <a:noFill/>
        </a:ln>
      </c:spPr>
    </c:plotArea>
    <c:legend>
      <c:legendPos val="b"/>
      <c:layout>
        <c:manualLayout>
          <c:xMode val="edge"/>
          <c:yMode val="edge"/>
          <c:x val="0.41175"/>
          <c:y val="0.924"/>
          <c:w val="0.16725"/>
          <c:h val="0.04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no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75"/>
          <c:y val="0.0335"/>
          <c:w val="0.9325"/>
          <c:h val="0.68575"/>
        </c:manualLayout>
      </c:layout>
      <c:barChart>
        <c:barDir val="col"/>
        <c:grouping val="clustered"/>
        <c:varyColors val="0"/>
        <c:ser>
          <c:idx val="0"/>
          <c:order val="0"/>
          <c:tx>
            <c:strRef>
              <c:f>Figure3!$C$6</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Figure3!$B$37:$B$42</c:f>
              <c:strCache/>
            </c:strRef>
          </c:cat>
          <c:val>
            <c:numRef>
              <c:f>Figure3!$C$37:$C$42</c:f>
              <c:numCache/>
            </c:numRef>
          </c:val>
        </c:ser>
        <c:ser>
          <c:idx val="1"/>
          <c:order val="1"/>
          <c:tx>
            <c:strRef>
              <c:f>Figure3!$D$6</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Figure3!$B$37:$B$42</c:f>
              <c:strCache/>
            </c:strRef>
          </c:cat>
          <c:val>
            <c:numRef>
              <c:f>Figure3!$D$37:$D$42</c:f>
              <c:numCache/>
            </c:numRef>
          </c:val>
        </c:ser>
        <c:ser>
          <c:idx val="2"/>
          <c:order val="2"/>
          <c:tx>
            <c:strRef>
              <c:f>Figure3!$E$6</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Figure3!$B$37:$B$42</c:f>
              <c:strCache/>
            </c:strRef>
          </c:cat>
          <c:val>
            <c:numRef>
              <c:f>Figure3!$E$37:$E$42</c:f>
              <c:numCache/>
            </c:numRef>
          </c:val>
        </c:ser>
        <c:overlap val="-27"/>
        <c:axId val="40488005"/>
        <c:axId val="28847726"/>
      </c:barChart>
      <c:catAx>
        <c:axId val="4048800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8847726"/>
        <c:crosses val="autoZero"/>
        <c:auto val="1"/>
        <c:lblOffset val="100"/>
        <c:noMultiLvlLbl val="0"/>
      </c:catAx>
      <c:valAx>
        <c:axId val="28847726"/>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40488005"/>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Gross weight of seaborne freight handled in all ports, 2012, 2021 and 2022</a:t>
            </a:r>
            <a:r>
              <a:rPr lang="en-US" cap="none" sz="1600" b="0" u="none" baseline="0">
                <a:latin typeface="Arial"/>
                <a:ea typeface="Arial"/>
                <a:cs typeface="Arial"/>
              </a:rPr>
              <a:t>
(million tonnes)</a:t>
            </a:r>
          </a:p>
        </c:rich>
      </c:tx>
      <c:layout>
        <c:manualLayout>
          <c:xMode val="edge"/>
          <c:yMode val="edge"/>
          <c:x val="0.00475"/>
          <c:y val="0.0085"/>
        </c:manualLayout>
      </c:layout>
      <c:overlay val="0"/>
      <c:spPr>
        <a:noFill/>
        <a:ln>
          <a:noFill/>
        </a:ln>
      </c:spPr>
    </c:title>
    <c:plotArea>
      <c:layout>
        <c:manualLayout>
          <c:xMode val="edge"/>
          <c:yMode val="edge"/>
          <c:x val="0.00475"/>
          <c:y val="0.0085"/>
          <c:w val="0"/>
          <c:h val="0"/>
        </c:manualLayout>
      </c:layout>
      <c:barChart>
        <c:barDir val="col"/>
        <c:grouping val="clustered"/>
        <c:varyColors val="0"/>
        <c:ser>
          <c:idx val="0"/>
          <c:order val="0"/>
          <c:tx>
            <c:strRef>
              <c:f>Figure3!$A$2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Figure3!$B$1</c:f>
              <c:numCache/>
            </c:numRef>
          </c:cat>
          <c:val>
            <c:numRef>
              <c:f>Figure3!$B$2</c:f>
              <c:numCache/>
            </c:numRef>
          </c:val>
        </c:ser>
        <c:axId val="58302943"/>
        <c:axId val="54964440"/>
      </c:barChart>
      <c:catAx>
        <c:axId val="58302943"/>
        <c:scaling>
          <c:orientation val="minMax"/>
        </c:scaling>
        <c:axPos val="b"/>
        <c:delete val="1"/>
        <c:majorTickMark val="out"/>
        <c:minorTickMark val="none"/>
        <c:tickLblPos val="nextTo"/>
        <c:crossAx val="54964440"/>
        <c:crosses val="autoZero"/>
        <c:auto val="1"/>
        <c:lblOffset val="100"/>
        <c:noMultiLvlLbl val="0"/>
      </c:catAx>
      <c:valAx>
        <c:axId val="54964440"/>
        <c:scaling>
          <c:orientation val="minMax"/>
        </c:scaling>
        <c:axPos val="l"/>
        <c:delete val="1"/>
        <c:majorTickMark val="out"/>
        <c:minorTickMark val="none"/>
        <c:tickLblPos val="nextTo"/>
        <c:crossAx val="58302943"/>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weight of seaborne freight handled in all ports by direction, 2022</a:t>
            </a:r>
            <a:r>
              <a:rPr lang="en-US" cap="none" sz="1600" b="0" u="none" baseline="0">
                <a:solidFill>
                  <a:srgbClr val="000000"/>
                </a:solidFill>
                <a:latin typeface="Arial"/>
                <a:ea typeface="Arial"/>
                <a:cs typeface="Arial"/>
              </a:rPr>
              <a:t>
(%, based on tonnes)</a:t>
            </a:r>
          </a:p>
        </c:rich>
      </c:tx>
      <c:layout>
        <c:manualLayout>
          <c:xMode val="edge"/>
          <c:yMode val="edge"/>
          <c:x val="0.00525"/>
          <c:y val="0.00975"/>
        </c:manualLayout>
      </c:layout>
      <c:overlay val="0"/>
      <c:spPr>
        <a:noFill/>
        <a:ln>
          <a:noFill/>
        </a:ln>
      </c:spPr>
    </c:title>
    <c:plotArea>
      <c:layout>
        <c:manualLayout>
          <c:layoutTarget val="inner"/>
          <c:xMode val="edge"/>
          <c:yMode val="edge"/>
          <c:x val="0.05575"/>
          <c:y val="0.1305"/>
          <c:w val="0.92925"/>
          <c:h val="0.60775"/>
        </c:manualLayout>
      </c:layout>
      <c:barChart>
        <c:barDir val="col"/>
        <c:grouping val="stacked"/>
        <c:varyColors val="0"/>
        <c:ser>
          <c:idx val="0"/>
          <c:order val="0"/>
          <c:tx>
            <c:strRef>
              <c:f>Figure4!$F$7</c:f>
              <c:strCache>
                <c:ptCount val="1"/>
                <c:pt idx="0">
                  <c:v>Inwards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Figure4!$B$8:$B$37</c:f>
              <c:strCache/>
            </c:strRef>
          </c:cat>
          <c:val>
            <c:numRef>
              <c:f>Figure4!$F$8:$F$37</c:f>
              <c:numCache/>
            </c:numRef>
          </c:val>
        </c:ser>
        <c:ser>
          <c:idx val="1"/>
          <c:order val="1"/>
          <c:tx>
            <c:strRef>
              <c:f>Figure4!$G$7</c:f>
              <c:strCache>
                <c:ptCount val="1"/>
                <c:pt idx="0">
                  <c:v>Outwards</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Figure4!$B$8:$B$37</c:f>
              <c:strCache/>
            </c:strRef>
          </c:cat>
          <c:val>
            <c:numRef>
              <c:f>Figure4!$G$8:$G$37</c:f>
              <c:numCache/>
            </c:numRef>
          </c:val>
        </c:ser>
        <c:overlap val="100"/>
        <c:gapWidth val="55"/>
        <c:axId val="24917913"/>
        <c:axId val="22934626"/>
      </c:barChart>
      <c:catAx>
        <c:axId val="2491791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2934626"/>
        <c:crosses val="autoZero"/>
        <c:auto val="1"/>
        <c:lblOffset val="100"/>
        <c:noMultiLvlLbl val="0"/>
      </c:catAx>
      <c:valAx>
        <c:axId val="22934626"/>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4917913"/>
        <c:crosses val="autoZero"/>
        <c:crossBetween val="between"/>
        <c:dispUnits/>
      </c:valAx>
      <c:spPr>
        <a:noFill/>
        <a:ln>
          <a:noFill/>
        </a:ln>
      </c:spPr>
    </c:plotArea>
    <c:legend>
      <c:legendPos val="b"/>
      <c:layout>
        <c:manualLayout>
          <c:xMode val="edge"/>
          <c:yMode val="edge"/>
          <c:x val="0.40025"/>
          <c:y val="0.8975"/>
          <c:w val="0.1935"/>
          <c:h val="0.039"/>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file:///C:\Program%20Files\DIaLOGIKa\Eurostat%20Layout\Logo\Eurostat%20logo.png" TargetMode="Externa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s>
</file>

<file path=xl/drawings/_rels/drawing2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0.11475</cdr:y>
    </cdr:from>
    <cdr:to>
      <cdr:x>0.9855</cdr:x>
      <cdr:y>0.92825</cdr:y>
    </cdr:to>
    <cdr:pic>
      <cdr:nvPicPr>
        <cdr:cNvPr id="2" name="chart"/>
        <cdr:cNvPicPr preferRelativeResize="1">
          <a:picLocks noChangeAspect="1"/>
        </cdr:cNvPicPr>
      </cdr:nvPicPr>
      <cdr:blipFill>
        <a:blip r:embed="rId1"/>
        <a:stretch>
          <a:fillRect/>
        </a:stretch>
      </cdr:blipFill>
      <cdr:spPr>
        <a:xfrm>
          <a:off x="85725" y="704850"/>
          <a:ext cx="9525000" cy="5048250"/>
        </a:xfrm>
        <a:prstGeom prst="rect">
          <a:avLst/>
        </a:prstGeom>
        <a:ln>
          <a:noFill/>
        </a:ln>
      </cdr:spPr>
    </cdr:pic>
  </cdr:relSizeAnchor>
  <cdr:relSizeAnchor xmlns:cdr="http://schemas.openxmlformats.org/drawingml/2006/chartDrawing">
    <cdr:from>
      <cdr:x>0.005</cdr:x>
      <cdr:y>0.92175</cdr:y>
    </cdr:from>
    <cdr:to>
      <cdr:x>0</cdr:x>
      <cdr:y>0</cdr:y>
    </cdr:to>
    <cdr:sp macro="" textlink="">
      <cdr:nvSpPr>
        <cdr:cNvPr id="3" name="FootonotesShape"/>
        <cdr:cNvSpPr txBox="1"/>
      </cdr:nvSpPr>
      <cdr:spPr>
        <a:xfrm>
          <a:off x="47625" y="57150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break in time series from 2021 due to methodological improvement in the data reported by the Netherlands.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mar_mg_aa_cwh and mar_go_qm)</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5</xdr:row>
      <xdr:rowOff>171450</xdr:rowOff>
    </xdr:from>
    <xdr:to>
      <xdr:col>15</xdr:col>
      <xdr:colOff>9525</xdr:colOff>
      <xdr:row>51</xdr:row>
      <xdr:rowOff>85725</xdr:rowOff>
    </xdr:to>
    <xdr:graphicFrame macro="">
      <xdr:nvGraphicFramePr>
        <xdr:cNvPr id="2" name="Chart 1"/>
        <xdr:cNvGraphicFramePr/>
      </xdr:nvGraphicFramePr>
      <xdr:xfrm>
        <a:off x="228600" y="1133475"/>
        <a:ext cx="10925175" cy="7743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0.912</cdr:y>
    </cdr:from>
    <cdr:to>
      <cdr:x>0</cdr:x>
      <cdr:y>0</cdr:y>
    </cdr:to>
    <cdr:sp macro="" textlink="">
      <cdr:nvSpPr>
        <cdr:cNvPr id="3" name="FootonotesShape"/>
        <cdr:cNvSpPr txBox="1"/>
      </cdr:nvSpPr>
      <cdr:spPr>
        <a:xfrm>
          <a:off x="0" y="5133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main ports are ports handling more than one million tonnes of goods annually.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mar_mg_am_cwhg)</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7</xdr:row>
      <xdr:rowOff>19050</xdr:rowOff>
    </xdr:from>
    <xdr:to>
      <xdr:col>11</xdr:col>
      <xdr:colOff>228600</xdr:colOff>
      <xdr:row>37</xdr:row>
      <xdr:rowOff>133350</xdr:rowOff>
    </xdr:to>
    <xdr:graphicFrame macro="">
      <xdr:nvGraphicFramePr>
        <xdr:cNvPr id="2" name="Chart 1"/>
        <xdr:cNvGraphicFramePr/>
      </xdr:nvGraphicFramePr>
      <xdr:xfrm>
        <a:off x="1304925" y="1295400"/>
        <a:ext cx="10153650" cy="56388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0.0635</cdr:y>
    </cdr:from>
    <cdr:to>
      <cdr:x>0.9855</cdr:x>
      <cdr:y>0.848</cdr:y>
    </cdr:to>
    <cdr:pic>
      <cdr:nvPicPr>
        <cdr:cNvPr id="2" name="chart"/>
        <cdr:cNvPicPr preferRelativeResize="1">
          <a:picLocks noChangeAspect="1"/>
        </cdr:cNvPicPr>
      </cdr:nvPicPr>
      <cdr:blipFill>
        <a:blip r:embed="rId1"/>
        <a:stretch>
          <a:fillRect/>
        </a:stretch>
      </cdr:blipFill>
      <cdr:spPr>
        <a:xfrm>
          <a:off x="85725" y="704850"/>
          <a:ext cx="9525000" cy="8772525"/>
        </a:xfrm>
        <a:prstGeom prst="rect">
          <a:avLst/>
        </a:prstGeom>
        <a:ln>
          <a:noFill/>
        </a:ln>
      </cdr:spPr>
    </cdr:pic>
  </cdr:relSizeAnchor>
  <cdr:relSizeAnchor xmlns:cdr="http://schemas.openxmlformats.org/drawingml/2006/chartDrawing">
    <cdr:from>
      <cdr:x>0.005</cdr:x>
      <cdr:y>0.84225</cdr:y>
    </cdr:from>
    <cdr:to>
      <cdr:x>0</cdr:x>
      <cdr:y>0</cdr:y>
    </cdr:to>
    <cdr:sp macro="" textlink="">
      <cdr:nvSpPr>
        <cdr:cNvPr id="3" name="FootonotesShape"/>
        <cdr:cNvSpPr txBox="1"/>
      </cdr:nvSpPr>
      <cdr:spPr>
        <a:xfrm>
          <a:off x="47625" y="94107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ports are ranked based on gross weight of goods handled in 2022.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Break in time series from 2021 due to methodological improvement in the data reported by the Netherlands.</a:t>
          </a:r>
        </a:p>
        <a:p>
          <a:r>
            <a:rPr lang="en-GB" sz="1200">
              <a:latin typeface="Arial" panose="020B0604020202020204" pitchFamily="34" charset="0"/>
            </a:rPr>
            <a:t>(²) Starting from 2022, the ports Antwerpen and Zeebrugge have been merged and the data are reported under the new port name Antwerp-Bruges.</a:t>
          </a:r>
        </a:p>
        <a:p>
          <a:r>
            <a:rPr lang="en-GB" sz="1200">
              <a:latin typeface="Arial" panose="020B0604020202020204" pitchFamily="34" charset="0"/>
            </a:rPr>
            <a:t>(³) Starting from 2022, the ports Le Havre and Rouen have been merged and the data are reported under the new port name HAROPA.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mar_mg_aa_pwhd)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428625</xdr:colOff>
      <xdr:row>10</xdr:row>
      <xdr:rowOff>85725</xdr:rowOff>
    </xdr:from>
    <xdr:to>
      <xdr:col>27</xdr:col>
      <xdr:colOff>504825</xdr:colOff>
      <xdr:row>64</xdr:row>
      <xdr:rowOff>114300</xdr:rowOff>
    </xdr:to>
    <xdr:grpSp>
      <xdr:nvGrpSpPr>
        <xdr:cNvPr id="8" name="Group 7"/>
        <xdr:cNvGrpSpPr/>
      </xdr:nvGrpSpPr>
      <xdr:grpSpPr>
        <a:xfrm>
          <a:off x="8105775" y="1895475"/>
          <a:ext cx="9525000" cy="8772525"/>
          <a:chOff x="8103318" y="1925067"/>
          <a:chExt cx="9560378" cy="8845742"/>
        </a:xfrm>
      </xdr:grpSpPr>
      <xdr:grpSp>
        <xdr:nvGrpSpPr>
          <xdr:cNvPr id="3" name="Group 2"/>
          <xdr:cNvGrpSpPr/>
        </xdr:nvGrpSpPr>
        <xdr:grpSpPr>
          <a:xfrm>
            <a:off x="8103318" y="1925067"/>
            <a:ext cx="9560378" cy="8845742"/>
            <a:chOff x="6757986" y="1326354"/>
            <a:chExt cx="9436964" cy="9134057"/>
          </a:xfrm>
        </xdr:grpSpPr>
        <xdr:grpSp>
          <xdr:nvGrpSpPr>
            <xdr:cNvPr id="7" name="Group 6"/>
            <xdr:cNvGrpSpPr/>
          </xdr:nvGrpSpPr>
          <xdr:grpSpPr>
            <a:xfrm>
              <a:off x="6757986" y="1326354"/>
              <a:ext cx="9436964" cy="9134057"/>
              <a:chOff x="5187040" y="1647154"/>
              <a:chExt cx="9490350" cy="8610569"/>
            </a:xfrm>
          </xdr:grpSpPr>
          <xdr:graphicFrame macro="">
            <xdr:nvGraphicFramePr>
              <xdr:cNvPr id="2" name="Chart 1"/>
              <xdr:cNvGraphicFramePr/>
            </xdr:nvGraphicFramePr>
            <xdr:xfrm>
              <a:off x="5187040" y="1647154"/>
              <a:ext cx="9490350" cy="8610569"/>
            </xdr:xfrm>
            <a:graphic>
              <a:graphicData uri="http://schemas.openxmlformats.org/drawingml/2006/chart">
                <c:chart xmlns:c="http://schemas.openxmlformats.org/drawingml/2006/chart" r:id="rId1"/>
              </a:graphicData>
            </a:graphic>
          </xdr:graphicFrame>
          <xdr:sp macro="" textlink="">
            <xdr:nvSpPr>
              <xdr:cNvPr id="11" name="Rectangle 10"/>
              <xdr:cNvSpPr/>
            </xdr:nvSpPr>
            <xdr:spPr bwMode="auto">
              <a:xfrm>
                <a:off x="7493195" y="9121128"/>
                <a:ext cx="427066" cy="249707"/>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+5</a:t>
                </a:r>
              </a:p>
            </xdr:txBody>
          </xdr:sp>
          <xdr:sp macro="" textlink="">
            <xdr:nvSpPr>
              <xdr:cNvPr id="13" name="Rectangle 12"/>
              <xdr:cNvSpPr/>
            </xdr:nvSpPr>
            <xdr:spPr bwMode="auto">
              <a:xfrm>
                <a:off x="7943987" y="4557526"/>
                <a:ext cx="419948" cy="24324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5" name="Rectangle 14"/>
              <xdr:cNvSpPr/>
            </xdr:nvSpPr>
            <xdr:spPr bwMode="auto">
              <a:xfrm>
                <a:off x="7656904" y="6832869"/>
                <a:ext cx="427066" cy="245401"/>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sp macro="" textlink="">
            <xdr:nvSpPr>
              <xdr:cNvPr id="16" name="Rectangle 15"/>
              <xdr:cNvSpPr/>
            </xdr:nvSpPr>
            <xdr:spPr bwMode="auto">
              <a:xfrm>
                <a:off x="7977203" y="4923476"/>
                <a:ext cx="427066" cy="24324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sp macro="" textlink="">
            <xdr:nvSpPr>
              <xdr:cNvPr id="17" name="Rectangle 16"/>
              <xdr:cNvSpPr/>
            </xdr:nvSpPr>
            <xdr:spPr bwMode="auto">
              <a:xfrm>
                <a:off x="7789768" y="6060071"/>
                <a:ext cx="419948" cy="24324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-2</a:t>
                </a:r>
              </a:p>
            </xdr:txBody>
          </xdr:sp>
          <xdr:sp macro="" textlink="">
            <xdr:nvSpPr>
              <xdr:cNvPr id="19" name="Rectangle 18"/>
              <xdr:cNvSpPr/>
            </xdr:nvSpPr>
            <xdr:spPr bwMode="auto">
              <a:xfrm>
                <a:off x="7607079" y="7986685"/>
                <a:ext cx="427066" cy="245401"/>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grpSp>
        <xdr:sp macro="" textlink="">
          <xdr:nvSpPr>
            <xdr:cNvPr id="21" name="Rectangle 20"/>
            <xdr:cNvSpPr/>
          </xdr:nvSpPr>
          <xdr:spPr bwMode="auto">
            <a:xfrm>
              <a:off x="9447521" y="5249431"/>
              <a:ext cx="417586" cy="255754"/>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+5</a:t>
              </a:r>
            </a:p>
          </xdr:txBody>
        </xdr:sp>
        <xdr:sp macro="" textlink="">
          <xdr:nvSpPr>
            <xdr:cNvPr id="22" name="Rectangle 21"/>
            <xdr:cNvSpPr/>
          </xdr:nvSpPr>
          <xdr:spPr bwMode="auto">
            <a:xfrm>
              <a:off x="9110149" y="8482888"/>
              <a:ext cx="417586" cy="260321"/>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23" name="Rectangle 22"/>
            <xdr:cNvSpPr/>
          </xdr:nvSpPr>
          <xdr:spPr bwMode="auto">
            <a:xfrm>
              <a:off x="9103072" y="7653972"/>
              <a:ext cx="417586" cy="260321"/>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+4</a:t>
              </a:r>
            </a:p>
          </xdr:txBody>
        </xdr:sp>
        <xdr:sp macro="" textlink="">
          <xdr:nvSpPr>
            <xdr:cNvPr id="24" name="Rectangle 23"/>
            <xdr:cNvSpPr/>
          </xdr:nvSpPr>
          <xdr:spPr bwMode="auto">
            <a:xfrm>
              <a:off x="9103072" y="8875652"/>
              <a:ext cx="424663" cy="267171"/>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+2</a:t>
              </a:r>
            </a:p>
          </xdr:txBody>
        </xdr:sp>
      </xdr:grpSp>
      <xdr:sp macro="" textlink="">
        <xdr:nvSpPr>
          <xdr:cNvPr id="4" name="Rectangle 3"/>
          <xdr:cNvSpPr/>
        </xdr:nvSpPr>
        <xdr:spPr bwMode="auto">
          <a:xfrm>
            <a:off x="10629648" y="6865414"/>
            <a:ext cx="420657" cy="252104"/>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sp macro="" textlink="">
        <xdr:nvSpPr>
          <xdr:cNvPr id="5" name="Rectangle 4"/>
          <xdr:cNvSpPr/>
        </xdr:nvSpPr>
        <xdr:spPr bwMode="auto">
          <a:xfrm>
            <a:off x="10713301" y="7672588"/>
            <a:ext cx="420657" cy="252104"/>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grpSp>
    <xdr:clientData/>
  </xdr:twoCellAnchor>
  <xdr:twoCellAnchor>
    <xdr:from>
      <xdr:col>0</xdr:col>
      <xdr:colOff>28575</xdr:colOff>
      <xdr:row>69</xdr:row>
      <xdr:rowOff>0</xdr:rowOff>
    </xdr:from>
    <xdr:to>
      <xdr:col>14</xdr:col>
      <xdr:colOff>923925</xdr:colOff>
      <xdr:row>138</xdr:row>
      <xdr:rowOff>9525</xdr:rowOff>
    </xdr:to>
    <xdr:graphicFrame macro="">
      <xdr:nvGraphicFramePr>
        <xdr:cNvPr id="9" name="Chart 8"/>
        <xdr:cNvGraphicFramePr/>
      </xdr:nvGraphicFramePr>
      <xdr:xfrm>
        <a:off x="28575" y="11363325"/>
        <a:ext cx="9753600" cy="111823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0.93325</cdr:y>
    </cdr:from>
    <cdr:to>
      <cdr:x>0</cdr:x>
      <cdr:y>0</cdr:y>
    </cdr:to>
    <cdr:sp macro="" textlink="">
      <cdr:nvSpPr>
        <cdr:cNvPr id="2" name="FootonotesShape"/>
        <cdr:cNvSpPr txBox="1"/>
      </cdr:nvSpPr>
      <cdr:spPr>
        <a:xfrm>
          <a:off x="0" y="67913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ports are ranked based on total gross weight of goods handled in 2022.</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mar_mg_aa_pwhd)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523875</xdr:colOff>
      <xdr:row>0</xdr:row>
      <xdr:rowOff>114300</xdr:rowOff>
    </xdr:from>
    <xdr:to>
      <xdr:col>26</xdr:col>
      <xdr:colOff>295275</xdr:colOff>
      <xdr:row>45</xdr:row>
      <xdr:rowOff>114300</xdr:rowOff>
    </xdr:to>
    <xdr:graphicFrame macro="">
      <xdr:nvGraphicFramePr>
        <xdr:cNvPr id="2" name="Chart 1"/>
        <xdr:cNvGraphicFramePr/>
      </xdr:nvGraphicFramePr>
      <xdr:xfrm>
        <a:off x="6772275" y="114300"/>
        <a:ext cx="9525000" cy="72866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0.9355</cdr:y>
    </cdr:from>
    <cdr:to>
      <cdr:x>0</cdr:x>
      <cdr:y>0</cdr:y>
    </cdr:to>
    <cdr:sp macro="" textlink="">
      <cdr:nvSpPr>
        <cdr:cNvPr id="2" name="FootonotesShape"/>
        <cdr:cNvSpPr txBox="1"/>
      </cdr:nvSpPr>
      <cdr:spPr>
        <a:xfrm>
          <a:off x="0" y="7200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ports are ranked based on total gross weight of goods handled in 2022.</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mar_mg_aa_pwhc)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361950</xdr:colOff>
      <xdr:row>1</xdr:row>
      <xdr:rowOff>66675</xdr:rowOff>
    </xdr:from>
    <xdr:to>
      <xdr:col>30</xdr:col>
      <xdr:colOff>400050</xdr:colOff>
      <xdr:row>45</xdr:row>
      <xdr:rowOff>123825</xdr:rowOff>
    </xdr:to>
    <xdr:graphicFrame macro="">
      <xdr:nvGraphicFramePr>
        <xdr:cNvPr id="2" name="Chart 1"/>
        <xdr:cNvGraphicFramePr/>
      </xdr:nvGraphicFramePr>
      <xdr:xfrm>
        <a:off x="8582025" y="228600"/>
        <a:ext cx="9525000" cy="770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0.813</cdr:y>
    </cdr:from>
    <cdr:to>
      <cdr:x>0</cdr:x>
      <cdr:y>0</cdr:y>
    </cdr:to>
    <cdr:sp macro="" textlink="">
      <cdr:nvSpPr>
        <cdr:cNvPr id="2" name="FootonotesShape"/>
        <cdr:cNvSpPr txBox="1"/>
      </cdr:nvSpPr>
      <cdr:spPr>
        <a:xfrm>
          <a:off x="0" y="61245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the share on 'international extra-EU' transport. The percentages of international 'intra-EU' and 'extra-EU' transport for non-EU countries express the share of total transport with EU and non-EU countries respectively. Main ports are ports handling more than one million tonnes of goods annually. Data for Iceland are not available.</a:t>
          </a:r>
        </a:p>
        <a:p>
          <a:pPr>
            <a:spcBef>
              <a:spcPts val="300"/>
            </a:spcBef>
          </a:pPr>
          <a:r>
            <a:rPr lang="en-GB" sz="1200">
              <a:latin typeface="Arial" panose="020B0604020202020204" pitchFamily="34" charset="0"/>
            </a:rPr>
            <a:t>(¹) Less than 0.7 %.</a:t>
          </a:r>
        </a:p>
        <a:p>
          <a:r>
            <a:rPr lang="en-GB" sz="1200">
              <a:latin typeface="Arial" panose="020B0604020202020204" pitchFamily="34" charset="0"/>
            </a:rPr>
            <a:t>(²) No national transport.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mar_mg_am_cwtt)</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95250</xdr:rowOff>
    </xdr:from>
    <xdr:to>
      <xdr:col>17</xdr:col>
      <xdr:colOff>352425</xdr:colOff>
      <xdr:row>41</xdr:row>
      <xdr:rowOff>123825</xdr:rowOff>
    </xdr:to>
    <xdr:grpSp>
      <xdr:nvGrpSpPr>
        <xdr:cNvPr id="3" name="Group 2"/>
        <xdr:cNvGrpSpPr/>
      </xdr:nvGrpSpPr>
      <xdr:grpSpPr>
        <a:xfrm>
          <a:off x="1323975" y="1819275"/>
          <a:ext cx="9525000" cy="5048250"/>
          <a:chOff x="830268" y="6074622"/>
          <a:chExt cx="13414035" cy="4740950"/>
        </a:xfrm>
      </xdr:grpSpPr>
      <xdr:graphicFrame macro="">
        <xdr:nvGraphicFramePr>
          <xdr:cNvPr id="16091" name="Chart 1"/>
          <xdr:cNvGraphicFramePr/>
        </xdr:nvGraphicFramePr>
        <xdr:xfrm>
          <a:off x="830268" y="6074622"/>
          <a:ext cx="13414035" cy="4740950"/>
        </xdr:xfrm>
        <a:graphic>
          <a:graphicData uri="http://schemas.openxmlformats.org/drawingml/2006/chart">
            <c:chart xmlns:c="http://schemas.openxmlformats.org/drawingml/2006/chart" r:id="rId1"/>
          </a:graphicData>
        </a:graphic>
      </xdr:graphicFrame>
      <xdr:graphicFrame macro="">
        <xdr:nvGraphicFramePr>
          <xdr:cNvPr id="16092" name="Chart 2"/>
          <xdr:cNvGraphicFramePr/>
        </xdr:nvGraphicFramePr>
        <xdr:xfrm>
          <a:off x="7684840" y="7362975"/>
          <a:ext cx="4694912" cy="2314769"/>
        </xdr:xfrm>
        <a:graphic>
          <a:graphicData uri="http://schemas.openxmlformats.org/drawingml/2006/chart">
            <c:chart xmlns:c="http://schemas.openxmlformats.org/drawingml/2006/chart" r:id="rId2"/>
          </a:graphicData>
        </a:graphic>
      </xdr:graphicFrame>
      <xdr:graphicFrame macro="">
        <xdr:nvGraphicFramePr>
          <xdr:cNvPr id="16094" name="Chart 9"/>
          <xdr:cNvGraphicFramePr/>
        </xdr:nvGraphicFramePr>
        <xdr:xfrm>
          <a:off x="9432018" y="6366190"/>
          <a:ext cx="4500409" cy="530986"/>
        </xdr:xfrm>
        <a:graphic>
          <a:graphicData uri="http://schemas.openxmlformats.org/drawingml/2006/chart">
            <c:chart xmlns:c="http://schemas.openxmlformats.org/drawingml/2006/chart" r:id="rId3"/>
          </a:graphicData>
        </a:graphic>
      </xdr:graphicFrame>
      <xdr:sp macro="" textlink="">
        <xdr:nvSpPr>
          <xdr:cNvPr id="8196" name="Text Box 4"/>
          <xdr:cNvSpPr txBox="1">
            <a:spLocks noChangeArrowheads="1"/>
          </xdr:cNvSpPr>
        </xdr:nvSpPr>
        <xdr:spPr bwMode="auto">
          <a:xfrm>
            <a:off x="7842455" y="7426978"/>
            <a:ext cx="4440046" cy="360312"/>
          </a:xfrm>
          <a:prstGeom prst="rect">
            <a:avLst/>
          </a:prstGeom>
          <a:noFill/>
          <a:ln w="9525">
            <a:noFill/>
          </a:ln>
        </xdr:spPr>
        <xdr:txBody>
          <a:bodyPr vertOverflow="clip" wrap="square" lIns="27432" tIns="22860" rIns="27432" bIns="0" anchor="t" upright="1"/>
          <a:lstStyle/>
          <a:p>
            <a:pPr algn="ctr" rtl="0">
              <a:defRPr sz="1000"/>
            </a:pPr>
            <a:r>
              <a:rPr lang="en-US" sz="900" b="1" i="0" u="none" strike="noStrike" baseline="0">
                <a:solidFill>
                  <a:srgbClr val="333333"/>
                </a:solidFill>
                <a:latin typeface="Arial"/>
                <a:cs typeface="Arial"/>
              </a:rPr>
              <a:t>Quarterly results for 2021 and 2022 in EU main ports:</a:t>
            </a:r>
          </a:p>
          <a:p>
            <a:pPr algn="ctr" rtl="0">
              <a:defRPr sz="1000"/>
            </a:pPr>
            <a:r>
              <a:rPr lang="en-US" sz="900" b="1" i="0" u="none" strike="noStrike" baseline="0">
                <a:solidFill>
                  <a:srgbClr val="333333"/>
                </a:solidFill>
                <a:latin typeface="Arial"/>
                <a:cs typeface="Arial"/>
              </a:rPr>
              <a:t>change rate on the same quarter of the previous year (%)</a:t>
            </a:r>
          </a:p>
        </xdr:txBody>
      </xdr:sp>
    </xdr:grpSp>
    <xdr:clientData/>
  </xdr:twoCellAnchor>
  <xdr:twoCellAnchor>
    <xdr:from>
      <xdr:col>0</xdr:col>
      <xdr:colOff>28575</xdr:colOff>
      <xdr:row>45</xdr:row>
      <xdr:rowOff>0</xdr:rowOff>
    </xdr:from>
    <xdr:to>
      <xdr:col>15</xdr:col>
      <xdr:colOff>523875</xdr:colOff>
      <xdr:row>83</xdr:row>
      <xdr:rowOff>47625</xdr:rowOff>
    </xdr:to>
    <xdr:graphicFrame macro="">
      <xdr:nvGraphicFramePr>
        <xdr:cNvPr id="4" name="Chart 3"/>
        <xdr:cNvGraphicFramePr/>
      </xdr:nvGraphicFramePr>
      <xdr:xfrm>
        <a:off x="28575" y="7391400"/>
        <a:ext cx="9753600" cy="6200775"/>
      </xdr:xfrm>
      <a:graphic>
        <a:graphicData uri="http://schemas.openxmlformats.org/drawingml/2006/chart">
          <c:chart xmlns:c="http://schemas.openxmlformats.org/drawingml/2006/chart" r:id="rId4"/>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8</xdr:row>
      <xdr:rowOff>209550</xdr:rowOff>
    </xdr:from>
    <xdr:to>
      <xdr:col>16</xdr:col>
      <xdr:colOff>485775</xdr:colOff>
      <xdr:row>50</xdr:row>
      <xdr:rowOff>114300</xdr:rowOff>
    </xdr:to>
    <xdr:graphicFrame macro="">
      <xdr:nvGraphicFramePr>
        <xdr:cNvPr id="2" name="Chart 1"/>
        <xdr:cNvGraphicFramePr/>
      </xdr:nvGraphicFramePr>
      <xdr:xfrm>
        <a:off x="381000" y="2133600"/>
        <a:ext cx="10287000" cy="75342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0.89525</cdr:y>
    </cdr:from>
    <cdr:to>
      <cdr:x>0</cdr:x>
      <cdr:y>0</cdr:y>
    </cdr:to>
    <cdr:sp macro="" textlink="">
      <cdr:nvSpPr>
        <cdr:cNvPr id="3" name="FootonotesShape"/>
        <cdr:cNvSpPr txBox="1"/>
      </cdr:nvSpPr>
      <cdr:spPr>
        <a:xfrm>
          <a:off x="0" y="71723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main ports are ports handling more than one million tonnes of goods annually. TEU: Twenty-foot Equivalent Unit (unit of volume equivalent to a 20 foot ISO container). Break in time series from 2021 due to methodological improvement in the data reported by the Netherlands.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mar_mg_am_cvh)</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14</xdr:row>
      <xdr:rowOff>114300</xdr:rowOff>
    </xdr:from>
    <xdr:to>
      <xdr:col>22</xdr:col>
      <xdr:colOff>123825</xdr:colOff>
      <xdr:row>64</xdr:row>
      <xdr:rowOff>38100</xdr:rowOff>
    </xdr:to>
    <xdr:graphicFrame macro="">
      <xdr:nvGraphicFramePr>
        <xdr:cNvPr id="2" name="Chart 1"/>
        <xdr:cNvGraphicFramePr/>
      </xdr:nvGraphicFramePr>
      <xdr:xfrm>
        <a:off x="3248025" y="2943225"/>
        <a:ext cx="9525000" cy="80200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0.0985</cdr:y>
    </cdr:from>
    <cdr:to>
      <cdr:x>0.9855</cdr:x>
      <cdr:y>0.83825</cdr:y>
    </cdr:to>
    <cdr:pic>
      <cdr:nvPicPr>
        <cdr:cNvPr id="2" name="chart"/>
        <cdr:cNvPicPr preferRelativeResize="1">
          <a:picLocks noChangeAspect="1"/>
        </cdr:cNvPicPr>
      </cdr:nvPicPr>
      <cdr:blipFill>
        <a:blip r:embed="rId1"/>
        <a:stretch>
          <a:fillRect/>
        </a:stretch>
      </cdr:blipFill>
      <cdr:spPr>
        <a:xfrm>
          <a:off x="85725" y="704850"/>
          <a:ext cx="9525000" cy="5343525"/>
        </a:xfrm>
        <a:prstGeom prst="rect">
          <a:avLst/>
        </a:prstGeom>
        <a:ln>
          <a:noFill/>
        </a:ln>
      </cdr:spPr>
    </cdr:pic>
  </cdr:relSizeAnchor>
  <cdr:relSizeAnchor xmlns:cdr="http://schemas.openxmlformats.org/drawingml/2006/chartDrawing">
    <cdr:from>
      <cdr:x>0.005</cdr:x>
      <cdr:y>0.82975</cdr:y>
    </cdr:from>
    <cdr:to>
      <cdr:x>0</cdr:x>
      <cdr:y>0</cdr:y>
    </cdr:to>
    <cdr:sp macro="" textlink="">
      <cdr:nvSpPr>
        <cdr:cNvPr id="3" name="FootonotesShape"/>
        <cdr:cNvSpPr txBox="1"/>
      </cdr:nvSpPr>
      <cdr:spPr>
        <a:xfrm>
          <a:off x="47625" y="5991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2022 data. Main ports are ports handling more than one million tonnes of goods annually. TEU: Twenty-foot Equivalent Unit (unit of volume equivalent to a 20 foot ISO container). Data for Iceland are not available.</a:t>
          </a:r>
        </a:p>
        <a:p>
          <a:pPr>
            <a:spcBef>
              <a:spcPts val="300"/>
            </a:spcBef>
          </a:pPr>
          <a:r>
            <a:rPr lang="en-GB" sz="1200">
              <a:latin typeface="Arial" panose="020B0604020202020204" pitchFamily="34" charset="0"/>
            </a:rPr>
            <a:t>(¹) Break in time series from 2021 due to methodological improvement in the data reported by the Netherlands.</a:t>
          </a:r>
        </a:p>
        <a:p>
          <a:r>
            <a:rPr lang="en-GB" sz="1200">
              <a:latin typeface="Arial" panose="020B0604020202020204" pitchFamily="34" charset="0"/>
            </a:rPr>
            <a:t>(²) 2012 data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mar_mg_am_cvh)</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485775</xdr:colOff>
      <xdr:row>9</xdr:row>
      <xdr:rowOff>85725</xdr:rowOff>
    </xdr:from>
    <xdr:to>
      <xdr:col>27</xdr:col>
      <xdr:colOff>257175</xdr:colOff>
      <xdr:row>39</xdr:row>
      <xdr:rowOff>9525</xdr:rowOff>
    </xdr:to>
    <xdr:grpSp>
      <xdr:nvGrpSpPr>
        <xdr:cNvPr id="14" name="Group 13"/>
        <xdr:cNvGrpSpPr/>
      </xdr:nvGrpSpPr>
      <xdr:grpSpPr>
        <a:xfrm>
          <a:off x="6800850" y="1781175"/>
          <a:ext cx="9525000" cy="5353050"/>
          <a:chOff x="7800974" y="771525"/>
          <a:chExt cx="9525000" cy="5353050"/>
        </a:xfrm>
      </xdr:grpSpPr>
      <xdr:graphicFrame macro="">
        <xdr:nvGraphicFramePr>
          <xdr:cNvPr id="2" name="Chart 2"/>
          <xdr:cNvGraphicFramePr/>
        </xdr:nvGraphicFramePr>
        <xdr:xfrm>
          <a:off x="7800974" y="1591880"/>
          <a:ext cx="9525000" cy="4532695"/>
        </xdr:xfrm>
        <a:graphic>
          <a:graphicData uri="http://schemas.openxmlformats.org/drawingml/2006/chart">
            <c:chart xmlns:c="http://schemas.openxmlformats.org/drawingml/2006/chart" r:id="rId1"/>
          </a:graphicData>
        </a:graphic>
      </xdr:graphicFrame>
      <xdr:graphicFrame macro="">
        <xdr:nvGraphicFramePr>
          <xdr:cNvPr id="5" name="Chart 2"/>
          <xdr:cNvGraphicFramePr/>
        </xdr:nvGraphicFramePr>
        <xdr:xfrm>
          <a:off x="13363574" y="1190401"/>
          <a:ext cx="3114675" cy="2285752"/>
        </xdr:xfrm>
        <a:graphic>
          <a:graphicData uri="http://schemas.openxmlformats.org/drawingml/2006/chart">
            <c:chart xmlns:c="http://schemas.openxmlformats.org/drawingml/2006/chart" r:id="rId2"/>
          </a:graphicData>
        </a:graphic>
      </xdr:graphicFrame>
      <xdr:sp macro="" textlink="">
        <xdr:nvSpPr>
          <xdr:cNvPr id="6" name="Oval 5"/>
          <xdr:cNvSpPr/>
        </xdr:nvSpPr>
        <xdr:spPr>
          <a:xfrm>
            <a:off x="12982574" y="771525"/>
            <a:ext cx="3733800" cy="2771542"/>
          </a:xfrm>
          <a:prstGeom prst="ellipse">
            <a:avLst/>
          </a:prstGeom>
          <a:no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7" name="Right Brace 6"/>
          <xdr:cNvSpPr/>
        </xdr:nvSpPr>
        <xdr:spPr>
          <a:xfrm rot="16200000">
            <a:off x="14473237" y="3500242"/>
            <a:ext cx="152400" cy="1952525"/>
          </a:xfrm>
          <a:prstGeom prst="rightBrac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9" name="Right Brace 8"/>
          <xdr:cNvSpPr/>
        </xdr:nvSpPr>
        <xdr:spPr>
          <a:xfrm rot="16200000">
            <a:off x="16944974" y="4410261"/>
            <a:ext cx="142875" cy="295756"/>
          </a:xfrm>
          <a:prstGeom prst="rightBrac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xnSp macro="">
        <xdr:nvCxnSpPr>
          <xdr:cNvPr id="10" name="Straight Connector 9"/>
          <xdr:cNvCxnSpPr>
            <a:stCxn id="9" idx="1"/>
          </xdr:cNvCxnSpPr>
        </xdr:nvCxnSpPr>
        <xdr:spPr>
          <a:xfrm flipH="1" flipV="1">
            <a:off x="16040099" y="3228575"/>
            <a:ext cx="976313" cy="1257967"/>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xdr:cNvCxnSpPr>
            <a:stCxn id="7" idx="1"/>
          </xdr:cNvCxnSpPr>
        </xdr:nvCxnSpPr>
        <xdr:spPr>
          <a:xfrm flipV="1">
            <a:off x="14549437" y="3552434"/>
            <a:ext cx="414338" cy="84712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28575</xdr:colOff>
      <xdr:row>40</xdr:row>
      <xdr:rowOff>0</xdr:rowOff>
    </xdr:from>
    <xdr:to>
      <xdr:col>16</xdr:col>
      <xdr:colOff>419100</xdr:colOff>
      <xdr:row>84</xdr:row>
      <xdr:rowOff>104775</xdr:rowOff>
    </xdr:to>
    <xdr:graphicFrame macro="">
      <xdr:nvGraphicFramePr>
        <xdr:cNvPr id="3" name="Chart 2"/>
        <xdr:cNvGraphicFramePr/>
      </xdr:nvGraphicFramePr>
      <xdr:xfrm>
        <a:off x="28575" y="7286625"/>
        <a:ext cx="9753600" cy="7229475"/>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0.876</cdr:y>
    </cdr:from>
    <cdr:to>
      <cdr:x>0</cdr:x>
      <cdr:y>0</cdr:y>
    </cdr:to>
    <cdr:sp macro="" textlink="">
      <cdr:nvSpPr>
        <cdr:cNvPr id="7" name="FootonotesShape"/>
        <cdr:cNvSpPr txBox="1"/>
      </cdr:nvSpPr>
      <cdr:spPr>
        <a:xfrm>
          <a:off x="0" y="62007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main ports are ports handling more than one million tonnes of goods annually. TEU: Twenty-foot Equivalent Unit (unit of volume equivalent to a 20 foot ISO container). Data for Iceland and Montenegro are not available.</a:t>
          </a:r>
        </a:p>
        <a:p>
          <a:pPr>
            <a:spcBef>
              <a:spcPts val="300"/>
            </a:spcBef>
          </a:pPr>
          <a:r>
            <a:rPr lang="en-GB" sz="1200">
              <a:latin typeface="Arial" panose="020B0604020202020204" pitchFamily="34" charset="0"/>
            </a:rPr>
            <a:t>(¹) Empty containers: 0.5%.</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mar_mg_am_cvh)</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7</xdr:row>
      <xdr:rowOff>19050</xdr:rowOff>
    </xdr:from>
    <xdr:to>
      <xdr:col>23</xdr:col>
      <xdr:colOff>371475</xdr:colOff>
      <xdr:row>46</xdr:row>
      <xdr:rowOff>104775</xdr:rowOff>
    </xdr:to>
    <xdr:graphicFrame macro="">
      <xdr:nvGraphicFramePr>
        <xdr:cNvPr id="2" name="Chart 1"/>
        <xdr:cNvGraphicFramePr/>
      </xdr:nvGraphicFramePr>
      <xdr:xfrm>
        <a:off x="5753100" y="1266825"/>
        <a:ext cx="9525000" cy="70866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0.06275</cdr:y>
    </cdr:from>
    <cdr:to>
      <cdr:x>0.9855</cdr:x>
      <cdr:y>0.85025</cdr:y>
    </cdr:to>
    <cdr:pic>
      <cdr:nvPicPr>
        <cdr:cNvPr id="2" name="chart"/>
        <cdr:cNvPicPr preferRelativeResize="1">
          <a:picLocks noChangeAspect="1"/>
        </cdr:cNvPicPr>
      </cdr:nvPicPr>
      <cdr:blipFill>
        <a:blip r:embed="rId1"/>
        <a:stretch>
          <a:fillRect/>
        </a:stretch>
      </cdr:blipFill>
      <cdr:spPr>
        <a:xfrm>
          <a:off x="85725" y="704850"/>
          <a:ext cx="9525000" cy="8943975"/>
        </a:xfrm>
        <a:prstGeom prst="rect">
          <a:avLst/>
        </a:prstGeom>
        <a:ln>
          <a:noFill/>
        </a:ln>
      </cdr:spPr>
    </cdr:pic>
  </cdr:relSizeAnchor>
  <cdr:relSizeAnchor xmlns:cdr="http://schemas.openxmlformats.org/drawingml/2006/chartDrawing">
    <cdr:from>
      <cdr:x>0.005</cdr:x>
      <cdr:y>0.84475</cdr:y>
    </cdr:from>
    <cdr:to>
      <cdr:x>0</cdr:x>
      <cdr:y>0</cdr:y>
    </cdr:to>
    <cdr:sp macro="" textlink="">
      <cdr:nvSpPr>
        <cdr:cNvPr id="3" name="FootonotesShape"/>
        <cdr:cNvSpPr txBox="1"/>
      </cdr:nvSpPr>
      <cdr:spPr>
        <a:xfrm>
          <a:off x="47625" y="9582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ports are ranked based on TEUs handled in 2022. TEU: Twenty-foot Equivalent Unit (unit of volume equivalent to a 20 foot ISO container).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Break in time series from 2021 due to methodological improvement in the data reported by the Netherlands.</a:t>
          </a:r>
        </a:p>
        <a:p>
          <a:r>
            <a:rPr lang="en-GB" sz="1200">
              <a:latin typeface="Arial" panose="020B0604020202020204" pitchFamily="34" charset="0"/>
            </a:rPr>
            <a:t>(²) Starting from 2022, the ports Antwerpen and Zeebrugge have been merged and the data are reported under the new port name Antwerp-Bruges.</a:t>
          </a:r>
        </a:p>
        <a:p>
          <a:r>
            <a:rPr lang="en-GB" sz="1200">
              <a:latin typeface="Arial" panose="020B0604020202020204" pitchFamily="34" charset="0"/>
            </a:rPr>
            <a:t>(³) Starting from 2022, the ports Le Havre and Rouen have been merged and the data are reported under the new port name HAROPA.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mar_mg_am_pvh)</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10</xdr:row>
      <xdr:rowOff>142875</xdr:rowOff>
    </xdr:from>
    <xdr:to>
      <xdr:col>26</xdr:col>
      <xdr:colOff>590550</xdr:colOff>
      <xdr:row>65</xdr:row>
      <xdr:rowOff>19050</xdr:rowOff>
    </xdr:to>
    <xdr:grpSp>
      <xdr:nvGrpSpPr>
        <xdr:cNvPr id="4" name="Group 3"/>
        <xdr:cNvGrpSpPr/>
      </xdr:nvGrpSpPr>
      <xdr:grpSpPr>
        <a:xfrm>
          <a:off x="7981950" y="1809750"/>
          <a:ext cx="9525000" cy="8943975"/>
          <a:chOff x="7928844" y="1798108"/>
          <a:chExt cx="9445625" cy="8764059"/>
        </a:xfrm>
      </xdr:grpSpPr>
      <xdr:grpSp>
        <xdr:nvGrpSpPr>
          <xdr:cNvPr id="8" name="Group 7"/>
          <xdr:cNvGrpSpPr/>
        </xdr:nvGrpSpPr>
        <xdr:grpSpPr>
          <a:xfrm>
            <a:off x="7928844" y="1798108"/>
            <a:ext cx="9445625" cy="8764059"/>
            <a:chOff x="5934755" y="1539079"/>
            <a:chExt cx="9512774" cy="7520251"/>
          </a:xfrm>
        </xdr:grpSpPr>
        <xdr:graphicFrame macro="">
          <xdr:nvGraphicFramePr>
            <xdr:cNvPr id="2" name="Chart 1"/>
            <xdr:cNvGraphicFramePr/>
          </xdr:nvGraphicFramePr>
          <xdr:xfrm>
            <a:off x="5934755" y="1539079"/>
            <a:ext cx="9512774" cy="7520251"/>
          </xdr:xfrm>
          <a:graphic>
            <a:graphicData uri="http://schemas.openxmlformats.org/drawingml/2006/chart">
              <c:chart xmlns:c="http://schemas.openxmlformats.org/drawingml/2006/chart" r:id="rId1"/>
            </a:graphicData>
          </a:graphic>
        </xdr:graphicFrame>
        <xdr:sp macro="" textlink="">
          <xdr:nvSpPr>
            <xdr:cNvPr id="6" name="Rectangle 5"/>
            <xdr:cNvSpPr/>
          </xdr:nvSpPr>
          <xdr:spPr bwMode="auto">
            <a:xfrm>
              <a:off x="10229772" y="3101411"/>
              <a:ext cx="418562" cy="25756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9" name="Rectangle 8"/>
            <xdr:cNvSpPr/>
          </xdr:nvSpPr>
          <xdr:spPr bwMode="auto">
            <a:xfrm>
              <a:off x="8348621" y="7090904"/>
              <a:ext cx="418562" cy="253808"/>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-2</a:t>
              </a:r>
            </a:p>
          </xdr:txBody>
        </xdr:sp>
        <xdr:sp macro="" textlink="">
          <xdr:nvSpPr>
            <xdr:cNvPr id="10" name="Rectangle 9"/>
            <xdr:cNvSpPr/>
          </xdr:nvSpPr>
          <xdr:spPr bwMode="auto">
            <a:xfrm>
              <a:off x="10898045" y="3430422"/>
              <a:ext cx="418562" cy="250048"/>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sp macro="" textlink="">
          <xdr:nvSpPr>
            <xdr:cNvPr id="11" name="Rectangle 10"/>
            <xdr:cNvSpPr/>
          </xdr:nvSpPr>
          <xdr:spPr bwMode="auto">
            <a:xfrm>
              <a:off x="8210686" y="7438716"/>
              <a:ext cx="418562" cy="253808"/>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2" name="Rectangle 11"/>
            <xdr:cNvSpPr/>
          </xdr:nvSpPr>
          <xdr:spPr bwMode="auto">
            <a:xfrm>
              <a:off x="8353378" y="6431002"/>
              <a:ext cx="418562" cy="253808"/>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4" name="Rectangle 13"/>
            <xdr:cNvSpPr/>
          </xdr:nvSpPr>
          <xdr:spPr bwMode="auto">
            <a:xfrm>
              <a:off x="8175013" y="7750806"/>
              <a:ext cx="418562" cy="251928"/>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+4</a:t>
              </a:r>
            </a:p>
          </xdr:txBody>
        </xdr:sp>
        <xdr:sp macro="" textlink="">
          <xdr:nvSpPr>
            <xdr:cNvPr id="15" name="Rectangle 14"/>
            <xdr:cNvSpPr/>
          </xdr:nvSpPr>
          <xdr:spPr bwMode="auto">
            <a:xfrm>
              <a:off x="8267763" y="6750613"/>
              <a:ext cx="418562" cy="250048"/>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+12</a:t>
              </a:r>
            </a:p>
          </xdr:txBody>
        </xdr:sp>
      </xdr:grpSp>
      <xdr:sp macro="" textlink="">
        <xdr:nvSpPr>
          <xdr:cNvPr id="17" name="Rectangle 16"/>
          <xdr:cNvSpPr/>
        </xdr:nvSpPr>
        <xdr:spPr bwMode="auto">
          <a:xfrm>
            <a:off x="10209962" y="9453514"/>
            <a:ext cx="417969" cy="258540"/>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-2</a:t>
            </a:r>
          </a:p>
        </xdr:txBody>
      </xdr:sp>
    </xdr:grpSp>
    <xdr:clientData/>
  </xdr:twoCellAnchor>
  <xdr:twoCellAnchor>
    <xdr:from>
      <xdr:col>0</xdr:col>
      <xdr:colOff>247650</xdr:colOff>
      <xdr:row>69</xdr:row>
      <xdr:rowOff>133350</xdr:rowOff>
    </xdr:from>
    <xdr:to>
      <xdr:col>14</xdr:col>
      <xdr:colOff>400050</xdr:colOff>
      <xdr:row>139</xdr:row>
      <xdr:rowOff>152400</xdr:rowOff>
    </xdr:to>
    <xdr:graphicFrame macro="">
      <xdr:nvGraphicFramePr>
        <xdr:cNvPr id="7" name="Chart 6"/>
        <xdr:cNvGraphicFramePr/>
      </xdr:nvGraphicFramePr>
      <xdr:xfrm>
        <a:off x="247650" y="11515725"/>
        <a:ext cx="9753600" cy="11353800"/>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0.928</cdr:y>
    </cdr:from>
    <cdr:to>
      <cdr:x>0</cdr:x>
      <cdr:y>0</cdr:y>
    </cdr:to>
    <cdr:sp macro="" textlink="">
      <cdr:nvSpPr>
        <cdr:cNvPr id="7" name="FootonotesShape"/>
        <cdr:cNvSpPr txBox="1"/>
      </cdr:nvSpPr>
      <cdr:spPr>
        <a:xfrm>
          <a:off x="0" y="85248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ports are ranked based on TEUs handled in 2022. TEU: Twenty-foot Equivalent Unit (unit of volume equivalent to a 20 foot ISO container).</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mar_mg_am_pvh)</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0.8665</cdr:y>
    </cdr:from>
    <cdr:to>
      <cdr:x>0</cdr:x>
      <cdr:y>0</cdr:y>
    </cdr:to>
    <cdr:sp macro="" textlink="">
      <cdr:nvSpPr>
        <cdr:cNvPr id="2" name="FootonotesShape"/>
        <cdr:cNvSpPr txBox="1"/>
      </cdr:nvSpPr>
      <cdr:spPr>
        <a:xfrm>
          <a:off x="0" y="42957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Czechia, Luxembourg, Hungary, Austria, Slovakia and the EFTA countries Liechtenstein and Switzerland have no maritime ports.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mar_mg_aa_cwh)</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304800</xdr:colOff>
      <xdr:row>5</xdr:row>
      <xdr:rowOff>57150</xdr:rowOff>
    </xdr:from>
    <xdr:to>
      <xdr:col>25</xdr:col>
      <xdr:colOff>123825</xdr:colOff>
      <xdr:row>62</xdr:row>
      <xdr:rowOff>28575</xdr:rowOff>
    </xdr:to>
    <xdr:graphicFrame macro="">
      <xdr:nvGraphicFramePr>
        <xdr:cNvPr id="2" name="Chart 1"/>
        <xdr:cNvGraphicFramePr/>
      </xdr:nvGraphicFramePr>
      <xdr:xfrm>
        <a:off x="7143750" y="914400"/>
        <a:ext cx="9525000" cy="919162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0.84825</cdr:y>
    </cdr:from>
    <cdr:to>
      <cdr:x>0</cdr:x>
      <cdr:y>0</cdr:y>
    </cdr:to>
    <cdr:sp macro="" textlink="">
      <cdr:nvSpPr>
        <cdr:cNvPr id="3" name="FootonotesShape"/>
        <cdr:cNvSpPr txBox="1"/>
      </cdr:nvSpPr>
      <cdr:spPr>
        <a:xfrm>
          <a:off x="0" y="46863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main ports are ports handling more than one million tonnes of goods or 200 000 passengers annually. Data are based on inward declarations. Break in time series from 2021 due to methodological improvement in the data reported by the Netherlands.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mar_mt_am_csvi)</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21</xdr:row>
      <xdr:rowOff>19050</xdr:rowOff>
    </xdr:from>
    <xdr:to>
      <xdr:col>13</xdr:col>
      <xdr:colOff>523875</xdr:colOff>
      <xdr:row>54</xdr:row>
      <xdr:rowOff>28575</xdr:rowOff>
    </xdr:to>
    <xdr:graphicFrame macro="">
      <xdr:nvGraphicFramePr>
        <xdr:cNvPr id="2" name="Chart 1"/>
        <xdr:cNvGraphicFramePr/>
      </xdr:nvGraphicFramePr>
      <xdr:xfrm>
        <a:off x="1190625" y="4019550"/>
        <a:ext cx="9525000" cy="553402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0.08825</cdr:y>
    </cdr:from>
    <cdr:to>
      <cdr:x>0.9865</cdr:x>
      <cdr:y>0.88975</cdr:y>
    </cdr:to>
    <cdr:pic>
      <cdr:nvPicPr>
        <cdr:cNvPr id="2" name="chart"/>
        <cdr:cNvPicPr preferRelativeResize="1">
          <a:picLocks noChangeAspect="1"/>
        </cdr:cNvPicPr>
      </cdr:nvPicPr>
      <cdr:blipFill>
        <a:blip r:embed="rId1"/>
        <a:stretch>
          <a:fillRect/>
        </a:stretch>
      </cdr:blipFill>
      <cdr:spPr>
        <a:xfrm>
          <a:off x="85725" y="476250"/>
          <a:ext cx="10086975" cy="4343400"/>
        </a:xfrm>
        <a:prstGeom prst="rect">
          <a:avLst/>
        </a:prstGeom>
        <a:ln>
          <a:noFill/>
        </a:ln>
      </cdr:spPr>
    </cdr:pic>
  </cdr:relSizeAnchor>
  <cdr:relSizeAnchor xmlns:cdr="http://schemas.openxmlformats.org/drawingml/2006/chartDrawing">
    <cdr:from>
      <cdr:x>0.00475</cdr:x>
      <cdr:y>0.87775</cdr:y>
    </cdr:from>
    <cdr:to>
      <cdr:x>0</cdr:x>
      <cdr:y>0</cdr:y>
    </cdr:to>
    <cdr:sp macro="" textlink="">
      <cdr:nvSpPr>
        <cdr:cNvPr id="3" name="FootonotesShape"/>
        <cdr:cNvSpPr txBox="1"/>
      </cdr:nvSpPr>
      <cdr:spPr>
        <a:xfrm>
          <a:off x="47625"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main ports are ports handling more than one million tonnes of goods or 200 000 passengers annually. Data are based on inward declarations.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mar_mt_am_csvi)</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2</xdr:row>
      <xdr:rowOff>123825</xdr:rowOff>
    </xdr:from>
    <xdr:to>
      <xdr:col>13</xdr:col>
      <xdr:colOff>238125</xdr:colOff>
      <xdr:row>23</xdr:row>
      <xdr:rowOff>0</xdr:rowOff>
    </xdr:to>
    <xdr:grpSp>
      <xdr:nvGrpSpPr>
        <xdr:cNvPr id="3" name="Group 2"/>
        <xdr:cNvGrpSpPr/>
      </xdr:nvGrpSpPr>
      <xdr:grpSpPr>
        <a:xfrm>
          <a:off x="1276350" y="542925"/>
          <a:ext cx="10096500" cy="4343400"/>
          <a:chOff x="1279205" y="545782"/>
          <a:chExt cx="10093645" cy="4340924"/>
        </a:xfrm>
      </xdr:grpSpPr>
      <xdr:graphicFrame macro="">
        <xdr:nvGraphicFramePr>
          <xdr:cNvPr id="4" name="Chart 3"/>
          <xdr:cNvGraphicFramePr/>
        </xdr:nvGraphicFramePr>
        <xdr:xfrm>
          <a:off x="1279205" y="545782"/>
          <a:ext cx="5142712" cy="4340924"/>
        </xdr:xfrm>
        <a:graphic>
          <a:graphicData uri="http://schemas.openxmlformats.org/drawingml/2006/chart">
            <c:chart xmlns:c="http://schemas.openxmlformats.org/drawingml/2006/chart" r:id="rId1"/>
          </a:graphicData>
        </a:graphic>
      </xdr:graphicFrame>
      <xdr:graphicFrame macro="">
        <xdr:nvGraphicFramePr>
          <xdr:cNvPr id="2" name="Chart 1"/>
          <xdr:cNvGraphicFramePr/>
        </xdr:nvGraphicFramePr>
        <xdr:xfrm>
          <a:off x="6230138" y="545782"/>
          <a:ext cx="5142712" cy="4340924"/>
        </xdr:xfrm>
        <a:graphic>
          <a:graphicData uri="http://schemas.openxmlformats.org/drawingml/2006/chart">
            <c:chart xmlns:c="http://schemas.openxmlformats.org/drawingml/2006/chart" r:id="rId2"/>
          </a:graphicData>
        </a:graphic>
      </xdr:graphicFrame>
    </xdr:grpSp>
    <xdr:clientData/>
  </xdr:twoCellAnchor>
  <xdr:twoCellAnchor>
    <xdr:from>
      <xdr:col>0</xdr:col>
      <xdr:colOff>28575</xdr:colOff>
      <xdr:row>53</xdr:row>
      <xdr:rowOff>0</xdr:rowOff>
    </xdr:from>
    <xdr:to>
      <xdr:col>12</xdr:col>
      <xdr:colOff>180975</xdr:colOff>
      <xdr:row>86</xdr:row>
      <xdr:rowOff>76200</xdr:rowOff>
    </xdr:to>
    <xdr:graphicFrame macro="">
      <xdr:nvGraphicFramePr>
        <xdr:cNvPr id="5" name="Chart 4"/>
        <xdr:cNvGraphicFramePr/>
      </xdr:nvGraphicFramePr>
      <xdr:xfrm>
        <a:off x="28575" y="10668000"/>
        <a:ext cx="10315575" cy="5419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7</xdr:row>
      <xdr:rowOff>76200</xdr:rowOff>
    </xdr:from>
    <xdr:to>
      <xdr:col>20</xdr:col>
      <xdr:colOff>361950</xdr:colOff>
      <xdr:row>34</xdr:row>
      <xdr:rowOff>85725</xdr:rowOff>
    </xdr:to>
    <xdr:graphicFrame macro="">
      <xdr:nvGraphicFramePr>
        <xdr:cNvPr id="7" name="Chart 6"/>
        <xdr:cNvGraphicFramePr/>
      </xdr:nvGraphicFramePr>
      <xdr:xfrm>
        <a:off x="3676650" y="1562100"/>
        <a:ext cx="9525000" cy="4962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0.108</cdr:y>
    </cdr:from>
    <cdr:to>
      <cdr:x>0.98675</cdr:x>
      <cdr:y>0.903</cdr:y>
    </cdr:to>
    <cdr:pic>
      <cdr:nvPicPr>
        <cdr:cNvPr id="2" name="chart"/>
        <cdr:cNvPicPr preferRelativeResize="1">
          <a:picLocks noChangeAspect="1"/>
        </cdr:cNvPicPr>
      </cdr:nvPicPr>
      <cdr:blipFill>
        <a:blip r:embed="rId1"/>
        <a:stretch>
          <a:fillRect/>
        </a:stretch>
      </cdr:blipFill>
      <cdr:spPr>
        <a:xfrm>
          <a:off x="85725" y="704850"/>
          <a:ext cx="10601325" cy="5238750"/>
        </a:xfrm>
        <a:prstGeom prst="rect">
          <a:avLst/>
        </a:prstGeom>
        <a:ln>
          <a:noFill/>
        </a:ln>
      </cdr:spPr>
    </cdr:pic>
  </cdr:relSizeAnchor>
  <cdr:relSizeAnchor xmlns:cdr="http://schemas.openxmlformats.org/drawingml/2006/chartDrawing">
    <cdr:from>
      <cdr:x>0.0045</cdr:x>
      <cdr:y>0.8935</cdr:y>
    </cdr:from>
    <cdr:to>
      <cdr:x>0</cdr:x>
      <cdr:y>0</cdr:y>
    </cdr:to>
    <cdr:sp macro="" textlink="">
      <cdr:nvSpPr>
        <cdr:cNvPr id="3" name="FootonotesShape"/>
        <cdr:cNvSpPr txBox="1"/>
      </cdr:nvSpPr>
      <cdr:spPr>
        <a:xfrm>
          <a:off x="47625" y="58864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2022 data.</a:t>
          </a:r>
        </a:p>
        <a:p>
          <a:pPr>
            <a:spcBef>
              <a:spcPts val="300"/>
            </a:spcBef>
          </a:pPr>
          <a:r>
            <a:rPr lang="en-GB" sz="1200">
              <a:latin typeface="Arial" panose="020B0604020202020204" pitchFamily="34" charset="0"/>
            </a:rPr>
            <a:t>(¹) Break in time series from 2021 due to methodological improvement in the data reported by the Netherlands.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mar_mg_aa_cwh)</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2</xdr:row>
      <xdr:rowOff>95250</xdr:rowOff>
    </xdr:from>
    <xdr:to>
      <xdr:col>25</xdr:col>
      <xdr:colOff>95250</xdr:colOff>
      <xdr:row>35</xdr:row>
      <xdr:rowOff>28575</xdr:rowOff>
    </xdr:to>
    <xdr:grpSp>
      <xdr:nvGrpSpPr>
        <xdr:cNvPr id="18" name="Group 17"/>
        <xdr:cNvGrpSpPr/>
      </xdr:nvGrpSpPr>
      <xdr:grpSpPr>
        <a:xfrm>
          <a:off x="6753225" y="457200"/>
          <a:ext cx="10601325" cy="5238750"/>
          <a:chOff x="6581775" y="352425"/>
          <a:chExt cx="10601325" cy="5238750"/>
        </a:xfrm>
      </xdr:grpSpPr>
      <xdr:graphicFrame macro="">
        <xdr:nvGraphicFramePr>
          <xdr:cNvPr id="3" name="Chart 2"/>
          <xdr:cNvGraphicFramePr/>
        </xdr:nvGraphicFramePr>
        <xdr:xfrm>
          <a:off x="6581775" y="627459"/>
          <a:ext cx="10601325" cy="4963716"/>
        </xdr:xfrm>
        <a:graphic>
          <a:graphicData uri="http://schemas.openxmlformats.org/drawingml/2006/chart">
            <c:chart xmlns:c="http://schemas.openxmlformats.org/drawingml/2006/chart" r:id="rId1"/>
          </a:graphicData>
        </a:graphic>
      </xdr:graphicFrame>
      <xdr:graphicFrame macro="">
        <xdr:nvGraphicFramePr>
          <xdr:cNvPr id="2" name="Chart 1"/>
          <xdr:cNvGraphicFramePr/>
        </xdr:nvGraphicFramePr>
        <xdr:xfrm>
          <a:off x="13650208" y="675918"/>
          <a:ext cx="2144118" cy="2066687"/>
        </xdr:xfrm>
        <a:graphic>
          <a:graphicData uri="http://schemas.openxmlformats.org/drawingml/2006/chart">
            <c:chart xmlns:c="http://schemas.openxmlformats.org/drawingml/2006/chart" r:id="rId2"/>
          </a:graphicData>
        </a:graphic>
      </xdr:graphicFrame>
      <xdr:sp macro="" textlink="">
        <xdr:nvSpPr>
          <xdr:cNvPr id="5" name="Oval 4"/>
          <xdr:cNvSpPr/>
        </xdr:nvSpPr>
        <xdr:spPr>
          <a:xfrm>
            <a:off x="13250008" y="352425"/>
            <a:ext cx="2761645" cy="2467451"/>
          </a:xfrm>
          <a:prstGeom prst="ellipse">
            <a:avLst/>
          </a:prstGeom>
          <a:no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7" name="Right Brace 6"/>
          <xdr:cNvSpPr/>
        </xdr:nvSpPr>
        <xdr:spPr>
          <a:xfrm rot="16200000">
            <a:off x="14434706" y="3728799"/>
            <a:ext cx="198775" cy="609005"/>
          </a:xfrm>
          <a:prstGeom prst="rightBrac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9" name="Right Brace 8"/>
          <xdr:cNvSpPr/>
        </xdr:nvSpPr>
        <xdr:spPr>
          <a:xfrm rot="16200000">
            <a:off x="15701565" y="3900368"/>
            <a:ext cx="180223" cy="305157"/>
          </a:xfrm>
          <a:prstGeom prst="rightBrac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0" name="Right Brace 9"/>
          <xdr:cNvSpPr/>
        </xdr:nvSpPr>
        <xdr:spPr>
          <a:xfrm rot="16200000">
            <a:off x="16753746" y="3923943"/>
            <a:ext cx="161670" cy="294680"/>
          </a:xfrm>
          <a:prstGeom prst="rightBrac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xnSp macro="">
        <xdr:nvCxnSpPr>
          <xdr:cNvPr id="11" name="Straight Connector 10"/>
          <xdr:cNvCxnSpPr>
            <a:stCxn id="10" idx="1"/>
          </xdr:cNvCxnSpPr>
        </xdr:nvCxnSpPr>
        <xdr:spPr>
          <a:xfrm flipH="1" flipV="1">
            <a:off x="15736019" y="2333982"/>
            <a:ext cx="1099887" cy="1656755"/>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xdr:cNvCxnSpPr>
            <a:stCxn id="9" idx="1"/>
          </xdr:cNvCxnSpPr>
        </xdr:nvCxnSpPr>
        <xdr:spPr>
          <a:xfrm flipH="1" flipV="1">
            <a:off x="15449783" y="2590681"/>
            <a:ext cx="341893" cy="1371243"/>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a:stCxn id="7" idx="1"/>
          </xdr:cNvCxnSpPr>
        </xdr:nvCxnSpPr>
        <xdr:spPr>
          <a:xfrm flipV="1">
            <a:off x="14535419" y="2819876"/>
            <a:ext cx="153719" cy="1114544"/>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28575</xdr:colOff>
      <xdr:row>47</xdr:row>
      <xdr:rowOff>0</xdr:rowOff>
    </xdr:from>
    <xdr:to>
      <xdr:col>15</xdr:col>
      <xdr:colOff>76200</xdr:colOff>
      <xdr:row>87</xdr:row>
      <xdr:rowOff>114300</xdr:rowOff>
    </xdr:to>
    <xdr:graphicFrame macro="">
      <xdr:nvGraphicFramePr>
        <xdr:cNvPr id="4" name="Chart 3"/>
        <xdr:cNvGraphicFramePr/>
      </xdr:nvGraphicFramePr>
      <xdr:xfrm>
        <a:off x="28575" y="7648575"/>
        <a:ext cx="10829925" cy="65913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0.94825</cdr:y>
    </cdr:from>
    <cdr:to>
      <cdr:x>0</cdr:x>
      <cdr:y>0</cdr:y>
    </cdr:to>
    <cdr:sp macro="" textlink="">
      <cdr:nvSpPr>
        <cdr:cNvPr id="2" name="FootonotesShape"/>
        <cdr:cNvSpPr txBox="1"/>
      </cdr:nvSpPr>
      <cdr:spPr>
        <a:xfrm>
          <a:off x="0" y="59436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mar_mg_aa_cwhd)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6</xdr:row>
      <xdr:rowOff>38100</xdr:rowOff>
    </xdr:from>
    <xdr:to>
      <xdr:col>25</xdr:col>
      <xdr:colOff>390525</xdr:colOff>
      <xdr:row>45</xdr:row>
      <xdr:rowOff>0</xdr:rowOff>
    </xdr:to>
    <xdr:graphicFrame macro="">
      <xdr:nvGraphicFramePr>
        <xdr:cNvPr id="2" name="Chart 1"/>
        <xdr:cNvGraphicFramePr/>
      </xdr:nvGraphicFramePr>
      <xdr:xfrm>
        <a:off x="7334250" y="1009650"/>
        <a:ext cx="9829800" cy="6276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0.91425</cdr:y>
    </cdr:from>
    <cdr:to>
      <cdr:x>0</cdr:x>
      <cdr:y>0</cdr:y>
    </cdr:to>
    <cdr:sp macro="" textlink="">
      <cdr:nvSpPr>
        <cdr:cNvPr id="2" name="FootonotesShape"/>
        <cdr:cNvSpPr txBox="1"/>
      </cdr:nvSpPr>
      <cdr:spPr>
        <a:xfrm>
          <a:off x="0" y="70770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the share of liquid bulk goods. Main ports are ports handling more than one million tonnes of goods annually. Data for Iceland are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mar_mg_am_cwhc)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N45"/>
  <sheetViews>
    <sheetView showGridLines="0" tabSelected="1" workbookViewId="0" topLeftCell="A1">
      <selection activeCell="A4" sqref="A4"/>
    </sheetView>
  </sheetViews>
  <sheetFormatPr defaultColWidth="9.140625" defaultRowHeight="12.75"/>
  <cols>
    <col min="2" max="2" width="10.7109375" style="0" customWidth="1"/>
    <col min="7" max="7" width="8.140625" style="0" customWidth="1"/>
    <col min="8" max="8" width="9.28125" style="0" bestFit="1" customWidth="1"/>
    <col min="9" max="17" width="9.28125" style="0" customWidth="1"/>
    <col min="19" max="19" width="7.57421875" style="0" bestFit="1" customWidth="1"/>
    <col min="20" max="20" width="5.7109375" style="0" bestFit="1" customWidth="1"/>
    <col min="21" max="22" width="7.57421875" style="0" bestFit="1" customWidth="1"/>
    <col min="23" max="26" width="7.57421875" style="0" customWidth="1"/>
    <col min="27" max="29" width="7.57421875" style="0" bestFit="1" customWidth="1"/>
    <col min="30" max="34" width="7.28125" style="0" customWidth="1"/>
    <col min="35" max="37" width="9.28125" style="0" bestFit="1" customWidth="1"/>
  </cols>
  <sheetData>
    <row r="2" spans="21:37" ht="16.5" customHeight="1">
      <c r="U2" s="18">
        <v>2020</v>
      </c>
      <c r="V2" s="19"/>
      <c r="W2" s="19"/>
      <c r="X2" s="20"/>
      <c r="Y2" s="210">
        <v>2021</v>
      </c>
      <c r="Z2" s="211"/>
      <c r="AA2" s="211"/>
      <c r="AB2" s="212"/>
      <c r="AC2" s="210">
        <v>2022</v>
      </c>
      <c r="AD2" s="211"/>
      <c r="AE2" s="211"/>
      <c r="AF2" s="212"/>
      <c r="AG2">
        <v>2021</v>
      </c>
      <c r="AH2" s="21"/>
      <c r="AI2" s="21"/>
      <c r="AJ2" s="21"/>
      <c r="AK2">
        <v>2022</v>
      </c>
    </row>
    <row r="3" spans="2:40" ht="12.75" customHeight="1">
      <c r="B3" s="28"/>
      <c r="C3" s="22">
        <v>2007</v>
      </c>
      <c r="D3" s="22">
        <v>2008</v>
      </c>
      <c r="E3" s="22">
        <v>2009</v>
      </c>
      <c r="F3" s="22">
        <v>2010</v>
      </c>
      <c r="G3" s="22">
        <v>2011</v>
      </c>
      <c r="H3" s="22">
        <v>2012</v>
      </c>
      <c r="I3" s="22">
        <v>2013</v>
      </c>
      <c r="J3" s="22">
        <v>2014</v>
      </c>
      <c r="K3" s="22">
        <v>2015</v>
      </c>
      <c r="L3" s="22">
        <v>2016</v>
      </c>
      <c r="M3" s="22">
        <v>2017</v>
      </c>
      <c r="N3" s="22">
        <v>2018</v>
      </c>
      <c r="O3" s="22">
        <v>2019</v>
      </c>
      <c r="P3" s="22">
        <v>2020</v>
      </c>
      <c r="Q3" s="22">
        <v>2021</v>
      </c>
      <c r="R3" s="22">
        <v>2022</v>
      </c>
      <c r="T3" s="28"/>
      <c r="U3" s="22" t="s">
        <v>1</v>
      </c>
      <c r="V3" s="22" t="s">
        <v>2</v>
      </c>
      <c r="W3" s="22" t="s">
        <v>3</v>
      </c>
      <c r="X3" s="22" t="s">
        <v>4</v>
      </c>
      <c r="Y3" s="22"/>
      <c r="Z3" s="22"/>
      <c r="AA3" s="22"/>
      <c r="AB3" s="22"/>
      <c r="AC3" s="22" t="s">
        <v>1</v>
      </c>
      <c r="AD3" s="22" t="s">
        <v>2</v>
      </c>
      <c r="AE3" s="22" t="s">
        <v>3</v>
      </c>
      <c r="AF3" s="22" t="s">
        <v>4</v>
      </c>
      <c r="AG3" s="22" t="s">
        <v>1</v>
      </c>
      <c r="AH3" s="22" t="s">
        <v>2</v>
      </c>
      <c r="AI3" s="22" t="s">
        <v>3</v>
      </c>
      <c r="AJ3" s="22" t="s">
        <v>4</v>
      </c>
      <c r="AK3" s="22" t="s">
        <v>1</v>
      </c>
      <c r="AL3" s="22" t="s">
        <v>2</v>
      </c>
      <c r="AM3" s="22" t="s">
        <v>3</v>
      </c>
      <c r="AN3" s="22" t="s">
        <v>4</v>
      </c>
    </row>
    <row r="4" spans="2:40" ht="12.75">
      <c r="B4" s="29" t="s">
        <v>84</v>
      </c>
      <c r="C4" s="30">
        <v>3384.0954227999996</v>
      </c>
      <c r="D4" s="30">
        <v>3383.54411783</v>
      </c>
      <c r="E4" s="30">
        <v>2965.9248149999994</v>
      </c>
      <c r="F4" s="30">
        <v>3159.119674</v>
      </c>
      <c r="G4" s="30">
        <v>3266.5656439999993</v>
      </c>
      <c r="H4" s="30">
        <v>3241.804631</v>
      </c>
      <c r="I4" s="30">
        <v>3215.9064339999995</v>
      </c>
      <c r="J4" s="30">
        <v>3287.2102409999998</v>
      </c>
      <c r="K4" s="30">
        <v>3343.7550030000007</v>
      </c>
      <c r="L4" s="30">
        <v>3376.7044729811005</v>
      </c>
      <c r="M4" s="30">
        <v>3476.0758099130007</v>
      </c>
      <c r="N4" s="30">
        <v>3584.5374505575396</v>
      </c>
      <c r="O4" s="30">
        <v>3587.2575200000006</v>
      </c>
      <c r="P4" s="30">
        <v>3325.646082</v>
      </c>
      <c r="Q4" s="30">
        <v>3453.7150039999997</v>
      </c>
      <c r="R4" s="30">
        <v>3480.872214</v>
      </c>
      <c r="T4" s="29" t="s">
        <v>84</v>
      </c>
      <c r="U4" s="31">
        <v>840.5118280000002</v>
      </c>
      <c r="V4" s="31">
        <v>793.8892289999999</v>
      </c>
      <c r="W4" s="31">
        <v>806.1855419999999</v>
      </c>
      <c r="X4" s="31">
        <v>835.1730140000001</v>
      </c>
      <c r="Y4" s="31">
        <v>821.685544</v>
      </c>
      <c r="Z4" s="31">
        <v>851.563064</v>
      </c>
      <c r="AA4" s="31">
        <v>864.389956</v>
      </c>
      <c r="AB4" s="31">
        <v>867.0047090000002</v>
      </c>
      <c r="AC4" s="31">
        <v>841.074054</v>
      </c>
      <c r="AD4" s="31">
        <v>879.5896999999998</v>
      </c>
      <c r="AE4" s="31">
        <v>863.1882310000001</v>
      </c>
      <c r="AF4" s="31">
        <v>847.5287649999999</v>
      </c>
      <c r="AG4" s="32">
        <v>-2.2398594966589913</v>
      </c>
      <c r="AH4" s="33">
        <v>7.264720680572445</v>
      </c>
      <c r="AI4" s="33">
        <v>7.219729326279589</v>
      </c>
      <c r="AJ4" s="33">
        <v>3.811389312921465</v>
      </c>
      <c r="AK4" s="33">
        <v>2.359602178908471</v>
      </c>
      <c r="AL4" s="33">
        <v>3.2911991119426665</v>
      </c>
      <c r="AM4" s="33">
        <v>-0.13902579404796445</v>
      </c>
      <c r="AN4" s="33">
        <v>-2.2463481221992154</v>
      </c>
    </row>
    <row r="5" spans="2:18" ht="12.75">
      <c r="B5" s="29" t="s">
        <v>84</v>
      </c>
      <c r="C5" s="34"/>
      <c r="D5" s="34">
        <f aca="true" t="shared" si="0" ref="D5:O5">(D4/C4-1)</f>
        <v>-0.00016291058647033285</v>
      </c>
      <c r="E5" s="34">
        <f t="shared" si="0"/>
        <v>-0.1234265871189042</v>
      </c>
      <c r="F5" s="34">
        <f t="shared" si="0"/>
        <v>0.06513815118405164</v>
      </c>
      <c r="G5" s="34">
        <f t="shared" si="0"/>
        <v>0.03401136426843676</v>
      </c>
      <c r="H5" s="34">
        <f t="shared" si="0"/>
        <v>-0.00758013635681265</v>
      </c>
      <c r="I5" s="34">
        <f t="shared" si="0"/>
        <v>-0.007988821026519322</v>
      </c>
      <c r="J5" s="34">
        <f t="shared" si="0"/>
        <v>0.02217222685527931</v>
      </c>
      <c r="K5" s="34">
        <f t="shared" si="0"/>
        <v>0.01720144373327326</v>
      </c>
      <c r="L5" s="34">
        <f t="shared" si="0"/>
        <v>0.009854032353308728</v>
      </c>
      <c r="M5" s="34">
        <f t="shared" si="0"/>
        <v>0.029428496845674834</v>
      </c>
      <c r="N5" s="34">
        <f t="shared" si="0"/>
        <v>0.031202323129786214</v>
      </c>
      <c r="O5" s="34">
        <f t="shared" si="0"/>
        <v>0.0007588341536333143</v>
      </c>
      <c r="P5" s="34">
        <f aca="true" t="shared" si="1" ref="P5:Q5">(P4/O4-1)</f>
        <v>-0.07292797813969054</v>
      </c>
      <c r="Q5" s="34">
        <f t="shared" si="1"/>
        <v>0.03850948622980965</v>
      </c>
      <c r="R5" s="34">
        <f>(R4/Q4-1)</f>
        <v>0.007863187891458123</v>
      </c>
    </row>
    <row r="6" spans="3:34" ht="12.75">
      <c r="C6" s="35"/>
      <c r="D6" s="35"/>
      <c r="E6" s="36"/>
      <c r="F6" s="36"/>
      <c r="P6" s="29" t="s">
        <v>84</v>
      </c>
      <c r="Q6" s="29"/>
      <c r="R6" s="37">
        <f>R4-D4</f>
        <v>97.32809617000021</v>
      </c>
      <c r="S6" s="37" t="s">
        <v>103</v>
      </c>
      <c r="T6" s="37"/>
      <c r="U6" s="37"/>
      <c r="V6" s="37"/>
      <c r="W6" s="37"/>
      <c r="X6" s="37"/>
      <c r="Y6" s="37"/>
      <c r="Z6" s="37"/>
      <c r="AA6" s="37"/>
      <c r="AB6" s="37"/>
      <c r="AC6" s="37"/>
      <c r="AD6" s="37"/>
      <c r="AE6" s="37"/>
      <c r="AF6" s="37"/>
      <c r="AG6" s="37"/>
      <c r="AH6" s="37"/>
    </row>
    <row r="7" spans="3:19" ht="12.75">
      <c r="C7" s="9"/>
      <c r="D7" s="9"/>
      <c r="E7" s="9"/>
      <c r="F7" s="9"/>
      <c r="G7" s="9"/>
      <c r="H7" s="9"/>
      <c r="I7" s="9"/>
      <c r="P7" s="29" t="s">
        <v>84</v>
      </c>
      <c r="Q7" s="29"/>
      <c r="R7" s="24">
        <f>R6/D4</f>
        <v>0.02876513288451535</v>
      </c>
      <c r="S7" t="s">
        <v>104</v>
      </c>
    </row>
    <row r="8" spans="3:19" ht="12.75">
      <c r="C8" s="35"/>
      <c r="D8" s="35"/>
      <c r="E8" s="36"/>
      <c r="F8" s="36"/>
      <c r="P8" s="29" t="s">
        <v>84</v>
      </c>
      <c r="Q8" s="29"/>
      <c r="R8" s="24">
        <f>R4/L4-1</f>
        <v>0.030848936249056935</v>
      </c>
      <c r="S8" t="s">
        <v>105</v>
      </c>
    </row>
    <row r="9" spans="2:18" ht="15.75">
      <c r="B9" s="12" t="s">
        <v>128</v>
      </c>
      <c r="C9" s="35"/>
      <c r="D9" s="35"/>
      <c r="E9" s="36"/>
      <c r="F9" s="36"/>
      <c r="R9" s="24"/>
    </row>
    <row r="10" spans="2:19" ht="14.25">
      <c r="B10" s="200" t="s">
        <v>69</v>
      </c>
      <c r="C10" s="35"/>
      <c r="D10" s="35"/>
      <c r="E10" s="36"/>
      <c r="F10" s="36"/>
      <c r="R10" s="29"/>
      <c r="S10" s="38"/>
    </row>
    <row r="11" spans="3:6" ht="12.75">
      <c r="C11" s="35"/>
      <c r="D11" s="35"/>
      <c r="E11" s="36"/>
      <c r="F11" s="36"/>
    </row>
    <row r="12" spans="3:6" ht="12.75">
      <c r="C12" s="35"/>
      <c r="D12" s="35"/>
      <c r="E12" s="36"/>
      <c r="F12" s="36"/>
    </row>
    <row r="13" spans="3:6" ht="12.75">
      <c r="C13" s="35"/>
      <c r="D13" s="35"/>
      <c r="E13" s="36"/>
      <c r="F13" s="36"/>
    </row>
    <row r="36" ht="12.75">
      <c r="B36" s="11"/>
    </row>
    <row r="44" ht="12.75">
      <c r="B44" t="s">
        <v>164</v>
      </c>
    </row>
    <row r="45" ht="12.75">
      <c r="B45" s="39" t="s">
        <v>116</v>
      </c>
    </row>
  </sheetData>
  <mergeCells count="2">
    <mergeCell ref="AC2:AF2"/>
    <mergeCell ref="Y2:AB2"/>
  </mergeCells>
  <printOptions/>
  <pageMargins left="0.18470588235294122" right="0.19647058823529415" top="0.44352941176470595" bottom="0.44352941176470595" header="0.5098039215686275" footer="0.5098039215686275"/>
  <pageSetup fitToHeight="1" fitToWidth="1" horizontalDpi="600" verticalDpi="600" orientation="landscape" paperSize="9" scale="4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S38"/>
  <sheetViews>
    <sheetView showGridLines="0" workbookViewId="0" topLeftCell="A1"/>
  </sheetViews>
  <sheetFormatPr defaultColWidth="9.140625" defaultRowHeight="12.75"/>
  <cols>
    <col min="2" max="2" width="14.7109375" style="0" customWidth="1"/>
    <col min="4" max="4" width="8.7109375" style="0" customWidth="1"/>
    <col min="5" max="5" width="10.140625" style="0" customWidth="1"/>
    <col min="6" max="7" width="8.7109375" style="0" customWidth="1"/>
    <col min="8" max="8" width="9.28125" style="0" customWidth="1"/>
    <col min="9" max="10" width="10.57421875" style="0" customWidth="1"/>
    <col min="11" max="12" width="8.7109375" style="0" customWidth="1"/>
    <col min="13" max="13" width="11.140625" style="0" customWidth="1"/>
  </cols>
  <sheetData>
    <row r="2" spans="2:13" ht="30" customHeight="1">
      <c r="B2" s="219" t="s">
        <v>195</v>
      </c>
      <c r="C2" s="219"/>
      <c r="D2" s="219"/>
      <c r="E2" s="219"/>
      <c r="F2" s="219"/>
      <c r="G2" s="219"/>
      <c r="H2" s="219"/>
      <c r="I2" s="219"/>
      <c r="J2" s="219"/>
      <c r="K2" s="88"/>
      <c r="L2" s="88"/>
      <c r="M2" s="88"/>
    </row>
    <row r="3" spans="2:13" ht="14.25">
      <c r="B3" s="220" t="s">
        <v>69</v>
      </c>
      <c r="C3" s="220"/>
      <c r="D3" s="220"/>
      <c r="E3" s="220"/>
      <c r="F3" s="220"/>
      <c r="G3" s="220"/>
      <c r="H3" s="220"/>
      <c r="I3" s="220"/>
      <c r="J3" s="220"/>
      <c r="K3" s="89"/>
      <c r="L3" s="89"/>
      <c r="M3" s="89"/>
    </row>
    <row r="4" spans="2:10" ht="48" customHeight="1">
      <c r="B4" s="90" t="s">
        <v>0</v>
      </c>
      <c r="C4" s="91">
        <v>2012</v>
      </c>
      <c r="D4" s="91">
        <v>2018</v>
      </c>
      <c r="E4" s="91">
        <v>2019</v>
      </c>
      <c r="F4" s="91">
        <v>2020</v>
      </c>
      <c r="G4" s="91">
        <v>2021</v>
      </c>
      <c r="H4" s="92">
        <v>2022</v>
      </c>
      <c r="I4" s="93" t="s">
        <v>145</v>
      </c>
      <c r="J4" s="93" t="s">
        <v>146</v>
      </c>
    </row>
    <row r="5" spans="2:13" ht="15" customHeight="1">
      <c r="B5" s="94" t="s">
        <v>84</v>
      </c>
      <c r="C5" s="95">
        <v>2708.6473250625</v>
      </c>
      <c r="D5" s="95">
        <v>3008.46223789658</v>
      </c>
      <c r="E5" s="95">
        <v>3015.971527</v>
      </c>
      <c r="F5" s="95">
        <v>2791.405436</v>
      </c>
      <c r="G5" s="95">
        <v>2913.062372</v>
      </c>
      <c r="H5" s="96">
        <v>3016.250718</v>
      </c>
      <c r="I5" s="97">
        <v>3.5422635296735727</v>
      </c>
      <c r="J5" s="97">
        <v>11.356347136495604</v>
      </c>
      <c r="L5" s="37"/>
      <c r="M5" s="37"/>
    </row>
    <row r="6" spans="2:13" ht="14.25" customHeight="1">
      <c r="B6" s="43" t="s">
        <v>36</v>
      </c>
      <c r="C6" s="98">
        <v>222.435656</v>
      </c>
      <c r="D6" s="98">
        <v>270.1006</v>
      </c>
      <c r="E6" s="98">
        <v>277.753855</v>
      </c>
      <c r="F6" s="98">
        <v>268.653766</v>
      </c>
      <c r="G6" s="98">
        <v>288.20679</v>
      </c>
      <c r="H6" s="99">
        <v>288.228907</v>
      </c>
      <c r="I6" s="100">
        <v>0.007674003794289064</v>
      </c>
      <c r="J6" s="100">
        <v>29.578554168491756</v>
      </c>
      <c r="L6" s="37"/>
      <c r="M6" s="37"/>
    </row>
    <row r="7" spans="2:13" ht="14.25" customHeight="1">
      <c r="B7" s="42" t="s">
        <v>37</v>
      </c>
      <c r="C7" s="101">
        <v>25.876953</v>
      </c>
      <c r="D7" s="101">
        <v>27.868416</v>
      </c>
      <c r="E7" s="101">
        <v>30.985683</v>
      </c>
      <c r="F7" s="101">
        <v>25.257995</v>
      </c>
      <c r="G7" s="101">
        <v>25.575995</v>
      </c>
      <c r="H7" s="102">
        <v>30.730851</v>
      </c>
      <c r="I7" s="103">
        <v>20.155055551113477</v>
      </c>
      <c r="J7" s="103">
        <v>18.75761029515337</v>
      </c>
      <c r="L7" s="37"/>
      <c r="M7" s="37"/>
    </row>
    <row r="8" spans="2:13" ht="14.25" customHeight="1">
      <c r="B8" s="42" t="s">
        <v>38</v>
      </c>
      <c r="C8" s="101">
        <v>73.061868</v>
      </c>
      <c r="D8" s="101">
        <v>81.278597</v>
      </c>
      <c r="E8" s="101">
        <v>81.123716</v>
      </c>
      <c r="F8" s="101">
        <v>79.394899</v>
      </c>
      <c r="G8" s="101">
        <v>81.606157</v>
      </c>
      <c r="H8" s="102">
        <v>85.297601</v>
      </c>
      <c r="I8" s="103">
        <v>4.523487118747682</v>
      </c>
      <c r="J8" s="103">
        <v>16.747084813106603</v>
      </c>
      <c r="L8" s="37"/>
      <c r="M8" s="37"/>
    </row>
    <row r="9" spans="2:13" ht="14.25" customHeight="1">
      <c r="B9" s="42" t="s">
        <v>60</v>
      </c>
      <c r="C9" s="101">
        <v>290.35994</v>
      </c>
      <c r="D9" s="101">
        <v>292.584332</v>
      </c>
      <c r="E9" s="101">
        <v>291.601493</v>
      </c>
      <c r="F9" s="101">
        <v>272.952387</v>
      </c>
      <c r="G9" s="101">
        <v>285.766204</v>
      </c>
      <c r="H9" s="102">
        <v>274.904915</v>
      </c>
      <c r="I9" s="103">
        <v>-3.800760498606759</v>
      </c>
      <c r="J9" s="103">
        <v>-5.322712561519327</v>
      </c>
      <c r="L9" s="37"/>
      <c r="M9" s="37"/>
    </row>
    <row r="10" spans="2:13" ht="14.25" customHeight="1">
      <c r="B10" s="42" t="s">
        <v>39</v>
      </c>
      <c r="C10" s="101">
        <v>40.341774</v>
      </c>
      <c r="D10" s="101">
        <v>32.41289</v>
      </c>
      <c r="E10" s="101">
        <v>34.219189</v>
      </c>
      <c r="F10" s="101">
        <v>34.545517</v>
      </c>
      <c r="G10" s="101">
        <v>38.343098</v>
      </c>
      <c r="H10" s="102">
        <v>32.361408</v>
      </c>
      <c r="I10" s="103">
        <v>-15.600434790115292</v>
      </c>
      <c r="J10" s="103">
        <v>-19.78189159455408</v>
      </c>
      <c r="L10" s="37"/>
      <c r="M10" s="37"/>
    </row>
    <row r="11" spans="2:13" ht="14.25" customHeight="1">
      <c r="B11" s="42" t="s">
        <v>40</v>
      </c>
      <c r="C11" s="101">
        <v>44.508261</v>
      </c>
      <c r="D11" s="101">
        <v>52.004832</v>
      </c>
      <c r="E11" s="101">
        <v>50.26136</v>
      </c>
      <c r="F11" s="101">
        <v>48.890121</v>
      </c>
      <c r="G11" s="101">
        <v>50.983443</v>
      </c>
      <c r="H11" s="102">
        <v>50.352569</v>
      </c>
      <c r="I11" s="103">
        <v>-1.2374095645129368</v>
      </c>
      <c r="J11" s="103">
        <v>13.130838789679977</v>
      </c>
      <c r="L11" s="37"/>
      <c r="M11" s="37"/>
    </row>
    <row r="12" spans="2:13" ht="14.25" customHeight="1">
      <c r="B12" s="42" t="s">
        <v>41</v>
      </c>
      <c r="C12" s="101">
        <v>114.326533</v>
      </c>
      <c r="D12" s="101">
        <v>150.064993</v>
      </c>
      <c r="E12" s="101">
        <v>156.840998</v>
      </c>
      <c r="F12" s="101">
        <v>146.274872</v>
      </c>
      <c r="G12" s="101">
        <v>145.386944</v>
      </c>
      <c r="H12" s="102">
        <v>137.044189</v>
      </c>
      <c r="I12" s="103">
        <v>-5.738310999920326</v>
      </c>
      <c r="J12" s="103">
        <v>19.87085185203683</v>
      </c>
      <c r="L12" s="37"/>
      <c r="M12" s="37"/>
    </row>
    <row r="13" spans="2:13" ht="14.25" customHeight="1">
      <c r="B13" s="42" t="s">
        <v>42</v>
      </c>
      <c r="C13" s="101">
        <v>391.908519</v>
      </c>
      <c r="D13" s="101">
        <v>467.28362</v>
      </c>
      <c r="E13" s="101">
        <v>461.115159</v>
      </c>
      <c r="F13" s="101">
        <v>424.199937</v>
      </c>
      <c r="G13" s="101">
        <v>443.382869</v>
      </c>
      <c r="H13" s="102">
        <v>453.437808</v>
      </c>
      <c r="I13" s="103">
        <v>2.2677779641504303</v>
      </c>
      <c r="J13" s="103">
        <v>15.699911080524377</v>
      </c>
      <c r="L13" s="37"/>
      <c r="M13" s="37"/>
    </row>
    <row r="14" spans="2:13" ht="14.25" customHeight="1">
      <c r="B14" s="42" t="s">
        <v>43</v>
      </c>
      <c r="C14" s="101">
        <v>291.311822</v>
      </c>
      <c r="D14" s="101">
        <v>297.071784515575</v>
      </c>
      <c r="E14" s="101">
        <v>289.431307</v>
      </c>
      <c r="F14" s="101">
        <v>262.456559</v>
      </c>
      <c r="G14" s="101">
        <v>267.365807</v>
      </c>
      <c r="H14" s="102">
        <v>276.768517</v>
      </c>
      <c r="I14" s="103">
        <v>3.5167959977769225</v>
      </c>
      <c r="J14" s="103">
        <v>-4.992349744048507</v>
      </c>
      <c r="L14" s="37"/>
      <c r="M14" s="37"/>
    </row>
    <row r="15" spans="2:13" ht="14.25" customHeight="1">
      <c r="B15" s="42" t="s">
        <v>44</v>
      </c>
      <c r="C15" s="101">
        <v>14.839432</v>
      </c>
      <c r="D15" s="101">
        <v>19.289903</v>
      </c>
      <c r="E15" s="101">
        <v>18.065295</v>
      </c>
      <c r="F15" s="101">
        <v>19.081121</v>
      </c>
      <c r="G15" s="101">
        <v>19.377963</v>
      </c>
      <c r="H15" s="102">
        <v>20.806363</v>
      </c>
      <c r="I15" s="103">
        <v>7.371259817143838</v>
      </c>
      <c r="J15" s="103">
        <v>40.209968952989584</v>
      </c>
      <c r="L15" s="37"/>
      <c r="M15" s="37"/>
    </row>
    <row r="16" spans="2:13" ht="14.25" customHeight="1">
      <c r="B16" s="42" t="s">
        <v>45</v>
      </c>
      <c r="C16" s="101">
        <v>388.491007</v>
      </c>
      <c r="D16" s="101">
        <v>399.397368</v>
      </c>
      <c r="E16" s="101">
        <v>407.094562</v>
      </c>
      <c r="F16" s="101">
        <v>370.614939</v>
      </c>
      <c r="G16" s="101">
        <v>405.889948</v>
      </c>
      <c r="H16" s="102">
        <v>398.695395</v>
      </c>
      <c r="I16" s="103">
        <v>-1.7725378604350084</v>
      </c>
      <c r="J16" s="103">
        <v>2.626672900049898</v>
      </c>
      <c r="L16" s="37"/>
      <c r="M16" s="37"/>
    </row>
    <row r="17" spans="2:13" ht="14.25" customHeight="1">
      <c r="B17" s="42" t="s">
        <v>46</v>
      </c>
      <c r="C17" s="101">
        <v>6.236738</v>
      </c>
      <c r="D17" s="101">
        <v>6.94779</v>
      </c>
      <c r="E17" s="101">
        <v>7.428045</v>
      </c>
      <c r="F17" s="101">
        <v>7.473015</v>
      </c>
      <c r="G17" s="101">
        <v>6.985261</v>
      </c>
      <c r="H17" s="102">
        <v>8.23522</v>
      </c>
      <c r="I17" s="103">
        <v>17.894234732245494</v>
      </c>
      <c r="J17" s="103">
        <v>32.04370618101964</v>
      </c>
      <c r="L17" s="37"/>
      <c r="M17" s="37"/>
    </row>
    <row r="18" spans="2:13" ht="14.25" customHeight="1">
      <c r="B18" s="42" t="s">
        <v>47</v>
      </c>
      <c r="C18" s="101">
        <v>70.990387</v>
      </c>
      <c r="D18" s="101">
        <v>60.677114</v>
      </c>
      <c r="E18" s="101">
        <v>57.188777</v>
      </c>
      <c r="F18" s="101">
        <v>40.338879</v>
      </c>
      <c r="G18" s="101">
        <v>37.609124</v>
      </c>
      <c r="H18" s="102">
        <v>43.893129</v>
      </c>
      <c r="I18" s="103">
        <v>16.708724723287883</v>
      </c>
      <c r="J18" s="103">
        <v>-38.17032015898152</v>
      </c>
      <c r="L18" s="37"/>
      <c r="M18" s="37"/>
    </row>
    <row r="19" spans="2:13" ht="14.25" customHeight="1">
      <c r="B19" s="42" t="s">
        <v>48</v>
      </c>
      <c r="C19" s="101">
        <v>41.033408</v>
      </c>
      <c r="D19" s="101">
        <v>52.462376</v>
      </c>
      <c r="E19" s="101">
        <v>52.24429</v>
      </c>
      <c r="F19" s="101">
        <v>51.528902</v>
      </c>
      <c r="G19" s="101">
        <v>49.385284</v>
      </c>
      <c r="H19" s="102">
        <v>40.01533</v>
      </c>
      <c r="I19" s="103">
        <v>-18.973170226175075</v>
      </c>
      <c r="J19" s="103">
        <v>-2.481095404018119</v>
      </c>
      <c r="L19" s="37"/>
      <c r="M19" s="37"/>
    </row>
    <row r="20" spans="2:13" ht="14.25" customHeight="1">
      <c r="B20" s="42" t="s">
        <v>49</v>
      </c>
      <c r="C20" s="101">
        <v>3.32149</v>
      </c>
      <c r="D20" s="101">
        <v>4.558961</v>
      </c>
      <c r="E20" s="101">
        <v>5.195191</v>
      </c>
      <c r="F20" s="101">
        <v>5.737717</v>
      </c>
      <c r="G20" s="101">
        <v>3.369772</v>
      </c>
      <c r="H20" s="102">
        <v>4.888052</v>
      </c>
      <c r="I20" s="103">
        <v>45.05586728122852</v>
      </c>
      <c r="J20" s="103">
        <v>47.164435238402056</v>
      </c>
      <c r="L20" s="37"/>
      <c r="M20" s="37"/>
    </row>
    <row r="21" spans="2:13" ht="14.25" customHeight="1">
      <c r="B21" s="42" t="s">
        <v>166</v>
      </c>
      <c r="C21" s="101">
        <v>557.263585</v>
      </c>
      <c r="D21" s="101">
        <v>603.99974</v>
      </c>
      <c r="E21" s="101">
        <v>607.500079</v>
      </c>
      <c r="F21" s="101">
        <v>557.470794</v>
      </c>
      <c r="G21" s="101">
        <v>579.694004</v>
      </c>
      <c r="H21" s="102">
        <v>587.975067</v>
      </c>
      <c r="I21" s="103">
        <v>1.4285231420126943</v>
      </c>
      <c r="J21" s="103">
        <v>5.511123071140545</v>
      </c>
      <c r="L21" s="37"/>
      <c r="M21" s="37"/>
    </row>
    <row r="22" spans="2:13" ht="14.25" customHeight="1">
      <c r="B22" s="42" t="s">
        <v>51</v>
      </c>
      <c r="C22" s="101">
        <v>57.902343</v>
      </c>
      <c r="D22" s="101">
        <v>90.376213</v>
      </c>
      <c r="E22" s="101">
        <v>92.367568</v>
      </c>
      <c r="F22" s="101">
        <v>87.137051</v>
      </c>
      <c r="G22" s="101">
        <v>94.638486</v>
      </c>
      <c r="H22" s="102">
        <v>116.472051</v>
      </c>
      <c r="I22" s="103">
        <v>23.0704926957517</v>
      </c>
      <c r="J22" s="103">
        <v>101.15256994004542</v>
      </c>
      <c r="L22" s="37"/>
      <c r="M22" s="37"/>
    </row>
    <row r="23" spans="2:13" ht="14.25" customHeight="1">
      <c r="B23" s="42" t="s">
        <v>52</v>
      </c>
      <c r="C23" s="101">
        <v>61.296139</v>
      </c>
      <c r="D23" s="101">
        <v>84.088879</v>
      </c>
      <c r="E23" s="101">
        <v>79.078634</v>
      </c>
      <c r="F23" s="101">
        <v>73.926753</v>
      </c>
      <c r="G23" s="101">
        <v>77.412598</v>
      </c>
      <c r="H23" s="102">
        <v>78.652655</v>
      </c>
      <c r="I23" s="103">
        <v>1.6018800970870384</v>
      </c>
      <c r="J23" s="103">
        <v>28.315838947050164</v>
      </c>
      <c r="L23" s="37"/>
      <c r="M23" s="37"/>
    </row>
    <row r="24" spans="2:13" ht="14.25" customHeight="1">
      <c r="B24" s="42" t="s">
        <v>53</v>
      </c>
      <c r="C24" s="101">
        <v>38.426755</v>
      </c>
      <c r="D24" s="101">
        <v>48.386746</v>
      </c>
      <c r="E24" s="101">
        <v>51.886803</v>
      </c>
      <c r="F24" s="101">
        <v>46.411016</v>
      </c>
      <c r="G24" s="101">
        <v>52.357519</v>
      </c>
      <c r="H24" s="102">
        <v>59.568051</v>
      </c>
      <c r="I24" s="103">
        <v>13.771722071093539</v>
      </c>
      <c r="J24" s="103">
        <v>55.01712543773212</v>
      </c>
      <c r="L24" s="37"/>
      <c r="M24" s="37"/>
    </row>
    <row r="25" spans="2:13" ht="14.25" customHeight="1">
      <c r="B25" s="42" t="s">
        <v>54</v>
      </c>
      <c r="C25" s="101">
        <v>16.906856</v>
      </c>
      <c r="D25" s="101">
        <v>23.127159</v>
      </c>
      <c r="E25" s="101">
        <v>22.11397</v>
      </c>
      <c r="F25" s="101">
        <v>18.313491</v>
      </c>
      <c r="G25" s="101">
        <v>20.060212</v>
      </c>
      <c r="H25" s="102">
        <v>22.387161</v>
      </c>
      <c r="I25" s="103">
        <v>11.599822574158235</v>
      </c>
      <c r="J25" s="103">
        <v>32.414690229809715</v>
      </c>
      <c r="L25" s="37"/>
      <c r="M25" s="37"/>
    </row>
    <row r="26" spans="2:13" ht="14.25" customHeight="1">
      <c r="B26" s="46" t="s">
        <v>55</v>
      </c>
      <c r="C26" s="104">
        <v>96.372684</v>
      </c>
      <c r="D26" s="104">
        <v>109.481757</v>
      </c>
      <c r="E26" s="104">
        <v>112.130321</v>
      </c>
      <c r="F26" s="104">
        <v>101.63193</v>
      </c>
      <c r="G26" s="104">
        <v>96.872244</v>
      </c>
      <c r="H26" s="105">
        <v>99.073741</v>
      </c>
      <c r="I26" s="106">
        <v>2.2725776848939283</v>
      </c>
      <c r="J26" s="106">
        <v>2.802720530228253</v>
      </c>
      <c r="L26" s="37"/>
      <c r="M26" s="37"/>
    </row>
    <row r="27" spans="2:13" ht="14.25" customHeight="1">
      <c r="B27" s="107" t="s">
        <v>56</v>
      </c>
      <c r="C27" s="108">
        <v>153.230303062501</v>
      </c>
      <c r="D27" s="108">
        <v>175.179826</v>
      </c>
      <c r="E27" s="108">
        <v>165.243115</v>
      </c>
      <c r="F27" s="108">
        <v>164.116972</v>
      </c>
      <c r="G27" s="108">
        <v>168.8198</v>
      </c>
      <c r="H27" s="109">
        <v>170.268514</v>
      </c>
      <c r="I27" s="110">
        <v>0.8581422321315424</v>
      </c>
      <c r="J27" s="110">
        <v>11.119348194821033</v>
      </c>
      <c r="L27" s="37"/>
      <c r="M27" s="37"/>
    </row>
    <row r="28" spans="2:13" ht="14.25" customHeight="1">
      <c r="B28" s="48" t="s">
        <v>57</v>
      </c>
      <c r="C28" s="111" t="s">
        <v>5</v>
      </c>
      <c r="D28" s="111" t="s">
        <v>5</v>
      </c>
      <c r="E28" s="111" t="s">
        <v>5</v>
      </c>
      <c r="F28" s="111" t="s">
        <v>5</v>
      </c>
      <c r="G28" s="111" t="s">
        <v>5</v>
      </c>
      <c r="H28" s="112" t="s">
        <v>5</v>
      </c>
      <c r="I28" s="113" t="s">
        <v>5</v>
      </c>
      <c r="J28" s="113" t="s">
        <v>5</v>
      </c>
      <c r="L28" s="37"/>
      <c r="M28" s="37"/>
    </row>
    <row r="29" spans="2:13" ht="14.25" customHeight="1">
      <c r="B29" s="45" t="s">
        <v>58</v>
      </c>
      <c r="C29" s="114">
        <v>168.848199</v>
      </c>
      <c r="D29" s="114">
        <v>174.207361</v>
      </c>
      <c r="E29" s="114">
        <v>179.453755</v>
      </c>
      <c r="F29" s="114">
        <v>191.754777</v>
      </c>
      <c r="G29" s="114">
        <v>196.56776</v>
      </c>
      <c r="H29" s="115">
        <v>186.092975</v>
      </c>
      <c r="I29" s="116">
        <v>-5.3288418202456</v>
      </c>
      <c r="J29" s="116">
        <v>10.21318326291416</v>
      </c>
      <c r="L29" s="37"/>
      <c r="M29" s="37"/>
    </row>
    <row r="30" spans="2:13" ht="14.25" customHeight="1">
      <c r="B30" s="27" t="s">
        <v>59</v>
      </c>
      <c r="C30" s="98" t="s">
        <v>5</v>
      </c>
      <c r="D30" s="98">
        <v>1.956111</v>
      </c>
      <c r="E30" s="98">
        <v>2.034687</v>
      </c>
      <c r="F30" s="98">
        <v>2.043524</v>
      </c>
      <c r="G30" s="98">
        <v>1.845786</v>
      </c>
      <c r="H30" s="117">
        <v>2.928834</v>
      </c>
      <c r="I30" s="100">
        <v>58.67679135067662</v>
      </c>
      <c r="J30" s="100" t="s">
        <v>5</v>
      </c>
      <c r="L30" s="37"/>
      <c r="M30" s="37"/>
    </row>
    <row r="31" spans="2:13" ht="14.25" customHeight="1">
      <c r="B31" s="45" t="s">
        <v>106</v>
      </c>
      <c r="C31" s="114">
        <v>355.485688</v>
      </c>
      <c r="D31" s="114">
        <v>428.738381</v>
      </c>
      <c r="E31" s="114">
        <v>453.163101</v>
      </c>
      <c r="F31" s="114">
        <v>464.012278</v>
      </c>
      <c r="G31" s="114">
        <v>492.016178</v>
      </c>
      <c r="H31" s="118">
        <v>505.395033</v>
      </c>
      <c r="I31" s="116">
        <v>2.719190058827703</v>
      </c>
      <c r="J31" s="116">
        <v>42.17028984863098</v>
      </c>
      <c r="L31" s="37"/>
      <c r="M31" s="37"/>
    </row>
    <row r="32" spans="2:19" ht="12.75">
      <c r="B32" s="216" t="s">
        <v>70</v>
      </c>
      <c r="C32" s="216"/>
      <c r="D32" s="216"/>
      <c r="E32" s="216"/>
      <c r="F32" s="216"/>
      <c r="G32" s="216"/>
      <c r="H32" s="216"/>
      <c r="I32" s="216"/>
      <c r="J32" s="216"/>
      <c r="K32" s="119"/>
      <c r="L32" s="119"/>
      <c r="M32" s="72"/>
      <c r="S32" s="120"/>
    </row>
    <row r="33" spans="2:13" ht="12" customHeight="1">
      <c r="B33" s="221" t="s">
        <v>108</v>
      </c>
      <c r="C33" s="221"/>
      <c r="D33" s="221"/>
      <c r="E33" s="221"/>
      <c r="F33" s="221"/>
      <c r="G33" s="221"/>
      <c r="H33" s="221"/>
      <c r="I33" s="221"/>
      <c r="J33" s="221"/>
      <c r="K33" s="121"/>
      <c r="L33" s="121"/>
      <c r="M33" s="121"/>
    </row>
    <row r="34" spans="2:13" ht="12" customHeight="1">
      <c r="B34" s="11" t="s">
        <v>165</v>
      </c>
      <c r="C34" s="17"/>
      <c r="D34" s="17"/>
      <c r="E34" s="17"/>
      <c r="F34" s="17"/>
      <c r="G34" s="17"/>
      <c r="H34" s="17"/>
      <c r="I34" s="17"/>
      <c r="J34" s="17"/>
      <c r="K34" s="121"/>
      <c r="L34" s="121"/>
      <c r="M34" s="121"/>
    </row>
    <row r="35" spans="2:13" ht="12.75">
      <c r="B35" s="213" t="s">
        <v>123</v>
      </c>
      <c r="C35" s="213"/>
      <c r="D35" s="213"/>
      <c r="E35" s="213"/>
      <c r="F35" s="213"/>
      <c r="G35" s="213"/>
      <c r="H35" s="213"/>
      <c r="I35" s="213"/>
      <c r="J35" s="213"/>
      <c r="K35" s="39"/>
      <c r="L35" s="39"/>
      <c r="M35" s="39"/>
    </row>
    <row r="36" spans="2:13" ht="12.75">
      <c r="B36" s="70"/>
      <c r="C36" s="70"/>
      <c r="D36" s="70"/>
      <c r="E36" s="70"/>
      <c r="F36" s="70"/>
      <c r="G36" s="70"/>
      <c r="H36" s="70"/>
      <c r="I36" s="70"/>
      <c r="J36" s="70"/>
      <c r="K36" s="39"/>
      <c r="L36" s="39"/>
      <c r="M36" s="39"/>
    </row>
    <row r="37" spans="6:13" ht="12.75">
      <c r="F37" s="70"/>
      <c r="G37" s="70"/>
      <c r="H37" s="70"/>
      <c r="I37" s="70"/>
      <c r="J37" s="70"/>
      <c r="K37" s="39"/>
      <c r="L37" s="39"/>
      <c r="M37" s="39"/>
    </row>
    <row r="38" ht="12.75">
      <c r="B38" s="39"/>
    </row>
  </sheetData>
  <mergeCells count="5">
    <mergeCell ref="B35:J35"/>
    <mergeCell ref="B32:J32"/>
    <mergeCell ref="B2:J2"/>
    <mergeCell ref="B3:J3"/>
    <mergeCell ref="B33:J33"/>
  </mergeCells>
  <printOptions/>
  <pageMargins left="0.44431372549019615" right="0.44431372549019615" top="0.44431372549019615" bottom="0.44431372549019615" header="0.5098039215686275" footer="0.509803921568627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T88"/>
  <sheetViews>
    <sheetView showGridLines="0" workbookViewId="0" topLeftCell="A1">
      <selection activeCell="U40" sqref="U40"/>
    </sheetView>
  </sheetViews>
  <sheetFormatPr defaultColWidth="9.140625" defaultRowHeight="12.75"/>
  <cols>
    <col min="2" max="2" width="16.421875" style="0" customWidth="1"/>
    <col min="4" max="7" width="8.7109375" style="0" customWidth="1"/>
    <col min="8" max="8" width="9.28125" style="0" customWidth="1"/>
    <col min="9" max="12" width="8.7109375" style="0" customWidth="1"/>
    <col min="13" max="13" width="11.140625" style="0" customWidth="1"/>
    <col min="14" max="18" width="9.28125" style="0" bestFit="1" customWidth="1"/>
    <col min="21" max="21" width="9.28125" style="0" bestFit="1" customWidth="1"/>
    <col min="22" max="22" width="11.140625" style="0" bestFit="1" customWidth="1"/>
    <col min="23" max="25" width="9.28125" style="0" bestFit="1" customWidth="1"/>
  </cols>
  <sheetData>
    <row r="2" spans="2:13" ht="30" customHeight="1">
      <c r="B2" s="219" t="s">
        <v>147</v>
      </c>
      <c r="C2" s="219"/>
      <c r="D2" s="219"/>
      <c r="E2" s="219"/>
      <c r="F2" s="219"/>
      <c r="G2" s="219"/>
      <c r="H2" s="219"/>
      <c r="I2" s="219"/>
      <c r="J2" s="219"/>
      <c r="K2" s="219"/>
      <c r="L2" s="219"/>
      <c r="M2" s="219"/>
    </row>
    <row r="3" spans="2:5" ht="14.25">
      <c r="B3" s="214" t="s">
        <v>85</v>
      </c>
      <c r="C3" s="214"/>
      <c r="D3" s="214"/>
      <c r="E3" s="214"/>
    </row>
    <row r="4" ht="16.5" customHeight="1"/>
    <row r="5" spans="2:13" ht="39.75" customHeight="1">
      <c r="B5" s="221" t="s">
        <v>113</v>
      </c>
      <c r="C5" s="221"/>
      <c r="D5" s="221"/>
      <c r="E5" s="221"/>
      <c r="F5" s="221"/>
      <c r="G5" s="221"/>
      <c r="H5" s="221"/>
      <c r="I5" s="221"/>
      <c r="J5" s="221"/>
      <c r="K5" s="221"/>
      <c r="L5" s="221"/>
      <c r="M5" s="221"/>
    </row>
    <row r="6" spans="2:13" ht="12.75">
      <c r="B6" s="11" t="s">
        <v>184</v>
      </c>
      <c r="C6" s="17"/>
      <c r="D6" s="17"/>
      <c r="E6" s="17"/>
      <c r="F6" s="17"/>
      <c r="G6" s="17"/>
      <c r="H6" s="17"/>
      <c r="I6" s="17"/>
      <c r="J6" s="17"/>
      <c r="K6" s="17"/>
      <c r="L6" s="17"/>
      <c r="M6" s="17"/>
    </row>
    <row r="7" spans="2:13" ht="12.75">
      <c r="B7" s="11" t="s">
        <v>180</v>
      </c>
      <c r="C7" s="17"/>
      <c r="D7" s="17"/>
      <c r="E7" s="17"/>
      <c r="F7" s="17"/>
      <c r="G7" s="17"/>
      <c r="H7" s="17"/>
      <c r="I7" s="17"/>
      <c r="J7" s="17"/>
      <c r="K7" s="17"/>
      <c r="L7" s="17"/>
      <c r="M7" s="17"/>
    </row>
    <row r="8" spans="2:13" ht="12.75">
      <c r="B8" s="213" t="s">
        <v>124</v>
      </c>
      <c r="C8" s="213"/>
      <c r="D8" s="213"/>
      <c r="E8" s="213"/>
      <c r="F8" s="213"/>
      <c r="G8" s="213"/>
      <c r="H8" s="213"/>
      <c r="I8" s="213"/>
      <c r="J8" s="213"/>
      <c r="K8" s="213"/>
      <c r="L8" s="213"/>
      <c r="M8" s="213"/>
    </row>
    <row r="9" ht="27" customHeight="1"/>
    <row r="10" ht="1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spans="2:19" ht="6.75" customHeight="1">
      <c r="B38" s="27"/>
      <c r="C38" s="122"/>
      <c r="D38" s="119"/>
      <c r="E38" s="119"/>
      <c r="F38" s="119"/>
      <c r="G38" s="119"/>
      <c r="H38" s="123"/>
      <c r="I38" s="119"/>
      <c r="J38" s="119"/>
      <c r="K38" s="119"/>
      <c r="L38" s="119"/>
      <c r="M38" s="72"/>
      <c r="S38" s="120"/>
    </row>
    <row r="39" spans="2:19" ht="12.75">
      <c r="B39" s="27"/>
      <c r="C39" s="122"/>
      <c r="D39" s="119"/>
      <c r="E39" s="119"/>
      <c r="F39" s="119"/>
      <c r="G39" s="119"/>
      <c r="H39" s="123"/>
      <c r="I39" s="119"/>
      <c r="J39" s="119"/>
      <c r="K39" s="119"/>
      <c r="L39" s="119"/>
      <c r="M39" s="72"/>
      <c r="S39" s="120"/>
    </row>
    <row r="40" spans="2:19" ht="12.75">
      <c r="B40" s="27"/>
      <c r="C40" s="122"/>
      <c r="D40" s="119"/>
      <c r="E40" s="119"/>
      <c r="F40" s="119"/>
      <c r="G40" s="119"/>
      <c r="H40" s="123"/>
      <c r="I40" s="119"/>
      <c r="J40" s="119"/>
      <c r="K40" s="119"/>
      <c r="L40" s="119"/>
      <c r="M40" s="72"/>
      <c r="S40" s="120"/>
    </row>
    <row r="41" spans="2:19" ht="12.75">
      <c r="B41" s="27"/>
      <c r="C41" s="122"/>
      <c r="D41" s="119"/>
      <c r="E41" s="119"/>
      <c r="F41" s="119"/>
      <c r="G41" s="119"/>
      <c r="H41" s="123"/>
      <c r="I41" s="119"/>
      <c r="J41" s="119"/>
      <c r="K41" s="119"/>
      <c r="L41" s="119"/>
      <c r="M41" s="72"/>
      <c r="S41" s="120"/>
    </row>
    <row r="42" spans="2:19" ht="12.75">
      <c r="B42" s="27"/>
      <c r="C42" s="122"/>
      <c r="D42" s="119"/>
      <c r="E42" s="119"/>
      <c r="F42" s="119"/>
      <c r="G42" s="119"/>
      <c r="H42" s="123"/>
      <c r="I42" s="119"/>
      <c r="J42" s="119"/>
      <c r="K42" s="119"/>
      <c r="L42" s="119"/>
      <c r="M42" s="72"/>
      <c r="S42" s="120"/>
    </row>
    <row r="43" ht="27" customHeight="1"/>
    <row r="55" ht="12.75">
      <c r="B55" s="39"/>
    </row>
    <row r="56" spans="2:7" ht="12.75">
      <c r="B56" s="64" t="s">
        <v>0</v>
      </c>
      <c r="C56" s="64" t="s">
        <v>0</v>
      </c>
      <c r="D56" s="124"/>
      <c r="E56" s="124"/>
      <c r="F56" s="124"/>
      <c r="G56" s="124"/>
    </row>
    <row r="57" spans="2:7" ht="12.75">
      <c r="B57" s="64" t="s">
        <v>0</v>
      </c>
      <c r="C57" s="64" t="s">
        <v>0</v>
      </c>
      <c r="D57" s="5" t="s">
        <v>6</v>
      </c>
      <c r="E57" s="5" t="s">
        <v>86</v>
      </c>
      <c r="F57" s="5" t="s">
        <v>87</v>
      </c>
      <c r="G57" s="5" t="s">
        <v>8</v>
      </c>
    </row>
    <row r="58" spans="2:7" ht="12.75">
      <c r="B58" s="64" t="s">
        <v>0</v>
      </c>
      <c r="C58" s="94" t="s">
        <v>84</v>
      </c>
      <c r="D58" s="25">
        <v>7.518358359492316</v>
      </c>
      <c r="E58" s="25">
        <v>21.242838341530735</v>
      </c>
      <c r="F58" s="25">
        <v>67.52659660701323</v>
      </c>
      <c r="G58" s="25">
        <v>3.712206691963728</v>
      </c>
    </row>
    <row r="59" spans="2:9" ht="12.75">
      <c r="B59" s="64" t="s">
        <v>0</v>
      </c>
      <c r="C59" s="64" t="s">
        <v>0</v>
      </c>
      <c r="D59" s="64" t="s">
        <v>0</v>
      </c>
      <c r="E59" s="64" t="s">
        <v>0</v>
      </c>
      <c r="F59" s="64" t="s">
        <v>0</v>
      </c>
      <c r="G59" s="64" t="s">
        <v>0</v>
      </c>
      <c r="I59" s="64" t="s">
        <v>0</v>
      </c>
    </row>
    <row r="60" spans="2:7" ht="12.75">
      <c r="B60" s="64" t="s">
        <v>0</v>
      </c>
      <c r="C60" s="43" t="s">
        <v>181</v>
      </c>
      <c r="D60" s="206">
        <v>0.13653380441693594</v>
      </c>
      <c r="E60" s="25">
        <v>17.82126697370014</v>
      </c>
      <c r="F60" s="25">
        <v>82.0243084059078</v>
      </c>
      <c r="G60" s="25">
        <v>0.017890815975125453</v>
      </c>
    </row>
    <row r="61" spans="2:7" ht="12.75">
      <c r="B61" s="64" t="s">
        <v>0</v>
      </c>
      <c r="C61" s="42" t="s">
        <v>50</v>
      </c>
      <c r="D61" s="25">
        <v>0.6465651714445912</v>
      </c>
      <c r="E61" s="25">
        <v>15.771063809411498</v>
      </c>
      <c r="F61" s="25">
        <v>81.21683244776092</v>
      </c>
      <c r="G61" s="25">
        <v>2.3655385713829937</v>
      </c>
    </row>
    <row r="62" spans="2:7" ht="12.75">
      <c r="B62" s="64" t="s">
        <v>0</v>
      </c>
      <c r="C62" s="42" t="s">
        <v>182</v>
      </c>
      <c r="D62" s="25">
        <v>0.014128378986245497</v>
      </c>
      <c r="E62" s="25">
        <v>19.595364971736277</v>
      </c>
      <c r="F62" s="25">
        <v>80.09973332852539</v>
      </c>
      <c r="G62" s="25">
        <v>0.2907733207520924</v>
      </c>
    </row>
    <row r="63" spans="2:7" ht="12.75">
      <c r="B63" s="64" t="s">
        <v>0</v>
      </c>
      <c r="C63" s="42" t="s">
        <v>185</v>
      </c>
      <c r="D63" s="25">
        <v>0</v>
      </c>
      <c r="E63" s="25">
        <v>21.130526554930302</v>
      </c>
      <c r="F63" s="25">
        <v>78.86936624076631</v>
      </c>
      <c r="G63" s="25">
        <v>0.00010720430339514691</v>
      </c>
    </row>
    <row r="64" spans="2:7" ht="12.75">
      <c r="B64" s="64" t="s">
        <v>0</v>
      </c>
      <c r="C64" s="42" t="s">
        <v>36</v>
      </c>
      <c r="D64" s="25">
        <v>1.6780346740169265</v>
      </c>
      <c r="E64" s="25">
        <v>23.39035619352364</v>
      </c>
      <c r="F64" s="25">
        <v>74.85554736534458</v>
      </c>
      <c r="G64" s="25">
        <v>0.0760617671148439</v>
      </c>
    </row>
    <row r="65" spans="2:7" ht="12.75">
      <c r="B65" s="64" t="s">
        <v>0</v>
      </c>
      <c r="C65" s="42" t="s">
        <v>42</v>
      </c>
      <c r="D65" s="25">
        <v>8.844645790983535</v>
      </c>
      <c r="E65" s="25">
        <v>21.088868928194888</v>
      </c>
      <c r="F65" s="25">
        <v>69.79636356216683</v>
      </c>
      <c r="G65" s="25">
        <v>0.2701217186547444</v>
      </c>
    </row>
    <row r="66" spans="2:7" ht="12.75">
      <c r="B66" s="64" t="s">
        <v>0</v>
      </c>
      <c r="C66" s="42" t="s">
        <v>44</v>
      </c>
      <c r="D66" s="25">
        <v>3.321714612015564</v>
      </c>
      <c r="E66" s="25">
        <v>31.94888025360319</v>
      </c>
      <c r="F66" s="25">
        <v>64.58525692356709</v>
      </c>
      <c r="G66" s="25">
        <v>0.14414821081416296</v>
      </c>
    </row>
    <row r="67" spans="2:7" ht="12.75">
      <c r="B67" s="64" t="s">
        <v>0</v>
      </c>
      <c r="C67" s="42" t="s">
        <v>60</v>
      </c>
      <c r="D67" s="25">
        <v>1.5565276452041608</v>
      </c>
      <c r="E67" s="25">
        <v>35.035467081408854</v>
      </c>
      <c r="F67" s="206">
        <v>62.5392110577579</v>
      </c>
      <c r="G67" s="25">
        <v>0.8687942156290658</v>
      </c>
    </row>
    <row r="68" spans="2:7" ht="12.75">
      <c r="B68" s="64" t="s">
        <v>0</v>
      </c>
      <c r="C68" s="42" t="s">
        <v>45</v>
      </c>
      <c r="D68" s="25">
        <v>19.629157994162433</v>
      </c>
      <c r="E68" s="25">
        <v>20.691990435455114</v>
      </c>
      <c r="F68" s="25">
        <v>59.482635358755516</v>
      </c>
      <c r="G68" s="25">
        <v>0.19621621162692388</v>
      </c>
    </row>
    <row r="69" spans="2:7" ht="12.75">
      <c r="B69" s="64" t="s">
        <v>0</v>
      </c>
      <c r="C69" s="42" t="s">
        <v>52</v>
      </c>
      <c r="D69" s="25">
        <v>9.122093844130246</v>
      </c>
      <c r="E69" s="25">
        <v>31.762414123210462</v>
      </c>
      <c r="F69" s="25">
        <v>58.5322962079284</v>
      </c>
      <c r="G69" s="25">
        <v>0.5831958247309007</v>
      </c>
    </row>
    <row r="70" spans="2:7" ht="12.75">
      <c r="B70" s="64" t="s">
        <v>0</v>
      </c>
      <c r="C70" s="42" t="s">
        <v>51</v>
      </c>
      <c r="D70" s="25">
        <v>2.4870369973994877</v>
      </c>
      <c r="E70" s="25">
        <v>40.23000247501437</v>
      </c>
      <c r="F70" s="25">
        <v>57.16360142056741</v>
      </c>
      <c r="G70" s="25">
        <v>0.1193591070187302</v>
      </c>
    </row>
    <row r="71" spans="2:7" ht="12.75">
      <c r="B71" s="64" t="s">
        <v>0</v>
      </c>
      <c r="C71" s="42" t="s">
        <v>40</v>
      </c>
      <c r="D71" s="25">
        <v>2.469305985162346</v>
      </c>
      <c r="E71" s="25">
        <v>40.48165248529822</v>
      </c>
      <c r="F71" s="25">
        <v>56.727762986631326</v>
      </c>
      <c r="G71" s="25">
        <v>0.3212785429081086</v>
      </c>
    </row>
    <row r="72" spans="2:7" ht="12.75">
      <c r="B72" s="64" t="s">
        <v>0</v>
      </c>
      <c r="C72" s="42" t="s">
        <v>41</v>
      </c>
      <c r="D72" s="25">
        <v>19.18023390251155</v>
      </c>
      <c r="E72" s="25">
        <v>24.455712602305233</v>
      </c>
      <c r="F72" s="25">
        <v>56.08865400341784</v>
      </c>
      <c r="G72" s="25">
        <v>0.27539949176538964</v>
      </c>
    </row>
    <row r="73" spans="2:7" ht="12.75">
      <c r="B73" s="64" t="s">
        <v>0</v>
      </c>
      <c r="C73" s="42" t="s">
        <v>186</v>
      </c>
      <c r="D73" s="25">
        <v>0</v>
      </c>
      <c r="E73" s="25">
        <v>47.13774445943592</v>
      </c>
      <c r="F73" s="25">
        <v>52.86225554056408</v>
      </c>
      <c r="G73" s="25">
        <v>0</v>
      </c>
    </row>
    <row r="74" spans="2:7" ht="12.75">
      <c r="B74" s="64" t="s">
        <v>0</v>
      </c>
      <c r="C74" s="42" t="s">
        <v>43</v>
      </c>
      <c r="D74" s="25">
        <v>5.012739581214724</v>
      </c>
      <c r="E74" s="25">
        <v>13.811306435550977</v>
      </c>
      <c r="F74" s="25">
        <v>50.15379223931023</v>
      </c>
      <c r="G74" s="25">
        <v>31.02216174392408</v>
      </c>
    </row>
    <row r="75" spans="2:7" ht="12.75">
      <c r="B75" s="64" t="s">
        <v>0</v>
      </c>
      <c r="C75" s="42" t="s">
        <v>183</v>
      </c>
      <c r="D75" s="25">
        <v>0.013899669809368112</v>
      </c>
      <c r="E75" s="25">
        <v>54.419920712419476</v>
      </c>
      <c r="F75" s="25">
        <v>45.566179617771155</v>
      </c>
      <c r="G75" s="25">
        <v>0</v>
      </c>
    </row>
    <row r="76" spans="2:7" ht="12.75">
      <c r="B76" s="64" t="s">
        <v>0</v>
      </c>
      <c r="C76" s="42" t="s">
        <v>187</v>
      </c>
      <c r="D76" s="25">
        <v>0</v>
      </c>
      <c r="E76" s="25">
        <v>53.99051877181181</v>
      </c>
      <c r="F76" s="25">
        <v>43.853157535560676</v>
      </c>
      <c r="G76" s="25">
        <v>2.1563236926275198</v>
      </c>
    </row>
    <row r="77" spans="2:7" ht="12.75">
      <c r="B77" s="64" t="s">
        <v>0</v>
      </c>
      <c r="C77" s="42" t="s">
        <v>188</v>
      </c>
      <c r="D77" s="25">
        <v>0</v>
      </c>
      <c r="E77" s="25">
        <v>60.53679461675121</v>
      </c>
      <c r="F77" s="25">
        <v>39.463205383248784</v>
      </c>
      <c r="G77" s="25">
        <v>0</v>
      </c>
    </row>
    <row r="78" spans="2:7" ht="12.75">
      <c r="B78" s="64" t="s">
        <v>0</v>
      </c>
      <c r="C78" s="42" t="s">
        <v>38</v>
      </c>
      <c r="D78" s="25">
        <v>15.167936551931867</v>
      </c>
      <c r="E78" s="25">
        <v>51.751086176503364</v>
      </c>
      <c r="F78" s="25">
        <v>32.83351779143238</v>
      </c>
      <c r="G78" s="25">
        <v>0.24745948013238964</v>
      </c>
    </row>
    <row r="79" spans="2:7" ht="12.75">
      <c r="B79" s="64" t="s">
        <v>0</v>
      </c>
      <c r="C79" s="42" t="s">
        <v>189</v>
      </c>
      <c r="D79" s="25">
        <v>0.5636034130529797</v>
      </c>
      <c r="E79" s="25">
        <v>68.52603261267248</v>
      </c>
      <c r="F79" s="25">
        <v>30.42506679561038</v>
      </c>
      <c r="G79" s="25">
        <v>0.4852971786641669</v>
      </c>
    </row>
    <row r="80" spans="2:7" ht="12.75">
      <c r="B80" s="64" t="s">
        <v>0</v>
      </c>
      <c r="C80" s="42" t="s">
        <v>55</v>
      </c>
      <c r="D80" s="25">
        <v>6.230328982934036</v>
      </c>
      <c r="E80" s="25">
        <v>65.19369648108876</v>
      </c>
      <c r="F80" s="25">
        <v>28.545093497579746</v>
      </c>
      <c r="G80" s="25">
        <v>0.030881038397449833</v>
      </c>
    </row>
    <row r="81" spans="2:16" ht="12.75">
      <c r="B81" s="64" t="s">
        <v>0</v>
      </c>
      <c r="C81" s="107" t="s">
        <v>56</v>
      </c>
      <c r="D81" s="25">
        <v>14.08094511237703</v>
      </c>
      <c r="E81" s="25">
        <v>56.6204865099134</v>
      </c>
      <c r="F81" s="25">
        <v>25.971795349080217</v>
      </c>
      <c r="G81" s="25">
        <v>3.3267730286293564</v>
      </c>
      <c r="P81" s="64" t="s">
        <v>0</v>
      </c>
    </row>
    <row r="82" spans="2:20" ht="12.75">
      <c r="B82" s="64" t="s">
        <v>0</v>
      </c>
      <c r="C82" s="64" t="s">
        <v>0</v>
      </c>
      <c r="D82" s="64" t="s">
        <v>0</v>
      </c>
      <c r="E82" s="64" t="s">
        <v>0</v>
      </c>
      <c r="F82" s="64" t="s">
        <v>0</v>
      </c>
      <c r="G82" s="64" t="s">
        <v>0</v>
      </c>
      <c r="I82" s="64" t="s">
        <v>0</v>
      </c>
      <c r="P82" s="64" t="s">
        <v>0</v>
      </c>
      <c r="Q82" s="64" t="s">
        <v>0</v>
      </c>
      <c r="R82" s="64" t="s">
        <v>0</v>
      </c>
      <c r="S82" s="64" t="s">
        <v>0</v>
      </c>
      <c r="T82" s="64" t="s">
        <v>0</v>
      </c>
    </row>
    <row r="83" spans="2:7" ht="12.75">
      <c r="B83" s="64" t="s">
        <v>0</v>
      </c>
      <c r="C83" s="45" t="s">
        <v>58</v>
      </c>
      <c r="D83" s="25">
        <v>20.198258961683</v>
      </c>
      <c r="E83" s="25">
        <v>53.124549704254015</v>
      </c>
      <c r="F83" s="25">
        <v>26.495005520761865</v>
      </c>
      <c r="G83" s="25">
        <v>0.18218581330112002</v>
      </c>
    </row>
    <row r="84" spans="2:7" ht="12.75">
      <c r="B84" s="64" t="s">
        <v>0</v>
      </c>
      <c r="G84" s="83"/>
    </row>
    <row r="85" spans="2:7" ht="12.75">
      <c r="B85" s="64" t="s">
        <v>0</v>
      </c>
      <c r="C85" s="27" t="s">
        <v>106</v>
      </c>
      <c r="D85" s="25">
        <v>7.22855066128044</v>
      </c>
      <c r="E85" s="25">
        <v>30.983628008864898</v>
      </c>
      <c r="F85" s="25">
        <v>61.418002499442835</v>
      </c>
      <c r="G85" s="25">
        <v>0.3698188304118137</v>
      </c>
    </row>
    <row r="86" spans="2:7" ht="12.75">
      <c r="B86" s="64" t="s">
        <v>0</v>
      </c>
      <c r="C86" s="45" t="s">
        <v>175</v>
      </c>
      <c r="D86" s="25">
        <v>0</v>
      </c>
      <c r="E86" s="25">
        <v>44.46585228114669</v>
      </c>
      <c r="F86" s="25">
        <v>55.40464225695277</v>
      </c>
      <c r="G86" s="25">
        <v>0.12950546190053788</v>
      </c>
    </row>
    <row r="87" ht="12.75">
      <c r="B87" s="64" t="s">
        <v>0</v>
      </c>
    </row>
    <row r="88" ht="12.75">
      <c r="B88" s="64" t="s">
        <v>0</v>
      </c>
    </row>
  </sheetData>
  <mergeCells count="4">
    <mergeCell ref="B5:M5"/>
    <mergeCell ref="B8:M8"/>
    <mergeCell ref="B2:M2"/>
    <mergeCell ref="B3:E3"/>
  </mergeCells>
  <conditionalFormatting sqref="D60:G81">
    <cfRule type="cellIs" priority="3" dxfId="0" operator="equal">
      <formula>0</formula>
    </cfRule>
  </conditionalFormatting>
  <conditionalFormatting sqref="D83:G83">
    <cfRule type="cellIs" priority="1" dxfId="0" operator="equal">
      <formula>0</formula>
    </cfRule>
  </conditionalFormatting>
  <conditionalFormatting sqref="D85:G86">
    <cfRule type="cellIs" priority="2" dxfId="0" operator="equal">
      <formula>0</formula>
    </cfRule>
  </conditionalFormatting>
  <printOptions/>
  <pageMargins left="0.44431372549019615" right="0.44431372549019615" top="0.44431372549019615" bottom="0.44431372549019615" header="0.5098039215686275" footer="0.509803921568627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U13"/>
  <sheetViews>
    <sheetView showGridLines="0" workbookViewId="0" topLeftCell="A1">
      <selection activeCell="R3" sqref="R3"/>
    </sheetView>
  </sheetViews>
  <sheetFormatPr defaultColWidth="9.140625" defaultRowHeight="12.75"/>
  <cols>
    <col min="1" max="1" width="16.00390625" style="125" customWidth="1"/>
    <col min="2" max="17" width="8.00390625" style="125" customWidth="1"/>
    <col min="18" max="16384" width="9.140625" style="125" customWidth="1"/>
  </cols>
  <sheetData>
    <row r="1" ht="46.5" customHeight="1"/>
    <row r="2" spans="1:21" ht="15" customHeight="1">
      <c r="A2" s="126"/>
      <c r="B2" s="127">
        <v>2007</v>
      </c>
      <c r="C2" s="127">
        <v>2008</v>
      </c>
      <c r="D2" s="127">
        <v>2009</v>
      </c>
      <c r="E2" s="127">
        <v>2010</v>
      </c>
      <c r="F2" s="127">
        <v>2011</v>
      </c>
      <c r="G2" s="127">
        <v>2012</v>
      </c>
      <c r="H2" s="127">
        <v>2013</v>
      </c>
      <c r="I2" s="127">
        <v>2014</v>
      </c>
      <c r="J2" s="127">
        <v>2015</v>
      </c>
      <c r="K2" s="127">
        <v>2016</v>
      </c>
      <c r="L2" s="127">
        <v>2017</v>
      </c>
      <c r="M2" s="127">
        <v>2018</v>
      </c>
      <c r="N2" s="127">
        <v>2019</v>
      </c>
      <c r="O2" s="127">
        <v>2020</v>
      </c>
      <c r="P2" s="127">
        <v>2021</v>
      </c>
      <c r="Q2" s="127">
        <v>2022</v>
      </c>
      <c r="U2" s="11"/>
    </row>
    <row r="3" spans="1:18" ht="15" customHeight="1">
      <c r="A3" s="126" t="s">
        <v>7</v>
      </c>
      <c r="B3" s="128">
        <v>74263.70993334065</v>
      </c>
      <c r="C3" s="128">
        <v>73208.3825</v>
      </c>
      <c r="D3" s="128">
        <v>62410.064</v>
      </c>
      <c r="E3" s="128">
        <v>69455.28525</v>
      </c>
      <c r="F3" s="128">
        <v>74962.46025</v>
      </c>
      <c r="G3" s="128">
        <v>77236.25375</v>
      </c>
      <c r="H3" s="128">
        <v>78313.81275</v>
      </c>
      <c r="I3" s="128">
        <v>82884.20475</v>
      </c>
      <c r="J3" s="128">
        <v>82206.03475</v>
      </c>
      <c r="K3" s="128">
        <v>86592.563018</v>
      </c>
      <c r="L3" s="128">
        <v>89692.000338</v>
      </c>
      <c r="M3" s="128">
        <v>96797.700166</v>
      </c>
      <c r="N3" s="128">
        <v>96572.69075</v>
      </c>
      <c r="O3" s="128">
        <v>94296.6145</v>
      </c>
      <c r="P3" s="128">
        <v>100031.613</v>
      </c>
      <c r="Q3" s="128">
        <v>95982.4575</v>
      </c>
      <c r="R3" s="129">
        <f>Q3/P3-1</f>
        <v>-0.04047875845009108</v>
      </c>
    </row>
    <row r="4" spans="1:18" ht="15" customHeight="1">
      <c r="A4" s="126" t="s">
        <v>77</v>
      </c>
      <c r="B4" s="128">
        <v>15328.643</v>
      </c>
      <c r="C4" s="128">
        <v>14517.48025</v>
      </c>
      <c r="D4" s="128">
        <v>11260.387</v>
      </c>
      <c r="E4" s="128">
        <v>11335.46875</v>
      </c>
      <c r="F4" s="128">
        <v>13593.59075</v>
      </c>
      <c r="G4" s="128">
        <v>13948.677</v>
      </c>
      <c r="H4" s="128">
        <v>14285.49175</v>
      </c>
      <c r="I4" s="128">
        <v>15105.67275</v>
      </c>
      <c r="J4" s="128">
        <v>14845.61525</v>
      </c>
      <c r="K4" s="128">
        <v>15095.804</v>
      </c>
      <c r="L4" s="128">
        <v>15844.00025</v>
      </c>
      <c r="M4" s="128">
        <v>17026.50175</v>
      </c>
      <c r="N4" s="128">
        <v>17906.74175</v>
      </c>
      <c r="O4" s="128">
        <v>16247.3155</v>
      </c>
      <c r="P4" s="128">
        <v>16230.62775</v>
      </c>
      <c r="Q4" s="128">
        <v>17700.965</v>
      </c>
      <c r="R4" s="129">
        <f>Q4/P4-1</f>
        <v>0.09059028847482509</v>
      </c>
    </row>
    <row r="5" spans="1:18" ht="12.75">
      <c r="A5" s="125" t="s">
        <v>76</v>
      </c>
      <c r="B5" s="130">
        <f aca="true" t="shared" si="0" ref="B5:Q5">B3-B4</f>
        <v>58935.066933340655</v>
      </c>
      <c r="C5" s="130">
        <f t="shared" si="0"/>
        <v>58690.90225000001</v>
      </c>
      <c r="D5" s="130">
        <f t="shared" si="0"/>
        <v>51149.676999999996</v>
      </c>
      <c r="E5" s="130">
        <f t="shared" si="0"/>
        <v>58119.8165</v>
      </c>
      <c r="F5" s="130">
        <f t="shared" si="0"/>
        <v>61368.8695</v>
      </c>
      <c r="G5" s="130">
        <f t="shared" si="0"/>
        <v>63287.57675000001</v>
      </c>
      <c r="H5" s="130">
        <f t="shared" si="0"/>
        <v>64028.320999999996</v>
      </c>
      <c r="I5" s="130">
        <f t="shared" si="0"/>
        <v>67778.532</v>
      </c>
      <c r="J5" s="130">
        <f t="shared" si="0"/>
        <v>67360.4195</v>
      </c>
      <c r="K5" s="130">
        <f t="shared" si="0"/>
        <v>71496.759018</v>
      </c>
      <c r="L5" s="130">
        <f t="shared" si="0"/>
        <v>73848.000088</v>
      </c>
      <c r="M5" s="130">
        <f t="shared" si="0"/>
        <v>79771.198416</v>
      </c>
      <c r="N5" s="130">
        <f t="shared" si="0"/>
        <v>78665.949</v>
      </c>
      <c r="O5" s="130">
        <f t="shared" si="0"/>
        <v>78049.299</v>
      </c>
      <c r="P5" s="130">
        <f t="shared" si="0"/>
        <v>83800.98525</v>
      </c>
      <c r="Q5" s="130">
        <f t="shared" si="0"/>
        <v>78281.49250000001</v>
      </c>
      <c r="R5" s="129">
        <f>Q5/P5-1</f>
        <v>-0.06586429423871232</v>
      </c>
    </row>
    <row r="6" spans="2:18" ht="12.75">
      <c r="B6" s="130"/>
      <c r="C6" s="130"/>
      <c r="D6" s="130"/>
      <c r="E6" s="130"/>
      <c r="F6" s="130"/>
      <c r="G6" s="130"/>
      <c r="H6" s="130"/>
      <c r="I6" s="130"/>
      <c r="J6" s="130"/>
      <c r="K6" s="130"/>
      <c r="L6" s="130"/>
      <c r="M6" s="130"/>
      <c r="N6" s="130"/>
      <c r="O6" s="130"/>
      <c r="P6" s="130"/>
      <c r="Q6" s="130"/>
      <c r="R6" s="129"/>
    </row>
    <row r="7" spans="2:18" ht="12.75">
      <c r="B7" s="130"/>
      <c r="C7" s="131">
        <f aca="true" t="shared" si="1" ref="C7:P7">C3/B3-1</f>
        <v>-0.014210540172150177</v>
      </c>
      <c r="D7" s="131">
        <f t="shared" si="1"/>
        <v>-0.1475011212001578</v>
      </c>
      <c r="E7" s="131">
        <f t="shared" si="1"/>
        <v>0.11288598021626783</v>
      </c>
      <c r="F7" s="131">
        <f t="shared" si="1"/>
        <v>0.07929094208132992</v>
      </c>
      <c r="G7" s="131">
        <f t="shared" si="1"/>
        <v>0.03033242895733257</v>
      </c>
      <c r="H7" s="131">
        <f t="shared" si="1"/>
        <v>0.013951466412235103</v>
      </c>
      <c r="I7" s="131">
        <f t="shared" si="1"/>
        <v>0.05835997303042828</v>
      </c>
      <c r="J7" s="131">
        <f t="shared" si="1"/>
        <v>-0.008182137984499405</v>
      </c>
      <c r="K7" s="131">
        <f t="shared" si="1"/>
        <v>0.05336017339043342</v>
      </c>
      <c r="L7" s="131">
        <f t="shared" si="1"/>
        <v>0.03579334312296223</v>
      </c>
      <c r="M7" s="131">
        <f t="shared" si="1"/>
        <v>0.07922333988786634</v>
      </c>
      <c r="N7" s="131">
        <f t="shared" si="1"/>
        <v>-0.0023245326656948784</v>
      </c>
      <c r="O7" s="131">
        <f t="shared" si="1"/>
        <v>-0.02356852887005223</v>
      </c>
      <c r="P7" s="131">
        <f t="shared" si="1"/>
        <v>0.060818710516908236</v>
      </c>
      <c r="Q7" s="131">
        <f>Q3/P3-1</f>
        <v>-0.04047875845009108</v>
      </c>
      <c r="R7" s="129"/>
    </row>
    <row r="8" ht="12.75"/>
    <row r="9" ht="15.75">
      <c r="B9" s="12" t="s">
        <v>148</v>
      </c>
    </row>
    <row r="10" ht="14.25">
      <c r="B10" s="200" t="s">
        <v>88</v>
      </c>
    </row>
    <row r="11" ht="12.75">
      <c r="B11" s="11"/>
    </row>
    <row r="12" spans="2:10" ht="12" customHeight="1">
      <c r="B12" t="s">
        <v>176</v>
      </c>
      <c r="C12"/>
      <c r="D12"/>
      <c r="E12"/>
      <c r="F12"/>
      <c r="G12"/>
      <c r="H12"/>
      <c r="I12"/>
      <c r="J12"/>
    </row>
    <row r="13" spans="2:13" ht="12.75">
      <c r="B13" s="213" t="s">
        <v>125</v>
      </c>
      <c r="C13" s="213"/>
      <c r="D13" s="213"/>
      <c r="E13" s="213"/>
      <c r="F13" s="213"/>
      <c r="G13" s="213"/>
      <c r="H13" s="213"/>
      <c r="I13" s="213"/>
      <c r="J13" s="213"/>
      <c r="K13" s="213"/>
      <c r="L13" s="213"/>
      <c r="M13" s="213"/>
    </row>
  </sheetData>
  <mergeCells count="1">
    <mergeCell ref="B13:M13"/>
  </mergeCells>
  <printOptions headings="1"/>
  <pageMargins left="0.44431372549019615" right="0.44431372549019615" top="0.44431372549019615" bottom="0.44431372549019615" header="0.5098039215686275" footer="0.5098039215686275"/>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1:X29"/>
  <sheetViews>
    <sheetView showGridLines="0" workbookViewId="0" topLeftCell="A1">
      <selection activeCell="I1" sqref="I1"/>
    </sheetView>
  </sheetViews>
  <sheetFormatPr defaultColWidth="9.140625" defaultRowHeight="12.75"/>
  <cols>
    <col min="2" max="2" width="4.00390625" style="0" customWidth="1"/>
    <col min="3" max="3" width="13.8515625" style="0" bestFit="1" customWidth="1"/>
    <col min="4" max="5" width="6.421875" style="0" bestFit="1" customWidth="1"/>
  </cols>
  <sheetData>
    <row r="1" ht="15.75">
      <c r="M1" s="12" t="s">
        <v>149</v>
      </c>
    </row>
    <row r="2" spans="3:13" ht="15" customHeight="1">
      <c r="C2" s="6" t="s">
        <v>0</v>
      </c>
      <c r="D2" s="3">
        <v>2012</v>
      </c>
      <c r="E2" s="3">
        <v>2021</v>
      </c>
      <c r="F2" s="3">
        <v>2022</v>
      </c>
      <c r="M2" s="200" t="s">
        <v>88</v>
      </c>
    </row>
    <row r="3" spans="3:6" ht="15" customHeight="1">
      <c r="C3" s="3" t="s">
        <v>42</v>
      </c>
      <c r="D3" s="128">
        <v>14059.2195</v>
      </c>
      <c r="E3" s="128">
        <v>17662.59325</v>
      </c>
      <c r="F3" s="128">
        <v>17131.55125</v>
      </c>
    </row>
    <row r="4" spans="3:13" ht="12.75">
      <c r="C4" s="3" t="s">
        <v>166</v>
      </c>
      <c r="D4" s="128">
        <v>11522.7445</v>
      </c>
      <c r="E4" s="128">
        <v>15771.0585</v>
      </c>
      <c r="F4" s="128">
        <v>14735.01325</v>
      </c>
      <c r="M4" t="s">
        <v>150</v>
      </c>
    </row>
    <row r="5" spans="3:13" ht="15" customHeight="1">
      <c r="C5" s="3" t="s">
        <v>60</v>
      </c>
      <c r="D5" s="128">
        <v>15290.3045</v>
      </c>
      <c r="E5" s="128">
        <v>14835.3495</v>
      </c>
      <c r="F5" s="128">
        <v>13856.19075</v>
      </c>
      <c r="M5" s="11" t="s">
        <v>165</v>
      </c>
    </row>
    <row r="6" spans="3:13" ht="15" customHeight="1">
      <c r="C6" s="3" t="s">
        <v>36</v>
      </c>
      <c r="D6" s="128">
        <v>9165.12475</v>
      </c>
      <c r="E6" s="128">
        <v>13192.3055</v>
      </c>
      <c r="F6" s="128">
        <v>12303.82075</v>
      </c>
      <c r="M6" s="11" t="s">
        <v>174</v>
      </c>
    </row>
    <row r="7" spans="3:24" ht="15" customHeight="1">
      <c r="C7" s="3" t="s">
        <v>45</v>
      </c>
      <c r="D7" s="128">
        <v>9297.88625</v>
      </c>
      <c r="E7" s="128">
        <v>11539.231</v>
      </c>
      <c r="F7" s="128">
        <v>10679.77075</v>
      </c>
      <c r="M7" s="70" t="s">
        <v>125</v>
      </c>
      <c r="N7" s="70"/>
      <c r="O7" s="70"/>
      <c r="P7" s="70"/>
      <c r="Q7" s="70"/>
      <c r="R7" s="70"/>
      <c r="S7" s="70"/>
      <c r="T7" s="70"/>
      <c r="U7" s="70"/>
      <c r="V7" s="70"/>
      <c r="W7" s="70"/>
      <c r="X7" s="70"/>
    </row>
    <row r="8" spans="3:6" ht="15" customHeight="1">
      <c r="C8" s="3" t="s">
        <v>43</v>
      </c>
      <c r="D8" s="128">
        <v>3980.89575</v>
      </c>
      <c r="E8" s="128">
        <v>6273.4535</v>
      </c>
      <c r="F8" s="128">
        <v>6387.29825</v>
      </c>
    </row>
    <row r="9" spans="3:6" ht="15" customHeight="1">
      <c r="C9" s="3" t="s">
        <v>41</v>
      </c>
      <c r="D9" s="128">
        <v>3218.80325</v>
      </c>
      <c r="E9" s="128">
        <v>5480.70625</v>
      </c>
      <c r="F9" s="128">
        <v>5166.62875</v>
      </c>
    </row>
    <row r="10" spans="3:6" ht="15" customHeight="1">
      <c r="C10" s="3" t="s">
        <v>52</v>
      </c>
      <c r="D10" s="128">
        <v>1932.80875</v>
      </c>
      <c r="E10" s="128">
        <v>3309.1745</v>
      </c>
      <c r="F10" s="128">
        <v>3221.17325</v>
      </c>
    </row>
    <row r="11" spans="3:6" ht="15" customHeight="1">
      <c r="C11" s="3" t="s">
        <v>51</v>
      </c>
      <c r="D11" s="128">
        <v>1648.886</v>
      </c>
      <c r="E11" s="128">
        <v>2914.2945</v>
      </c>
      <c r="F11" s="128">
        <v>2844.284</v>
      </c>
    </row>
    <row r="12" spans="3:6" ht="15" customHeight="1">
      <c r="C12" s="3" t="s">
        <v>56</v>
      </c>
      <c r="D12" s="128">
        <v>1483.96675</v>
      </c>
      <c r="E12" s="128">
        <v>1638.95975</v>
      </c>
      <c r="F12" s="128">
        <v>1632.74825</v>
      </c>
    </row>
    <row r="13" spans="3:6" ht="15" customHeight="1">
      <c r="C13" s="3" t="s">
        <v>55</v>
      </c>
      <c r="D13" s="128">
        <v>1206.82925</v>
      </c>
      <c r="E13" s="128">
        <v>1205.19375</v>
      </c>
      <c r="F13" s="128">
        <v>1228.02775</v>
      </c>
    </row>
    <row r="14" spans="3:6" ht="15" customHeight="1">
      <c r="C14" s="3" t="s">
        <v>40</v>
      </c>
      <c r="D14" s="128">
        <v>731.7225</v>
      </c>
      <c r="E14" s="128">
        <v>1175.8505</v>
      </c>
      <c r="F14" s="128">
        <v>1154.39425</v>
      </c>
    </row>
    <row r="15" spans="3:6" ht="15" customHeight="1">
      <c r="C15" s="3" t="s">
        <v>38</v>
      </c>
      <c r="D15" s="128">
        <v>764.4205</v>
      </c>
      <c r="E15" s="128">
        <v>1055.3365</v>
      </c>
      <c r="F15" s="128">
        <v>1082.3495</v>
      </c>
    </row>
    <row r="16" spans="3:6" ht="15" customHeight="1">
      <c r="C16" s="3" t="s">
        <v>48</v>
      </c>
      <c r="D16" s="128">
        <v>381.37075</v>
      </c>
      <c r="E16" s="128">
        <v>667.1375</v>
      </c>
      <c r="F16" s="128">
        <v>1048.08175</v>
      </c>
    </row>
    <row r="17" spans="3:6" ht="15" customHeight="1">
      <c r="C17" s="3" t="s">
        <v>54</v>
      </c>
      <c r="D17" s="128">
        <v>556.392</v>
      </c>
      <c r="E17" s="128">
        <v>961.34325</v>
      </c>
      <c r="F17" s="128">
        <v>975.69825</v>
      </c>
    </row>
    <row r="18" spans="3:11" ht="15" customHeight="1">
      <c r="C18" s="3" t="s">
        <v>53</v>
      </c>
      <c r="D18" s="128">
        <v>675.414</v>
      </c>
      <c r="E18" s="128">
        <v>656.997</v>
      </c>
      <c r="F18" s="128">
        <v>688.01375</v>
      </c>
      <c r="I18" s="3">
        <v>2012</v>
      </c>
      <c r="J18" s="3">
        <v>2021</v>
      </c>
      <c r="K18" s="3">
        <v>2022</v>
      </c>
    </row>
    <row r="19" spans="3:12" ht="15" customHeight="1">
      <c r="C19" s="3" t="s">
        <v>47</v>
      </c>
      <c r="D19" s="128">
        <v>366.16175</v>
      </c>
      <c r="E19" s="128">
        <v>434.14375</v>
      </c>
      <c r="F19" s="128">
        <v>467.03175</v>
      </c>
      <c r="H19" s="3" t="s">
        <v>47</v>
      </c>
      <c r="I19" s="128">
        <v>366.16175</v>
      </c>
      <c r="J19" s="128">
        <v>434.14375</v>
      </c>
      <c r="K19" s="128">
        <v>467.03175</v>
      </c>
      <c r="L19" s="202"/>
    </row>
    <row r="20" spans="3:12" ht="15" customHeight="1">
      <c r="C20" s="3" t="s">
        <v>44</v>
      </c>
      <c r="D20" s="128">
        <v>144.04175</v>
      </c>
      <c r="E20" s="128">
        <v>361.3695</v>
      </c>
      <c r="F20" s="128">
        <v>420.037</v>
      </c>
      <c r="H20" s="3" t="s">
        <v>44</v>
      </c>
      <c r="I20" s="128">
        <v>144.04175</v>
      </c>
      <c r="J20" s="128">
        <v>361.3695</v>
      </c>
      <c r="K20" s="128">
        <v>420.037</v>
      </c>
      <c r="L20" s="202"/>
    </row>
    <row r="21" spans="3:12" ht="15" customHeight="1">
      <c r="C21" s="3" t="s">
        <v>46</v>
      </c>
      <c r="D21" s="128">
        <v>301.7045</v>
      </c>
      <c r="E21" s="128">
        <v>319.1305</v>
      </c>
      <c r="F21" s="128">
        <v>339.98775</v>
      </c>
      <c r="H21" s="3" t="s">
        <v>46</v>
      </c>
      <c r="I21" s="128">
        <v>301.7045</v>
      </c>
      <c r="J21" s="128">
        <v>319.1305</v>
      </c>
      <c r="K21" s="128">
        <v>339.98775</v>
      </c>
      <c r="L21" s="202"/>
    </row>
    <row r="22" spans="3:12" ht="15" customHeight="1">
      <c r="C22" s="3" t="s">
        <v>39</v>
      </c>
      <c r="D22" s="128">
        <v>227.809</v>
      </c>
      <c r="E22" s="128">
        <v>226.689</v>
      </c>
      <c r="F22" s="128">
        <v>288.206</v>
      </c>
      <c r="H22" s="3" t="s">
        <v>39</v>
      </c>
      <c r="I22" s="128">
        <v>227.809</v>
      </c>
      <c r="J22" s="128">
        <v>226.689</v>
      </c>
      <c r="K22" s="128">
        <v>288.206</v>
      </c>
      <c r="L22" s="202"/>
    </row>
    <row r="23" spans="3:12" ht="15" customHeight="1">
      <c r="C23" s="3" t="s">
        <v>37</v>
      </c>
      <c r="D23" s="128">
        <v>174.397</v>
      </c>
      <c r="E23" s="128">
        <v>245.16</v>
      </c>
      <c r="F23" s="128">
        <v>254.854</v>
      </c>
      <c r="H23" s="3" t="s">
        <v>37</v>
      </c>
      <c r="I23" s="128">
        <v>174.397</v>
      </c>
      <c r="J23" s="128">
        <v>245.16</v>
      </c>
      <c r="K23" s="128">
        <v>254.854</v>
      </c>
      <c r="L23" s="202"/>
    </row>
    <row r="24" spans="3:12" ht="15" customHeight="1">
      <c r="C24" s="3" t="s">
        <v>49</v>
      </c>
      <c r="D24" s="128">
        <v>105.35075</v>
      </c>
      <c r="E24" s="128">
        <v>106.1355</v>
      </c>
      <c r="F24" s="128">
        <v>77.2965</v>
      </c>
      <c r="H24" s="3" t="s">
        <v>49</v>
      </c>
      <c r="I24" s="128">
        <v>105.35075</v>
      </c>
      <c r="J24" s="128">
        <v>106.1355</v>
      </c>
      <c r="K24" s="128">
        <v>77.2965</v>
      </c>
      <c r="L24" s="202"/>
    </row>
    <row r="25" spans="3:6" ht="15" customHeight="1">
      <c r="C25" s="3"/>
      <c r="D25" s="128"/>
      <c r="E25" s="128"/>
      <c r="F25" s="128"/>
    </row>
    <row r="26" spans="3:11" ht="15" customHeight="1">
      <c r="C26" s="45" t="s">
        <v>58</v>
      </c>
      <c r="D26" s="128">
        <v>694.217</v>
      </c>
      <c r="E26" s="128">
        <v>882.45525</v>
      </c>
      <c r="F26" s="128">
        <v>915.131</v>
      </c>
      <c r="H26" s="27" t="s">
        <v>175</v>
      </c>
      <c r="I26" s="132" t="s">
        <v>0</v>
      </c>
      <c r="J26" s="132">
        <v>38.352</v>
      </c>
      <c r="K26" s="132">
        <v>33.04975</v>
      </c>
    </row>
    <row r="27" spans="3:6" ht="15" customHeight="1">
      <c r="C27" s="3"/>
      <c r="D27" s="128"/>
      <c r="E27" s="128"/>
      <c r="F27" s="128"/>
    </row>
    <row r="28" spans="3:6" ht="15" customHeight="1">
      <c r="C28" s="45" t="s">
        <v>106</v>
      </c>
      <c r="D28" s="128">
        <v>7192.40225</v>
      </c>
      <c r="E28" s="128">
        <v>12591.46975</v>
      </c>
      <c r="F28" s="128">
        <v>12366.3195</v>
      </c>
    </row>
    <row r="29" spans="3:6" ht="15" customHeight="1">
      <c r="C29" s="27" t="s">
        <v>175</v>
      </c>
      <c r="D29" s="128" t="s">
        <v>0</v>
      </c>
      <c r="E29" s="128">
        <v>38.352</v>
      </c>
      <c r="F29" s="128">
        <v>33.04975</v>
      </c>
    </row>
  </sheetData>
  <printOptions headings="1"/>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T34"/>
  <sheetViews>
    <sheetView showGridLines="0" workbookViewId="0" topLeftCell="A1">
      <selection activeCell="B35" sqref="B34:E61"/>
    </sheetView>
  </sheetViews>
  <sheetFormatPr defaultColWidth="9.140625" defaultRowHeight="12.75"/>
  <cols>
    <col min="1" max="1" width="4.00390625" style="0" customWidth="1"/>
    <col min="2" max="2" width="13.8515625" style="0" bestFit="1" customWidth="1"/>
    <col min="3" max="4" width="16.00390625" style="0" customWidth="1"/>
  </cols>
  <sheetData>
    <row r="1" ht="7.5" customHeight="1"/>
    <row r="2" spans="1:9" ht="15" customHeight="1">
      <c r="A2" s="6" t="s">
        <v>0</v>
      </c>
      <c r="B2" s="6" t="s">
        <v>0</v>
      </c>
      <c r="C2" s="6"/>
      <c r="D2" s="6" t="s">
        <v>0</v>
      </c>
      <c r="E2" s="6" t="s">
        <v>0</v>
      </c>
      <c r="I2" s="12" t="s">
        <v>151</v>
      </c>
    </row>
    <row r="3" spans="1:12" ht="15" customHeight="1">
      <c r="A3" s="6"/>
      <c r="B3" s="6"/>
      <c r="C3" s="3" t="s">
        <v>7</v>
      </c>
      <c r="D3" s="16" t="s">
        <v>77</v>
      </c>
      <c r="E3" t="s">
        <v>76</v>
      </c>
      <c r="F3" t="s">
        <v>76</v>
      </c>
      <c r="G3" t="s">
        <v>77</v>
      </c>
      <c r="I3" s="214" t="s">
        <v>89</v>
      </c>
      <c r="J3" s="214"/>
      <c r="K3" s="214"/>
      <c r="L3" s="214"/>
    </row>
    <row r="4" spans="1:7" ht="15" customHeight="1">
      <c r="A4" s="6"/>
      <c r="B4" t="s">
        <v>84</v>
      </c>
      <c r="C4" s="133">
        <v>95982.4575</v>
      </c>
      <c r="D4" s="133">
        <v>17700.965</v>
      </c>
      <c r="E4" s="132">
        <f>C4-D4</f>
        <v>78281.49250000001</v>
      </c>
      <c r="F4" s="50">
        <f>100*E4/C4</f>
        <v>81.55812482713313</v>
      </c>
      <c r="G4" s="50">
        <f>100-F4</f>
        <v>18.441875172866872</v>
      </c>
    </row>
    <row r="5" spans="1:9" ht="15" customHeight="1">
      <c r="A5" s="6"/>
      <c r="B5" s="6"/>
      <c r="C5" s="6"/>
      <c r="D5" s="6"/>
      <c r="E5" s="6"/>
      <c r="F5" s="6"/>
      <c r="I5" t="s">
        <v>152</v>
      </c>
    </row>
    <row r="6" spans="1:9" ht="15.75" customHeight="1">
      <c r="A6" s="6"/>
      <c r="B6" s="3" t="s">
        <v>114</v>
      </c>
      <c r="C6" s="128">
        <v>77.2965</v>
      </c>
      <c r="D6" s="128">
        <v>0.369</v>
      </c>
      <c r="E6" s="132">
        <f aca="true" t="shared" si="0" ref="E6:E27">C6-D6</f>
        <v>76.9275</v>
      </c>
      <c r="F6" s="50">
        <f aca="true" t="shared" si="1" ref="F6:F27">100*E6/C6</f>
        <v>99.52261745357163</v>
      </c>
      <c r="G6" s="50">
        <f aca="true" t="shared" si="2" ref="G6:G27">100-F6</f>
        <v>0.4773825464283732</v>
      </c>
      <c r="I6" s="11" t="s">
        <v>153</v>
      </c>
    </row>
    <row r="7" spans="1:20" ht="15" customHeight="1">
      <c r="A7" s="6"/>
      <c r="B7" s="3" t="s">
        <v>45</v>
      </c>
      <c r="C7" s="128">
        <v>10679.77075</v>
      </c>
      <c r="D7" s="128">
        <v>227.10125</v>
      </c>
      <c r="E7" s="132">
        <f t="shared" si="0"/>
        <v>10452.6695</v>
      </c>
      <c r="F7" s="50">
        <f t="shared" si="1"/>
        <v>97.87353815623804</v>
      </c>
      <c r="G7" s="50">
        <f t="shared" si="2"/>
        <v>2.126461843761959</v>
      </c>
      <c r="I7" s="213" t="s">
        <v>125</v>
      </c>
      <c r="J7" s="213"/>
      <c r="K7" s="213"/>
      <c r="L7" s="213"/>
      <c r="M7" s="213"/>
      <c r="N7" s="213"/>
      <c r="O7" s="213"/>
      <c r="P7" s="213"/>
      <c r="Q7" s="213"/>
      <c r="R7" s="213"/>
      <c r="S7" s="213"/>
      <c r="T7" s="213"/>
    </row>
    <row r="8" spans="1:7" ht="15" customHeight="1">
      <c r="A8" s="6"/>
      <c r="B8" s="3" t="s">
        <v>54</v>
      </c>
      <c r="C8" s="128">
        <v>975.69825</v>
      </c>
      <c r="D8" s="128">
        <v>128.186</v>
      </c>
      <c r="E8" s="132">
        <f t="shared" si="0"/>
        <v>847.51225</v>
      </c>
      <c r="F8" s="50">
        <f t="shared" si="1"/>
        <v>86.86212668722118</v>
      </c>
      <c r="G8" s="50">
        <f t="shared" si="2"/>
        <v>13.137873312778822</v>
      </c>
    </row>
    <row r="9" spans="1:7" ht="15" customHeight="1">
      <c r="A9" s="6"/>
      <c r="B9" s="3" t="s">
        <v>60</v>
      </c>
      <c r="C9" s="128">
        <v>13856.19075</v>
      </c>
      <c r="D9" s="128">
        <v>1926.5685</v>
      </c>
      <c r="E9" s="132">
        <f t="shared" si="0"/>
        <v>11929.62225</v>
      </c>
      <c r="F9" s="50">
        <f t="shared" si="1"/>
        <v>86.09597302202268</v>
      </c>
      <c r="G9" s="50">
        <f t="shared" si="2"/>
        <v>13.904026977977324</v>
      </c>
    </row>
    <row r="10" spans="1:7" ht="15" customHeight="1">
      <c r="A10" s="6"/>
      <c r="B10" s="3" t="s">
        <v>37</v>
      </c>
      <c r="C10" s="128">
        <v>254.854</v>
      </c>
      <c r="D10" s="128">
        <v>46.123</v>
      </c>
      <c r="E10" s="132">
        <f t="shared" si="0"/>
        <v>208.73100000000002</v>
      </c>
      <c r="F10" s="50">
        <f t="shared" si="1"/>
        <v>81.90218713459471</v>
      </c>
      <c r="G10" s="50">
        <f t="shared" si="2"/>
        <v>18.097812865405288</v>
      </c>
    </row>
    <row r="11" spans="1:7" ht="15" customHeight="1">
      <c r="A11" s="6"/>
      <c r="B11" s="3" t="s">
        <v>36</v>
      </c>
      <c r="C11" s="128">
        <v>12303.82075</v>
      </c>
      <c r="D11" s="128">
        <v>2322.322</v>
      </c>
      <c r="E11" s="132">
        <f t="shared" si="0"/>
        <v>9981.49875</v>
      </c>
      <c r="F11" s="50">
        <f t="shared" si="1"/>
        <v>81.12519641510545</v>
      </c>
      <c r="G11" s="50">
        <f t="shared" si="2"/>
        <v>18.87480358489455</v>
      </c>
    </row>
    <row r="12" spans="1:7" ht="15" customHeight="1">
      <c r="A12" s="6"/>
      <c r="B12" s="3" t="s">
        <v>50</v>
      </c>
      <c r="C12" s="128">
        <v>14735.01325</v>
      </c>
      <c r="D12" s="128">
        <v>2867.51025</v>
      </c>
      <c r="E12" s="132">
        <f t="shared" si="0"/>
        <v>11867.503</v>
      </c>
      <c r="F12" s="50">
        <f t="shared" si="1"/>
        <v>80.53947966419372</v>
      </c>
      <c r="G12" s="50">
        <f t="shared" si="2"/>
        <v>19.46052033580628</v>
      </c>
    </row>
    <row r="13" spans="1:7" ht="15" customHeight="1">
      <c r="A13" s="6"/>
      <c r="B13" s="3" t="s">
        <v>44</v>
      </c>
      <c r="C13" s="128">
        <v>420.037</v>
      </c>
      <c r="D13" s="128">
        <v>83.0345</v>
      </c>
      <c r="E13" s="132">
        <f t="shared" si="0"/>
        <v>337.0025</v>
      </c>
      <c r="F13" s="50">
        <f t="shared" si="1"/>
        <v>80.23162245230778</v>
      </c>
      <c r="G13" s="50">
        <f t="shared" si="2"/>
        <v>19.768377547692225</v>
      </c>
    </row>
    <row r="14" spans="1:7" ht="15" customHeight="1">
      <c r="A14" s="6"/>
      <c r="B14" s="3" t="s">
        <v>52</v>
      </c>
      <c r="C14" s="128">
        <v>3221.17325</v>
      </c>
      <c r="D14" s="128">
        <v>646.16325</v>
      </c>
      <c r="E14" s="132">
        <f t="shared" si="0"/>
        <v>2575.0099999999998</v>
      </c>
      <c r="F14" s="50">
        <f t="shared" si="1"/>
        <v>79.94012740544147</v>
      </c>
      <c r="G14" s="50">
        <f t="shared" si="2"/>
        <v>20.059872594558527</v>
      </c>
    </row>
    <row r="15" spans="1:7" ht="15" customHeight="1">
      <c r="A15" s="6"/>
      <c r="B15" s="3" t="s">
        <v>53</v>
      </c>
      <c r="C15" s="128">
        <v>688.01375</v>
      </c>
      <c r="D15" s="128">
        <v>141.50575</v>
      </c>
      <c r="E15" s="132">
        <f t="shared" si="0"/>
        <v>546.5079999999999</v>
      </c>
      <c r="F15" s="50">
        <f t="shared" si="1"/>
        <v>79.43271482583015</v>
      </c>
      <c r="G15" s="50">
        <f t="shared" si="2"/>
        <v>20.567285174169854</v>
      </c>
    </row>
    <row r="16" spans="1:7" ht="15" customHeight="1">
      <c r="A16" s="6"/>
      <c r="B16" s="3" t="s">
        <v>56</v>
      </c>
      <c r="C16" s="128">
        <v>1632.74825</v>
      </c>
      <c r="D16" s="128">
        <v>351.95975</v>
      </c>
      <c r="E16" s="132">
        <f t="shared" si="0"/>
        <v>1280.7885</v>
      </c>
      <c r="F16" s="50">
        <f t="shared" si="1"/>
        <v>78.4437221108643</v>
      </c>
      <c r="G16" s="50">
        <f t="shared" si="2"/>
        <v>21.5562778891357</v>
      </c>
    </row>
    <row r="17" spans="1:7" ht="15" customHeight="1">
      <c r="A17" s="6"/>
      <c r="B17" s="3" t="s">
        <v>41</v>
      </c>
      <c r="C17" s="128">
        <v>5166.62875</v>
      </c>
      <c r="D17" s="128">
        <v>1123.06775</v>
      </c>
      <c r="E17" s="132">
        <f t="shared" si="0"/>
        <v>4043.5609999999997</v>
      </c>
      <c r="F17" s="50">
        <f t="shared" si="1"/>
        <v>78.26304531750999</v>
      </c>
      <c r="G17" s="50">
        <f t="shared" si="2"/>
        <v>21.73695468249001</v>
      </c>
    </row>
    <row r="18" spans="1:7" ht="15" customHeight="1">
      <c r="A18" s="6"/>
      <c r="B18" s="3" t="s">
        <v>51</v>
      </c>
      <c r="C18" s="128">
        <v>2844.284</v>
      </c>
      <c r="D18" s="128">
        <v>626.26775</v>
      </c>
      <c r="E18" s="132">
        <f t="shared" si="0"/>
        <v>2218.01625</v>
      </c>
      <c r="F18" s="50">
        <f t="shared" si="1"/>
        <v>77.9815324348764</v>
      </c>
      <c r="G18" s="50">
        <f t="shared" si="2"/>
        <v>22.0184675651236</v>
      </c>
    </row>
    <row r="19" spans="1:7" ht="15" customHeight="1">
      <c r="A19" s="6"/>
      <c r="B19" s="3" t="s">
        <v>42</v>
      </c>
      <c r="C19" s="128">
        <v>17131.55125</v>
      </c>
      <c r="D19" s="128">
        <v>3887.1975</v>
      </c>
      <c r="E19" s="132">
        <f t="shared" si="0"/>
        <v>13244.35375</v>
      </c>
      <c r="F19" s="50">
        <f t="shared" si="1"/>
        <v>77.30971677185391</v>
      </c>
      <c r="G19" s="50">
        <f t="shared" si="2"/>
        <v>22.690283228146086</v>
      </c>
    </row>
    <row r="20" spans="1:7" ht="15" customHeight="1">
      <c r="A20" s="6"/>
      <c r="B20" s="3" t="s">
        <v>43</v>
      </c>
      <c r="C20" s="128">
        <v>6387.29825</v>
      </c>
      <c r="D20" s="128">
        <v>1577.76575</v>
      </c>
      <c r="E20" s="132">
        <f t="shared" si="0"/>
        <v>4809.532499999999</v>
      </c>
      <c r="F20" s="50">
        <f t="shared" si="1"/>
        <v>75.29838613689284</v>
      </c>
      <c r="G20" s="50">
        <f t="shared" si="2"/>
        <v>24.701613863107156</v>
      </c>
    </row>
    <row r="21" spans="1:7" ht="15" customHeight="1">
      <c r="A21" s="6"/>
      <c r="B21" s="3" t="s">
        <v>40</v>
      </c>
      <c r="C21" s="128">
        <v>1154.39425</v>
      </c>
      <c r="D21" s="128">
        <v>290.37725</v>
      </c>
      <c r="E21" s="132">
        <f t="shared" si="0"/>
        <v>864.017</v>
      </c>
      <c r="F21" s="50">
        <f t="shared" si="1"/>
        <v>74.8459202737713</v>
      </c>
      <c r="G21" s="50">
        <f t="shared" si="2"/>
        <v>25.1540797262287</v>
      </c>
    </row>
    <row r="22" spans="1:7" ht="15" customHeight="1">
      <c r="A22" s="6"/>
      <c r="B22" s="3" t="s">
        <v>38</v>
      </c>
      <c r="C22" s="128">
        <v>1082.3495</v>
      </c>
      <c r="D22" s="128">
        <v>310.86875</v>
      </c>
      <c r="E22" s="132">
        <f t="shared" si="0"/>
        <v>771.4807500000001</v>
      </c>
      <c r="F22" s="50">
        <f t="shared" si="1"/>
        <v>71.27833939037252</v>
      </c>
      <c r="G22" s="50">
        <f t="shared" si="2"/>
        <v>28.721660609627477</v>
      </c>
    </row>
    <row r="23" spans="1:7" ht="15" customHeight="1">
      <c r="A23" s="6"/>
      <c r="B23" s="3" t="s">
        <v>47</v>
      </c>
      <c r="C23" s="128">
        <v>467.03175</v>
      </c>
      <c r="D23" s="128">
        <v>148.8905</v>
      </c>
      <c r="E23" s="132">
        <f t="shared" si="0"/>
        <v>318.14125</v>
      </c>
      <c r="F23" s="50">
        <f t="shared" si="1"/>
        <v>68.11983339462468</v>
      </c>
      <c r="G23" s="50">
        <f t="shared" si="2"/>
        <v>31.880166605375322</v>
      </c>
    </row>
    <row r="24" spans="1:7" ht="15" customHeight="1">
      <c r="A24" s="6"/>
      <c r="B24" s="3" t="s">
        <v>39</v>
      </c>
      <c r="C24" s="128">
        <v>288.206</v>
      </c>
      <c r="D24" s="128">
        <v>93.071</v>
      </c>
      <c r="E24" s="132">
        <f t="shared" si="0"/>
        <v>195.13500000000002</v>
      </c>
      <c r="F24" s="50">
        <f t="shared" si="1"/>
        <v>67.70677917878186</v>
      </c>
      <c r="G24" s="50">
        <f t="shared" si="2"/>
        <v>32.29322082121814</v>
      </c>
    </row>
    <row r="25" spans="1:7" ht="15" customHeight="1">
      <c r="A25" s="6"/>
      <c r="B25" s="3" t="s">
        <v>48</v>
      </c>
      <c r="C25" s="128">
        <v>1048.08175</v>
      </c>
      <c r="D25" s="128">
        <v>344.73925</v>
      </c>
      <c r="E25" s="132">
        <f t="shared" si="0"/>
        <v>703.3425</v>
      </c>
      <c r="F25" s="50">
        <f t="shared" si="1"/>
        <v>67.10759919252482</v>
      </c>
      <c r="G25" s="50">
        <f t="shared" si="2"/>
        <v>32.892400807475184</v>
      </c>
    </row>
    <row r="26" spans="1:7" ht="15" customHeight="1">
      <c r="A26" s="6"/>
      <c r="B26" s="3" t="s">
        <v>46</v>
      </c>
      <c r="C26" s="128">
        <v>339.98775</v>
      </c>
      <c r="D26" s="128">
        <v>114.1055</v>
      </c>
      <c r="E26" s="132">
        <f t="shared" si="0"/>
        <v>225.88225</v>
      </c>
      <c r="F26" s="50">
        <f t="shared" si="1"/>
        <v>66.43834961700826</v>
      </c>
      <c r="G26" s="50">
        <f t="shared" si="2"/>
        <v>33.56165038299174</v>
      </c>
    </row>
    <row r="27" spans="1:7" ht="15" customHeight="1">
      <c r="A27" s="6"/>
      <c r="B27" s="3" t="s">
        <v>55</v>
      </c>
      <c r="C27" s="128">
        <v>1228.02775</v>
      </c>
      <c r="D27" s="128">
        <v>443.77075</v>
      </c>
      <c r="E27" s="132">
        <f t="shared" si="0"/>
        <v>784.257</v>
      </c>
      <c r="F27" s="50">
        <f t="shared" si="1"/>
        <v>63.86313338603301</v>
      </c>
      <c r="G27" s="50">
        <f t="shared" si="2"/>
        <v>36.13686661396699</v>
      </c>
    </row>
    <row r="28" spans="1:7" ht="15" customHeight="1">
      <c r="A28" s="6"/>
      <c r="B28" s="3"/>
      <c r="C28" s="128"/>
      <c r="D28" s="128"/>
      <c r="E28" s="132"/>
      <c r="F28" s="134"/>
      <c r="G28" s="134"/>
    </row>
    <row r="29" spans="1:7" ht="15" customHeight="1">
      <c r="A29" s="6"/>
      <c r="B29" s="3" t="s">
        <v>58</v>
      </c>
      <c r="C29" s="128">
        <v>915.131</v>
      </c>
      <c r="D29" s="128">
        <v>325.6495</v>
      </c>
      <c r="E29" s="132">
        <f>C29-D29</f>
        <v>589.4815</v>
      </c>
      <c r="F29" s="50">
        <f>100*E29/C29</f>
        <v>64.41498539553353</v>
      </c>
      <c r="G29" s="50">
        <f aca="true" t="shared" si="3" ref="G29:G31">100-F29</f>
        <v>35.585014604466465</v>
      </c>
    </row>
    <row r="30" spans="1:7" ht="15" customHeight="1">
      <c r="A30" s="6"/>
      <c r="B30" s="3"/>
      <c r="C30" s="128"/>
      <c r="D30" s="128"/>
      <c r="E30" s="132"/>
      <c r="F30" s="134"/>
      <c r="G30" s="134"/>
    </row>
    <row r="31" spans="1:7" ht="15" customHeight="1">
      <c r="A31" s="6"/>
      <c r="B31" s="45" t="s">
        <v>106</v>
      </c>
      <c r="C31" s="135">
        <v>12366.3195</v>
      </c>
      <c r="D31" s="135">
        <v>3094.8995</v>
      </c>
      <c r="E31" s="132">
        <f>C31-D31</f>
        <v>9271.42</v>
      </c>
      <c r="F31" s="50">
        <f>100*E31/C31</f>
        <v>74.9731559175711</v>
      </c>
      <c r="G31" s="50">
        <f t="shared" si="3"/>
        <v>25.026844082428894</v>
      </c>
    </row>
    <row r="32" ht="12.75">
      <c r="A32" s="6"/>
    </row>
    <row r="33" ht="12.75">
      <c r="A33" s="6"/>
    </row>
    <row r="34" ht="12.75">
      <c r="A34" s="6"/>
    </row>
  </sheetData>
  <mergeCells count="2">
    <mergeCell ref="I7:T7"/>
    <mergeCell ref="I3:L3"/>
  </mergeCells>
  <printOptions headings="1"/>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N76"/>
  <sheetViews>
    <sheetView showGridLines="0" workbookViewId="0" topLeftCell="A1">
      <selection activeCell="I12" sqref="I12"/>
    </sheetView>
  </sheetViews>
  <sheetFormatPr defaultColWidth="9.140625" defaultRowHeight="12.75"/>
  <cols>
    <col min="2" max="2" width="5.57421875" style="0" customWidth="1"/>
    <col min="3" max="3" width="5.7109375" style="0" customWidth="1"/>
    <col min="4" max="4" width="28.421875" style="0" bestFit="1" customWidth="1"/>
    <col min="5" max="7" width="7.7109375" style="0" customWidth="1"/>
    <col min="8" max="8" width="8.28125" style="0" customWidth="1"/>
    <col min="9" max="9" width="9.57421875" style="0" customWidth="1"/>
    <col min="13" max="13" width="17.57421875" style="0" bestFit="1" customWidth="1"/>
  </cols>
  <sheetData>
    <row r="2" spans="2:9" ht="15.75" customHeight="1">
      <c r="B2" s="203" t="s">
        <v>155</v>
      </c>
      <c r="C2" s="204"/>
      <c r="D2" s="136"/>
      <c r="E2" s="136"/>
      <c r="F2" s="136"/>
      <c r="G2" s="136"/>
      <c r="H2" s="136"/>
      <c r="I2" s="136"/>
    </row>
    <row r="3" ht="13.5" customHeight="1">
      <c r="B3" s="200" t="s">
        <v>88</v>
      </c>
    </row>
    <row r="5" spans="2:14" ht="12.75">
      <c r="B5" s="57" t="s">
        <v>154</v>
      </c>
      <c r="C5" s="57"/>
      <c r="D5" s="57"/>
      <c r="E5" s="57"/>
      <c r="F5" s="57"/>
      <c r="G5" s="57"/>
      <c r="H5" s="57"/>
      <c r="I5" s="57"/>
      <c r="J5" s="57"/>
      <c r="K5" s="57"/>
      <c r="L5" s="57"/>
      <c r="M5" s="57"/>
      <c r="N5" s="57"/>
    </row>
    <row r="6" spans="2:14" ht="12.75">
      <c r="B6" s="57" t="str">
        <f>'Figure 7'!B6</f>
        <v>(¹) Break in time series from 2021 due to methodological improvement in the data reported by the Netherlands.</v>
      </c>
      <c r="C6" s="57"/>
      <c r="D6" s="57"/>
      <c r="E6" s="57"/>
      <c r="F6" s="57"/>
      <c r="G6" s="57"/>
      <c r="H6" s="57"/>
      <c r="I6" s="57"/>
      <c r="J6" s="57"/>
      <c r="K6" s="57"/>
      <c r="L6" s="57"/>
      <c r="M6" s="57"/>
      <c r="N6" s="57"/>
    </row>
    <row r="7" spans="2:14" ht="12.75">
      <c r="B7" s="57" t="str">
        <f>'Figure 7'!B7</f>
        <v>(²) Starting from 2022, the ports Antwerpen and Zeebrugge have been merged and the data are reported under the new port name Antwerp-Bruges.</v>
      </c>
      <c r="C7" s="57"/>
      <c r="D7" s="57"/>
      <c r="E7" s="57"/>
      <c r="F7" s="57"/>
      <c r="G7" s="57"/>
      <c r="H7" s="57"/>
      <c r="I7" s="57"/>
      <c r="J7" s="57"/>
      <c r="K7" s="57"/>
      <c r="L7" s="57"/>
      <c r="M7" s="57"/>
      <c r="N7" s="57"/>
    </row>
    <row r="8" spans="2:14" ht="12.75">
      <c r="B8" s="57" t="str">
        <f>'Figure 7'!B8</f>
        <v>(³) Starting from 2022, the ports Le Havre and Rouen have been merged and the data are reported under the new port name HAROPA.</v>
      </c>
      <c r="C8" s="57"/>
      <c r="D8" s="57"/>
      <c r="E8" s="57"/>
      <c r="F8" s="57"/>
      <c r="G8" s="57"/>
      <c r="H8" s="57"/>
      <c r="I8" s="57"/>
      <c r="J8" s="57"/>
      <c r="K8" s="57"/>
      <c r="L8" s="57"/>
      <c r="M8" s="57"/>
      <c r="N8" s="57"/>
    </row>
    <row r="9" spans="2:9" ht="12.75">
      <c r="B9" s="39" t="s">
        <v>126</v>
      </c>
      <c r="C9" s="39"/>
      <c r="D9" s="39"/>
      <c r="E9" s="39"/>
      <c r="F9" s="39"/>
      <c r="G9" s="39"/>
      <c r="H9" s="39"/>
      <c r="I9" s="39"/>
    </row>
    <row r="10" spans="3:10" ht="12.75">
      <c r="C10" s="137"/>
      <c r="D10" s="137"/>
      <c r="E10" s="75"/>
      <c r="F10" s="24"/>
      <c r="G10" s="24"/>
      <c r="H10" s="24"/>
      <c r="I10" s="24"/>
      <c r="J10" s="24"/>
    </row>
    <row r="11" spans="3:5" ht="12.75">
      <c r="C11" s="138"/>
      <c r="D11" s="137"/>
      <c r="E11" s="139"/>
    </row>
    <row r="12" spans="3:7" ht="12.75">
      <c r="C12" s="6"/>
      <c r="D12" s="137"/>
      <c r="E12" s="4">
        <v>2012</v>
      </c>
      <c r="F12" s="4">
        <v>2021</v>
      </c>
      <c r="G12" s="4">
        <v>2022</v>
      </c>
    </row>
    <row r="13" spans="3:8" ht="12.75">
      <c r="C13" s="6"/>
      <c r="D13" s="3" t="s">
        <v>171</v>
      </c>
      <c r="E13" s="128">
        <v>11418.32375</v>
      </c>
      <c r="F13" s="128">
        <v>15017.9435</v>
      </c>
      <c r="G13" s="128">
        <v>13953.6</v>
      </c>
      <c r="H13" s="24">
        <f>G13/F13-1</f>
        <v>-0.07087145453703425</v>
      </c>
    </row>
    <row r="14" spans="3:8" ht="12.75">
      <c r="C14" s="6"/>
      <c r="D14" s="3" t="s">
        <v>170</v>
      </c>
      <c r="E14" s="128">
        <v>9104.49175</v>
      </c>
      <c r="F14" s="128">
        <v>13040.21475</v>
      </c>
      <c r="G14" s="128">
        <v>12256.12975</v>
      </c>
      <c r="H14" s="24">
        <f aca="true" t="shared" si="0" ref="H14:H32">G14/F14-1</f>
        <v>-0.06012822756619085</v>
      </c>
    </row>
    <row r="15" spans="3:8" ht="12.75">
      <c r="C15" s="6"/>
      <c r="D15" s="3" t="s">
        <v>13</v>
      </c>
      <c r="E15" s="128">
        <v>8890.713</v>
      </c>
      <c r="F15" s="128">
        <v>8799.19025</v>
      </c>
      <c r="G15" s="128">
        <v>8350.13475</v>
      </c>
      <c r="H15" s="24">
        <f t="shared" si="0"/>
        <v>-0.051033730063968163</v>
      </c>
    </row>
    <row r="16" spans="3:8" ht="12.75">
      <c r="C16" s="6"/>
      <c r="D16" s="3" t="s">
        <v>16</v>
      </c>
      <c r="E16" s="128">
        <v>4470.506</v>
      </c>
      <c r="F16" s="128">
        <v>5586.68425</v>
      </c>
      <c r="G16" s="128">
        <v>5034.80425</v>
      </c>
      <c r="H16" s="24">
        <f t="shared" si="0"/>
        <v>-0.09878489195089202</v>
      </c>
    </row>
    <row r="17" spans="3:8" ht="12.75">
      <c r="C17" s="6"/>
      <c r="D17" s="3" t="s">
        <v>17</v>
      </c>
      <c r="E17" s="128">
        <v>4113.112</v>
      </c>
      <c r="F17" s="128">
        <v>4799.497</v>
      </c>
      <c r="G17" s="128">
        <v>4767.282</v>
      </c>
      <c r="H17" s="24">
        <f t="shared" si="0"/>
        <v>-0.0067121617119461074</v>
      </c>
    </row>
    <row r="18" spans="3:8" ht="12.75">
      <c r="C18" s="6"/>
      <c r="D18" s="3" t="s">
        <v>15</v>
      </c>
      <c r="E18" s="128">
        <v>6111.1995</v>
      </c>
      <c r="F18" s="128">
        <v>5013.6005</v>
      </c>
      <c r="G18" s="128">
        <v>4603.7445</v>
      </c>
      <c r="H18" s="24">
        <f t="shared" si="0"/>
        <v>-0.08174883499393293</v>
      </c>
    </row>
    <row r="19" spans="3:8" ht="12.75">
      <c r="C19" s="6"/>
      <c r="D19" s="3" t="s">
        <v>31</v>
      </c>
      <c r="E19" s="128">
        <v>2815.07475</v>
      </c>
      <c r="F19" s="128">
        <v>4730.999</v>
      </c>
      <c r="G19" s="128">
        <v>4461.965</v>
      </c>
      <c r="H19" s="24">
        <f t="shared" si="0"/>
        <v>-0.05686621366861411</v>
      </c>
    </row>
    <row r="20" spans="3:8" ht="12.75">
      <c r="C20" s="6"/>
      <c r="D20" s="3" t="s">
        <v>28</v>
      </c>
      <c r="E20" s="128">
        <v>1745.4585</v>
      </c>
      <c r="F20" s="128">
        <v>3521.95275</v>
      </c>
      <c r="G20" s="128">
        <v>3516.171</v>
      </c>
      <c r="H20" s="84">
        <f t="shared" si="0"/>
        <v>-0.0016416319043462968</v>
      </c>
    </row>
    <row r="21" spans="3:8" ht="12.75">
      <c r="C21" s="6"/>
      <c r="D21" s="3" t="s">
        <v>23</v>
      </c>
      <c r="E21" s="128">
        <v>3725.19275</v>
      </c>
      <c r="F21" s="128">
        <v>3385.87175</v>
      </c>
      <c r="G21" s="128">
        <v>3473.60575</v>
      </c>
      <c r="H21" s="24">
        <f t="shared" si="0"/>
        <v>0.025911790663660117</v>
      </c>
    </row>
    <row r="22" spans="3:8" ht="12.75">
      <c r="C22" s="6"/>
      <c r="D22" s="3" t="s">
        <v>169</v>
      </c>
      <c r="E22" s="128">
        <v>2094.81025</v>
      </c>
      <c r="F22" s="128">
        <v>3129.19</v>
      </c>
      <c r="G22" s="128">
        <v>3099.09675</v>
      </c>
      <c r="H22" s="84">
        <f t="shared" si="0"/>
        <v>-0.009616945599340343</v>
      </c>
    </row>
    <row r="23" spans="3:8" ht="12.75">
      <c r="C23" s="6"/>
      <c r="D23" s="3" t="s">
        <v>22</v>
      </c>
      <c r="E23" s="128">
        <v>1577.5665</v>
      </c>
      <c r="F23" s="128">
        <v>2664.1125</v>
      </c>
      <c r="G23" s="128">
        <v>2620.533</v>
      </c>
      <c r="H23" s="24">
        <f t="shared" si="0"/>
        <v>-0.016357980378081005</v>
      </c>
    </row>
    <row r="24" spans="3:8" ht="12.75">
      <c r="C24" s="6"/>
      <c r="D24" s="3" t="s">
        <v>178</v>
      </c>
      <c r="E24" s="128">
        <v>933.4255</v>
      </c>
      <c r="F24" s="128">
        <v>1846.134</v>
      </c>
      <c r="G24" s="128">
        <v>1823.7865</v>
      </c>
      <c r="H24" s="84">
        <f t="shared" si="0"/>
        <v>-0.012105025962362514</v>
      </c>
    </row>
    <row r="25" spans="3:8" ht="12.75">
      <c r="C25" s="6"/>
      <c r="D25" s="3" t="s">
        <v>32</v>
      </c>
      <c r="E25" s="128">
        <v>553.0655</v>
      </c>
      <c r="F25" s="128">
        <v>1823.76675</v>
      </c>
      <c r="G25" s="128">
        <v>1662.5995</v>
      </c>
      <c r="H25" s="84">
        <f t="shared" si="0"/>
        <v>-0.08837053861191402</v>
      </c>
    </row>
    <row r="26" spans="3:8" ht="12.75">
      <c r="C26" s="6"/>
      <c r="D26" s="3" t="s">
        <v>14</v>
      </c>
      <c r="E26" s="128">
        <v>1146.954</v>
      </c>
      <c r="F26" s="128">
        <v>1454.35</v>
      </c>
      <c r="G26" s="128">
        <v>1521.713</v>
      </c>
      <c r="H26" s="24">
        <f t="shared" si="0"/>
        <v>0.04631828651975112</v>
      </c>
    </row>
    <row r="27" spans="3:8" ht="25.5">
      <c r="C27" s="6"/>
      <c r="D27" s="196" t="s">
        <v>156</v>
      </c>
      <c r="E27" s="128">
        <v>1207.962</v>
      </c>
      <c r="F27" s="128">
        <v>1140.23</v>
      </c>
      <c r="G27" s="128">
        <v>1123.807</v>
      </c>
      <c r="H27" s="24">
        <f t="shared" si="0"/>
        <v>-0.014403234435157786</v>
      </c>
    </row>
    <row r="28" spans="3:8" ht="12.75">
      <c r="C28" s="6"/>
      <c r="D28" s="3" t="s">
        <v>179</v>
      </c>
      <c r="E28" s="128">
        <v>381.37075</v>
      </c>
      <c r="F28" s="128">
        <v>667.1375</v>
      </c>
      <c r="G28" s="128">
        <v>1048.08175</v>
      </c>
      <c r="H28" s="82">
        <f t="shared" si="0"/>
        <v>0.5710130970002436</v>
      </c>
    </row>
    <row r="29" spans="3:8" ht="12.75">
      <c r="C29" s="6"/>
      <c r="D29" s="3" t="s">
        <v>24</v>
      </c>
      <c r="E29" s="128">
        <v>1180.75</v>
      </c>
      <c r="F29" s="128">
        <v>1268.692</v>
      </c>
      <c r="G29" s="128">
        <v>1011.79225</v>
      </c>
      <c r="H29" s="82">
        <f t="shared" si="0"/>
        <v>-0.20249181834519336</v>
      </c>
    </row>
    <row r="30" spans="3:8" ht="12.75">
      <c r="C30" s="6"/>
      <c r="D30" s="3" t="s">
        <v>81</v>
      </c>
      <c r="E30" s="128">
        <v>556.392</v>
      </c>
      <c r="F30" s="128">
        <v>961.34325</v>
      </c>
      <c r="G30" s="128">
        <v>975.69825</v>
      </c>
      <c r="H30" s="82">
        <f t="shared" si="0"/>
        <v>0.014932231541647578</v>
      </c>
    </row>
    <row r="31" spans="3:8" ht="12.75">
      <c r="C31" s="6"/>
      <c r="D31" s="3" t="s">
        <v>18</v>
      </c>
      <c r="E31" s="128">
        <v>427.13925</v>
      </c>
      <c r="F31" s="128">
        <v>767.163</v>
      </c>
      <c r="G31" s="128">
        <v>944.359</v>
      </c>
      <c r="H31" s="82">
        <f t="shared" si="0"/>
        <v>0.23097568574084004</v>
      </c>
    </row>
    <row r="32" spans="3:8" ht="12.75">
      <c r="C32" s="6"/>
      <c r="D32" s="3" t="s">
        <v>82</v>
      </c>
      <c r="E32" s="128">
        <v>658.73475</v>
      </c>
      <c r="F32" s="128">
        <v>984.10225</v>
      </c>
      <c r="G32" s="128">
        <v>943.57425</v>
      </c>
      <c r="H32" s="82">
        <f t="shared" si="0"/>
        <v>-0.04118271246712424</v>
      </c>
    </row>
    <row r="33" spans="3:5" ht="12.75">
      <c r="C33" s="6"/>
      <c r="D33" s="27"/>
      <c r="E33" s="139"/>
    </row>
    <row r="34" spans="3:8" ht="12.75">
      <c r="C34" s="6"/>
      <c r="D34" s="27"/>
      <c r="E34" s="139"/>
      <c r="H34" s="49"/>
    </row>
    <row r="35" ht="12.75">
      <c r="H35" s="49"/>
    </row>
    <row r="36" ht="12.75">
      <c r="H36" s="49"/>
    </row>
    <row r="37" ht="12.75">
      <c r="H37" s="49"/>
    </row>
    <row r="38" ht="12.75">
      <c r="H38" s="49"/>
    </row>
    <row r="39" ht="12.75">
      <c r="H39" s="49"/>
    </row>
    <row r="40" ht="12.75">
      <c r="H40" s="49"/>
    </row>
    <row r="41" ht="12.75">
      <c r="H41" s="49"/>
    </row>
    <row r="42" ht="12.75">
      <c r="H42" s="49"/>
    </row>
    <row r="43" ht="12.75">
      <c r="H43" s="49"/>
    </row>
    <row r="44" ht="12.75">
      <c r="H44" s="49"/>
    </row>
    <row r="45" ht="12.75">
      <c r="H45" s="49"/>
    </row>
    <row r="46" ht="12.75">
      <c r="H46" s="49"/>
    </row>
    <row r="47" ht="12.75">
      <c r="H47" s="49"/>
    </row>
    <row r="48" ht="12.75">
      <c r="H48" s="49"/>
    </row>
    <row r="49" ht="12.75">
      <c r="H49" s="49"/>
    </row>
    <row r="50" ht="12.75">
      <c r="H50" s="49"/>
    </row>
    <row r="51" ht="12.75">
      <c r="H51" s="49"/>
    </row>
    <row r="52" ht="12.75">
      <c r="H52" s="49"/>
    </row>
    <row r="53" ht="12.75">
      <c r="H53" s="49"/>
    </row>
    <row r="54" ht="12.75">
      <c r="H54" s="49"/>
    </row>
    <row r="55" ht="12.75">
      <c r="H55" s="49"/>
    </row>
    <row r="56" ht="12.75">
      <c r="H56" s="49"/>
    </row>
    <row r="57" ht="12.75">
      <c r="H57" s="49"/>
    </row>
    <row r="58" ht="12.75">
      <c r="H58" s="49"/>
    </row>
    <row r="59" ht="12.75">
      <c r="H59" s="49"/>
    </row>
    <row r="60" ht="12.75">
      <c r="H60" s="49"/>
    </row>
    <row r="61" ht="12.75">
      <c r="H61" s="49"/>
    </row>
    <row r="62" ht="12.75">
      <c r="H62" s="49"/>
    </row>
    <row r="63" ht="12.75">
      <c r="H63" s="49"/>
    </row>
    <row r="64" ht="12.75">
      <c r="H64" s="49"/>
    </row>
    <row r="65" ht="12.75">
      <c r="H65" s="49"/>
    </row>
    <row r="66" ht="12.75">
      <c r="H66" s="49"/>
    </row>
    <row r="67" ht="12.75">
      <c r="H67" s="49"/>
    </row>
    <row r="68" ht="12.75">
      <c r="H68" s="49"/>
    </row>
    <row r="69" ht="12.75">
      <c r="H69" s="49"/>
    </row>
    <row r="70" ht="12.75">
      <c r="H70" s="49"/>
    </row>
    <row r="71" ht="12.75">
      <c r="H71" s="49"/>
    </row>
    <row r="72" ht="12.75">
      <c r="H72" s="49"/>
    </row>
    <row r="73" ht="12.75">
      <c r="H73" s="49"/>
    </row>
    <row r="74" ht="12.75">
      <c r="H74" s="49"/>
    </row>
    <row r="75" ht="12.75">
      <c r="H75" s="49"/>
    </row>
    <row r="76" ht="12.75">
      <c r="H76" s="49"/>
    </row>
  </sheetData>
  <conditionalFormatting sqref="H13:H32">
    <cfRule type="cellIs" priority="1" dxfId="0" operator="lessThan">
      <formula>0</formula>
    </cfRule>
  </conditionalFormatting>
  <printOptions/>
  <pageMargins left="0.2362204724409449" right="0.2362204724409449" top="0.4330708661417323" bottom="0.4330708661417323" header="0.5118110236220472" footer="0.511811023622047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M32"/>
  <sheetViews>
    <sheetView showGridLines="0" workbookViewId="0" topLeftCell="A1">
      <selection activeCell="C12" sqref="C12"/>
    </sheetView>
  </sheetViews>
  <sheetFormatPr defaultColWidth="9.140625" defaultRowHeight="12.75"/>
  <cols>
    <col min="2" max="2" width="5.57421875" style="0" customWidth="1"/>
    <col min="3" max="3" width="28.421875" style="0" bestFit="1" customWidth="1"/>
    <col min="4" max="4" width="7.8515625" style="0" bestFit="1" customWidth="1"/>
    <col min="5" max="6" width="7.7109375" style="0" customWidth="1"/>
    <col min="7" max="7" width="8.28125" style="0" customWidth="1"/>
    <col min="8" max="8" width="9.57421875" style="0" customWidth="1"/>
    <col min="12" max="12" width="17.57421875" style="0" bestFit="1" customWidth="1"/>
  </cols>
  <sheetData>
    <row r="2" spans="2:8" ht="15.75" customHeight="1">
      <c r="B2" s="203" t="s">
        <v>115</v>
      </c>
      <c r="C2" s="136"/>
      <c r="D2" s="136"/>
      <c r="E2" s="136"/>
      <c r="F2" s="136"/>
      <c r="G2" s="136"/>
      <c r="H2" s="136"/>
    </row>
    <row r="3" spans="2:5" ht="13.5" customHeight="1">
      <c r="B3" s="214" t="s">
        <v>89</v>
      </c>
      <c r="C3" s="214"/>
      <c r="D3" s="214"/>
      <c r="E3" s="214"/>
    </row>
    <row r="5" spans="2:13" ht="12.75">
      <c r="B5" s="215" t="s">
        <v>157</v>
      </c>
      <c r="C5" s="215"/>
      <c r="D5" s="215"/>
      <c r="E5" s="215"/>
      <c r="F5" s="215"/>
      <c r="G5" s="215"/>
      <c r="H5" s="215"/>
      <c r="I5" s="215"/>
      <c r="J5" s="215"/>
      <c r="K5" s="215"/>
      <c r="L5" s="215"/>
      <c r="M5" s="215"/>
    </row>
    <row r="6" spans="2:8" ht="12.75">
      <c r="B6" s="39" t="s">
        <v>126</v>
      </c>
      <c r="C6" s="39"/>
      <c r="D6" s="39"/>
      <c r="E6" s="39"/>
      <c r="F6" s="39"/>
      <c r="G6" s="39"/>
      <c r="H6" s="39"/>
    </row>
    <row r="7" spans="3:10" ht="12.75">
      <c r="C7" s="137"/>
      <c r="D7" s="137"/>
      <c r="E7" s="75"/>
      <c r="F7" s="24"/>
      <c r="G7" s="24"/>
      <c r="H7" s="24"/>
      <c r="I7" s="24"/>
      <c r="J7" s="24"/>
    </row>
    <row r="8" spans="3:6" ht="12.75">
      <c r="C8" s="27"/>
      <c r="D8" s="27" t="s">
        <v>102</v>
      </c>
      <c r="E8" s="139"/>
      <c r="F8" t="s">
        <v>101</v>
      </c>
    </row>
    <row r="9" spans="3:8" ht="12.75">
      <c r="C9" s="6" t="s">
        <v>0</v>
      </c>
      <c r="D9" s="4" t="s">
        <v>7</v>
      </c>
      <c r="E9" s="4" t="s">
        <v>76</v>
      </c>
      <c r="F9" s="4" t="s">
        <v>77</v>
      </c>
      <c r="G9" s="4" t="s">
        <v>76</v>
      </c>
      <c r="H9" s="4" t="s">
        <v>77</v>
      </c>
    </row>
    <row r="10" spans="2:8" ht="12.75">
      <c r="B10">
        <v>1</v>
      </c>
      <c r="C10" s="3" t="s">
        <v>191</v>
      </c>
      <c r="D10" s="128">
        <f>Figure14!G13</f>
        <v>13953.6</v>
      </c>
      <c r="E10" s="128">
        <f>D10-F10</f>
        <v>11357.7785</v>
      </c>
      <c r="F10" s="128">
        <v>2595.8215</v>
      </c>
      <c r="G10" s="23">
        <f>100*E10/D10</f>
        <v>81.39676140924206</v>
      </c>
      <c r="H10" s="23">
        <f>100-G10</f>
        <v>18.60323859075794</v>
      </c>
    </row>
    <row r="11" spans="2:8" ht="12.75">
      <c r="B11">
        <v>2</v>
      </c>
      <c r="C11" s="3" t="s">
        <v>139</v>
      </c>
      <c r="D11" s="128">
        <f>Figure14!G14</f>
        <v>12256.12975</v>
      </c>
      <c r="E11" s="128">
        <f aca="true" t="shared" si="0" ref="E11:E29">D11-F11</f>
        <v>9978.670750000001</v>
      </c>
      <c r="F11" s="128">
        <v>2277.459</v>
      </c>
      <c r="G11" s="23">
        <f aca="true" t="shared" si="1" ref="G11:G29">100*E11/D11</f>
        <v>81.41779626639479</v>
      </c>
      <c r="H11" s="23">
        <f aca="true" t="shared" si="2" ref="H11:H29">100-G11</f>
        <v>18.582203733605212</v>
      </c>
    </row>
    <row r="12" spans="2:8" ht="12.75">
      <c r="B12">
        <v>3</v>
      </c>
      <c r="C12" s="3" t="s">
        <v>13</v>
      </c>
      <c r="D12" s="128">
        <f>Figure14!G15</f>
        <v>8350.13475</v>
      </c>
      <c r="E12" s="128">
        <f t="shared" si="0"/>
        <v>7345.66775</v>
      </c>
      <c r="F12" s="128">
        <v>1004.467</v>
      </c>
      <c r="G12" s="23">
        <f t="shared" si="1"/>
        <v>87.97064921616983</v>
      </c>
      <c r="H12" s="23">
        <f t="shared" si="2"/>
        <v>12.029350783830168</v>
      </c>
    </row>
    <row r="13" spans="2:8" ht="12.75">
      <c r="B13">
        <v>4</v>
      </c>
      <c r="C13" s="3" t="s">
        <v>16</v>
      </c>
      <c r="D13" s="128">
        <f>Figure14!G16</f>
        <v>5034.80425</v>
      </c>
      <c r="E13" s="128">
        <f t="shared" si="0"/>
        <v>3900.15225</v>
      </c>
      <c r="F13" s="128">
        <v>1134.652</v>
      </c>
      <c r="G13" s="23">
        <f t="shared" si="1"/>
        <v>77.46383089273034</v>
      </c>
      <c r="H13" s="23">
        <f t="shared" si="2"/>
        <v>22.536169107269657</v>
      </c>
    </row>
    <row r="14" spans="2:8" ht="12.75">
      <c r="B14">
        <v>5</v>
      </c>
      <c r="C14" s="3" t="s">
        <v>17</v>
      </c>
      <c r="D14" s="128">
        <f>Figure14!G17</f>
        <v>4767.282</v>
      </c>
      <c r="E14" s="128">
        <f t="shared" si="0"/>
        <v>3989.062</v>
      </c>
      <c r="F14" s="128">
        <v>778.22</v>
      </c>
      <c r="G14" s="23">
        <f t="shared" si="1"/>
        <v>83.67581359776912</v>
      </c>
      <c r="H14" s="23">
        <f t="shared" si="2"/>
        <v>16.32418640223088</v>
      </c>
    </row>
    <row r="15" spans="2:8" ht="12.75">
      <c r="B15">
        <v>6</v>
      </c>
      <c r="C15" s="3" t="s">
        <v>15</v>
      </c>
      <c r="D15" s="128">
        <f>Figure14!G18</f>
        <v>4603.7445</v>
      </c>
      <c r="E15" s="128">
        <f t="shared" si="0"/>
        <v>3896.4395</v>
      </c>
      <c r="F15" s="128">
        <v>707.305</v>
      </c>
      <c r="G15" s="23">
        <f t="shared" si="1"/>
        <v>84.63631072488928</v>
      </c>
      <c r="H15" s="23">
        <f t="shared" si="2"/>
        <v>15.363689275110715</v>
      </c>
    </row>
    <row r="16" spans="2:8" ht="12.75">
      <c r="B16">
        <v>7</v>
      </c>
      <c r="C16" s="3" t="s">
        <v>31</v>
      </c>
      <c r="D16" s="128">
        <f>Figure14!G19</f>
        <v>4461.965</v>
      </c>
      <c r="E16" s="128">
        <f t="shared" si="0"/>
        <v>3430.4080000000004</v>
      </c>
      <c r="F16" s="128">
        <v>1031.557</v>
      </c>
      <c r="G16" s="23">
        <f t="shared" si="1"/>
        <v>76.8811050736615</v>
      </c>
      <c r="H16" s="23">
        <f t="shared" si="2"/>
        <v>23.1188949263385</v>
      </c>
    </row>
    <row r="17" spans="2:8" ht="12.75">
      <c r="B17">
        <v>8</v>
      </c>
      <c r="C17" s="3" t="s">
        <v>28</v>
      </c>
      <c r="D17" s="128">
        <f>Figure14!G20</f>
        <v>3516.171</v>
      </c>
      <c r="E17" s="128">
        <f t="shared" si="0"/>
        <v>2804.986</v>
      </c>
      <c r="F17" s="128">
        <v>711.185</v>
      </c>
      <c r="G17" s="23">
        <f t="shared" si="1"/>
        <v>79.77387902920535</v>
      </c>
      <c r="H17" s="23">
        <f t="shared" si="2"/>
        <v>20.226120970794653</v>
      </c>
    </row>
    <row r="18" spans="2:8" ht="12.75">
      <c r="B18">
        <v>9</v>
      </c>
      <c r="C18" s="3" t="s">
        <v>23</v>
      </c>
      <c r="D18" s="128">
        <f>Figure14!G21</f>
        <v>3473.60575</v>
      </c>
      <c r="E18" s="128">
        <f t="shared" si="0"/>
        <v>3370.73275</v>
      </c>
      <c r="F18" s="128">
        <v>102.873</v>
      </c>
      <c r="G18" s="23">
        <f t="shared" si="1"/>
        <v>97.03843765228682</v>
      </c>
      <c r="H18" s="23">
        <f t="shared" si="2"/>
        <v>2.9615623477131834</v>
      </c>
    </row>
    <row r="19" spans="2:8" ht="12.75">
      <c r="B19">
        <v>10</v>
      </c>
      <c r="C19" s="3" t="s">
        <v>140</v>
      </c>
      <c r="D19" s="128">
        <f>Figure14!G22</f>
        <v>3099.09675</v>
      </c>
      <c r="E19" s="128">
        <f t="shared" si="0"/>
        <v>2417.4945000000002</v>
      </c>
      <c r="F19" s="128">
        <v>681.60225</v>
      </c>
      <c r="G19" s="23">
        <f t="shared" si="1"/>
        <v>78.0064223551588</v>
      </c>
      <c r="H19" s="23">
        <f t="shared" si="2"/>
        <v>21.993577644841196</v>
      </c>
    </row>
    <row r="20" spans="2:8" ht="12.75">
      <c r="B20">
        <v>11</v>
      </c>
      <c r="C20" s="3" t="s">
        <v>22</v>
      </c>
      <c r="D20" s="128">
        <f>Figure14!G23</f>
        <v>2620.533</v>
      </c>
      <c r="E20" s="128">
        <f t="shared" si="0"/>
        <v>2593.8655</v>
      </c>
      <c r="F20" s="128">
        <v>26.6675</v>
      </c>
      <c r="G20" s="23">
        <f t="shared" si="1"/>
        <v>98.98236351154517</v>
      </c>
      <c r="H20" s="23">
        <f t="shared" si="2"/>
        <v>1.0176364884548263</v>
      </c>
    </row>
    <row r="21" spans="2:8" ht="12.75">
      <c r="B21">
        <v>12</v>
      </c>
      <c r="C21" s="3" t="s">
        <v>178</v>
      </c>
      <c r="D21" s="128">
        <f>Figure14!G24</f>
        <v>1823.7865</v>
      </c>
      <c r="E21" s="128">
        <f t="shared" si="0"/>
        <v>1478.5504999999998</v>
      </c>
      <c r="F21" s="128">
        <v>345.236</v>
      </c>
      <c r="G21" s="23">
        <f t="shared" si="1"/>
        <v>81.07037199803814</v>
      </c>
      <c r="H21" s="23">
        <f t="shared" si="2"/>
        <v>18.92962800196186</v>
      </c>
    </row>
    <row r="22" spans="2:8" ht="12.75">
      <c r="B22">
        <v>13</v>
      </c>
      <c r="C22" s="3" t="s">
        <v>32</v>
      </c>
      <c r="D22" s="128">
        <f>Figure14!G25</f>
        <v>1662.5995</v>
      </c>
      <c r="E22" s="128">
        <f t="shared" si="0"/>
        <v>1460.517</v>
      </c>
      <c r="F22" s="128">
        <v>202.0825</v>
      </c>
      <c r="G22" s="23">
        <f t="shared" si="1"/>
        <v>87.84538910302813</v>
      </c>
      <c r="H22" s="41">
        <f t="shared" si="2"/>
        <v>12.154610896971874</v>
      </c>
    </row>
    <row r="23" spans="2:8" ht="12.75">
      <c r="B23">
        <v>14</v>
      </c>
      <c r="C23" s="3" t="s">
        <v>14</v>
      </c>
      <c r="D23" s="128">
        <f>Figure14!G26</f>
        <v>1521.713</v>
      </c>
      <c r="E23" s="128">
        <f t="shared" si="0"/>
        <v>1237.411</v>
      </c>
      <c r="F23" s="128">
        <v>284.302</v>
      </c>
      <c r="G23" s="23">
        <f t="shared" si="1"/>
        <v>81.31697632865068</v>
      </c>
      <c r="H23" s="41">
        <f t="shared" si="2"/>
        <v>18.683023671349318</v>
      </c>
    </row>
    <row r="24" spans="2:8" ht="12.75">
      <c r="B24">
        <v>15</v>
      </c>
      <c r="C24" s="3" t="s">
        <v>156</v>
      </c>
      <c r="D24" s="128">
        <f>Figure14!G27</f>
        <v>1123.807</v>
      </c>
      <c r="E24" s="128">
        <f t="shared" si="0"/>
        <v>805.7470000000001</v>
      </c>
      <c r="F24" s="128">
        <v>318.06</v>
      </c>
      <c r="G24" s="23">
        <f t="shared" si="1"/>
        <v>71.69798728785281</v>
      </c>
      <c r="H24" s="41">
        <f t="shared" si="2"/>
        <v>28.30201271214719</v>
      </c>
    </row>
    <row r="25" spans="2:8" ht="12.75">
      <c r="B25">
        <v>16</v>
      </c>
      <c r="C25" s="3" t="s">
        <v>179</v>
      </c>
      <c r="D25" s="128">
        <f>Figure14!G28</f>
        <v>1048.08175</v>
      </c>
      <c r="E25" s="128">
        <f t="shared" si="0"/>
        <v>703.3425</v>
      </c>
      <c r="F25" s="128">
        <v>344.73925</v>
      </c>
      <c r="G25" s="23">
        <f t="shared" si="1"/>
        <v>67.10759919252482</v>
      </c>
      <c r="H25" s="41">
        <f t="shared" si="2"/>
        <v>32.892400807475184</v>
      </c>
    </row>
    <row r="26" spans="2:8" ht="12.75">
      <c r="B26">
        <v>17</v>
      </c>
      <c r="C26" s="3" t="s">
        <v>24</v>
      </c>
      <c r="D26" s="128">
        <f>Figure14!G29</f>
        <v>1011.79225</v>
      </c>
      <c r="E26" s="128">
        <f t="shared" si="0"/>
        <v>973.99375</v>
      </c>
      <c r="F26" s="128">
        <v>37.7985</v>
      </c>
      <c r="G26" s="23">
        <f t="shared" si="1"/>
        <v>96.26420344690325</v>
      </c>
      <c r="H26" s="41">
        <f t="shared" si="2"/>
        <v>3.7357965530967476</v>
      </c>
    </row>
    <row r="27" spans="2:8" ht="12.75">
      <c r="B27">
        <v>18</v>
      </c>
      <c r="C27" s="3" t="s">
        <v>81</v>
      </c>
      <c r="D27" s="128">
        <f>Figure14!G30</f>
        <v>975.69825</v>
      </c>
      <c r="E27" s="128">
        <f t="shared" si="0"/>
        <v>847.51225</v>
      </c>
      <c r="F27" s="128">
        <v>128.186</v>
      </c>
      <c r="G27" s="23">
        <f t="shared" si="1"/>
        <v>86.86212668722118</v>
      </c>
      <c r="H27" s="41">
        <f t="shared" si="2"/>
        <v>13.137873312778822</v>
      </c>
    </row>
    <row r="28" spans="2:8" ht="12.75">
      <c r="B28">
        <v>19</v>
      </c>
      <c r="C28" s="3" t="s">
        <v>18</v>
      </c>
      <c r="D28" s="128">
        <f>Figure14!G31</f>
        <v>944.359</v>
      </c>
      <c r="E28" s="128">
        <f t="shared" si="0"/>
        <v>936.2030000000001</v>
      </c>
      <c r="F28" s="128">
        <v>8.156</v>
      </c>
      <c r="G28" s="23">
        <f t="shared" si="1"/>
        <v>99.13634539407154</v>
      </c>
      <c r="H28" s="41">
        <f t="shared" si="2"/>
        <v>0.8636546059284598</v>
      </c>
    </row>
    <row r="29" spans="2:8" ht="12.75">
      <c r="B29">
        <v>20</v>
      </c>
      <c r="C29" s="3" t="s">
        <v>82</v>
      </c>
      <c r="D29" s="128">
        <f>Figure14!G32</f>
        <v>943.57425</v>
      </c>
      <c r="E29" s="128">
        <f t="shared" si="0"/>
        <v>701.32575</v>
      </c>
      <c r="F29" s="128">
        <v>242.2485</v>
      </c>
      <c r="G29" s="23">
        <f t="shared" si="1"/>
        <v>74.32650371711605</v>
      </c>
      <c r="H29" s="41">
        <f t="shared" si="2"/>
        <v>25.673496282883946</v>
      </c>
    </row>
    <row r="30" spans="3:8" ht="12.75">
      <c r="C30" s="27"/>
      <c r="D30" s="27"/>
      <c r="E30" s="139"/>
      <c r="H30" s="59"/>
    </row>
    <row r="31" spans="3:8" ht="12.75">
      <c r="C31" s="29"/>
      <c r="D31" s="139"/>
      <c r="E31" s="139"/>
      <c r="F31" s="139"/>
      <c r="G31" s="140"/>
      <c r="H31" s="140">
        <f>MAX(H10:H29)</f>
        <v>32.892400807475184</v>
      </c>
    </row>
    <row r="32" spans="2:8" ht="12" customHeight="1">
      <c r="B32" s="57"/>
      <c r="C32" s="57"/>
      <c r="D32" s="57"/>
      <c r="E32" s="57"/>
      <c r="F32" s="57"/>
      <c r="G32" s="57"/>
      <c r="H32" s="141">
        <f>MIN(H10:H29)</f>
        <v>0.8636546059284598</v>
      </c>
    </row>
  </sheetData>
  <mergeCells count="2">
    <mergeCell ref="B5:M5"/>
    <mergeCell ref="B3:E3"/>
  </mergeCells>
  <printOptions/>
  <pageMargins left="0.2362204724409449" right="0.2362204724409449" top="0.4330708661417323" bottom="0.4330708661417323" header="0.5118110236220472" footer="0.5118110236220472"/>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K36"/>
  <sheetViews>
    <sheetView showGridLines="0" workbookViewId="0" topLeftCell="A1">
      <selection activeCell="B1" sqref="B1:J34"/>
    </sheetView>
  </sheetViews>
  <sheetFormatPr defaultColWidth="9.140625" defaultRowHeight="12.75"/>
  <cols>
    <col min="1" max="1" width="2.8515625" style="0" customWidth="1"/>
    <col min="2" max="2" width="17.7109375" style="0" customWidth="1"/>
    <col min="3" max="8" width="10.00390625" style="0" customWidth="1"/>
    <col min="9" max="10" width="9.7109375" style="0" customWidth="1"/>
    <col min="11" max="11" width="10.57421875" style="0" customWidth="1"/>
    <col min="12" max="12" width="7.00390625" style="0" customWidth="1"/>
    <col min="13" max="13" width="21.00390625" style="0" customWidth="1"/>
  </cols>
  <sheetData>
    <row r="1" spans="2:10" ht="20.25" customHeight="1">
      <c r="B1" s="219" t="s">
        <v>158</v>
      </c>
      <c r="C1" s="219"/>
      <c r="D1" s="219"/>
      <c r="E1" s="219"/>
      <c r="F1" s="219"/>
      <c r="G1" s="219"/>
      <c r="H1" s="219"/>
      <c r="I1" s="219"/>
      <c r="J1" s="219"/>
    </row>
    <row r="2" spans="2:10" ht="14.25">
      <c r="B2" s="214" t="s">
        <v>66</v>
      </c>
      <c r="C2" s="214"/>
      <c r="D2" s="214"/>
      <c r="E2" s="214"/>
      <c r="F2" s="214"/>
      <c r="G2" s="214"/>
      <c r="H2" s="214"/>
      <c r="I2" s="214"/>
      <c r="J2" s="214"/>
    </row>
    <row r="3" spans="2:10" ht="40.5" customHeight="1">
      <c r="B3" s="142"/>
      <c r="C3" s="143">
        <v>2012</v>
      </c>
      <c r="D3" s="144">
        <v>2018</v>
      </c>
      <c r="E3" s="144">
        <v>2019</v>
      </c>
      <c r="F3" s="144">
        <v>2020</v>
      </c>
      <c r="G3" s="144">
        <v>2021</v>
      </c>
      <c r="H3" s="145">
        <v>2022</v>
      </c>
      <c r="I3" s="146" t="s">
        <v>159</v>
      </c>
      <c r="J3" s="147" t="s">
        <v>160</v>
      </c>
    </row>
    <row r="4" spans="2:10" ht="16.5" customHeight="1">
      <c r="B4" s="94" t="s">
        <v>84</v>
      </c>
      <c r="C4" s="148">
        <f>SUM(C5:C26)</f>
        <v>2096398</v>
      </c>
      <c r="D4" s="149">
        <f aca="true" t="shared" si="0" ref="D4:H4">SUM(D5:D26)</f>
        <v>2189422</v>
      </c>
      <c r="E4" s="149">
        <f t="shared" si="0"/>
        <v>2278469</v>
      </c>
      <c r="F4" s="149">
        <f t="shared" si="0"/>
        <v>1944030</v>
      </c>
      <c r="G4" s="149">
        <f t="shared" si="0"/>
        <v>1993617</v>
      </c>
      <c r="H4" s="150">
        <f t="shared" si="0"/>
        <v>2232354</v>
      </c>
      <c r="I4" s="151">
        <f aca="true" t="shared" si="1" ref="I4:I26">100*(H4/G4-1)</f>
        <v>11.975068430897217</v>
      </c>
      <c r="J4" s="151">
        <f aca="true" t="shared" si="2" ref="J4:J26">100*(H4/C4-1)</f>
        <v>6.485218932664494</v>
      </c>
    </row>
    <row r="5" spans="2:11" ht="15" customHeight="1">
      <c r="B5" s="43" t="s">
        <v>36</v>
      </c>
      <c r="C5" s="152">
        <v>26795</v>
      </c>
      <c r="D5" s="153">
        <v>25758</v>
      </c>
      <c r="E5" s="153">
        <v>25726</v>
      </c>
      <c r="F5" s="153">
        <v>23679</v>
      </c>
      <c r="G5" s="153">
        <v>24707</v>
      </c>
      <c r="H5" s="154">
        <v>23079</v>
      </c>
      <c r="I5" s="155">
        <f t="shared" si="1"/>
        <v>-6.58922572550289</v>
      </c>
      <c r="J5" s="155">
        <f t="shared" si="2"/>
        <v>-13.868259003545436</v>
      </c>
      <c r="K5" s="65"/>
    </row>
    <row r="6" spans="2:11" ht="15" customHeight="1">
      <c r="B6" s="42" t="s">
        <v>37</v>
      </c>
      <c r="C6" s="156">
        <v>3648</v>
      </c>
      <c r="D6" s="157">
        <v>3121</v>
      </c>
      <c r="E6" s="157">
        <v>3451</v>
      </c>
      <c r="F6" s="157">
        <v>3161</v>
      </c>
      <c r="G6" s="157">
        <v>3101</v>
      </c>
      <c r="H6" s="158">
        <v>3257</v>
      </c>
      <c r="I6" s="159">
        <f t="shared" si="1"/>
        <v>5.030635278942275</v>
      </c>
      <c r="J6" s="159">
        <f t="shared" si="2"/>
        <v>-10.71820175438597</v>
      </c>
      <c r="K6" s="37"/>
    </row>
    <row r="7" spans="2:11" ht="15" customHeight="1">
      <c r="B7" s="42" t="s">
        <v>38</v>
      </c>
      <c r="C7" s="156">
        <v>348391</v>
      </c>
      <c r="D7" s="157">
        <v>325283</v>
      </c>
      <c r="E7" s="157">
        <v>322427</v>
      </c>
      <c r="F7" s="157">
        <v>323819</v>
      </c>
      <c r="G7" s="157">
        <v>328192</v>
      </c>
      <c r="H7" s="158">
        <v>324241</v>
      </c>
      <c r="I7" s="159">
        <f t="shared" si="1"/>
        <v>-1.203868467238689</v>
      </c>
      <c r="J7" s="159">
        <f t="shared" si="2"/>
        <v>-6.931866781862905</v>
      </c>
      <c r="K7" s="37"/>
    </row>
    <row r="8" spans="2:11" ht="15" customHeight="1">
      <c r="B8" s="42" t="s">
        <v>60</v>
      </c>
      <c r="C8" s="156">
        <v>111989</v>
      </c>
      <c r="D8" s="157">
        <v>112825</v>
      </c>
      <c r="E8" s="157">
        <v>110374</v>
      </c>
      <c r="F8" s="157">
        <v>104925</v>
      </c>
      <c r="G8" s="157">
        <v>106307</v>
      </c>
      <c r="H8" s="158">
        <v>117120</v>
      </c>
      <c r="I8" s="159">
        <f t="shared" si="1"/>
        <v>10.171484474211478</v>
      </c>
      <c r="J8" s="159">
        <f t="shared" si="2"/>
        <v>4.581699988391708</v>
      </c>
      <c r="K8" s="37"/>
    </row>
    <row r="9" spans="2:11" ht="15" customHeight="1">
      <c r="B9" s="42" t="s">
        <v>39</v>
      </c>
      <c r="C9" s="156">
        <v>28474</v>
      </c>
      <c r="D9" s="157">
        <v>30276</v>
      </c>
      <c r="E9" s="157">
        <v>30774</v>
      </c>
      <c r="F9" s="157">
        <v>28730</v>
      </c>
      <c r="G9" s="157">
        <v>31335</v>
      </c>
      <c r="H9" s="158">
        <v>32091</v>
      </c>
      <c r="I9" s="159">
        <f t="shared" si="1"/>
        <v>2.4126376256582205</v>
      </c>
      <c r="J9" s="159">
        <f t="shared" si="2"/>
        <v>12.70281660462176</v>
      </c>
      <c r="K9" s="37"/>
    </row>
    <row r="10" spans="2:11" ht="15" customHeight="1">
      <c r="B10" s="42" t="s">
        <v>40</v>
      </c>
      <c r="C10" s="156">
        <v>11378</v>
      </c>
      <c r="D10" s="157">
        <v>12587</v>
      </c>
      <c r="E10" s="157">
        <v>12384</v>
      </c>
      <c r="F10" s="157">
        <v>11428</v>
      </c>
      <c r="G10" s="157">
        <v>12346</v>
      </c>
      <c r="H10" s="158">
        <v>12147</v>
      </c>
      <c r="I10" s="159">
        <f t="shared" si="1"/>
        <v>-1.6118580916896108</v>
      </c>
      <c r="J10" s="159">
        <f t="shared" si="2"/>
        <v>6.758657057479356</v>
      </c>
      <c r="K10" s="37"/>
    </row>
    <row r="11" spans="2:11" ht="15" customHeight="1">
      <c r="B11" s="42" t="s">
        <v>41</v>
      </c>
      <c r="C11" s="156">
        <v>511951</v>
      </c>
      <c r="D11" s="157">
        <v>478567</v>
      </c>
      <c r="E11" s="157">
        <v>515899</v>
      </c>
      <c r="F11" s="157">
        <v>362036</v>
      </c>
      <c r="G11" s="157">
        <v>424557</v>
      </c>
      <c r="H11" s="158">
        <v>448495</v>
      </c>
      <c r="I11" s="159">
        <f t="shared" si="1"/>
        <v>5.638347736581895</v>
      </c>
      <c r="J11" s="159">
        <f t="shared" si="2"/>
        <v>-12.394936234131782</v>
      </c>
      <c r="K11" s="37"/>
    </row>
    <row r="12" spans="2:11" ht="15" customHeight="1">
      <c r="B12" s="42" t="s">
        <v>42</v>
      </c>
      <c r="C12" s="156">
        <v>148794</v>
      </c>
      <c r="D12" s="157">
        <v>198948</v>
      </c>
      <c r="E12" s="157">
        <v>204514</v>
      </c>
      <c r="F12" s="157">
        <v>136661</v>
      </c>
      <c r="G12" s="157">
        <v>159416</v>
      </c>
      <c r="H12" s="158">
        <v>199957</v>
      </c>
      <c r="I12" s="159">
        <f t="shared" si="1"/>
        <v>25.430947960054205</v>
      </c>
      <c r="J12" s="159">
        <f t="shared" si="2"/>
        <v>34.3851230560372</v>
      </c>
      <c r="K12" s="37"/>
    </row>
    <row r="13" spans="2:11" ht="15" customHeight="1">
      <c r="B13" s="42" t="s">
        <v>43</v>
      </c>
      <c r="C13" s="156">
        <v>44800</v>
      </c>
      <c r="D13" s="157">
        <v>64092</v>
      </c>
      <c r="E13" s="157">
        <v>63003</v>
      </c>
      <c r="F13" s="157">
        <v>41967</v>
      </c>
      <c r="G13" s="157">
        <v>51099</v>
      </c>
      <c r="H13" s="158">
        <v>58939</v>
      </c>
      <c r="I13" s="159">
        <f t="shared" si="1"/>
        <v>15.342766003248599</v>
      </c>
      <c r="J13" s="159">
        <f t="shared" si="2"/>
        <v>31.560267857142854</v>
      </c>
      <c r="K13" s="37"/>
    </row>
    <row r="14" spans="2:11" ht="15" customHeight="1">
      <c r="B14" s="42" t="s">
        <v>44</v>
      </c>
      <c r="C14" s="156">
        <v>205040</v>
      </c>
      <c r="D14" s="157">
        <v>279916</v>
      </c>
      <c r="E14" s="157">
        <v>285456</v>
      </c>
      <c r="F14" s="157">
        <v>198116</v>
      </c>
      <c r="G14" s="157">
        <v>246266</v>
      </c>
      <c r="H14" s="158">
        <v>274255</v>
      </c>
      <c r="I14" s="159">
        <f t="shared" si="1"/>
        <v>11.365352911079896</v>
      </c>
      <c r="J14" s="159">
        <f t="shared" si="2"/>
        <v>33.75682793601249</v>
      </c>
      <c r="K14" s="37"/>
    </row>
    <row r="15" spans="2:11" ht="15" customHeight="1">
      <c r="B15" s="42" t="s">
        <v>45</v>
      </c>
      <c r="C15" s="156">
        <v>437058</v>
      </c>
      <c r="D15" s="157">
        <v>427551</v>
      </c>
      <c r="E15" s="157">
        <v>472540</v>
      </c>
      <c r="F15" s="157">
        <v>505968</v>
      </c>
      <c r="G15" s="157">
        <v>381820</v>
      </c>
      <c r="H15" s="158">
        <v>504411</v>
      </c>
      <c r="I15" s="159">
        <f t="shared" si="1"/>
        <v>32.10701377612488</v>
      </c>
      <c r="J15" s="159">
        <f t="shared" si="2"/>
        <v>15.41054047746524</v>
      </c>
      <c r="K15" s="37"/>
    </row>
    <row r="16" spans="2:11" ht="15" customHeight="1">
      <c r="B16" s="42" t="s">
        <v>46</v>
      </c>
      <c r="C16" s="156">
        <v>2324</v>
      </c>
      <c r="D16" s="157">
        <v>2250</v>
      </c>
      <c r="E16" s="157">
        <v>2263</v>
      </c>
      <c r="F16" s="157">
        <v>1833</v>
      </c>
      <c r="G16" s="157">
        <v>1818</v>
      </c>
      <c r="H16" s="158">
        <v>2201</v>
      </c>
      <c r="I16" s="159">
        <f t="shared" si="1"/>
        <v>21.06710671067107</v>
      </c>
      <c r="J16" s="159">
        <f t="shared" si="2"/>
        <v>-5.292598967297768</v>
      </c>
      <c r="K16" s="37"/>
    </row>
    <row r="17" spans="2:11" ht="15" customHeight="1">
      <c r="B17" s="42" t="s">
        <v>47</v>
      </c>
      <c r="C17" s="156">
        <v>7404</v>
      </c>
      <c r="D17" s="157">
        <v>6680</v>
      </c>
      <c r="E17" s="157">
        <v>6428</v>
      </c>
      <c r="F17" s="157">
        <v>5824</v>
      </c>
      <c r="G17" s="157">
        <v>5629</v>
      </c>
      <c r="H17" s="158">
        <v>5740</v>
      </c>
      <c r="I17" s="159">
        <f t="shared" si="1"/>
        <v>1.971931071238231</v>
      </c>
      <c r="J17" s="159">
        <f t="shared" si="2"/>
        <v>-22.474338195569963</v>
      </c>
      <c r="K17" s="37"/>
    </row>
    <row r="18" spans="2:11" ht="15" customHeight="1">
      <c r="B18" s="42" t="s">
        <v>48</v>
      </c>
      <c r="C18" s="156">
        <v>4857</v>
      </c>
      <c r="D18" s="157">
        <v>4932</v>
      </c>
      <c r="E18" s="157">
        <v>5075</v>
      </c>
      <c r="F18" s="157">
        <v>5033</v>
      </c>
      <c r="G18" s="157">
        <v>5123</v>
      </c>
      <c r="H18" s="158">
        <v>4484</v>
      </c>
      <c r="I18" s="159">
        <f t="shared" si="1"/>
        <v>-12.473160257661531</v>
      </c>
      <c r="J18" s="159">
        <f t="shared" si="2"/>
        <v>-7.679637636401071</v>
      </c>
      <c r="K18" s="37"/>
    </row>
    <row r="19" spans="2:11" ht="15" customHeight="1">
      <c r="B19" s="42" t="s">
        <v>49</v>
      </c>
      <c r="C19" s="156">
        <v>22600</v>
      </c>
      <c r="D19" s="157">
        <v>27308</v>
      </c>
      <c r="E19" s="157">
        <v>30202</v>
      </c>
      <c r="F19" s="157">
        <v>31676</v>
      </c>
      <c r="G19" s="157">
        <v>39611</v>
      </c>
      <c r="H19" s="158">
        <v>43569</v>
      </c>
      <c r="I19" s="159">
        <f t="shared" si="1"/>
        <v>9.99217389109086</v>
      </c>
      <c r="J19" s="159">
        <f t="shared" si="2"/>
        <v>92.78318584070797</v>
      </c>
      <c r="K19" s="37"/>
    </row>
    <row r="20" spans="2:11" ht="15" customHeight="1">
      <c r="B20" s="42" t="s">
        <v>166</v>
      </c>
      <c r="C20" s="156">
        <v>36637</v>
      </c>
      <c r="D20" s="157">
        <v>37276</v>
      </c>
      <c r="E20" s="157">
        <v>36308</v>
      </c>
      <c r="F20" s="157">
        <v>32864</v>
      </c>
      <c r="G20" s="157">
        <v>41575</v>
      </c>
      <c r="H20" s="158">
        <v>42264</v>
      </c>
      <c r="I20" s="159">
        <f t="shared" si="1"/>
        <v>1.657245941070351</v>
      </c>
      <c r="J20" s="159">
        <f t="shared" si="2"/>
        <v>15.358790293965118</v>
      </c>
      <c r="K20" s="37"/>
    </row>
    <row r="21" spans="2:11" ht="15" customHeight="1">
      <c r="B21" s="42" t="s">
        <v>51</v>
      </c>
      <c r="C21" s="156">
        <v>15300</v>
      </c>
      <c r="D21" s="157">
        <v>18678</v>
      </c>
      <c r="E21" s="157">
        <v>17725</v>
      </c>
      <c r="F21" s="157">
        <v>15599</v>
      </c>
      <c r="G21" s="157">
        <v>17211</v>
      </c>
      <c r="H21" s="158">
        <v>16732</v>
      </c>
      <c r="I21" s="159">
        <f t="shared" si="1"/>
        <v>-2.7831038289466092</v>
      </c>
      <c r="J21" s="159">
        <f t="shared" si="2"/>
        <v>9.359477124183012</v>
      </c>
      <c r="K21" s="37"/>
    </row>
    <row r="22" spans="2:11" ht="15" customHeight="1">
      <c r="B22" s="42" t="s">
        <v>52</v>
      </c>
      <c r="C22" s="156">
        <v>11137</v>
      </c>
      <c r="D22" s="157">
        <v>14116</v>
      </c>
      <c r="E22" s="157">
        <v>14189</v>
      </c>
      <c r="F22" s="157">
        <v>12002</v>
      </c>
      <c r="G22" s="157">
        <v>12153</v>
      </c>
      <c r="H22" s="158">
        <v>12710</v>
      </c>
      <c r="I22" s="159">
        <f t="shared" si="1"/>
        <v>4.583230478071254</v>
      </c>
      <c r="J22" s="159">
        <f t="shared" si="2"/>
        <v>14.124090868276905</v>
      </c>
      <c r="K22" s="37"/>
    </row>
    <row r="23" spans="2:11" ht="15" customHeight="1">
      <c r="B23" s="42" t="s">
        <v>53</v>
      </c>
      <c r="C23" s="160">
        <v>4678</v>
      </c>
      <c r="D23" s="161">
        <v>4044</v>
      </c>
      <c r="E23" s="161">
        <v>4123</v>
      </c>
      <c r="F23" s="161">
        <v>4100</v>
      </c>
      <c r="G23" s="161">
        <v>5232</v>
      </c>
      <c r="H23" s="162">
        <v>5356</v>
      </c>
      <c r="I23" s="163">
        <f t="shared" si="1"/>
        <v>2.3700305810397504</v>
      </c>
      <c r="J23" s="159">
        <f t="shared" si="2"/>
        <v>14.493373236425832</v>
      </c>
      <c r="K23" s="37"/>
    </row>
    <row r="24" spans="2:11" ht="15" customHeight="1">
      <c r="B24" s="42" t="s">
        <v>54</v>
      </c>
      <c r="C24" s="160">
        <v>1980</v>
      </c>
      <c r="D24" s="161">
        <v>1878</v>
      </c>
      <c r="E24" s="161">
        <v>1649</v>
      </c>
      <c r="F24" s="161">
        <v>1397</v>
      </c>
      <c r="G24" s="161">
        <v>1527</v>
      </c>
      <c r="H24" s="162">
        <v>1812</v>
      </c>
      <c r="I24" s="163">
        <f t="shared" si="1"/>
        <v>18.664047151277007</v>
      </c>
      <c r="J24" s="159">
        <f t="shared" si="2"/>
        <v>-8.484848484848484</v>
      </c>
      <c r="K24" s="37"/>
    </row>
    <row r="25" spans="2:10" ht="15" customHeight="1">
      <c r="B25" s="42" t="s">
        <v>55</v>
      </c>
      <c r="C25" s="160">
        <v>33818</v>
      </c>
      <c r="D25" s="161">
        <v>31145</v>
      </c>
      <c r="E25" s="161">
        <v>31968</v>
      </c>
      <c r="F25" s="161">
        <v>25297</v>
      </c>
      <c r="G25" s="161">
        <v>26213</v>
      </c>
      <c r="H25" s="162">
        <v>26641</v>
      </c>
      <c r="I25" s="163">
        <f t="shared" si="1"/>
        <v>1.632777629420512</v>
      </c>
      <c r="J25" s="159">
        <f t="shared" si="2"/>
        <v>-21.222425927021117</v>
      </c>
    </row>
    <row r="26" spans="2:10" ht="15" customHeight="1">
      <c r="B26" s="107" t="s">
        <v>56</v>
      </c>
      <c r="C26" s="164">
        <v>77345</v>
      </c>
      <c r="D26" s="165">
        <v>82191</v>
      </c>
      <c r="E26" s="165">
        <v>81991</v>
      </c>
      <c r="F26" s="165">
        <v>67915</v>
      </c>
      <c r="G26" s="165">
        <v>68379</v>
      </c>
      <c r="H26" s="166">
        <v>72853</v>
      </c>
      <c r="I26" s="167">
        <f t="shared" si="1"/>
        <v>6.542944471255785</v>
      </c>
      <c r="J26" s="167">
        <f t="shared" si="2"/>
        <v>-5.807744521300662</v>
      </c>
    </row>
    <row r="27" spans="2:10" ht="14.25" customHeight="1">
      <c r="B27" s="48" t="s">
        <v>57</v>
      </c>
      <c r="C27" s="168" t="s">
        <v>5</v>
      </c>
      <c r="D27" s="169" t="s">
        <v>5</v>
      </c>
      <c r="E27" s="169" t="s">
        <v>5</v>
      </c>
      <c r="F27" s="169" t="s">
        <v>5</v>
      </c>
      <c r="G27" s="169" t="s">
        <v>5</v>
      </c>
      <c r="H27" s="170" t="s">
        <v>5</v>
      </c>
      <c r="I27" s="171" t="s">
        <v>5</v>
      </c>
      <c r="J27" s="172" t="s">
        <v>5</v>
      </c>
    </row>
    <row r="28" spans="2:10" ht="14.25" customHeight="1">
      <c r="B28" s="45" t="s">
        <v>58</v>
      </c>
      <c r="C28" s="173">
        <v>66268</v>
      </c>
      <c r="D28" s="174">
        <v>58379</v>
      </c>
      <c r="E28" s="174">
        <v>59442</v>
      </c>
      <c r="F28" s="174">
        <v>60953</v>
      </c>
      <c r="G28" s="174">
        <v>64389</v>
      </c>
      <c r="H28" s="175">
        <v>71189</v>
      </c>
      <c r="I28" s="176">
        <f>100*(H28/G28-1)</f>
        <v>10.560810076255267</v>
      </c>
      <c r="J28" s="177">
        <f>100*(H28/C28-1)</f>
        <v>7.425906923401948</v>
      </c>
    </row>
    <row r="29" spans="2:10" ht="14.25" customHeight="1">
      <c r="B29" s="27" t="s">
        <v>59</v>
      </c>
      <c r="C29" s="168" t="s">
        <v>5</v>
      </c>
      <c r="D29" s="178">
        <v>580</v>
      </c>
      <c r="E29" s="178">
        <v>614</v>
      </c>
      <c r="F29" s="178">
        <v>510</v>
      </c>
      <c r="G29" s="178">
        <v>595</v>
      </c>
      <c r="H29" s="170">
        <v>977</v>
      </c>
      <c r="I29" s="155">
        <f aca="true" t="shared" si="3" ref="I29">100*(H29/G29-1)</f>
        <v>64.2016806722689</v>
      </c>
      <c r="J29" s="179" t="s">
        <v>5</v>
      </c>
    </row>
    <row r="30" spans="2:10" ht="14.25" customHeight="1">
      <c r="B30" s="45" t="s">
        <v>106</v>
      </c>
      <c r="C30" s="173">
        <v>65008</v>
      </c>
      <c r="D30" s="174">
        <v>59446</v>
      </c>
      <c r="E30" s="174">
        <v>55081</v>
      </c>
      <c r="F30" s="174">
        <v>48685</v>
      </c>
      <c r="G30" s="174">
        <v>51031</v>
      </c>
      <c r="H30" s="174">
        <v>57792</v>
      </c>
      <c r="I30" s="180">
        <f>100*(H30/G30-1)</f>
        <v>13.248809547138007</v>
      </c>
      <c r="J30" s="181">
        <f>100*(H30/C30-1)</f>
        <v>-11.100172286487819</v>
      </c>
    </row>
    <row r="31" spans="2:10" ht="12.75">
      <c r="B31" s="217" t="s">
        <v>70</v>
      </c>
      <c r="C31" s="217"/>
      <c r="D31" s="217"/>
      <c r="E31" s="217"/>
      <c r="F31" s="217"/>
      <c r="G31" s="217"/>
      <c r="H31" s="217"/>
      <c r="I31" s="217"/>
      <c r="J31" s="217"/>
    </row>
    <row r="32" spans="2:10" ht="24.75" customHeight="1">
      <c r="B32" s="221" t="s">
        <v>78</v>
      </c>
      <c r="C32" s="221"/>
      <c r="D32" s="221"/>
      <c r="E32" s="221"/>
      <c r="F32" s="221"/>
      <c r="G32" s="221"/>
      <c r="H32" s="221"/>
      <c r="I32" s="221"/>
      <c r="J32" s="221"/>
    </row>
    <row r="33" spans="2:10" ht="12.75">
      <c r="B33" s="11" t="s">
        <v>165</v>
      </c>
      <c r="C33" s="17"/>
      <c r="D33" s="17"/>
      <c r="E33" s="17"/>
      <c r="F33" s="17"/>
      <c r="G33" s="17"/>
      <c r="H33" s="17"/>
      <c r="I33" s="17"/>
      <c r="J33" s="17"/>
    </row>
    <row r="34" spans="2:10" ht="12.75">
      <c r="B34" s="213" t="s">
        <v>127</v>
      </c>
      <c r="C34" s="213"/>
      <c r="D34" s="213"/>
      <c r="E34" s="213"/>
      <c r="F34" s="213"/>
      <c r="G34" s="213"/>
      <c r="H34" s="213"/>
      <c r="I34" s="213"/>
      <c r="J34" s="213"/>
    </row>
    <row r="35" ht="12.75">
      <c r="B35" s="39"/>
    </row>
    <row r="36" ht="12.75">
      <c r="H36" s="182"/>
    </row>
  </sheetData>
  <mergeCells count="5">
    <mergeCell ref="B31:J31"/>
    <mergeCell ref="B32:J32"/>
    <mergeCell ref="B34:J34"/>
    <mergeCell ref="B1:J1"/>
    <mergeCell ref="B2:J2"/>
  </mergeCells>
  <printOptions/>
  <pageMargins left="0.44431372549019615" right="0.44431372549019615" top="0.44431372549019615" bottom="0.44431372549019615" header="0.5098039215686275" footer="0.5098039215686275"/>
  <pageSetup horizontalDpi="600" verticalDpi="600" orientation="landscape" paperSize="9" r:id="rId1"/>
  <ignoredErrors>
    <ignoredError sqref="C4:H4"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K37"/>
  <sheetViews>
    <sheetView showGridLines="0" workbookViewId="0" topLeftCell="A1"/>
  </sheetViews>
  <sheetFormatPr defaultColWidth="9.140625" defaultRowHeight="12.75"/>
  <cols>
    <col min="1" max="1" width="2.8515625" style="0" customWidth="1"/>
    <col min="2" max="2" width="17.7109375" style="0" customWidth="1"/>
    <col min="3" max="8" width="11.00390625" style="0" customWidth="1"/>
    <col min="9" max="10" width="9.7109375" style="0" customWidth="1"/>
    <col min="11" max="11" width="10.57421875" style="0" customWidth="1"/>
    <col min="12" max="12" width="7.00390625" style="0" customWidth="1"/>
    <col min="13" max="13" width="21.00390625" style="0" customWidth="1"/>
  </cols>
  <sheetData>
    <row r="1" spans="2:10" ht="20.25" customHeight="1">
      <c r="B1" s="219" t="s">
        <v>161</v>
      </c>
      <c r="C1" s="219"/>
      <c r="D1" s="219"/>
      <c r="E1" s="219"/>
      <c r="F1" s="219"/>
      <c r="G1" s="219"/>
      <c r="H1" s="219"/>
      <c r="I1" s="219"/>
      <c r="J1" s="219"/>
    </row>
    <row r="2" spans="2:10" ht="12.75">
      <c r="B2" s="217" t="s">
        <v>65</v>
      </c>
      <c r="C2" s="217"/>
      <c r="D2" s="217"/>
      <c r="E2" s="217"/>
      <c r="F2" s="217"/>
      <c r="G2" s="217"/>
      <c r="H2" s="217"/>
      <c r="I2" s="217"/>
      <c r="J2" s="217"/>
    </row>
    <row r="3" spans="2:10" ht="41.25" customHeight="1">
      <c r="B3" s="142"/>
      <c r="C3" s="143">
        <f>Table2!C3</f>
        <v>2012</v>
      </c>
      <c r="D3" s="144">
        <f>Table2!D3</f>
        <v>2018</v>
      </c>
      <c r="E3" s="144">
        <f>Table2!E3</f>
        <v>2019</v>
      </c>
      <c r="F3" s="144">
        <f>Table2!F3</f>
        <v>2020</v>
      </c>
      <c r="G3" s="144">
        <f>Table2!G3</f>
        <v>2021</v>
      </c>
      <c r="H3" s="145">
        <f>Table2!H3</f>
        <v>2022</v>
      </c>
      <c r="I3" s="146" t="str">
        <f>Table2!I3</f>
        <v>Change
2022/2021
(%)</v>
      </c>
      <c r="J3" s="147" t="str">
        <f>Table2!J3</f>
        <v>Change
2022/2012
(%)</v>
      </c>
    </row>
    <row r="4" spans="2:10" ht="16.5" customHeight="1">
      <c r="B4" s="94" t="s">
        <v>84</v>
      </c>
      <c r="C4" s="183">
        <f>SUM(C5:C26)</f>
        <v>13905002.9135</v>
      </c>
      <c r="D4" s="184">
        <f aca="true" t="shared" si="0" ref="D4:H4">SUM(D5:D26)</f>
        <v>16173587.746999996</v>
      </c>
      <c r="E4" s="184">
        <f t="shared" si="0"/>
        <v>16288379.127</v>
      </c>
      <c r="F4" s="184">
        <f t="shared" si="0"/>
        <v>13250265.995000001</v>
      </c>
      <c r="G4" s="184">
        <f t="shared" si="0"/>
        <v>14352821.371635</v>
      </c>
      <c r="H4" s="185">
        <f t="shared" si="0"/>
        <v>16367828.572999999</v>
      </c>
      <c r="I4" s="186">
        <f aca="true" t="shared" si="1" ref="I4:I26">100*(H4/G4-1)</f>
        <v>14.039101784874086</v>
      </c>
      <c r="J4" s="186">
        <f aca="true" t="shared" si="2" ref="J4:J26">100*(H4/C4-1)</f>
        <v>17.711795350354855</v>
      </c>
    </row>
    <row r="5" spans="2:11" ht="15" customHeight="1">
      <c r="B5" s="43" t="s">
        <v>36</v>
      </c>
      <c r="C5" s="152">
        <v>554009.227</v>
      </c>
      <c r="D5" s="153">
        <v>667386.646</v>
      </c>
      <c r="E5" s="153">
        <v>680106.545</v>
      </c>
      <c r="F5" s="153">
        <v>645641.75</v>
      </c>
      <c r="G5" s="153">
        <v>661971.5878850004</v>
      </c>
      <c r="H5" s="154">
        <v>676590.759</v>
      </c>
      <c r="I5" s="155">
        <f t="shared" si="1"/>
        <v>2.2084287879647224</v>
      </c>
      <c r="J5" s="155">
        <f t="shared" si="2"/>
        <v>22.126261806827287</v>
      </c>
      <c r="K5" s="65"/>
    </row>
    <row r="6" spans="2:11" ht="15" customHeight="1">
      <c r="B6" s="42" t="s">
        <v>37</v>
      </c>
      <c r="C6" s="156">
        <v>28700.632</v>
      </c>
      <c r="D6" s="157">
        <v>30790.21</v>
      </c>
      <c r="E6" s="157">
        <v>33707.253</v>
      </c>
      <c r="F6" s="157">
        <v>28663.177</v>
      </c>
      <c r="G6" s="157">
        <v>28194.765</v>
      </c>
      <c r="H6" s="158">
        <v>33677.311</v>
      </c>
      <c r="I6" s="159">
        <f t="shared" si="1"/>
        <v>19.44526226765857</v>
      </c>
      <c r="J6" s="159">
        <f t="shared" si="2"/>
        <v>17.339963106038915</v>
      </c>
      <c r="K6" s="37"/>
    </row>
    <row r="7" spans="2:11" ht="15" customHeight="1">
      <c r="B7" s="42" t="s">
        <v>38</v>
      </c>
      <c r="C7" s="156">
        <v>1072399.536</v>
      </c>
      <c r="D7" s="157">
        <v>1171853.748</v>
      </c>
      <c r="E7" s="157">
        <v>1167870.3</v>
      </c>
      <c r="F7" s="157">
        <v>1027884.627</v>
      </c>
      <c r="G7" s="157">
        <v>1082186.795</v>
      </c>
      <c r="H7" s="158">
        <v>1167249.667</v>
      </c>
      <c r="I7" s="159">
        <f t="shared" si="1"/>
        <v>7.860276284372891</v>
      </c>
      <c r="J7" s="159">
        <f t="shared" si="2"/>
        <v>8.844663562032707</v>
      </c>
      <c r="K7" s="37"/>
    </row>
    <row r="8" spans="2:11" ht="15" customHeight="1">
      <c r="B8" s="42" t="s">
        <v>60</v>
      </c>
      <c r="C8" s="156">
        <v>1172131.574</v>
      </c>
      <c r="D8" s="157">
        <v>1393211.71</v>
      </c>
      <c r="E8" s="157">
        <v>1269317.875</v>
      </c>
      <c r="F8" s="157">
        <v>1017684.859</v>
      </c>
      <c r="G8" s="157">
        <v>1050215.554</v>
      </c>
      <c r="H8" s="158">
        <v>1115822.455</v>
      </c>
      <c r="I8" s="159">
        <f t="shared" si="1"/>
        <v>6.2469938433229455</v>
      </c>
      <c r="J8" s="159">
        <f t="shared" si="2"/>
        <v>-4.803993019984965</v>
      </c>
      <c r="K8" s="37"/>
    </row>
    <row r="9" spans="2:11" ht="15" customHeight="1">
      <c r="B9" s="42" t="s">
        <v>39</v>
      </c>
      <c r="C9" s="156">
        <v>310969.183</v>
      </c>
      <c r="D9" s="157">
        <v>375603.028</v>
      </c>
      <c r="E9" s="157">
        <v>381652.071</v>
      </c>
      <c r="F9" s="157">
        <v>324528.57</v>
      </c>
      <c r="G9" s="157">
        <v>361273.36</v>
      </c>
      <c r="H9" s="158">
        <v>366773.271</v>
      </c>
      <c r="I9" s="159">
        <f t="shared" si="1"/>
        <v>1.5223682698331409</v>
      </c>
      <c r="J9" s="159">
        <f t="shared" si="2"/>
        <v>17.945214847864843</v>
      </c>
      <c r="K9" s="37"/>
    </row>
    <row r="10" spans="2:11" ht="15" customHeight="1">
      <c r="B10" s="42" t="s">
        <v>40</v>
      </c>
      <c r="C10" s="156">
        <v>223202.655</v>
      </c>
      <c r="D10" s="157">
        <v>257896.154</v>
      </c>
      <c r="E10" s="157">
        <v>268515.02</v>
      </c>
      <c r="F10" s="157">
        <v>252425.195</v>
      </c>
      <c r="G10" s="157">
        <v>270793.518</v>
      </c>
      <c r="H10" s="158">
        <v>287484.617</v>
      </c>
      <c r="I10" s="159">
        <f t="shared" si="1"/>
        <v>6.163773462258448</v>
      </c>
      <c r="J10" s="159">
        <f t="shared" si="2"/>
        <v>28.799819607880583</v>
      </c>
      <c r="K10" s="37"/>
    </row>
    <row r="11" spans="2:11" ht="15" customHeight="1">
      <c r="B11" s="42" t="s">
        <v>41</v>
      </c>
      <c r="C11" s="156">
        <v>1101624.937</v>
      </c>
      <c r="D11" s="157">
        <v>1380495.721</v>
      </c>
      <c r="E11" s="157">
        <v>1421920.749</v>
      </c>
      <c r="F11" s="157">
        <v>1021539.016</v>
      </c>
      <c r="G11" s="157">
        <v>1219655.288</v>
      </c>
      <c r="H11" s="158">
        <v>1364449.993</v>
      </c>
      <c r="I11" s="159">
        <f t="shared" si="1"/>
        <v>11.871772821764704</v>
      </c>
      <c r="J11" s="159">
        <f t="shared" si="2"/>
        <v>23.85794358611184</v>
      </c>
      <c r="K11" s="37"/>
    </row>
    <row r="12" spans="2:11" ht="15" customHeight="1">
      <c r="B12" s="42" t="s">
        <v>42</v>
      </c>
      <c r="C12" s="156">
        <v>1881947.244</v>
      </c>
      <c r="D12" s="157">
        <v>2313520.898</v>
      </c>
      <c r="E12" s="157">
        <v>2399647.418</v>
      </c>
      <c r="F12" s="157">
        <v>1774176.59</v>
      </c>
      <c r="G12" s="157">
        <v>2009170.032</v>
      </c>
      <c r="H12" s="158">
        <v>2697722.218</v>
      </c>
      <c r="I12" s="159">
        <f t="shared" si="1"/>
        <v>34.27047860725807</v>
      </c>
      <c r="J12" s="159">
        <f t="shared" si="2"/>
        <v>43.34738800999036</v>
      </c>
      <c r="K12" s="37"/>
    </row>
    <row r="13" spans="2:11" ht="15" customHeight="1">
      <c r="B13" s="42" t="s">
        <v>43</v>
      </c>
      <c r="C13" s="156">
        <v>1157590.8555</v>
      </c>
      <c r="D13" s="157">
        <v>1564819.336</v>
      </c>
      <c r="E13" s="157">
        <v>1511424.71</v>
      </c>
      <c r="F13" s="157">
        <v>1148977.084</v>
      </c>
      <c r="G13" s="157">
        <v>1285215.146</v>
      </c>
      <c r="H13" s="158">
        <v>1581022.971</v>
      </c>
      <c r="I13" s="159">
        <f t="shared" si="1"/>
        <v>23.016210625952272</v>
      </c>
      <c r="J13" s="159">
        <f t="shared" si="2"/>
        <v>36.57873708039152</v>
      </c>
      <c r="K13" s="37"/>
    </row>
    <row r="14" spans="2:11" ht="15" customHeight="1">
      <c r="B14" s="42" t="s">
        <v>44</v>
      </c>
      <c r="C14" s="156">
        <v>263616.333</v>
      </c>
      <c r="D14" s="157">
        <v>376426.113</v>
      </c>
      <c r="E14" s="157">
        <v>380375.911</v>
      </c>
      <c r="F14" s="157">
        <v>287665.551</v>
      </c>
      <c r="G14" s="157">
        <v>347560.821</v>
      </c>
      <c r="H14" s="158">
        <v>401866.845</v>
      </c>
      <c r="I14" s="159">
        <f t="shared" si="1"/>
        <v>15.624898066402015</v>
      </c>
      <c r="J14" s="159">
        <f t="shared" si="2"/>
        <v>52.443833971395094</v>
      </c>
      <c r="K14" s="37"/>
    </row>
    <row r="15" spans="2:11" ht="15" customHeight="1">
      <c r="B15" s="42" t="s">
        <v>45</v>
      </c>
      <c r="C15" s="156">
        <v>2765165.806</v>
      </c>
      <c r="D15" s="157">
        <v>2680189.994</v>
      </c>
      <c r="E15" s="157">
        <v>2865882.925</v>
      </c>
      <c r="F15" s="157">
        <v>2419168.329</v>
      </c>
      <c r="G15" s="157">
        <v>2386642.993</v>
      </c>
      <c r="H15" s="158">
        <v>2730906.494</v>
      </c>
      <c r="I15" s="159">
        <f t="shared" si="1"/>
        <v>14.424591445378375</v>
      </c>
      <c r="J15" s="159">
        <f t="shared" si="2"/>
        <v>-1.2389604965337808</v>
      </c>
      <c r="K15" s="37"/>
    </row>
    <row r="16" spans="2:11" ht="15" customHeight="1">
      <c r="B16" s="42" t="s">
        <v>46</v>
      </c>
      <c r="C16" s="156">
        <v>32757.653</v>
      </c>
      <c r="D16" s="157">
        <v>33359.037</v>
      </c>
      <c r="E16" s="157">
        <v>35732.942</v>
      </c>
      <c r="F16" s="157">
        <v>28565.212</v>
      </c>
      <c r="G16" s="157">
        <v>33427.205</v>
      </c>
      <c r="H16" s="158">
        <v>35377.05</v>
      </c>
      <c r="I16" s="159">
        <f t="shared" si="1"/>
        <v>5.833108092644901</v>
      </c>
      <c r="J16" s="159">
        <f t="shared" si="2"/>
        <v>7.9962902104128375</v>
      </c>
      <c r="K16" s="37"/>
    </row>
    <row r="17" spans="2:11" ht="15" customHeight="1">
      <c r="B17" s="42" t="s">
        <v>47</v>
      </c>
      <c r="C17" s="156">
        <v>90074.415</v>
      </c>
      <c r="D17" s="157">
        <v>88142.597</v>
      </c>
      <c r="E17" s="157">
        <v>84542.286</v>
      </c>
      <c r="F17" s="157">
        <v>65051.031</v>
      </c>
      <c r="G17" s="157">
        <v>57983.21</v>
      </c>
      <c r="H17" s="158">
        <v>74494.918</v>
      </c>
      <c r="I17" s="159">
        <f t="shared" si="1"/>
        <v>28.476705584254482</v>
      </c>
      <c r="J17" s="159">
        <f t="shared" si="2"/>
        <v>-17.29625110526667</v>
      </c>
      <c r="K17" s="37"/>
    </row>
    <row r="18" spans="2:11" ht="15" customHeight="1">
      <c r="B18" s="42" t="s">
        <v>48</v>
      </c>
      <c r="C18" s="156">
        <v>60335.781</v>
      </c>
      <c r="D18" s="157">
        <v>75145.133</v>
      </c>
      <c r="E18" s="157">
        <v>74081.722</v>
      </c>
      <c r="F18" s="157">
        <v>73802.318</v>
      </c>
      <c r="G18" s="157">
        <v>75048.323</v>
      </c>
      <c r="H18" s="158">
        <v>86101.476</v>
      </c>
      <c r="I18" s="159">
        <f t="shared" si="1"/>
        <v>14.728047953849677</v>
      </c>
      <c r="J18" s="159">
        <f t="shared" si="2"/>
        <v>42.7038393685498</v>
      </c>
      <c r="K18" s="37"/>
    </row>
    <row r="19" spans="2:11" ht="15" customHeight="1">
      <c r="B19" s="42" t="s">
        <v>49</v>
      </c>
      <c r="C19" s="156">
        <v>197257.323</v>
      </c>
      <c r="D19" s="157">
        <v>298977.44</v>
      </c>
      <c r="E19" s="157">
        <v>268415.379</v>
      </c>
      <c r="F19" s="157">
        <v>266702.173</v>
      </c>
      <c r="G19" s="157">
        <v>291813.55575</v>
      </c>
      <c r="H19" s="158">
        <v>280380.225</v>
      </c>
      <c r="I19" s="159">
        <f t="shared" si="1"/>
        <v>-3.9180259191917366</v>
      </c>
      <c r="J19" s="159">
        <f t="shared" si="2"/>
        <v>42.139323770504554</v>
      </c>
      <c r="K19" s="37"/>
    </row>
    <row r="20" spans="2:11" ht="15" customHeight="1">
      <c r="B20" s="42" t="s">
        <v>166</v>
      </c>
      <c r="C20" s="156">
        <v>718774.037</v>
      </c>
      <c r="D20" s="157">
        <v>824065.913</v>
      </c>
      <c r="E20" s="157">
        <v>774099.752</v>
      </c>
      <c r="F20" s="157">
        <v>683169.254</v>
      </c>
      <c r="G20" s="157">
        <v>916009.485</v>
      </c>
      <c r="H20" s="158">
        <v>965229.11</v>
      </c>
      <c r="I20" s="159">
        <f t="shared" si="1"/>
        <v>5.3732658674380485</v>
      </c>
      <c r="J20" s="159">
        <f t="shared" si="2"/>
        <v>34.288254766219374</v>
      </c>
      <c r="K20" s="37"/>
    </row>
    <row r="21" spans="2:11" ht="15" customHeight="1">
      <c r="B21" s="42" t="s">
        <v>51</v>
      </c>
      <c r="C21" s="156">
        <v>164420.742</v>
      </c>
      <c r="D21" s="157">
        <v>259333.749</v>
      </c>
      <c r="E21" s="157">
        <v>242961.578</v>
      </c>
      <c r="F21" s="157">
        <v>225571.98</v>
      </c>
      <c r="G21" s="157">
        <v>241298.791</v>
      </c>
      <c r="H21" s="158">
        <v>266453.567</v>
      </c>
      <c r="I21" s="159">
        <f t="shared" si="1"/>
        <v>10.424741829725948</v>
      </c>
      <c r="J21" s="159">
        <f t="shared" si="2"/>
        <v>62.05593269978065</v>
      </c>
      <c r="K21" s="37"/>
    </row>
    <row r="22" spans="2:11" ht="15" customHeight="1">
      <c r="B22" s="42" t="s">
        <v>52</v>
      </c>
      <c r="C22" s="156">
        <v>177258.504</v>
      </c>
      <c r="D22" s="157">
        <v>252557.746</v>
      </c>
      <c r="E22" s="157">
        <v>253460.64</v>
      </c>
      <c r="F22" s="157">
        <v>189692.232</v>
      </c>
      <c r="G22" s="157">
        <v>189485.877</v>
      </c>
      <c r="H22" s="158">
        <v>236787.014</v>
      </c>
      <c r="I22" s="159">
        <f t="shared" si="1"/>
        <v>24.96288258992516</v>
      </c>
      <c r="J22" s="159">
        <f t="shared" si="2"/>
        <v>33.58287961180131</v>
      </c>
      <c r="K22" s="37"/>
    </row>
    <row r="23" spans="2:11" ht="15" customHeight="1">
      <c r="B23" s="42" t="s">
        <v>53</v>
      </c>
      <c r="C23" s="160">
        <v>50190.758</v>
      </c>
      <c r="D23" s="161">
        <v>55185.95</v>
      </c>
      <c r="E23" s="161">
        <v>56825.132</v>
      </c>
      <c r="F23" s="161">
        <v>52035.673</v>
      </c>
      <c r="G23" s="161">
        <v>76923.748</v>
      </c>
      <c r="H23" s="162">
        <v>69467.622</v>
      </c>
      <c r="I23" s="163">
        <f t="shared" si="1"/>
        <v>-9.692879239321517</v>
      </c>
      <c r="J23" s="159">
        <f t="shared" si="2"/>
        <v>38.40719839297903</v>
      </c>
      <c r="K23" s="37"/>
    </row>
    <row r="24" spans="2:11" ht="15" customHeight="1">
      <c r="B24" s="42" t="s">
        <v>54</v>
      </c>
      <c r="C24" s="160">
        <v>39366.493</v>
      </c>
      <c r="D24" s="161">
        <v>51979.384</v>
      </c>
      <c r="E24" s="161">
        <v>50517.22</v>
      </c>
      <c r="F24" s="161">
        <v>40998.527</v>
      </c>
      <c r="G24" s="161">
        <v>42734.343</v>
      </c>
      <c r="H24" s="162">
        <v>49397.671</v>
      </c>
      <c r="I24" s="163">
        <f t="shared" si="1"/>
        <v>15.592442827540376</v>
      </c>
      <c r="J24" s="159">
        <f t="shared" si="2"/>
        <v>25.481512920137426</v>
      </c>
      <c r="K24" s="37"/>
    </row>
    <row r="25" spans="2:10" ht="15" customHeight="1">
      <c r="B25" s="42" t="s">
        <v>55</v>
      </c>
      <c r="C25" s="160">
        <v>710892.583</v>
      </c>
      <c r="D25" s="161">
        <v>764477.056</v>
      </c>
      <c r="E25" s="161">
        <v>781576.879</v>
      </c>
      <c r="F25" s="161">
        <v>588068.319</v>
      </c>
      <c r="G25" s="161">
        <v>618974.324</v>
      </c>
      <c r="H25" s="162">
        <v>696916.482</v>
      </c>
      <c r="I25" s="163">
        <f t="shared" si="1"/>
        <v>12.592147198661507</v>
      </c>
      <c r="J25" s="159">
        <f t="shared" si="2"/>
        <v>-1.9659933630226112</v>
      </c>
    </row>
    <row r="26" spans="2:10" ht="15" customHeight="1">
      <c r="B26" s="107" t="s">
        <v>56</v>
      </c>
      <c r="C26" s="164">
        <v>1132316.642</v>
      </c>
      <c r="D26" s="165">
        <v>1258170.184</v>
      </c>
      <c r="E26" s="165">
        <v>1285744.82</v>
      </c>
      <c r="F26" s="165">
        <v>1088254.528</v>
      </c>
      <c r="G26" s="165">
        <v>1106242.65</v>
      </c>
      <c r="H26" s="166">
        <v>1183656.837</v>
      </c>
      <c r="I26" s="167">
        <f t="shared" si="1"/>
        <v>6.997939104951345</v>
      </c>
      <c r="J26" s="167">
        <f t="shared" si="2"/>
        <v>4.534084645202996</v>
      </c>
    </row>
    <row r="27" spans="2:10" ht="14.25" customHeight="1">
      <c r="B27" s="48" t="s">
        <v>57</v>
      </c>
      <c r="C27" s="168" t="s">
        <v>5</v>
      </c>
      <c r="D27" s="169" t="s">
        <v>5</v>
      </c>
      <c r="E27" s="169" t="s">
        <v>5</v>
      </c>
      <c r="F27" s="169" t="s">
        <v>5</v>
      </c>
      <c r="G27" s="169" t="s">
        <v>5</v>
      </c>
      <c r="H27" s="170" t="s">
        <v>5</v>
      </c>
      <c r="I27" s="172" t="s">
        <v>5</v>
      </c>
      <c r="J27" s="172" t="s">
        <v>5</v>
      </c>
    </row>
    <row r="28" spans="2:10" ht="14.25" customHeight="1">
      <c r="B28" s="45" t="s">
        <v>58</v>
      </c>
      <c r="C28" s="173">
        <v>312370.456</v>
      </c>
      <c r="D28" s="174">
        <v>331134.196</v>
      </c>
      <c r="E28" s="174">
        <v>329330.392</v>
      </c>
      <c r="F28" s="174">
        <v>337401.801</v>
      </c>
      <c r="G28" s="174">
        <v>347617.2</v>
      </c>
      <c r="H28" s="174">
        <v>526896.075</v>
      </c>
      <c r="I28" s="176">
        <f>100*(H28/G28-1)</f>
        <v>51.57364911747748</v>
      </c>
      <c r="J28" s="177">
        <f>100*(H28/C28-1)</f>
        <v>68.67666736062898</v>
      </c>
    </row>
    <row r="29" spans="2:10" ht="14.25" customHeight="1">
      <c r="B29" s="27" t="s">
        <v>59</v>
      </c>
      <c r="C29" s="168" t="s">
        <v>5</v>
      </c>
      <c r="D29" s="178">
        <v>5451.631</v>
      </c>
      <c r="E29" s="178">
        <v>6544.844</v>
      </c>
      <c r="F29" s="178">
        <v>4747.571</v>
      </c>
      <c r="G29" s="178">
        <v>7235.051</v>
      </c>
      <c r="H29" s="170">
        <v>29671.028</v>
      </c>
      <c r="I29" s="155">
        <f aca="true" t="shared" si="3" ref="I29">100*(H29/G29-1)</f>
        <v>310.1011589275597</v>
      </c>
      <c r="J29" s="179" t="s">
        <v>5</v>
      </c>
    </row>
    <row r="30" spans="2:10" ht="14.25" customHeight="1">
      <c r="B30" s="45" t="s">
        <v>106</v>
      </c>
      <c r="C30" s="173">
        <v>658668.224</v>
      </c>
      <c r="D30" s="174">
        <v>803299.771</v>
      </c>
      <c r="E30" s="174">
        <v>794198.635</v>
      </c>
      <c r="F30" s="174">
        <v>789947.418</v>
      </c>
      <c r="G30" s="174">
        <v>828716.678</v>
      </c>
      <c r="H30" s="174">
        <v>871944.839</v>
      </c>
      <c r="I30" s="180">
        <f>100*(H30/G30-1)</f>
        <v>5.216277425998661</v>
      </c>
      <c r="J30" s="181">
        <f>100*(H30/C30-1)</f>
        <v>32.379976326290794</v>
      </c>
    </row>
    <row r="31" spans="2:10" ht="12.75">
      <c r="B31" s="217" t="s">
        <v>70</v>
      </c>
      <c r="C31" s="217"/>
      <c r="D31" s="217"/>
      <c r="E31" s="217"/>
      <c r="F31" s="217"/>
      <c r="G31" s="217"/>
      <c r="H31" s="217"/>
      <c r="I31" s="217"/>
      <c r="J31" s="217"/>
    </row>
    <row r="32" spans="2:10" ht="24.75" customHeight="1">
      <c r="B32" s="221" t="s">
        <v>78</v>
      </c>
      <c r="C32" s="221"/>
      <c r="D32" s="221"/>
      <c r="E32" s="221"/>
      <c r="F32" s="221"/>
      <c r="G32" s="221"/>
      <c r="H32" s="221"/>
      <c r="I32" s="221"/>
      <c r="J32" s="221"/>
    </row>
    <row r="33" spans="2:10" ht="12.75">
      <c r="B33" s="11" t="s">
        <v>165</v>
      </c>
      <c r="C33" s="17"/>
      <c r="D33" s="17"/>
      <c r="E33" s="17"/>
      <c r="F33" s="17"/>
      <c r="G33" s="17"/>
      <c r="H33" s="17"/>
      <c r="I33" s="17"/>
      <c r="J33" s="17"/>
    </row>
    <row r="34" spans="2:10" ht="12.75">
      <c r="B34" s="213" t="s">
        <v>127</v>
      </c>
      <c r="C34" s="213"/>
      <c r="D34" s="213"/>
      <c r="E34" s="213"/>
      <c r="F34" s="213"/>
      <c r="G34" s="213"/>
      <c r="H34" s="213"/>
      <c r="I34" s="213"/>
      <c r="J34" s="213"/>
    </row>
    <row r="35" ht="12.75">
      <c r="B35" s="39"/>
    </row>
    <row r="37" ht="12.75">
      <c r="H37" s="182"/>
    </row>
  </sheetData>
  <mergeCells count="5">
    <mergeCell ref="B31:J31"/>
    <mergeCell ref="B32:J32"/>
    <mergeCell ref="B34:J34"/>
    <mergeCell ref="B1:J1"/>
    <mergeCell ref="B2:J2"/>
  </mergeCells>
  <printOptions/>
  <pageMargins left="0.44431372549019615" right="0.44431372549019615" top="0.44431372549019615" bottom="0.44431372549019615" header="0.5098039215686275" footer="0.5098039215686275"/>
  <pageSetup horizontalDpi="600" verticalDpi="600" orientation="landscape" paperSize="9" r:id="rId1"/>
  <ignoredErrors>
    <ignoredError sqref="C4:H4"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U20"/>
  <sheetViews>
    <sheetView showGridLines="0" workbookViewId="0" topLeftCell="A13">
      <selection activeCell="P41" sqref="P41"/>
    </sheetView>
  </sheetViews>
  <sheetFormatPr defaultColWidth="9.140625" defaultRowHeight="12.75"/>
  <cols>
    <col min="3" max="3" width="27.421875" style="0" customWidth="1"/>
    <col min="4" max="18" width="10.7109375" style="0" customWidth="1"/>
    <col min="19" max="19" width="10.140625" style="0" customWidth="1"/>
    <col min="21" max="21" width="10.7109375" style="0" bestFit="1" customWidth="1"/>
    <col min="24" max="24" width="10.140625" style="0" bestFit="1" customWidth="1"/>
  </cols>
  <sheetData>
    <row r="3" spans="19:20" ht="28.5" customHeight="1">
      <c r="S3" s="89"/>
      <c r="T3" s="89"/>
    </row>
    <row r="6" spans="3:19" ht="37.5" customHeight="1">
      <c r="C6" s="94" t="s">
        <v>84</v>
      </c>
      <c r="D6" s="187">
        <v>2007</v>
      </c>
      <c r="E6" s="187">
        <v>2008</v>
      </c>
      <c r="F6" s="187">
        <v>2009</v>
      </c>
      <c r="G6" s="187">
        <v>2010</v>
      </c>
      <c r="H6" s="187">
        <v>2011</v>
      </c>
      <c r="I6" s="187">
        <v>2012</v>
      </c>
      <c r="J6" s="187">
        <v>2013</v>
      </c>
      <c r="K6" s="187">
        <v>2014</v>
      </c>
      <c r="L6" s="187">
        <v>2015</v>
      </c>
      <c r="M6" s="187">
        <v>2016</v>
      </c>
      <c r="N6" s="187">
        <v>2017</v>
      </c>
      <c r="O6" s="187">
        <v>2018</v>
      </c>
      <c r="P6" s="187">
        <v>2019</v>
      </c>
      <c r="Q6" s="187">
        <v>2020</v>
      </c>
      <c r="R6" s="187">
        <v>2021</v>
      </c>
      <c r="S6" s="187">
        <v>2022</v>
      </c>
    </row>
    <row r="7" spans="2:21" ht="14.1" customHeight="1">
      <c r="B7" s="218"/>
      <c r="C7" s="188" t="s">
        <v>30</v>
      </c>
      <c r="D7" s="63">
        <v>2175301</v>
      </c>
      <c r="E7" s="63">
        <v>2158841</v>
      </c>
      <c r="F7" s="63">
        <v>2074922</v>
      </c>
      <c r="G7" s="63">
        <v>2134012</v>
      </c>
      <c r="H7" s="63">
        <v>2181926</v>
      </c>
      <c r="I7" s="63">
        <v>2096398</v>
      </c>
      <c r="J7" s="63">
        <v>2016989</v>
      </c>
      <c r="K7" s="63">
        <v>2068414</v>
      </c>
      <c r="L7" s="63">
        <v>1991274</v>
      </c>
      <c r="M7" s="63">
        <v>1989123</v>
      </c>
      <c r="N7" s="63">
        <v>2026259</v>
      </c>
      <c r="O7" s="63">
        <v>2189422</v>
      </c>
      <c r="P7" s="63">
        <v>2278469</v>
      </c>
      <c r="Q7" s="63">
        <v>1944030</v>
      </c>
      <c r="R7" s="63">
        <v>1993617</v>
      </c>
      <c r="S7" s="63">
        <v>2232354</v>
      </c>
      <c r="T7" s="131">
        <f>S7/R7-1</f>
        <v>0.11975068430897218</v>
      </c>
      <c r="U7" s="189"/>
    </row>
    <row r="8" spans="2:21" ht="14.1" customHeight="1">
      <c r="B8" s="218"/>
      <c r="C8" s="190" t="s">
        <v>29</v>
      </c>
      <c r="D8" s="63">
        <v>12864042.348</v>
      </c>
      <c r="E8" s="63">
        <v>13183002.339</v>
      </c>
      <c r="F8" s="63">
        <v>13274363.4838</v>
      </c>
      <c r="G8" s="63">
        <v>13739816.36813</v>
      </c>
      <c r="H8" s="63">
        <v>14077936.92724</v>
      </c>
      <c r="I8" s="63">
        <v>13905002.9135</v>
      </c>
      <c r="J8" s="63">
        <v>13711174.71449</v>
      </c>
      <c r="K8" s="63">
        <v>13679851.738</v>
      </c>
      <c r="L8" s="63">
        <v>14280661.580999969</v>
      </c>
      <c r="M8" s="63">
        <v>14911085.095</v>
      </c>
      <c r="N8" s="63">
        <v>15447890.790693002</v>
      </c>
      <c r="O8" s="63">
        <v>16173587.747</v>
      </c>
      <c r="P8" s="63">
        <v>16288379.127</v>
      </c>
      <c r="Q8" s="63">
        <v>13250265.995</v>
      </c>
      <c r="R8" s="63">
        <v>14352821.371635005</v>
      </c>
      <c r="S8" s="63">
        <v>16367828.573</v>
      </c>
      <c r="T8" s="131">
        <f>S8/R8-1</f>
        <v>0.14039101784874064</v>
      </c>
      <c r="U8" s="189"/>
    </row>
    <row r="9" spans="2:21" ht="14.1" customHeight="1">
      <c r="B9" s="218"/>
      <c r="C9" s="190" t="s">
        <v>25</v>
      </c>
      <c r="D9" s="191"/>
      <c r="E9" s="191"/>
      <c r="F9" s="191"/>
      <c r="G9" s="191"/>
      <c r="H9" s="191"/>
      <c r="I9" s="191"/>
      <c r="J9" s="191"/>
      <c r="K9" s="191"/>
      <c r="L9" s="191"/>
      <c r="M9" s="191"/>
      <c r="N9" s="191"/>
      <c r="O9" s="191"/>
      <c r="P9" s="191"/>
      <c r="Q9" s="191"/>
      <c r="R9" s="191"/>
      <c r="S9" s="191"/>
      <c r="T9" s="131"/>
      <c r="U9" s="189"/>
    </row>
    <row r="10" spans="2:21" ht="14.1" customHeight="1">
      <c r="B10" s="218"/>
      <c r="C10" s="192" t="s">
        <v>84</v>
      </c>
      <c r="D10" s="193">
        <f aca="true" t="shared" si="0" ref="D10:O10">1000*D8/D7</f>
        <v>5913.683829502216</v>
      </c>
      <c r="E10" s="193">
        <f t="shared" si="0"/>
        <v>6106.518423079791</v>
      </c>
      <c r="F10" s="193">
        <f t="shared" si="0"/>
        <v>6397.524091893574</v>
      </c>
      <c r="G10" s="193">
        <f t="shared" si="0"/>
        <v>6438.49067771409</v>
      </c>
      <c r="H10" s="193">
        <f t="shared" si="0"/>
        <v>6452.0689185792735</v>
      </c>
      <c r="I10" s="193">
        <f t="shared" si="0"/>
        <v>6632.806801714179</v>
      </c>
      <c r="J10" s="193">
        <f t="shared" si="0"/>
        <v>6797.843079208662</v>
      </c>
      <c r="K10" s="193">
        <f t="shared" si="0"/>
        <v>6613.69132968545</v>
      </c>
      <c r="L10" s="193">
        <f t="shared" si="0"/>
        <v>7171.620571051482</v>
      </c>
      <c r="M10" s="193">
        <f t="shared" si="0"/>
        <v>7496.311236157844</v>
      </c>
      <c r="N10" s="193">
        <f t="shared" si="0"/>
        <v>7623.84808195448</v>
      </c>
      <c r="O10" s="193">
        <f t="shared" si="0"/>
        <v>7387.149552256257</v>
      </c>
      <c r="P10" s="193">
        <f aca="true" t="shared" si="1" ref="P10:S10">1000*P8/P7</f>
        <v>7148.826307050919</v>
      </c>
      <c r="Q10" s="193">
        <f t="shared" si="1"/>
        <v>6815.87526684259</v>
      </c>
      <c r="R10" s="193">
        <f t="shared" si="1"/>
        <v>7199.387531123081</v>
      </c>
      <c r="S10" s="193">
        <f t="shared" si="1"/>
        <v>7332.0936433020925</v>
      </c>
      <c r="T10" s="131">
        <f>S10/R10-1</f>
        <v>0.018432972472355535</v>
      </c>
      <c r="U10" s="189"/>
    </row>
    <row r="12" spans="3:19" ht="12.75">
      <c r="C12" s="194"/>
      <c r="D12" s="195"/>
      <c r="E12" s="195">
        <f aca="true" t="shared" si="2" ref="E12:O12">E10/D10-1</f>
        <v>0.032608201442146934</v>
      </c>
      <c r="F12" s="195">
        <f t="shared" si="2"/>
        <v>0.04765492358361145</v>
      </c>
      <c r="G12" s="195">
        <f t="shared" si="2"/>
        <v>0.006403506299011097</v>
      </c>
      <c r="H12" s="195">
        <f t="shared" si="2"/>
        <v>0.002108916754695711</v>
      </c>
      <c r="I12" s="195">
        <f t="shared" si="2"/>
        <v>0.028012391903387</v>
      </c>
      <c r="J12" s="195">
        <f t="shared" si="2"/>
        <v>0.024881815862906054</v>
      </c>
      <c r="K12" s="195">
        <f t="shared" si="2"/>
        <v>-0.02708973234266676</v>
      </c>
      <c r="L12" s="195">
        <f t="shared" si="2"/>
        <v>0.0843597340053921</v>
      </c>
      <c r="M12" s="195">
        <f t="shared" si="2"/>
        <v>0.04527437862747341</v>
      </c>
      <c r="N12" s="195">
        <f t="shared" si="2"/>
        <v>0.01701328050274542</v>
      </c>
      <c r="O12" s="195">
        <f t="shared" si="2"/>
        <v>-0.03104712045069269</v>
      </c>
      <c r="P12" s="195">
        <f>P10/O10-1</f>
        <v>-0.03226186819685373</v>
      </c>
      <c r="Q12" s="195">
        <f aca="true" t="shared" si="3" ref="Q12:R12">Q10/P10-1</f>
        <v>-0.046574224342244674</v>
      </c>
      <c r="R12" s="195">
        <f t="shared" si="3"/>
        <v>0.05626750039663664</v>
      </c>
      <c r="S12" s="129">
        <f>S10/R10-1</f>
        <v>0.018432972472355535</v>
      </c>
    </row>
    <row r="15" ht="12.75">
      <c r="C15" s="194"/>
    </row>
    <row r="16" spans="3:18" ht="15" customHeight="1">
      <c r="C16" s="219" t="s">
        <v>162</v>
      </c>
      <c r="D16" s="219"/>
      <c r="E16" s="219"/>
      <c r="F16" s="219"/>
      <c r="G16" s="219"/>
      <c r="H16" s="219"/>
      <c r="I16" s="88"/>
      <c r="J16" s="88"/>
      <c r="K16" s="88"/>
      <c r="L16" s="88"/>
      <c r="M16" s="88"/>
      <c r="N16" s="88"/>
      <c r="O16" s="89"/>
      <c r="P16" s="89"/>
      <c r="Q16" s="89"/>
      <c r="R16" s="89"/>
    </row>
    <row r="17" ht="14.25">
      <c r="C17" s="200" t="s">
        <v>67</v>
      </c>
    </row>
    <row r="19" ht="12.75">
      <c r="C19" t="s">
        <v>177</v>
      </c>
    </row>
    <row r="20" ht="12.75">
      <c r="C20" s="39" t="s">
        <v>127</v>
      </c>
    </row>
    <row r="40" ht="27" customHeight="1"/>
  </sheetData>
  <mergeCells count="2">
    <mergeCell ref="B7:B10"/>
    <mergeCell ref="C16:H16"/>
  </mergeCells>
  <printOptions/>
  <pageMargins left="0.44431372549019615" right="0.44431372549019615" top="0.44431372549019615" bottom="0.44431372549019615" header="0.5098039215686275" footer="0.509803921568627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3"/>
  <sheetViews>
    <sheetView showGridLines="0" workbookViewId="0" topLeftCell="A1">
      <selection activeCell="B1" sqref="B1:F1048576"/>
    </sheetView>
  </sheetViews>
  <sheetFormatPr defaultColWidth="9.140625" defaultRowHeight="12.75"/>
  <cols>
    <col min="1" max="1" width="3.7109375" style="0" customWidth="1"/>
    <col min="2" max="2" width="13.57421875" style="0" customWidth="1"/>
    <col min="3" max="3" width="15.421875" style="0" customWidth="1"/>
    <col min="4" max="4" width="13.57421875" style="0" bestFit="1" customWidth="1"/>
    <col min="5" max="5" width="9.140625" style="0" customWidth="1"/>
  </cols>
  <sheetData>
    <row r="1" spans="2:9" ht="15.75">
      <c r="B1" s="9"/>
      <c r="C1" s="9"/>
      <c r="D1" s="9"/>
      <c r="F1" s="12" t="s">
        <v>129</v>
      </c>
      <c r="G1" s="9"/>
      <c r="H1" s="9"/>
      <c r="I1" s="9"/>
    </row>
    <row r="2" ht="16.5" customHeight="1">
      <c r="F2" s="200" t="s">
        <v>83</v>
      </c>
    </row>
    <row r="3" spans="3:4" ht="21" customHeight="1">
      <c r="C3" t="s">
        <v>61</v>
      </c>
      <c r="D3" t="s">
        <v>62</v>
      </c>
    </row>
    <row r="4" spans="2:6" ht="21" customHeight="1">
      <c r="B4" s="37"/>
      <c r="C4" t="s">
        <v>84</v>
      </c>
      <c r="D4" s="37">
        <v>7.786609272619057</v>
      </c>
      <c r="F4" s="11" t="s">
        <v>68</v>
      </c>
    </row>
    <row r="5" spans="2:6" ht="12.75">
      <c r="B5" s="37"/>
      <c r="D5" s="37"/>
      <c r="F5" s="39" t="s">
        <v>117</v>
      </c>
    </row>
    <row r="6" spans="2:4" ht="15" customHeight="1">
      <c r="B6" s="37"/>
      <c r="C6" s="2" t="s">
        <v>50</v>
      </c>
      <c r="D6" s="37">
        <v>33.33420518703426</v>
      </c>
    </row>
    <row r="7" spans="2:4" ht="15" customHeight="1">
      <c r="B7" s="37"/>
      <c r="C7" s="2" t="s">
        <v>39</v>
      </c>
      <c r="D7" s="37">
        <v>24.71393567806411</v>
      </c>
    </row>
    <row r="8" spans="2:4" ht="15" customHeight="1">
      <c r="B8" s="37"/>
      <c r="C8" s="2" t="s">
        <v>36</v>
      </c>
      <c r="D8" s="37">
        <v>24.664854925810047</v>
      </c>
    </row>
    <row r="9" spans="2:4" ht="15" customHeight="1">
      <c r="B9" s="37"/>
      <c r="C9" s="2" t="s">
        <v>47</v>
      </c>
      <c r="D9" s="37">
        <v>24.514962091282086</v>
      </c>
    </row>
    <row r="10" spans="2:4" ht="15" customHeight="1">
      <c r="B10" s="37"/>
      <c r="C10" s="2" t="s">
        <v>55</v>
      </c>
      <c r="D10" s="37">
        <v>18.914748746694176</v>
      </c>
    </row>
    <row r="11" spans="2:4" ht="15" customHeight="1">
      <c r="B11" s="37"/>
      <c r="C11" s="2" t="s">
        <v>38</v>
      </c>
      <c r="D11" s="37">
        <v>16.63884742718028</v>
      </c>
    </row>
    <row r="12" spans="2:4" ht="15" customHeight="1">
      <c r="B12" s="37"/>
      <c r="C12" s="2" t="s">
        <v>56</v>
      </c>
      <c r="D12" s="37">
        <v>16.406567463286006</v>
      </c>
    </row>
    <row r="13" spans="2:4" ht="15" customHeight="1">
      <c r="B13" s="37"/>
      <c r="C13" s="2" t="s">
        <v>41</v>
      </c>
      <c r="D13" s="37">
        <v>16.370651867536324</v>
      </c>
    </row>
    <row r="14" spans="2:4" ht="15" customHeight="1">
      <c r="B14" s="37"/>
      <c r="C14" s="2" t="s">
        <v>48</v>
      </c>
      <c r="D14" s="37">
        <v>14.131508289015654</v>
      </c>
    </row>
    <row r="15" spans="2:4" ht="15" customHeight="1">
      <c r="B15" s="37"/>
      <c r="C15" s="2" t="s">
        <v>54</v>
      </c>
      <c r="D15" s="37">
        <v>10.600055114001703</v>
      </c>
    </row>
    <row r="16" spans="2:4" ht="15" customHeight="1">
      <c r="B16" s="37"/>
      <c r="C16" s="2" t="s">
        <v>40</v>
      </c>
      <c r="D16" s="37">
        <v>10.431021401669927</v>
      </c>
    </row>
    <row r="17" spans="2:4" ht="15" customHeight="1">
      <c r="B17" s="37"/>
      <c r="C17" s="2" t="s">
        <v>42</v>
      </c>
      <c r="D17" s="37">
        <v>10.249708445291319</v>
      </c>
    </row>
    <row r="18" spans="2:4" ht="15" customHeight="1">
      <c r="B18" s="37"/>
      <c r="C18" s="2" t="s">
        <v>49</v>
      </c>
      <c r="D18" s="37">
        <v>9.203423753513848</v>
      </c>
    </row>
    <row r="19" spans="2:4" ht="15" customHeight="1">
      <c r="B19" s="37"/>
      <c r="C19" s="2" t="s">
        <v>46</v>
      </c>
      <c r="D19" s="37">
        <v>9.02289134581567</v>
      </c>
    </row>
    <row r="20" spans="2:4" ht="15" customHeight="1">
      <c r="B20" s="37"/>
      <c r="C20" s="2" t="s">
        <v>52</v>
      </c>
      <c r="D20" s="37">
        <v>8.16790621520074</v>
      </c>
    </row>
    <row r="21" spans="2:4" ht="15" customHeight="1">
      <c r="B21" s="37"/>
      <c r="C21" s="2" t="s">
        <v>45</v>
      </c>
      <c r="D21" s="37">
        <v>8.110498982659186</v>
      </c>
    </row>
    <row r="22" spans="2:4" ht="15" customHeight="1">
      <c r="B22" s="37"/>
      <c r="C22" s="2" t="s">
        <v>44</v>
      </c>
      <c r="D22" s="37">
        <v>6.121102006949126</v>
      </c>
    </row>
    <row r="23" spans="2:4" ht="15" customHeight="1">
      <c r="B23" s="37"/>
      <c r="C23" s="2" t="s">
        <v>37</v>
      </c>
      <c r="D23" s="37">
        <v>4.753345232097832</v>
      </c>
    </row>
    <row r="24" spans="2:4" ht="15" customHeight="1">
      <c r="B24" s="37"/>
      <c r="C24" s="40" t="s">
        <v>43</v>
      </c>
      <c r="D24" s="37">
        <v>4.157771857600334</v>
      </c>
    </row>
    <row r="25" spans="2:4" ht="15" customHeight="1">
      <c r="B25" s="37"/>
      <c r="C25" s="2" t="s">
        <v>60</v>
      </c>
      <c r="D25" s="37">
        <v>3.3315532229086418</v>
      </c>
    </row>
    <row r="26" spans="2:4" ht="15.75" customHeight="1">
      <c r="B26" s="37"/>
      <c r="C26" s="2" t="s">
        <v>51</v>
      </c>
      <c r="D26" s="37">
        <v>3.230633911496165</v>
      </c>
    </row>
    <row r="27" spans="2:4" ht="15" customHeight="1">
      <c r="B27" s="37"/>
      <c r="C27" s="2" t="s">
        <v>53</v>
      </c>
      <c r="D27" s="37">
        <v>3.163742401759772</v>
      </c>
    </row>
    <row r="28" spans="2:4" ht="12.75">
      <c r="B28" s="27"/>
      <c r="C28" s="27"/>
      <c r="D28" s="27"/>
    </row>
    <row r="29" spans="2:4" ht="12.75">
      <c r="B29" s="37"/>
      <c r="C29" s="2" t="s">
        <v>58</v>
      </c>
      <c r="D29" s="37">
        <v>39.38373543441448</v>
      </c>
    </row>
    <row r="30" spans="2:4" ht="12.75">
      <c r="B30" s="37"/>
      <c r="C30" s="2" t="s">
        <v>57</v>
      </c>
      <c r="D30" s="37">
        <v>20.28175956733324</v>
      </c>
    </row>
    <row r="31" spans="1:4" ht="12.75">
      <c r="A31" s="1"/>
      <c r="B31" s="1"/>
      <c r="C31" s="1"/>
      <c r="D31" s="37"/>
    </row>
    <row r="32" spans="3:4" ht="12.75">
      <c r="C32" s="40" t="s">
        <v>106</v>
      </c>
      <c r="D32" s="37">
        <v>6.305311762321997</v>
      </c>
    </row>
    <row r="33" spans="3:4" ht="12.75">
      <c r="C33" s="2" t="s">
        <v>59</v>
      </c>
      <c r="D33" s="37">
        <v>4.745546339938009</v>
      </c>
    </row>
  </sheetData>
  <printOptions/>
  <pageMargins left="0.18470588235294122" right="0.19647058823529415" top="0.44352941176470595" bottom="0.44352941176470595" header="0.5098039215686275" footer="0.5098039215686275"/>
  <pageSetup fitToHeight="1" fitToWidth="1" horizontalDpi="600" verticalDpi="600" orientation="landscape" paperSize="9" scale="50"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W53"/>
  <sheetViews>
    <sheetView showGridLines="0" workbookViewId="0" topLeftCell="A1"/>
  </sheetViews>
  <sheetFormatPr defaultColWidth="9.140625" defaultRowHeight="12.75"/>
  <cols>
    <col min="1" max="1" width="2.8515625" style="0" customWidth="1"/>
    <col min="2" max="2" width="17.7109375" style="0" customWidth="1"/>
    <col min="3" max="3" width="15.57421875" style="0" customWidth="1"/>
    <col min="4" max="4" width="11.8515625" style="0" customWidth="1"/>
    <col min="5" max="5" width="14.140625" style="0" customWidth="1"/>
    <col min="6" max="7" width="8.140625" style="0" customWidth="1"/>
    <col min="8" max="8" width="22.00390625" style="0" customWidth="1"/>
    <col min="9" max="9" width="11.7109375" style="0" customWidth="1"/>
    <col min="10" max="11" width="8.140625" style="0" customWidth="1"/>
    <col min="12" max="12" width="24.00390625" style="0" customWidth="1"/>
    <col min="13" max="13" width="14.57421875" style="0" customWidth="1"/>
    <col min="14" max="14" width="9.7109375" style="0" customWidth="1"/>
    <col min="15" max="15" width="10.57421875" style="0" customWidth="1"/>
    <col min="16" max="16" width="7.00390625" style="0" customWidth="1"/>
    <col min="17" max="17" width="11.57421875" style="0" customWidth="1"/>
  </cols>
  <sheetData>
    <row r="1" spans="2:14" ht="20.25" customHeight="1">
      <c r="B1" s="219" t="s">
        <v>163</v>
      </c>
      <c r="C1" s="219"/>
      <c r="D1" s="219"/>
      <c r="E1" s="219"/>
      <c r="F1" s="219"/>
      <c r="G1" s="219"/>
      <c r="H1" s="219"/>
      <c r="I1" s="219"/>
      <c r="J1" s="219"/>
      <c r="K1" s="219"/>
      <c r="L1" s="219"/>
      <c r="M1" s="219"/>
      <c r="N1" s="219"/>
    </row>
    <row r="3" ht="14.25" customHeight="1"/>
    <row r="4" ht="15" customHeight="1"/>
    <row r="5" ht="18" customHeight="1"/>
    <row r="6" ht="48" customHeight="1"/>
    <row r="7" ht="16.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8.25" customHeight="1">
      <c r="P30" s="26"/>
    </row>
    <row r="31" spans="2:14" ht="12.75">
      <c r="B31" s="217"/>
      <c r="C31" s="217"/>
      <c r="D31" s="217"/>
      <c r="E31" s="217"/>
      <c r="F31" s="217"/>
      <c r="G31" s="217"/>
      <c r="H31" s="217"/>
      <c r="I31" s="217"/>
      <c r="J31" s="217"/>
      <c r="K31" s="217"/>
      <c r="L31" s="217"/>
      <c r="M31" s="217"/>
      <c r="N31" s="217"/>
    </row>
    <row r="32" ht="12.75">
      <c r="B32" t="s">
        <v>78</v>
      </c>
    </row>
    <row r="33" spans="2:14" ht="12.75">
      <c r="B33" s="213" t="s">
        <v>127</v>
      </c>
      <c r="C33" s="213"/>
      <c r="D33" s="213"/>
      <c r="E33" s="213"/>
      <c r="F33" s="213"/>
      <c r="G33" s="213"/>
      <c r="H33" s="213"/>
      <c r="I33" s="213"/>
      <c r="J33" s="213"/>
      <c r="K33" s="213"/>
      <c r="L33" s="213"/>
      <c r="M33" s="213"/>
      <c r="N33" s="213"/>
    </row>
    <row r="34" ht="12.75">
      <c r="B34" s="39"/>
    </row>
    <row r="37" spans="6:23" ht="38.25">
      <c r="F37" s="6"/>
      <c r="G37" s="6"/>
      <c r="H37" s="6"/>
      <c r="I37" s="196" t="s">
        <v>99</v>
      </c>
      <c r="J37" s="6"/>
      <c r="K37" s="6"/>
      <c r="L37" s="6"/>
      <c r="M37" s="196" t="s">
        <v>100</v>
      </c>
      <c r="N37" s="6"/>
      <c r="O37" s="6"/>
      <c r="P37" s="6"/>
      <c r="Q37" s="6"/>
      <c r="R37" s="6"/>
      <c r="S37" s="6"/>
      <c r="T37" s="6"/>
      <c r="U37" s="6"/>
      <c r="V37" s="6"/>
      <c r="W37" s="6"/>
    </row>
    <row r="38" spans="6:22" ht="25.5">
      <c r="F38" s="6"/>
      <c r="G38" s="6"/>
      <c r="H38" s="199" t="s">
        <v>80</v>
      </c>
      <c r="I38" s="198">
        <v>1552950</v>
      </c>
      <c r="J38" s="6"/>
      <c r="K38" s="6"/>
      <c r="L38" s="199" t="s">
        <v>80</v>
      </c>
      <c r="M38" s="198">
        <v>9024516333</v>
      </c>
      <c r="N38" s="6"/>
      <c r="O38" s="6"/>
      <c r="P38" s="6"/>
      <c r="Q38" s="6"/>
      <c r="R38" s="6"/>
      <c r="S38" s="6"/>
      <c r="T38" s="6"/>
      <c r="U38" s="6"/>
      <c r="V38" s="6"/>
    </row>
    <row r="39" spans="6:22" ht="25.5">
      <c r="F39" s="6"/>
      <c r="G39" s="6"/>
      <c r="H39" s="199" t="s">
        <v>79</v>
      </c>
      <c r="I39" s="198">
        <v>316794</v>
      </c>
      <c r="J39" s="6"/>
      <c r="K39" s="6"/>
      <c r="L39" s="199" t="s">
        <v>73</v>
      </c>
      <c r="M39" s="198">
        <v>2405985128</v>
      </c>
      <c r="N39" s="6"/>
      <c r="O39" s="6"/>
      <c r="P39" s="6"/>
      <c r="Q39" s="6"/>
      <c r="R39" s="6"/>
      <c r="S39" s="6"/>
      <c r="T39" s="6"/>
      <c r="U39" s="6"/>
      <c r="V39" s="6"/>
    </row>
    <row r="40" spans="6:22" ht="12.75">
      <c r="F40" s="6"/>
      <c r="G40" s="6"/>
      <c r="H40" s="199" t="s">
        <v>75</v>
      </c>
      <c r="I40" s="198">
        <v>141867</v>
      </c>
      <c r="J40" s="6"/>
      <c r="K40" s="6"/>
      <c r="L40" s="199" t="s">
        <v>75</v>
      </c>
      <c r="M40" s="198">
        <v>1834576272</v>
      </c>
      <c r="N40" s="6"/>
      <c r="O40" s="6"/>
      <c r="P40" s="6"/>
      <c r="Q40" s="6"/>
      <c r="R40" s="6"/>
      <c r="S40" s="6"/>
      <c r="T40" s="6"/>
      <c r="U40" s="6"/>
      <c r="V40" s="6"/>
    </row>
    <row r="41" spans="6:22" ht="12.75">
      <c r="F41" s="6"/>
      <c r="G41" s="6"/>
      <c r="H41" s="197" t="s">
        <v>33</v>
      </c>
      <c r="I41" s="198">
        <v>79945</v>
      </c>
      <c r="J41" s="6"/>
      <c r="K41" s="6"/>
      <c r="L41" s="197" t="s">
        <v>33</v>
      </c>
      <c r="M41" s="198">
        <v>1372162734</v>
      </c>
      <c r="N41" s="6"/>
      <c r="O41" s="6"/>
      <c r="P41" s="6"/>
      <c r="Q41" s="6"/>
      <c r="R41" s="6"/>
      <c r="S41" s="6"/>
      <c r="T41" s="6"/>
      <c r="U41" s="6"/>
      <c r="V41" s="6"/>
    </row>
    <row r="42" spans="8:14" ht="12.75">
      <c r="H42" s="199" t="s">
        <v>73</v>
      </c>
      <c r="I42" s="198">
        <v>63948</v>
      </c>
      <c r="J42" s="6"/>
      <c r="L42" s="199" t="s">
        <v>72</v>
      </c>
      <c r="M42" s="198">
        <v>666658949</v>
      </c>
      <c r="N42" s="6"/>
    </row>
    <row r="43" spans="8:14" ht="25.5">
      <c r="H43" s="199" t="s">
        <v>72</v>
      </c>
      <c r="I43" s="198">
        <v>37711</v>
      </c>
      <c r="J43" s="6"/>
      <c r="L43" s="199" t="s">
        <v>79</v>
      </c>
      <c r="M43" s="198">
        <v>477221889</v>
      </c>
      <c r="N43" s="6"/>
    </row>
    <row r="44" spans="8:14" ht="12.75">
      <c r="H44" s="199" t="s">
        <v>74</v>
      </c>
      <c r="I44" s="198">
        <v>16008</v>
      </c>
      <c r="J44" s="6"/>
      <c r="L44" s="199" t="s">
        <v>74</v>
      </c>
      <c r="M44" s="198">
        <v>422694716</v>
      </c>
      <c r="N44" s="6"/>
    </row>
    <row r="45" spans="8:14" ht="12.75">
      <c r="H45" s="199" t="s">
        <v>35</v>
      </c>
      <c r="I45" s="198">
        <v>23131</v>
      </c>
      <c r="J45" s="6"/>
      <c r="L45" s="199" t="s">
        <v>35</v>
      </c>
      <c r="M45" s="198">
        <v>164012552</v>
      </c>
      <c r="N45" s="6"/>
    </row>
    <row r="46" spans="10:14" ht="12.75">
      <c r="J46" s="6"/>
      <c r="N46" s="6"/>
    </row>
    <row r="47" spans="8:14" ht="12.75">
      <c r="H47" s="199" t="s">
        <v>35</v>
      </c>
      <c r="I47" s="198">
        <v>20198</v>
      </c>
      <c r="J47" s="6"/>
      <c r="L47" s="199" t="s">
        <v>35</v>
      </c>
      <c r="M47" s="198">
        <v>154374832</v>
      </c>
      <c r="N47" s="6"/>
    </row>
    <row r="48" spans="8:14" ht="12.75">
      <c r="H48" s="199" t="s">
        <v>34</v>
      </c>
      <c r="I48" s="198">
        <v>2933</v>
      </c>
      <c r="J48" s="6"/>
      <c r="L48" s="199" t="s">
        <v>34</v>
      </c>
      <c r="M48" s="198">
        <v>9637720</v>
      </c>
      <c r="N48" s="6"/>
    </row>
    <row r="49" spans="10:14" ht="12.75">
      <c r="J49" s="6"/>
      <c r="N49" s="6"/>
    </row>
    <row r="50" spans="10:14" ht="12.75">
      <c r="J50" s="6"/>
      <c r="N50" s="6"/>
    </row>
    <row r="51" spans="10:14" ht="12.75">
      <c r="J51" s="6"/>
      <c r="N51" s="6"/>
    </row>
    <row r="52" spans="10:14" ht="12.75">
      <c r="J52" s="6"/>
      <c r="N52" s="6"/>
    </row>
    <row r="53" ht="12.75">
      <c r="N53" s="6"/>
    </row>
  </sheetData>
  <mergeCells count="3">
    <mergeCell ref="B31:N31"/>
    <mergeCell ref="B33:N33"/>
    <mergeCell ref="B1:N1"/>
  </mergeCells>
  <printOptions/>
  <pageMargins left="0.44431372549019615" right="0.44431372549019615" top="0.44431372549019615" bottom="0.44431372549019615" header="0.5098039215686275" footer="0.509803921568627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L47"/>
  <sheetViews>
    <sheetView showGridLines="0" workbookViewId="0" topLeftCell="A1">
      <selection activeCell="I5" sqref="I5"/>
    </sheetView>
  </sheetViews>
  <sheetFormatPr defaultColWidth="9.140625" defaultRowHeight="12.75"/>
  <cols>
    <col min="2" max="2" width="15.7109375" style="0" customWidth="1"/>
    <col min="3" max="3" width="8.00390625" style="0" customWidth="1"/>
    <col min="4" max="4" width="14.57421875" style="0" customWidth="1"/>
    <col min="5" max="5" width="16.140625" style="0" customWidth="1"/>
    <col min="6" max="6" width="9.57421875" style="0" bestFit="1" customWidth="1"/>
    <col min="7" max="7" width="10.7109375" style="0" bestFit="1" customWidth="1"/>
    <col min="8" max="8" width="9.7109375" style="0" customWidth="1"/>
    <col min="15" max="15" width="13.28125" style="0" customWidth="1"/>
    <col min="19" max="19" width="11.7109375" style="0" customWidth="1"/>
    <col min="20" max="20" width="11.421875" style="0" customWidth="1"/>
    <col min="21" max="21" width="10.00390625" style="0" bestFit="1" customWidth="1"/>
  </cols>
  <sheetData>
    <row r="2" spans="3:9" ht="15.75">
      <c r="C2" s="9"/>
      <c r="D2" s="9"/>
      <c r="I2" s="12" t="s">
        <v>131</v>
      </c>
    </row>
    <row r="3" ht="11.25" customHeight="1">
      <c r="I3" s="200" t="s">
        <v>69</v>
      </c>
    </row>
    <row r="4" ht="11.25" customHeight="1"/>
    <row r="6" spans="2:7" ht="12.75">
      <c r="B6" s="6" t="s">
        <v>0</v>
      </c>
      <c r="C6" s="201">
        <v>2012</v>
      </c>
      <c r="D6" s="201">
        <v>2021</v>
      </c>
      <c r="E6" s="201">
        <v>2022</v>
      </c>
      <c r="F6" s="6" t="s">
        <v>132</v>
      </c>
      <c r="G6" s="6" t="s">
        <v>133</v>
      </c>
    </row>
    <row r="7" spans="2:7" ht="12.75">
      <c r="B7" s="42" t="s">
        <v>166</v>
      </c>
      <c r="C7" s="14">
        <v>557.263551</v>
      </c>
      <c r="D7" s="14">
        <v>580.862291</v>
      </c>
      <c r="E7" s="208">
        <v>590.048166</v>
      </c>
      <c r="F7" s="15">
        <f>E7/C7-1</f>
        <v>0.05883143611522512</v>
      </c>
      <c r="G7" s="15">
        <f>E7/D7-1</f>
        <v>0.015814204403225673</v>
      </c>
    </row>
    <row r="8" spans="2:7" ht="12.75">
      <c r="B8" s="42" t="s">
        <v>42</v>
      </c>
      <c r="C8" s="14">
        <v>419.865266</v>
      </c>
      <c r="D8" s="14">
        <v>477.021204</v>
      </c>
      <c r="E8" s="208">
        <v>489.714055</v>
      </c>
      <c r="F8" s="15">
        <f aca="true" t="shared" si="0" ref="F8:F15">E8/C8-1</f>
        <v>0.1663600079745582</v>
      </c>
      <c r="G8" s="15">
        <f aca="true" t="shared" si="1" ref="G8:G15">E8/D8-1</f>
        <v>0.02660856769796749</v>
      </c>
    </row>
    <row r="9" spans="2:7" ht="12.75">
      <c r="B9" s="42" t="s">
        <v>45</v>
      </c>
      <c r="C9" s="14">
        <v>476.823088</v>
      </c>
      <c r="D9" s="14">
        <v>501.602799</v>
      </c>
      <c r="E9" s="208">
        <v>478.036257</v>
      </c>
      <c r="F9" s="15">
        <f t="shared" si="0"/>
        <v>0.0025442748695088113</v>
      </c>
      <c r="G9" s="15">
        <f t="shared" si="1"/>
        <v>-0.04698247706548386</v>
      </c>
    </row>
    <row r="10" spans="2:7" ht="12.75">
      <c r="B10" s="42" t="s">
        <v>36</v>
      </c>
      <c r="C10" s="14">
        <v>223.986859</v>
      </c>
      <c r="D10" s="14">
        <v>288.827456</v>
      </c>
      <c r="E10" s="208">
        <v>288.228907</v>
      </c>
      <c r="F10" s="15">
        <f t="shared" si="0"/>
        <v>0.28681168300145665</v>
      </c>
      <c r="G10" s="15">
        <f t="shared" si="1"/>
        <v>-0.002072341072726802</v>
      </c>
    </row>
    <row r="11" spans="2:7" ht="12.75">
      <c r="B11" s="42" t="s">
        <v>43</v>
      </c>
      <c r="C11" s="14">
        <v>303.268969</v>
      </c>
      <c r="D11" s="14">
        <v>277.622701</v>
      </c>
      <c r="E11" s="208">
        <v>282.609204</v>
      </c>
      <c r="F11" s="15">
        <f t="shared" si="0"/>
        <v>-0.06812357053253293</v>
      </c>
      <c r="G11" s="15">
        <f t="shared" si="1"/>
        <v>0.017961438247083406</v>
      </c>
    </row>
    <row r="12" spans="2:7" ht="12.75">
      <c r="B12" s="43" t="s">
        <v>60</v>
      </c>
      <c r="C12" s="14">
        <v>298.758302</v>
      </c>
      <c r="D12" s="14">
        <v>289.12966</v>
      </c>
      <c r="E12" s="208">
        <v>279.177447</v>
      </c>
      <c r="F12" s="15">
        <f t="shared" si="0"/>
        <v>-0.06554078955770759</v>
      </c>
      <c r="G12" s="15">
        <f t="shared" si="1"/>
        <v>-0.03442128005822731</v>
      </c>
    </row>
    <row r="13" spans="2:7" ht="12.75">
      <c r="B13" s="42" t="s">
        <v>56</v>
      </c>
      <c r="C13" s="14">
        <v>172.976351</v>
      </c>
      <c r="D13" s="14">
        <v>170.618541</v>
      </c>
      <c r="E13" s="208">
        <v>172.054705</v>
      </c>
      <c r="F13" s="15">
        <f t="shared" si="0"/>
        <v>-0.005328161882660942</v>
      </c>
      <c r="G13" s="15">
        <f t="shared" si="1"/>
        <v>0.008417397028380513</v>
      </c>
    </row>
    <row r="14" spans="2:7" ht="12.75">
      <c r="B14" s="42" t="s">
        <v>41</v>
      </c>
      <c r="C14" s="14">
        <v>153.31707</v>
      </c>
      <c r="D14" s="14">
        <v>178.205347</v>
      </c>
      <c r="E14" s="208">
        <v>170.695461</v>
      </c>
      <c r="F14" s="15">
        <f t="shared" si="0"/>
        <v>0.11334935503267829</v>
      </c>
      <c r="G14" s="15">
        <f t="shared" si="1"/>
        <v>-0.04214175459056224</v>
      </c>
    </row>
    <row r="15" spans="2:7" ht="12.75">
      <c r="B15" s="42" t="s">
        <v>51</v>
      </c>
      <c r="C15" s="14">
        <v>58.825204</v>
      </c>
      <c r="D15" s="14">
        <v>96.662863</v>
      </c>
      <c r="E15" s="208">
        <v>118.957591</v>
      </c>
      <c r="F15" s="15">
        <f t="shared" si="0"/>
        <v>1.022221478398953</v>
      </c>
      <c r="G15" s="15">
        <f t="shared" si="1"/>
        <v>0.2306441926926992</v>
      </c>
    </row>
    <row r="16" spans="2:7" ht="12.75">
      <c r="B16" s="42" t="s">
        <v>55</v>
      </c>
      <c r="C16" s="14">
        <v>105.119783</v>
      </c>
      <c r="D16" s="14">
        <v>102.518284</v>
      </c>
      <c r="E16" s="208">
        <v>105.092349</v>
      </c>
      <c r="F16" s="15">
        <f>E16/C16-1</f>
        <v>-0.00026097846872452646</v>
      </c>
      <c r="G16" s="15">
        <f>E16/D16-1</f>
        <v>0.02510835042849524</v>
      </c>
    </row>
    <row r="17" spans="2:7" ht="12.75">
      <c r="B17" s="42" t="s">
        <v>38</v>
      </c>
      <c r="C17" s="14">
        <v>87.827302</v>
      </c>
      <c r="D17" s="14">
        <v>94.25486</v>
      </c>
      <c r="E17" s="208">
        <v>98.219732</v>
      </c>
      <c r="F17" s="15">
        <f aca="true" t="shared" si="2" ref="F17:F28">E17/C17-1</f>
        <v>0.11832801148781713</v>
      </c>
      <c r="G17" s="15">
        <f aca="true" t="shared" si="3" ref="G17:G28">E17/D17-1</f>
        <v>0.04206543832328635</v>
      </c>
    </row>
    <row r="18" spans="2:7" ht="12.75">
      <c r="B18" s="42" t="s">
        <v>52</v>
      </c>
      <c r="C18" s="14">
        <v>67.87474</v>
      </c>
      <c r="D18" s="14">
        <v>83.07989</v>
      </c>
      <c r="E18" s="208">
        <v>85.025486</v>
      </c>
      <c r="F18" s="15">
        <f t="shared" si="2"/>
        <v>0.25268230861731467</v>
      </c>
      <c r="G18" s="15">
        <f t="shared" si="3"/>
        <v>0.02341837477156017</v>
      </c>
    </row>
    <row r="19" spans="2:7" ht="12.75">
      <c r="B19" s="42" t="s">
        <v>53</v>
      </c>
      <c r="C19" s="14">
        <v>39.520191</v>
      </c>
      <c r="D19" s="14">
        <v>53.121232</v>
      </c>
      <c r="E19" s="208">
        <v>60.25983</v>
      </c>
      <c r="F19" s="15">
        <f t="shared" si="2"/>
        <v>0.5247858999466881</v>
      </c>
      <c r="G19" s="15">
        <f t="shared" si="3"/>
        <v>0.1343831408126981</v>
      </c>
    </row>
    <row r="20" spans="2:7" ht="12.75">
      <c r="B20" s="42" t="s">
        <v>40</v>
      </c>
      <c r="C20" s="14">
        <v>47.648719</v>
      </c>
      <c r="D20" s="14">
        <v>54.027162</v>
      </c>
      <c r="E20" s="208">
        <v>53.48162</v>
      </c>
      <c r="F20" s="15">
        <f t="shared" si="2"/>
        <v>0.12241464455739082</v>
      </c>
      <c r="G20" s="15">
        <f t="shared" si="3"/>
        <v>-0.010097550561697033</v>
      </c>
    </row>
    <row r="21" spans="2:7" ht="12.75">
      <c r="B21" s="42" t="s">
        <v>47</v>
      </c>
      <c r="C21" s="14">
        <v>72.723341</v>
      </c>
      <c r="D21" s="14">
        <v>39.705058</v>
      </c>
      <c r="E21" s="208">
        <v>46.073003</v>
      </c>
      <c r="F21" s="15">
        <f t="shared" si="2"/>
        <v>-0.3664619588915752</v>
      </c>
      <c r="G21" s="15">
        <f t="shared" si="3"/>
        <v>0.16038120382546728</v>
      </c>
    </row>
    <row r="22" spans="2:7" ht="12.75">
      <c r="B22" s="42" t="s">
        <v>48</v>
      </c>
      <c r="C22" s="14">
        <v>41.033408</v>
      </c>
      <c r="D22" s="14">
        <v>49.385284</v>
      </c>
      <c r="E22" s="208">
        <v>40.01533</v>
      </c>
      <c r="F22" s="15">
        <f t="shared" si="2"/>
        <v>-0.024810954040181188</v>
      </c>
      <c r="G22" s="15">
        <f t="shared" si="3"/>
        <v>-0.18973170226175073</v>
      </c>
    </row>
    <row r="23" spans="2:7" ht="12.75">
      <c r="B23" s="42" t="s">
        <v>39</v>
      </c>
      <c r="C23" s="14">
        <v>43.518992</v>
      </c>
      <c r="D23" s="14">
        <v>39.435674</v>
      </c>
      <c r="E23" s="208">
        <v>33.335145</v>
      </c>
      <c r="F23" s="15">
        <f t="shared" si="2"/>
        <v>-0.23400925738353495</v>
      </c>
      <c r="G23" s="15">
        <f t="shared" si="3"/>
        <v>-0.1546956950704076</v>
      </c>
    </row>
    <row r="24" spans="2:7" ht="12.75">
      <c r="B24" s="42" t="s">
        <v>37</v>
      </c>
      <c r="C24" s="14">
        <v>26.012375</v>
      </c>
      <c r="D24" s="14">
        <v>25.57596</v>
      </c>
      <c r="E24" s="208">
        <v>30.730838</v>
      </c>
      <c r="F24" s="15">
        <f t="shared" si="2"/>
        <v>0.18139301005771302</v>
      </c>
      <c r="G24" s="15">
        <f t="shared" si="3"/>
        <v>0.20155169151030883</v>
      </c>
    </row>
    <row r="25" spans="2:7" ht="12.75">
      <c r="B25" s="42" t="s">
        <v>44</v>
      </c>
      <c r="C25" s="14">
        <v>18.972216</v>
      </c>
      <c r="D25" s="14">
        <v>21.643517</v>
      </c>
      <c r="E25" s="208">
        <v>23.606642</v>
      </c>
      <c r="F25" s="15">
        <f t="shared" si="2"/>
        <v>0.24427436415440362</v>
      </c>
      <c r="G25" s="15">
        <f t="shared" si="3"/>
        <v>0.0907026801605304</v>
      </c>
    </row>
    <row r="26" spans="2:7" ht="12.75">
      <c r="B26" s="42" t="s">
        <v>54</v>
      </c>
      <c r="C26" s="14">
        <v>16.906849</v>
      </c>
      <c r="D26" s="14">
        <v>20.060207</v>
      </c>
      <c r="E26" s="208">
        <v>22.387168</v>
      </c>
      <c r="F26" s="15">
        <f t="shared" si="2"/>
        <v>0.3241478645725171</v>
      </c>
      <c r="G26" s="15">
        <f t="shared" si="3"/>
        <v>0.11599885285331313</v>
      </c>
    </row>
    <row r="27" spans="2:7" ht="12.75">
      <c r="B27" s="42" t="s">
        <v>46</v>
      </c>
      <c r="C27" s="14">
        <v>6.235808</v>
      </c>
      <c r="D27" s="14">
        <v>6.985261</v>
      </c>
      <c r="E27" s="208">
        <v>8.23522</v>
      </c>
      <c r="F27" s="15">
        <f t="shared" si="2"/>
        <v>0.3206339900138042</v>
      </c>
      <c r="G27" s="15">
        <f t="shared" si="3"/>
        <v>0.17894234732245495</v>
      </c>
    </row>
    <row r="28" spans="2:9" ht="12.75">
      <c r="B28" s="47" t="s">
        <v>49</v>
      </c>
      <c r="C28" s="14">
        <v>3.326247</v>
      </c>
      <c r="D28" s="14">
        <v>3.369753</v>
      </c>
      <c r="E28" s="208">
        <v>4.888058</v>
      </c>
      <c r="F28" s="15">
        <f t="shared" si="2"/>
        <v>0.46954149827117475</v>
      </c>
      <c r="G28" s="15">
        <f t="shared" si="3"/>
        <v>0.45056863218164644</v>
      </c>
      <c r="I28" s="11"/>
    </row>
    <row r="29" spans="2:7" ht="12.75">
      <c r="B29" s="44"/>
      <c r="C29" s="14"/>
      <c r="D29" s="14"/>
      <c r="E29" s="208"/>
      <c r="F29" s="209"/>
      <c r="G29" s="209"/>
    </row>
    <row r="30" spans="2:7" ht="12.75">
      <c r="B30" s="45" t="s">
        <v>58</v>
      </c>
      <c r="C30" s="14">
        <v>205.95898</v>
      </c>
      <c r="D30" s="14">
        <v>225.780898</v>
      </c>
      <c r="E30" s="208">
        <v>214.922046</v>
      </c>
      <c r="F30" s="15">
        <f>E30/C30-1</f>
        <v>0.043518694839137284</v>
      </c>
      <c r="G30" s="15">
        <f>E30/D30-1</f>
        <v>-0.04809464439281308</v>
      </c>
    </row>
    <row r="31" spans="2:12" ht="12.75">
      <c r="B31" s="48" t="s">
        <v>57</v>
      </c>
      <c r="C31" s="14">
        <v>6.388834</v>
      </c>
      <c r="D31" s="14">
        <v>7.663939</v>
      </c>
      <c r="E31" s="208">
        <v>7.747693</v>
      </c>
      <c r="F31" s="15">
        <f>E31/C31-1</f>
        <v>0.21269280122163137</v>
      </c>
      <c r="G31" s="15">
        <f>E31/D31-1</f>
        <v>0.01092832288983514</v>
      </c>
      <c r="L31" s="11"/>
    </row>
    <row r="32" spans="2:7" ht="12.75">
      <c r="B32" s="27"/>
      <c r="C32" s="14"/>
      <c r="D32" s="14"/>
      <c r="E32" s="208"/>
      <c r="F32" s="209"/>
      <c r="G32" s="209"/>
    </row>
    <row r="33" spans="2:7" ht="12.75">
      <c r="B33" s="45" t="s">
        <v>106</v>
      </c>
      <c r="C33" s="14">
        <v>374.714156</v>
      </c>
      <c r="D33" s="14">
        <v>519.907328</v>
      </c>
      <c r="E33" s="208">
        <v>535.824845</v>
      </c>
      <c r="F33" s="15">
        <f>E33/C33-1</f>
        <v>0.42995623842938024</v>
      </c>
      <c r="G33" s="15">
        <f>E33/D33-1</f>
        <v>0.03061606586933885</v>
      </c>
    </row>
    <row r="34" spans="2:7" ht="12.75">
      <c r="B34" s="27" t="s">
        <v>59</v>
      </c>
      <c r="C34" s="14">
        <v>1.162669</v>
      </c>
      <c r="D34" s="14">
        <v>1.858769</v>
      </c>
      <c r="E34" s="208">
        <v>2.928899</v>
      </c>
      <c r="F34" s="15">
        <f>E34/C34-1</f>
        <v>1.5191167907633214</v>
      </c>
      <c r="G34" s="15">
        <f>E34/D34-1</f>
        <v>0.5757197370948193</v>
      </c>
    </row>
    <row r="36" spans="6:7" ht="12.75">
      <c r="F36" s="49"/>
      <c r="G36" s="49"/>
    </row>
    <row r="37" spans="2:7" ht="12.75">
      <c r="B37" s="42" t="s">
        <v>46</v>
      </c>
      <c r="C37" s="53">
        <v>6.235808</v>
      </c>
      <c r="D37" s="53">
        <v>6.985261</v>
      </c>
      <c r="E37" s="53">
        <v>8.23522</v>
      </c>
      <c r="F37" s="49"/>
      <c r="G37" s="49"/>
    </row>
    <row r="38" spans="2:9" ht="12.75">
      <c r="B38" s="47" t="s">
        <v>49</v>
      </c>
      <c r="C38" s="53">
        <v>3.326247</v>
      </c>
      <c r="D38" s="53">
        <v>3.369753</v>
      </c>
      <c r="E38" s="53">
        <v>4.888058</v>
      </c>
      <c r="G38" s="49"/>
      <c r="I38" t="s">
        <v>130</v>
      </c>
    </row>
    <row r="39" spans="7:9" ht="15.75" customHeight="1">
      <c r="G39" s="49"/>
      <c r="I39" s="11" t="s">
        <v>165</v>
      </c>
    </row>
    <row r="40" spans="2:9" ht="12.75">
      <c r="B40" s="48" t="s">
        <v>57</v>
      </c>
      <c r="C40" s="53">
        <v>6.388834</v>
      </c>
      <c r="D40" s="53">
        <v>7.663939</v>
      </c>
      <c r="E40" s="53">
        <v>7.747693</v>
      </c>
      <c r="G40" s="49"/>
      <c r="I40" s="39" t="s">
        <v>117</v>
      </c>
    </row>
    <row r="41" ht="12.75">
      <c r="G41" s="49"/>
    </row>
    <row r="42" spans="2:7" ht="12.75">
      <c r="B42" s="27" t="s">
        <v>59</v>
      </c>
      <c r="C42" s="53">
        <v>1.162669</v>
      </c>
      <c r="D42" s="53">
        <v>1.858769</v>
      </c>
      <c r="E42" s="53">
        <v>2.928899</v>
      </c>
      <c r="G42" s="49"/>
    </row>
    <row r="43" ht="12.75">
      <c r="G43" s="49"/>
    </row>
    <row r="44" ht="12.75">
      <c r="G44" s="49"/>
    </row>
    <row r="45" ht="12.75">
      <c r="G45" s="49"/>
    </row>
    <row r="46" ht="12.75">
      <c r="G46" s="49"/>
    </row>
    <row r="47" ht="12.75">
      <c r="G47" s="49"/>
    </row>
  </sheetData>
  <conditionalFormatting sqref="F7:F28 G7:G34">
    <cfRule type="cellIs" priority="3" dxfId="0" operator="lessThan">
      <formula>0</formula>
    </cfRule>
  </conditionalFormatting>
  <conditionalFormatting sqref="F30:F31">
    <cfRule type="cellIs" priority="6" dxfId="0" operator="lessThan">
      <formula>0</formula>
    </cfRule>
  </conditionalFormatting>
  <conditionalFormatting sqref="F33:F34">
    <cfRule type="cellIs" priority="5" dxfId="0" operator="lessThan">
      <formula>0</formula>
    </cfRule>
  </conditionalFormatting>
  <printOptions/>
  <pageMargins left="0.18470588235294122" right="0.19647058823529415" top="0.44352941176470595" bottom="0.44352941176470595" header="0.5098039215686275" footer="0.509803921568627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37"/>
  <sheetViews>
    <sheetView showGridLines="0" workbookViewId="0" topLeftCell="A1">
      <selection activeCell="F2" sqref="F2"/>
    </sheetView>
  </sheetViews>
  <sheetFormatPr defaultColWidth="9.140625" defaultRowHeight="12.75"/>
  <cols>
    <col min="2" max="2" width="15.7109375" style="0" customWidth="1"/>
    <col min="3" max="3" width="11.140625" style="0" customWidth="1"/>
    <col min="4" max="4" width="12.28125" style="0" customWidth="1"/>
    <col min="5" max="5" width="9.7109375" style="0" customWidth="1"/>
    <col min="6" max="6" width="10.00390625" style="0" bestFit="1" customWidth="1"/>
    <col min="11" max="11" width="13.28125" style="0" customWidth="1"/>
    <col min="15" max="15" width="11.7109375" style="0" customWidth="1"/>
    <col min="16" max="16" width="11.421875" style="0" customWidth="1"/>
    <col min="17" max="17" width="10.00390625" style="0" bestFit="1" customWidth="1"/>
  </cols>
  <sheetData>
    <row r="2" spans="3:12" ht="15.75">
      <c r="C2" s="9"/>
      <c r="D2" s="9"/>
      <c r="L2" s="12" t="s">
        <v>134</v>
      </c>
    </row>
    <row r="3" ht="11.25" customHeight="1">
      <c r="L3" s="200" t="s">
        <v>85</v>
      </c>
    </row>
    <row r="4" ht="11.25" customHeight="1"/>
    <row r="6" spans="2:12" ht="12.75">
      <c r="B6" s="6" t="s">
        <v>0</v>
      </c>
      <c r="C6" s="6" t="s">
        <v>0</v>
      </c>
      <c r="D6" s="6" t="s">
        <v>0</v>
      </c>
      <c r="L6" s="39" t="s">
        <v>118</v>
      </c>
    </row>
    <row r="7" spans="2:7" ht="12.75">
      <c r="B7" s="6" t="s">
        <v>0</v>
      </c>
      <c r="C7" s="5" t="s">
        <v>9</v>
      </c>
      <c r="D7" s="5" t="s">
        <v>10</v>
      </c>
      <c r="F7" s="5" t="s">
        <v>9</v>
      </c>
      <c r="G7" s="5" t="s">
        <v>10</v>
      </c>
    </row>
    <row r="8" spans="2:7" ht="12.75">
      <c r="B8" s="6" t="s">
        <v>84</v>
      </c>
      <c r="C8" s="10">
        <v>2163.8412619999995</v>
      </c>
      <c r="D8" s="10">
        <v>1317.030952</v>
      </c>
      <c r="E8" s="50">
        <f>SUM(C8:D8)</f>
        <v>3480.8722139999995</v>
      </c>
      <c r="F8" s="50">
        <f>100*C8/$E8</f>
        <v>62.16376611864901</v>
      </c>
      <c r="G8" s="50">
        <f>100-F8</f>
        <v>37.83623388135099</v>
      </c>
    </row>
    <row r="9" spans="2:6" ht="12.75">
      <c r="B9" s="6"/>
      <c r="C9" s="5"/>
      <c r="D9" s="5"/>
      <c r="F9" s="24"/>
    </row>
    <row r="10" spans="2:7" ht="12.75">
      <c r="B10" s="42" t="s">
        <v>49</v>
      </c>
      <c r="C10" s="51">
        <v>4.489793</v>
      </c>
      <c r="D10" s="51">
        <v>0.398265</v>
      </c>
      <c r="E10" s="50">
        <f aca="true" t="shared" si="0" ref="E10:E31">SUM(C10:D10)</f>
        <v>4.888058</v>
      </c>
      <c r="F10" s="50">
        <f aca="true" t="shared" si="1" ref="F10:F31">100*C10/$E10</f>
        <v>91.85228571346738</v>
      </c>
      <c r="G10" s="50">
        <f aca="true" t="shared" si="2" ref="G10:G31">100-F10</f>
        <v>8.147714286532619</v>
      </c>
    </row>
    <row r="11" spans="2:7" ht="12.75">
      <c r="B11" s="42" t="s">
        <v>54</v>
      </c>
      <c r="C11" s="51">
        <v>16.861458</v>
      </c>
      <c r="D11" s="51">
        <v>5.52571</v>
      </c>
      <c r="E11" s="50">
        <f t="shared" si="0"/>
        <v>22.387168</v>
      </c>
      <c r="F11" s="50">
        <f t="shared" si="1"/>
        <v>75.31751224630109</v>
      </c>
      <c r="G11" s="50">
        <f t="shared" si="2"/>
        <v>24.682487753698908</v>
      </c>
    </row>
    <row r="12" spans="2:7" ht="12.75">
      <c r="B12" s="42" t="s">
        <v>46</v>
      </c>
      <c r="C12" s="51">
        <v>6.110257</v>
      </c>
      <c r="D12" s="51">
        <v>2.124963</v>
      </c>
      <c r="E12" s="50">
        <f t="shared" si="0"/>
        <v>8.23522</v>
      </c>
      <c r="F12" s="50">
        <f t="shared" si="1"/>
        <v>74.1966456269535</v>
      </c>
      <c r="G12" s="50">
        <f t="shared" si="2"/>
        <v>25.803354373046503</v>
      </c>
    </row>
    <row r="13" spans="2:7" ht="12.75">
      <c r="B13" s="42" t="s">
        <v>44</v>
      </c>
      <c r="C13" s="51">
        <v>16.956985</v>
      </c>
      <c r="D13" s="51">
        <v>6.649657</v>
      </c>
      <c r="E13" s="50">
        <f t="shared" si="0"/>
        <v>23.606642</v>
      </c>
      <c r="F13" s="50">
        <f t="shared" si="1"/>
        <v>71.83141507377456</v>
      </c>
      <c r="G13" s="50">
        <f t="shared" si="2"/>
        <v>28.168584926225435</v>
      </c>
    </row>
    <row r="14" spans="2:7" ht="12.75">
      <c r="B14" s="42" t="s">
        <v>51</v>
      </c>
      <c r="C14" s="51">
        <v>84.907067</v>
      </c>
      <c r="D14" s="51">
        <v>34.050524</v>
      </c>
      <c r="E14" s="50">
        <f t="shared" si="0"/>
        <v>118.95759100000001</v>
      </c>
      <c r="F14" s="50">
        <f t="shared" si="1"/>
        <v>71.37591328660984</v>
      </c>
      <c r="G14" s="50">
        <f t="shared" si="2"/>
        <v>28.624086713390156</v>
      </c>
    </row>
    <row r="15" spans="2:7" ht="12.75">
      <c r="B15" s="42" t="s">
        <v>50</v>
      </c>
      <c r="C15" s="51">
        <v>417.342602</v>
      </c>
      <c r="D15" s="51">
        <v>172.705564</v>
      </c>
      <c r="E15" s="50">
        <f t="shared" si="0"/>
        <v>590.048166</v>
      </c>
      <c r="F15" s="53">
        <f t="shared" si="1"/>
        <v>70.73026001067173</v>
      </c>
      <c r="G15" s="50">
        <f t="shared" si="2"/>
        <v>29.269739989328272</v>
      </c>
    </row>
    <row r="16" spans="2:7" ht="12.75">
      <c r="B16" s="42" t="s">
        <v>43</v>
      </c>
      <c r="C16" s="51">
        <v>193.761942</v>
      </c>
      <c r="D16" s="51">
        <v>88.847262</v>
      </c>
      <c r="E16" s="50">
        <f t="shared" si="0"/>
        <v>282.609204</v>
      </c>
      <c r="F16" s="50">
        <f t="shared" si="1"/>
        <v>68.561794611615</v>
      </c>
      <c r="G16" s="50">
        <f t="shared" si="2"/>
        <v>31.438205388385</v>
      </c>
    </row>
    <row r="17" spans="2:7" ht="12.75">
      <c r="B17" s="42" t="s">
        <v>40</v>
      </c>
      <c r="C17" s="51">
        <v>36.267406</v>
      </c>
      <c r="D17" s="51">
        <v>17.214214</v>
      </c>
      <c r="E17" s="50">
        <f t="shared" si="0"/>
        <v>53.48162</v>
      </c>
      <c r="F17" s="50">
        <f t="shared" si="1"/>
        <v>67.8128411218658</v>
      </c>
      <c r="G17" s="50">
        <f t="shared" si="2"/>
        <v>32.1871588781342</v>
      </c>
    </row>
    <row r="18" spans="2:7" ht="12.75">
      <c r="B18" s="42" t="s">
        <v>45</v>
      </c>
      <c r="C18" s="51">
        <v>310.910733</v>
      </c>
      <c r="D18" s="51">
        <v>167.125524</v>
      </c>
      <c r="E18" s="50">
        <f t="shared" si="0"/>
        <v>478.036257</v>
      </c>
      <c r="F18" s="50">
        <f t="shared" si="1"/>
        <v>65.0391530866664</v>
      </c>
      <c r="G18" s="50">
        <f t="shared" si="2"/>
        <v>34.9608469133336</v>
      </c>
    </row>
    <row r="19" spans="2:7" ht="12.75">
      <c r="B19" s="42" t="s">
        <v>38</v>
      </c>
      <c r="C19" s="56">
        <v>61.850043</v>
      </c>
      <c r="D19" s="56">
        <v>36.369689</v>
      </c>
      <c r="E19" s="50">
        <f t="shared" si="0"/>
        <v>98.219732</v>
      </c>
      <c r="F19" s="50">
        <f t="shared" si="1"/>
        <v>62.971097294380726</v>
      </c>
      <c r="G19" s="50">
        <f t="shared" si="2"/>
        <v>37.028902705619274</v>
      </c>
    </row>
    <row r="20" spans="2:7" ht="12.75">
      <c r="B20" s="42" t="s">
        <v>52</v>
      </c>
      <c r="C20" s="51">
        <v>52.45704</v>
      </c>
      <c r="D20" s="51">
        <v>32.568446</v>
      </c>
      <c r="E20" s="50">
        <f t="shared" si="0"/>
        <v>85.025486</v>
      </c>
      <c r="F20" s="50">
        <f t="shared" si="1"/>
        <v>61.695666167671185</v>
      </c>
      <c r="G20" s="50">
        <f t="shared" si="2"/>
        <v>38.304333832328815</v>
      </c>
    </row>
    <row r="21" spans="2:7" ht="12.75">
      <c r="B21" s="42" t="s">
        <v>42</v>
      </c>
      <c r="C21" s="51">
        <v>299.598679</v>
      </c>
      <c r="D21" s="51">
        <v>190.115376</v>
      </c>
      <c r="E21" s="50">
        <f t="shared" si="0"/>
        <v>489.71405500000003</v>
      </c>
      <c r="F21" s="50">
        <f t="shared" si="1"/>
        <v>61.17828882816116</v>
      </c>
      <c r="G21" s="50">
        <f t="shared" si="2"/>
        <v>38.82171117183884</v>
      </c>
    </row>
    <row r="22" spans="2:7" ht="12.75">
      <c r="B22" s="42" t="s">
        <v>60</v>
      </c>
      <c r="C22" s="51">
        <v>168.197396</v>
      </c>
      <c r="D22" s="51">
        <v>110.980051</v>
      </c>
      <c r="E22" s="50">
        <f t="shared" si="0"/>
        <v>279.17744700000003</v>
      </c>
      <c r="F22" s="50">
        <f t="shared" si="1"/>
        <v>60.24748696838681</v>
      </c>
      <c r="G22" s="50">
        <f t="shared" si="2"/>
        <v>39.75251303161319</v>
      </c>
    </row>
    <row r="23" spans="2:7" ht="12.75">
      <c r="B23" s="43" t="s">
        <v>41</v>
      </c>
      <c r="C23" s="51">
        <v>95.208651</v>
      </c>
      <c r="D23" s="51">
        <v>75.48681</v>
      </c>
      <c r="E23" s="50">
        <f t="shared" si="0"/>
        <v>170.69546100000002</v>
      </c>
      <c r="F23" s="50">
        <f t="shared" si="1"/>
        <v>55.77690844398024</v>
      </c>
      <c r="G23" s="50">
        <f t="shared" si="2"/>
        <v>44.22309155601976</v>
      </c>
    </row>
    <row r="24" spans="2:7" ht="12.75">
      <c r="B24" s="42" t="s">
        <v>37</v>
      </c>
      <c r="C24" s="51">
        <v>16.735043</v>
      </c>
      <c r="D24" s="51">
        <v>13.995795</v>
      </c>
      <c r="E24" s="50">
        <f t="shared" si="0"/>
        <v>30.730838</v>
      </c>
      <c r="F24" s="50">
        <f t="shared" si="1"/>
        <v>54.45683908782442</v>
      </c>
      <c r="G24" s="50">
        <f t="shared" si="2"/>
        <v>45.54316091217558</v>
      </c>
    </row>
    <row r="25" spans="2:7" ht="12.75">
      <c r="B25" s="52" t="s">
        <v>56</v>
      </c>
      <c r="C25" s="51">
        <v>93.641086</v>
      </c>
      <c r="D25" s="51">
        <v>78.413619</v>
      </c>
      <c r="E25" s="50">
        <f t="shared" si="0"/>
        <v>172.054705</v>
      </c>
      <c r="F25" s="50">
        <f t="shared" si="1"/>
        <v>54.4251818048219</v>
      </c>
      <c r="G25" s="50">
        <f t="shared" si="2"/>
        <v>45.5748181951781</v>
      </c>
    </row>
    <row r="26" spans="2:7" ht="12.75">
      <c r="B26" s="42" t="s">
        <v>36</v>
      </c>
      <c r="C26" s="51">
        <v>156.839907</v>
      </c>
      <c r="D26" s="51">
        <v>131.389</v>
      </c>
      <c r="E26" s="50">
        <f t="shared" si="0"/>
        <v>288.22890700000005</v>
      </c>
      <c r="F26" s="50">
        <f t="shared" si="1"/>
        <v>54.41505108993109</v>
      </c>
      <c r="G26" s="50">
        <f t="shared" si="2"/>
        <v>45.58494891006891</v>
      </c>
    </row>
    <row r="27" spans="2:7" ht="12.75">
      <c r="B27" s="42" t="s">
        <v>48</v>
      </c>
      <c r="C27" s="51">
        <v>20.722961</v>
      </c>
      <c r="D27" s="51">
        <v>19.292369</v>
      </c>
      <c r="E27" s="50">
        <f t="shared" si="0"/>
        <v>40.015330000000006</v>
      </c>
      <c r="F27" s="50">
        <f t="shared" si="1"/>
        <v>51.78755491957706</v>
      </c>
      <c r="G27" s="50">
        <f t="shared" si="2"/>
        <v>48.21244508042294</v>
      </c>
    </row>
    <row r="28" spans="2:7" ht="12.75">
      <c r="B28" s="42" t="s">
        <v>55</v>
      </c>
      <c r="C28" s="51">
        <v>53.990814</v>
      </c>
      <c r="D28" s="51">
        <v>51.101535</v>
      </c>
      <c r="E28" s="50">
        <f t="shared" si="0"/>
        <v>105.092349</v>
      </c>
      <c r="F28" s="50">
        <f t="shared" si="1"/>
        <v>51.37463812898501</v>
      </c>
      <c r="G28" s="50">
        <f t="shared" si="2"/>
        <v>48.62536187101499</v>
      </c>
    </row>
    <row r="29" spans="2:7" ht="12.75">
      <c r="B29" s="54" t="s">
        <v>53</v>
      </c>
      <c r="C29" s="51">
        <v>30.127986</v>
      </c>
      <c r="D29" s="51">
        <v>30.131844</v>
      </c>
      <c r="E29" s="50">
        <f t="shared" si="0"/>
        <v>60.25983</v>
      </c>
      <c r="F29" s="50">
        <f t="shared" si="1"/>
        <v>49.996798862525836</v>
      </c>
      <c r="G29" s="50">
        <f t="shared" si="2"/>
        <v>50.003201137474164</v>
      </c>
    </row>
    <row r="30" spans="2:7" ht="12.75">
      <c r="B30" s="42" t="s">
        <v>39</v>
      </c>
      <c r="C30" s="51">
        <v>13.343183</v>
      </c>
      <c r="D30" s="51">
        <v>19.991962</v>
      </c>
      <c r="E30" s="50">
        <f t="shared" si="0"/>
        <v>33.335145</v>
      </c>
      <c r="F30" s="50">
        <f t="shared" si="1"/>
        <v>40.02737351224961</v>
      </c>
      <c r="G30" s="50">
        <f t="shared" si="2"/>
        <v>59.97262648775039</v>
      </c>
    </row>
    <row r="31" spans="2:7" ht="12.75">
      <c r="B31" s="55" t="s">
        <v>47</v>
      </c>
      <c r="C31" s="51">
        <v>13.52023</v>
      </c>
      <c r="D31" s="51">
        <v>32.552773</v>
      </c>
      <c r="E31" s="50">
        <f t="shared" si="0"/>
        <v>46.073003</v>
      </c>
      <c r="F31" s="50">
        <f t="shared" si="1"/>
        <v>29.345232825392344</v>
      </c>
      <c r="G31" s="50">
        <f t="shared" si="2"/>
        <v>70.65476717460766</v>
      </c>
    </row>
    <row r="32" spans="2:6" ht="12.75">
      <c r="B32" s="44"/>
      <c r="C32" s="51"/>
      <c r="D32" s="51"/>
      <c r="F32" s="82"/>
    </row>
    <row r="33" spans="2:7" ht="12.75">
      <c r="B33" s="48" t="s">
        <v>57</v>
      </c>
      <c r="C33" s="51">
        <v>5.308601</v>
      </c>
      <c r="D33" s="51">
        <v>2.439092</v>
      </c>
      <c r="E33" s="50">
        <f aca="true" t="shared" si="3" ref="E33:E34">SUM(C33:D33)</f>
        <v>7.747693</v>
      </c>
      <c r="F33" s="50">
        <f aca="true" t="shared" si="4" ref="F33:F34">100*C33/$E33</f>
        <v>68.51847382182025</v>
      </c>
      <c r="G33" s="50">
        <f aca="true" t="shared" si="5" ref="G33:G34">100-F33</f>
        <v>31.48152617817975</v>
      </c>
    </row>
    <row r="34" spans="2:7" ht="12.75">
      <c r="B34" s="45" t="s">
        <v>58</v>
      </c>
      <c r="C34" s="51">
        <v>57.696073</v>
      </c>
      <c r="D34" s="51">
        <v>157.225973</v>
      </c>
      <c r="E34" s="50">
        <f t="shared" si="3"/>
        <v>214.92204600000002</v>
      </c>
      <c r="F34" s="50">
        <f t="shared" si="4"/>
        <v>26.845116205528768</v>
      </c>
      <c r="G34" s="50">
        <f t="shared" si="5"/>
        <v>73.15488379447123</v>
      </c>
    </row>
    <row r="35" spans="2:6" ht="12.75">
      <c r="B35" s="43"/>
      <c r="C35" s="51"/>
      <c r="D35" s="51"/>
      <c r="E35" s="50"/>
      <c r="F35" s="82"/>
    </row>
    <row r="36" spans="2:7" ht="12.75">
      <c r="B36" s="45" t="s">
        <v>106</v>
      </c>
      <c r="C36" s="56">
        <v>287.309601</v>
      </c>
      <c r="D36" s="56">
        <v>248.515244</v>
      </c>
      <c r="E36" s="50">
        <f>SUM(C36:D36)</f>
        <v>535.824845</v>
      </c>
      <c r="F36" s="50">
        <f aca="true" t="shared" si="6" ref="F36:F37">100*C36/$E36</f>
        <v>53.62005955509585</v>
      </c>
      <c r="G36" s="50">
        <f aca="true" t="shared" si="7" ref="G36:G37">100-F36</f>
        <v>46.37994044490415</v>
      </c>
    </row>
    <row r="37" spans="2:7" ht="12.75">
      <c r="B37" s="27" t="s">
        <v>59</v>
      </c>
      <c r="C37" s="51">
        <v>1.100579</v>
      </c>
      <c r="D37" s="51">
        <v>1.82832</v>
      </c>
      <c r="E37" s="50">
        <f aca="true" t="shared" si="8" ref="E37">SUM(C37:D37)</f>
        <v>2.928899</v>
      </c>
      <c r="F37" s="50">
        <f t="shared" si="6"/>
        <v>37.57654326762378</v>
      </c>
      <c r="G37" s="50">
        <f t="shared" si="7"/>
        <v>62.42345673237622</v>
      </c>
    </row>
  </sheetData>
  <printOptions/>
  <pageMargins left="0.18470588235294122" right="0.19647058823529415" top="0.44352941176470595" bottom="0.44352941176470595" header="0.5098039215686275" footer="0.509803921568627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84"/>
  <sheetViews>
    <sheetView showGridLines="0" workbookViewId="0" topLeftCell="A1">
      <selection activeCell="A84" sqref="A84:XFD184"/>
    </sheetView>
  </sheetViews>
  <sheetFormatPr defaultColWidth="9.140625" defaultRowHeight="12.75"/>
  <cols>
    <col min="1" max="1" width="5.00390625" style="0" customWidth="1"/>
    <col min="2" max="2" width="16.57421875" style="0" customWidth="1"/>
    <col min="3" max="8" width="11.421875" style="0" customWidth="1"/>
    <col min="9" max="10" width="12.140625" style="0" customWidth="1"/>
    <col min="11" max="11" width="11.8515625" style="0" customWidth="1"/>
    <col min="12" max="12" width="12.57421875" style="0" customWidth="1"/>
    <col min="14" max="14" width="10.00390625" style="0" bestFit="1" customWidth="1"/>
    <col min="19" max="19" width="8.57421875" style="0" customWidth="1"/>
    <col min="21" max="21" width="13.7109375" style="0" customWidth="1"/>
    <col min="22" max="22" width="13.140625" style="0" customWidth="1"/>
  </cols>
  <sheetData>
    <row r="1" spans="2:12" ht="17.25" customHeight="1">
      <c r="B1" s="13" t="s">
        <v>135</v>
      </c>
      <c r="C1" s="7"/>
      <c r="D1" s="7"/>
      <c r="E1" s="7"/>
      <c r="F1" s="7"/>
      <c r="G1" s="7"/>
      <c r="H1" s="7"/>
      <c r="I1" s="7"/>
      <c r="J1" s="7"/>
      <c r="L1" s="7"/>
    </row>
    <row r="2" ht="14.25">
      <c r="B2" s="200" t="s">
        <v>85</v>
      </c>
    </row>
    <row r="4" spans="2:17" ht="15.75" customHeight="1">
      <c r="B4" s="11" t="s">
        <v>107</v>
      </c>
      <c r="L4" s="57"/>
      <c r="M4" s="57"/>
      <c r="O4" s="57"/>
      <c r="P4" s="57"/>
      <c r="Q4" s="57"/>
    </row>
    <row r="5" spans="2:17" ht="15.75" customHeight="1">
      <c r="B5" s="39" t="s">
        <v>119</v>
      </c>
      <c r="L5" s="58"/>
      <c r="M5" s="58"/>
      <c r="O5" s="58"/>
      <c r="P5" s="58"/>
      <c r="Q5" s="58"/>
    </row>
    <row r="6" ht="16.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spans="3:12" ht="4.5" customHeight="1">
      <c r="C27" s="59"/>
      <c r="D27" s="59"/>
      <c r="E27" s="59"/>
      <c r="F27" s="59"/>
      <c r="G27" s="59"/>
      <c r="H27" s="59"/>
      <c r="I27" s="59"/>
      <c r="J27" s="59"/>
      <c r="K27" s="57"/>
      <c r="L27" s="57"/>
    </row>
    <row r="28" ht="3.75" customHeight="1"/>
    <row r="29" spans="9:10" ht="12" customHeight="1">
      <c r="I29" s="60"/>
      <c r="J29" s="60"/>
    </row>
    <row r="30" spans="9:10" ht="12" customHeight="1">
      <c r="I30" s="60"/>
      <c r="J30" s="60"/>
    </row>
    <row r="53" spans="2:12" ht="38.25">
      <c r="B53" s="6">
        <v>2022</v>
      </c>
      <c r="C53" s="61" t="s">
        <v>19</v>
      </c>
      <c r="D53" s="61" t="s">
        <v>20</v>
      </c>
      <c r="E53" s="61" t="s">
        <v>21</v>
      </c>
      <c r="F53" s="61" t="s">
        <v>26</v>
      </c>
      <c r="G53" s="61" t="s">
        <v>63</v>
      </c>
      <c r="H53" s="61" t="s">
        <v>11</v>
      </c>
      <c r="I53" s="61" t="s">
        <v>12</v>
      </c>
      <c r="J53" s="61" t="s">
        <v>137</v>
      </c>
      <c r="K53" s="61" t="s">
        <v>136</v>
      </c>
      <c r="L53" s="61" t="s">
        <v>64</v>
      </c>
    </row>
    <row r="54" spans="2:12" ht="12.75">
      <c r="B54" s="62" t="s">
        <v>84</v>
      </c>
      <c r="C54" s="37">
        <v>1269.0526290000003</v>
      </c>
      <c r="D54" s="37">
        <v>786.4084299999998</v>
      </c>
      <c r="E54" s="37">
        <v>780.7705950000001</v>
      </c>
      <c r="F54" s="37">
        <v>409.381123</v>
      </c>
      <c r="G54" s="37">
        <v>185.767973</v>
      </c>
      <c r="H54" s="37">
        <v>36.983731082597004</v>
      </c>
      <c r="I54" s="37">
        <v>22.918133757088885</v>
      </c>
      <c r="J54" s="37">
        <v>22.753831529771215</v>
      </c>
      <c r="K54" s="37">
        <v>11.930507070659528</v>
      </c>
      <c r="L54" s="37">
        <v>5.413796559883365</v>
      </c>
    </row>
    <row r="55" spans="2:7" ht="12.75">
      <c r="B55" s="62"/>
      <c r="C55" s="37"/>
      <c r="D55" s="37"/>
      <c r="E55" s="37"/>
      <c r="F55" s="37"/>
      <c r="G55" s="37"/>
    </row>
    <row r="56" spans="2:19" ht="12.75">
      <c r="B56" s="42" t="s">
        <v>43</v>
      </c>
      <c r="C56" s="41">
        <v>130.747098</v>
      </c>
      <c r="D56" s="41">
        <v>65.560944</v>
      </c>
      <c r="E56" s="41">
        <v>45.118101</v>
      </c>
      <c r="F56" s="41">
        <v>28.341242</v>
      </c>
      <c r="G56" s="41">
        <v>7.714032</v>
      </c>
      <c r="H56" s="37">
        <v>47.11922672645138</v>
      </c>
      <c r="I56" s="37">
        <v>23.62714761543834</v>
      </c>
      <c r="J56" s="37">
        <v>16.259863989378434</v>
      </c>
      <c r="K56" s="37">
        <v>10.213744151378615</v>
      </c>
      <c r="L56" s="37">
        <v>2.7800175173532433</v>
      </c>
      <c r="S56" s="37"/>
    </row>
    <row r="57" spans="2:19" ht="12.75">
      <c r="B57" s="42" t="s">
        <v>50</v>
      </c>
      <c r="C57" s="41">
        <v>275.911253</v>
      </c>
      <c r="D57" s="41">
        <v>150.936622</v>
      </c>
      <c r="E57" s="41">
        <v>112.530967</v>
      </c>
      <c r="F57" s="41">
        <v>28.919336</v>
      </c>
      <c r="G57" s="41">
        <v>21.750062</v>
      </c>
      <c r="H57" s="37">
        <v>46.76079586306367</v>
      </c>
      <c r="I57" s="37">
        <v>25.580386783290805</v>
      </c>
      <c r="J57" s="37">
        <v>19.071485917829364</v>
      </c>
      <c r="K57" s="37">
        <v>4.901181638979214</v>
      </c>
      <c r="L57" s="37">
        <v>3.68614979683695</v>
      </c>
      <c r="S57" s="37"/>
    </row>
    <row r="58" spans="2:19" ht="12.75">
      <c r="B58" s="54" t="s">
        <v>44</v>
      </c>
      <c r="C58" s="41">
        <v>9.998587</v>
      </c>
      <c r="D58" s="41">
        <v>6.262219</v>
      </c>
      <c r="E58" s="41">
        <v>3.806164</v>
      </c>
      <c r="F58" s="41">
        <v>0.179091</v>
      </c>
      <c r="G58" s="41">
        <v>1.188972</v>
      </c>
      <c r="H58" s="37">
        <v>46.64600702970693</v>
      </c>
      <c r="I58" s="37">
        <v>29.214879211989082</v>
      </c>
      <c r="J58" s="37">
        <v>17.756744297991048</v>
      </c>
      <c r="K58" s="37">
        <v>0.8355060615022145</v>
      </c>
      <c r="L58" s="37">
        <v>5.546863398810722</v>
      </c>
      <c r="S58" s="37"/>
    </row>
    <row r="59" spans="2:19" ht="12.75">
      <c r="B59" s="42" t="s">
        <v>49</v>
      </c>
      <c r="C59" s="41">
        <v>2.186135</v>
      </c>
      <c r="D59" s="41">
        <v>1.13751</v>
      </c>
      <c r="E59" s="41">
        <v>0.79136</v>
      </c>
      <c r="F59" s="41">
        <v>0.600543</v>
      </c>
      <c r="G59" s="41">
        <v>0.172504</v>
      </c>
      <c r="H59" s="37">
        <v>44.72405367209678</v>
      </c>
      <c r="I59" s="37">
        <v>23.27123361208105</v>
      </c>
      <c r="J59" s="37">
        <v>16.1896804698477</v>
      </c>
      <c r="K59" s="37">
        <v>12.285937219980475</v>
      </c>
      <c r="L59" s="37">
        <v>3.529095025993995</v>
      </c>
      <c r="S59" s="37"/>
    </row>
    <row r="60" spans="2:19" ht="12.75">
      <c r="B60" s="43" t="s">
        <v>37</v>
      </c>
      <c r="C60" s="41">
        <v>13.356427</v>
      </c>
      <c r="D60" s="41">
        <v>12.175366</v>
      </c>
      <c r="E60" s="41">
        <v>2.590837</v>
      </c>
      <c r="F60" s="41">
        <v>0.196291</v>
      </c>
      <c r="G60" s="41">
        <v>2.41193</v>
      </c>
      <c r="H60" s="37">
        <v>43.462600498762626</v>
      </c>
      <c r="I60" s="37">
        <v>39.619358409566985</v>
      </c>
      <c r="J60" s="37">
        <v>8.430736265650438</v>
      </c>
      <c r="K60" s="37">
        <v>0.638742480642661</v>
      </c>
      <c r="L60" s="37">
        <v>7.848562345377288</v>
      </c>
      <c r="S60" s="37"/>
    </row>
    <row r="61" spans="2:19" ht="12.75">
      <c r="B61" s="42" t="s">
        <v>45</v>
      </c>
      <c r="C61" s="41">
        <v>197.424461</v>
      </c>
      <c r="D61" s="41">
        <v>76.390549</v>
      </c>
      <c r="E61" s="41">
        <v>81.550055</v>
      </c>
      <c r="F61" s="41">
        <v>90.436126</v>
      </c>
      <c r="G61" s="41">
        <v>23.787468</v>
      </c>
      <c r="H61" s="37">
        <v>42.041999357569665</v>
      </c>
      <c r="I61" s="37">
        <v>16.267545549902216</v>
      </c>
      <c r="J61" s="37">
        <v>17.366274384407568</v>
      </c>
      <c r="K61" s="37">
        <v>19.258583925895024</v>
      </c>
      <c r="L61" s="37">
        <v>5.065596782225526</v>
      </c>
      <c r="S61" s="37"/>
    </row>
    <row r="62" spans="2:19" ht="12.75">
      <c r="B62" s="42" t="s">
        <v>48</v>
      </c>
      <c r="C62" s="41">
        <v>16.487505</v>
      </c>
      <c r="D62" s="41">
        <v>10.123213</v>
      </c>
      <c r="E62" s="41">
        <v>8.183059</v>
      </c>
      <c r="F62" s="41">
        <v>3.334257</v>
      </c>
      <c r="G62" s="41">
        <v>1.887296</v>
      </c>
      <c r="H62" s="37">
        <v>41.202971461187495</v>
      </c>
      <c r="I62" s="37">
        <v>25.298336912378332</v>
      </c>
      <c r="J62" s="37">
        <v>20.44981011027524</v>
      </c>
      <c r="K62" s="37">
        <v>8.332449088886685</v>
      </c>
      <c r="L62" s="37">
        <v>4.716432427272248</v>
      </c>
      <c r="S62" s="37"/>
    </row>
    <row r="63" spans="2:19" ht="12.75">
      <c r="B63" s="42" t="s">
        <v>41</v>
      </c>
      <c r="C63" s="41">
        <v>60.279564</v>
      </c>
      <c r="D63" s="41">
        <v>25.366883</v>
      </c>
      <c r="E63" s="41">
        <v>40.287751</v>
      </c>
      <c r="F63" s="41">
        <v>26.700498</v>
      </c>
      <c r="G63" s="41">
        <v>4.025747</v>
      </c>
      <c r="H63" s="37">
        <v>38.47784599970779</v>
      </c>
      <c r="I63" s="37">
        <v>16.192270693374716</v>
      </c>
      <c r="J63" s="37">
        <v>25.7166073505869</v>
      </c>
      <c r="K63" s="37">
        <v>17.043548127844883</v>
      </c>
      <c r="L63" s="37">
        <v>2.5697278284857146</v>
      </c>
      <c r="S63" s="37"/>
    </row>
    <row r="64" spans="2:19" ht="12.75">
      <c r="B64" s="42" t="s">
        <v>42</v>
      </c>
      <c r="C64" s="41">
        <v>181.428964</v>
      </c>
      <c r="D64" s="41">
        <v>102.899061</v>
      </c>
      <c r="E64" s="41">
        <v>151.842189</v>
      </c>
      <c r="F64" s="41">
        <v>30.547158</v>
      </c>
      <c r="G64" s="41">
        <v>22.996683</v>
      </c>
      <c r="H64" s="37">
        <v>37.04793892427694</v>
      </c>
      <c r="I64" s="37">
        <v>21.012070196760025</v>
      </c>
      <c r="J64" s="37">
        <v>31.00629590874209</v>
      </c>
      <c r="K64" s="37">
        <v>6.237753988906852</v>
      </c>
      <c r="L64" s="37">
        <v>4.695940981314085</v>
      </c>
      <c r="S64" s="37"/>
    </row>
    <row r="65" spans="2:19" ht="12.75">
      <c r="B65" s="42" t="s">
        <v>52</v>
      </c>
      <c r="C65" s="41">
        <v>31.002494</v>
      </c>
      <c r="D65" s="41">
        <v>16.780153</v>
      </c>
      <c r="E65" s="41">
        <v>29.107097</v>
      </c>
      <c r="F65" s="41">
        <v>1.733102</v>
      </c>
      <c r="G65" s="41">
        <v>6.392737</v>
      </c>
      <c r="H65" s="37">
        <v>36.466836909181694</v>
      </c>
      <c r="I65" s="37">
        <v>19.737737962697967</v>
      </c>
      <c r="J65" s="37">
        <v>34.23736681309355</v>
      </c>
      <c r="K65" s="37">
        <v>2.038569799609561</v>
      </c>
      <c r="L65" s="37">
        <v>7.519488515417228</v>
      </c>
      <c r="S65" s="37"/>
    </row>
    <row r="66" spans="2:19" ht="12.75">
      <c r="B66" s="42" t="s">
        <v>39</v>
      </c>
      <c r="C66" s="41">
        <v>11.560595</v>
      </c>
      <c r="D66" s="41">
        <v>7.638967</v>
      </c>
      <c r="E66" s="41">
        <v>2.214318</v>
      </c>
      <c r="F66" s="41">
        <v>7.544868</v>
      </c>
      <c r="G66" s="41">
        <v>3.40881</v>
      </c>
      <c r="H66" s="37">
        <v>35.716611676419944</v>
      </c>
      <c r="I66" s="37">
        <v>23.600689925387634</v>
      </c>
      <c r="J66" s="37">
        <v>6.841164847839308</v>
      </c>
      <c r="K66" s="37">
        <v>23.30996981607324</v>
      </c>
      <c r="L66" s="37">
        <v>10.53156373427986</v>
      </c>
      <c r="S66" s="37"/>
    </row>
    <row r="67" spans="2:19" ht="12.75">
      <c r="B67" s="42" t="s">
        <v>36</v>
      </c>
      <c r="C67" s="41">
        <v>95.611554</v>
      </c>
      <c r="D67" s="41">
        <v>39.426615</v>
      </c>
      <c r="E67" s="41">
        <v>109.138871</v>
      </c>
      <c r="F67" s="41">
        <v>28.66677</v>
      </c>
      <c r="G67" s="41">
        <v>15.385097</v>
      </c>
      <c r="H67" s="37">
        <v>33.17209054260474</v>
      </c>
      <c r="I67" s="37">
        <v>13.678924647207577</v>
      </c>
      <c r="J67" s="37">
        <v>37.86534533817596</v>
      </c>
      <c r="K67" s="37">
        <v>9.94583447523534</v>
      </c>
      <c r="L67" s="37">
        <v>5.3378049967764</v>
      </c>
      <c r="S67" s="37"/>
    </row>
    <row r="68" spans="2:19" ht="12.75">
      <c r="B68" s="42" t="s">
        <v>46</v>
      </c>
      <c r="C68" s="41">
        <v>2.727065</v>
      </c>
      <c r="D68" s="41">
        <v>2.346595</v>
      </c>
      <c r="E68" s="41">
        <v>2.045146</v>
      </c>
      <c r="F68" s="41">
        <v>0.239106</v>
      </c>
      <c r="G68" s="41">
        <v>0.877308</v>
      </c>
      <c r="H68" s="37">
        <v>33.11465874621443</v>
      </c>
      <c r="I68" s="37">
        <v>28.494624308761637</v>
      </c>
      <c r="J68" s="37">
        <v>24.83413922153871</v>
      </c>
      <c r="K68" s="37">
        <v>2.9034561311051803</v>
      </c>
      <c r="L68" s="37">
        <v>10.653121592380046</v>
      </c>
      <c r="S68" s="37"/>
    </row>
    <row r="69" spans="2:19" ht="12.75">
      <c r="B69" s="52" t="s">
        <v>56</v>
      </c>
      <c r="C69" s="41">
        <v>56.568987</v>
      </c>
      <c r="D69" s="41">
        <v>31.728832</v>
      </c>
      <c r="E69" s="41">
        <v>14.119774</v>
      </c>
      <c r="F69" s="41">
        <v>48.208324</v>
      </c>
      <c r="G69" s="41">
        <v>21.428788</v>
      </c>
      <c r="H69" s="37">
        <v>32.87848885039209</v>
      </c>
      <c r="I69" s="37">
        <v>18.44113010452112</v>
      </c>
      <c r="J69" s="37">
        <v>8.206560814480486</v>
      </c>
      <c r="K69" s="37">
        <v>28.019183782274357</v>
      </c>
      <c r="L69" s="37">
        <v>12.454636448331941</v>
      </c>
      <c r="S69" s="37"/>
    </row>
    <row r="70" spans="2:19" ht="12.75">
      <c r="B70" s="42" t="s">
        <v>51</v>
      </c>
      <c r="C70" s="41">
        <v>38.824589</v>
      </c>
      <c r="D70" s="41">
        <v>41.488855</v>
      </c>
      <c r="E70" s="41">
        <v>22.755523</v>
      </c>
      <c r="F70" s="41">
        <v>9.702315</v>
      </c>
      <c r="G70" s="41">
        <v>5.860598</v>
      </c>
      <c r="H70" s="37">
        <v>32.72694405584739</v>
      </c>
      <c r="I70" s="37">
        <v>34.972770388533</v>
      </c>
      <c r="J70" s="37">
        <v>19.18162554618539</v>
      </c>
      <c r="K70" s="37">
        <v>8.17850564283395</v>
      </c>
      <c r="L70" s="37">
        <v>4.940154366600277</v>
      </c>
      <c r="S70" s="37"/>
    </row>
    <row r="71" spans="2:19" ht="12.75">
      <c r="B71" s="42" t="s">
        <v>55</v>
      </c>
      <c r="C71" s="41">
        <v>33.322138</v>
      </c>
      <c r="D71" s="41">
        <v>27.907508</v>
      </c>
      <c r="E71" s="41">
        <v>8.96604</v>
      </c>
      <c r="F71" s="41">
        <v>19.954003</v>
      </c>
      <c r="G71" s="41">
        <v>12.639449</v>
      </c>
      <c r="H71" s="37">
        <v>32.41795645761715</v>
      </c>
      <c r="I71" s="37">
        <v>27.15025005852272</v>
      </c>
      <c r="J71" s="37">
        <v>8.722750452484581</v>
      </c>
      <c r="K71" s="37">
        <v>19.412559914647794</v>
      </c>
      <c r="L71" s="37">
        <v>12.296483116727764</v>
      </c>
      <c r="S71" s="37"/>
    </row>
    <row r="72" spans="2:19" ht="12.75">
      <c r="B72" s="42" t="s">
        <v>53</v>
      </c>
      <c r="C72" s="41">
        <v>16.997878</v>
      </c>
      <c r="D72" s="41">
        <v>33.311526</v>
      </c>
      <c r="E72" s="41">
        <v>5.272776</v>
      </c>
      <c r="F72" s="41">
        <v>0.331355</v>
      </c>
      <c r="G72" s="41">
        <v>3.654516</v>
      </c>
      <c r="H72" s="37">
        <v>28.535226039206822</v>
      </c>
      <c r="I72" s="37">
        <v>55.921799422311125</v>
      </c>
      <c r="J72" s="37">
        <v>8.85168460522571</v>
      </c>
      <c r="K72" s="37">
        <v>0.5562629537770171</v>
      </c>
      <c r="L72" s="37">
        <v>6.135026979479318</v>
      </c>
      <c r="S72" s="37"/>
    </row>
    <row r="73" spans="2:19" ht="12.75">
      <c r="B73" s="42" t="s">
        <v>38</v>
      </c>
      <c r="C73" s="207">
        <v>22.230615</v>
      </c>
      <c r="D73" s="41">
        <v>25.188957</v>
      </c>
      <c r="E73" s="41">
        <v>8.159126</v>
      </c>
      <c r="F73" s="41">
        <v>25.202932</v>
      </c>
      <c r="G73" s="41">
        <v>6.730687</v>
      </c>
      <c r="H73" s="37">
        <v>25.402841293757536</v>
      </c>
      <c r="I73" s="37">
        <v>28.783327722884994</v>
      </c>
      <c r="J73" s="37">
        <v>9.323403013086718</v>
      </c>
      <c r="K73" s="37">
        <v>28.7992969035433</v>
      </c>
      <c r="L73" s="37">
        <v>7.69113106672744</v>
      </c>
      <c r="S73" s="37"/>
    </row>
    <row r="74" spans="2:19" ht="12.75">
      <c r="B74" s="42" t="s">
        <v>40</v>
      </c>
      <c r="C74" s="41">
        <v>11.172385</v>
      </c>
      <c r="D74" s="41">
        <v>14.182692</v>
      </c>
      <c r="E74" s="41">
        <v>8.456903</v>
      </c>
      <c r="F74" s="41">
        <v>16.106602</v>
      </c>
      <c r="G74" s="41">
        <v>1.033919</v>
      </c>
      <c r="H74" s="37">
        <v>21.927059085872937</v>
      </c>
      <c r="I74" s="37">
        <v>27.835124324908016</v>
      </c>
      <c r="J74" s="37">
        <v>16.597620988221955</v>
      </c>
      <c r="K74" s="37">
        <v>31.61101355947179</v>
      </c>
      <c r="L74" s="37">
        <v>2.0291820415253023</v>
      </c>
      <c r="S74" s="37"/>
    </row>
    <row r="75" spans="2:19" ht="12.75">
      <c r="B75" s="42" t="s">
        <v>54</v>
      </c>
      <c r="C75" s="41">
        <v>4.653519</v>
      </c>
      <c r="D75" s="41">
        <v>6.010498</v>
      </c>
      <c r="E75" s="41">
        <v>9.027067</v>
      </c>
      <c r="F75" s="41">
        <v>1.401993</v>
      </c>
      <c r="G75" s="41">
        <v>1.294084</v>
      </c>
      <c r="H75" s="37">
        <v>20.786552613795017</v>
      </c>
      <c r="I75" s="37">
        <v>26.84796879783014</v>
      </c>
      <c r="J75" s="37">
        <v>40.32251789317993</v>
      </c>
      <c r="K75" s="37">
        <v>6.262486788744672</v>
      </c>
      <c r="L75" s="37">
        <v>5.780473906450218</v>
      </c>
      <c r="S75" s="37"/>
    </row>
    <row r="76" spans="2:19" ht="12.75">
      <c r="B76" s="42" t="s">
        <v>47</v>
      </c>
      <c r="C76" s="41">
        <v>8.721129</v>
      </c>
      <c r="D76" s="41">
        <v>24.393308</v>
      </c>
      <c r="E76" s="41">
        <v>3.768872</v>
      </c>
      <c r="F76" s="41">
        <v>2.362543</v>
      </c>
      <c r="G76" s="41">
        <v>4.652351</v>
      </c>
      <c r="H76" s="37">
        <v>19.86671071706511</v>
      </c>
      <c r="I76" s="37">
        <v>55.56789648086505</v>
      </c>
      <c r="J76" s="37">
        <v>8.585481278128855</v>
      </c>
      <c r="K76" s="37">
        <v>5.381867225863435</v>
      </c>
      <c r="L76" s="37">
        <v>10.59804429807753</v>
      </c>
      <c r="S76" s="37"/>
    </row>
    <row r="77" spans="2:19" ht="12.75">
      <c r="B77" s="55" t="s">
        <v>60</v>
      </c>
      <c r="C77" s="41">
        <v>47.839687</v>
      </c>
      <c r="D77" s="41">
        <v>65.151557</v>
      </c>
      <c r="E77" s="41">
        <v>111.038599</v>
      </c>
      <c r="F77" s="41">
        <v>38.672668</v>
      </c>
      <c r="G77" s="41">
        <v>16.474935</v>
      </c>
      <c r="H77" s="37">
        <v>17.135942636283016</v>
      </c>
      <c r="I77" s="37">
        <v>23.3369700645517</v>
      </c>
      <c r="J77" s="37">
        <v>39.773484782148195</v>
      </c>
      <c r="K77" s="37">
        <v>13.852361125189175</v>
      </c>
      <c r="L77" s="37">
        <v>5.901241391827904</v>
      </c>
      <c r="S77" s="37"/>
    </row>
    <row r="79" spans="2:12" ht="12.75">
      <c r="B79" s="45" t="s">
        <v>58</v>
      </c>
      <c r="C79" s="41">
        <v>81.773775</v>
      </c>
      <c r="D79" s="41">
        <v>86.946734</v>
      </c>
      <c r="E79" s="41">
        <v>6.555679</v>
      </c>
      <c r="F79" s="41">
        <v>5.003228</v>
      </c>
      <c r="G79" s="41">
        <v>8.747009</v>
      </c>
      <c r="H79" s="37">
        <v>43.260499160368724</v>
      </c>
      <c r="I79" s="37">
        <v>45.99713188248681</v>
      </c>
      <c r="J79" s="37">
        <v>3.468128331792764</v>
      </c>
      <c r="K79" s="37">
        <v>2.6468405144942038</v>
      </c>
      <c r="L79" s="37">
        <v>4.627400110857517</v>
      </c>
    </row>
    <row r="80" spans="2:7" ht="12.75">
      <c r="B80" s="46"/>
      <c r="C80" s="41"/>
      <c r="D80" s="41"/>
      <c r="E80" s="41"/>
      <c r="F80" s="41"/>
      <c r="G80" s="41"/>
    </row>
    <row r="81" spans="2:12" ht="12.75">
      <c r="B81" s="45" t="s">
        <v>106</v>
      </c>
      <c r="C81" s="41">
        <v>163.380327</v>
      </c>
      <c r="D81" s="41">
        <v>203.07138</v>
      </c>
      <c r="E81" s="41">
        <v>123.58934</v>
      </c>
      <c r="F81" s="41">
        <v>11.434968</v>
      </c>
      <c r="G81" s="41">
        <v>34.34883</v>
      </c>
      <c r="H81" s="37">
        <v>30.49136831271794</v>
      </c>
      <c r="I81" s="37">
        <v>37.89883613926114</v>
      </c>
      <c r="J81" s="37">
        <v>23.065249988548032</v>
      </c>
      <c r="K81" s="37">
        <v>2.134086932829701</v>
      </c>
      <c r="L81" s="37">
        <v>6.41045862664319</v>
      </c>
    </row>
    <row r="82" spans="2:12" ht="12.75">
      <c r="B82" s="27" t="s">
        <v>59</v>
      </c>
      <c r="C82" s="41">
        <v>0.319439</v>
      </c>
      <c r="D82" s="41">
        <v>2.034757</v>
      </c>
      <c r="E82" s="41">
        <v>0.353671</v>
      </c>
      <c r="F82" s="41">
        <v>0.010408</v>
      </c>
      <c r="G82" s="41">
        <v>0.210559</v>
      </c>
      <c r="H82" s="37">
        <v>10.906695292392808</v>
      </c>
      <c r="I82" s="37">
        <v>69.47327844459605</v>
      </c>
      <c r="J82" s="37">
        <v>12.075488061119204</v>
      </c>
      <c r="K82" s="37">
        <v>0.3553632606013178</v>
      </c>
      <c r="L82" s="37">
        <v>7.189174941290631</v>
      </c>
    </row>
    <row r="84" spans="3:8" ht="12.75">
      <c r="C84" s="26"/>
      <c r="D84" s="26"/>
      <c r="E84" s="26"/>
      <c r="F84" s="26"/>
      <c r="G84" s="26"/>
      <c r="H84" s="26"/>
    </row>
  </sheetData>
  <printOptions/>
  <pageMargins left="0.4330708661417323" right="0.4330708661417323" top="0.4330708661417323" bottom="0.43307086614173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87C23-A678-4AC4-83D7-BE13872A3131}">
  <dimension ref="A2:I62"/>
  <sheetViews>
    <sheetView showGridLines="0" workbookViewId="0" topLeftCell="B1">
      <selection activeCell="M44" sqref="M44"/>
    </sheetView>
  </sheetViews>
  <sheetFormatPr defaultColWidth="9.140625" defaultRowHeight="12.75"/>
  <cols>
    <col min="1" max="1" width="7.00390625" style="0" customWidth="1"/>
    <col min="2" max="2" width="5.00390625" style="0" customWidth="1"/>
    <col min="3" max="3" width="16.00390625" style="0" customWidth="1"/>
    <col min="4" max="4" width="66.00390625" style="0" customWidth="1"/>
    <col min="5" max="5" width="16.00390625" style="0" customWidth="1"/>
    <col min="9" max="9" width="12.7109375" style="0" bestFit="1" customWidth="1"/>
    <col min="257" max="257" width="7.00390625" style="0" customWidth="1"/>
    <col min="258" max="258" width="5.00390625" style="0" customWidth="1"/>
    <col min="259" max="259" width="16.00390625" style="0" customWidth="1"/>
    <col min="260" max="260" width="66.00390625" style="0" customWidth="1"/>
    <col min="261" max="261" width="16.00390625" style="0" customWidth="1"/>
    <col min="265" max="265" width="12.7109375" style="0" bestFit="1" customWidth="1"/>
    <col min="513" max="513" width="7.00390625" style="0" customWidth="1"/>
    <col min="514" max="514" width="5.00390625" style="0" customWidth="1"/>
    <col min="515" max="515" width="16.00390625" style="0" customWidth="1"/>
    <col min="516" max="516" width="66.00390625" style="0" customWidth="1"/>
    <col min="517" max="517" width="16.00390625" style="0" customWidth="1"/>
    <col min="521" max="521" width="12.7109375" style="0" bestFit="1" customWidth="1"/>
    <col min="769" max="769" width="7.00390625" style="0" customWidth="1"/>
    <col min="770" max="770" width="5.00390625" style="0" customWidth="1"/>
    <col min="771" max="771" width="16.00390625" style="0" customWidth="1"/>
    <col min="772" max="772" width="66.00390625" style="0" customWidth="1"/>
    <col min="773" max="773" width="16.00390625" style="0" customWidth="1"/>
    <col min="777" max="777" width="12.7109375" style="0" bestFit="1" customWidth="1"/>
    <col min="1025" max="1025" width="7.00390625" style="0" customWidth="1"/>
    <col min="1026" max="1026" width="5.00390625" style="0" customWidth="1"/>
    <col min="1027" max="1027" width="16.00390625" style="0" customWidth="1"/>
    <col min="1028" max="1028" width="66.00390625" style="0" customWidth="1"/>
    <col min="1029" max="1029" width="16.00390625" style="0" customWidth="1"/>
    <col min="1033" max="1033" width="12.7109375" style="0" bestFit="1" customWidth="1"/>
    <col min="1281" max="1281" width="7.00390625" style="0" customWidth="1"/>
    <col min="1282" max="1282" width="5.00390625" style="0" customWidth="1"/>
    <col min="1283" max="1283" width="16.00390625" style="0" customWidth="1"/>
    <col min="1284" max="1284" width="66.00390625" style="0" customWidth="1"/>
    <col min="1285" max="1285" width="16.00390625" style="0" customWidth="1"/>
    <col min="1289" max="1289" width="12.7109375" style="0" bestFit="1" customWidth="1"/>
    <col min="1537" max="1537" width="7.00390625" style="0" customWidth="1"/>
    <col min="1538" max="1538" width="5.00390625" style="0" customWidth="1"/>
    <col min="1539" max="1539" width="16.00390625" style="0" customWidth="1"/>
    <col min="1540" max="1540" width="66.00390625" style="0" customWidth="1"/>
    <col min="1541" max="1541" width="16.00390625" style="0" customWidth="1"/>
    <col min="1545" max="1545" width="12.7109375" style="0" bestFit="1" customWidth="1"/>
    <col min="1793" max="1793" width="7.00390625" style="0" customWidth="1"/>
    <col min="1794" max="1794" width="5.00390625" style="0" customWidth="1"/>
    <col min="1795" max="1795" width="16.00390625" style="0" customWidth="1"/>
    <col min="1796" max="1796" width="66.00390625" style="0" customWidth="1"/>
    <col min="1797" max="1797" width="16.00390625" style="0" customWidth="1"/>
    <col min="1801" max="1801" width="12.7109375" style="0" bestFit="1" customWidth="1"/>
    <col min="2049" max="2049" width="7.00390625" style="0" customWidth="1"/>
    <col min="2050" max="2050" width="5.00390625" style="0" customWidth="1"/>
    <col min="2051" max="2051" width="16.00390625" style="0" customWidth="1"/>
    <col min="2052" max="2052" width="66.00390625" style="0" customWidth="1"/>
    <col min="2053" max="2053" width="16.00390625" style="0" customWidth="1"/>
    <col min="2057" max="2057" width="12.7109375" style="0" bestFit="1" customWidth="1"/>
    <col min="2305" max="2305" width="7.00390625" style="0" customWidth="1"/>
    <col min="2306" max="2306" width="5.00390625" style="0" customWidth="1"/>
    <col min="2307" max="2307" width="16.00390625" style="0" customWidth="1"/>
    <col min="2308" max="2308" width="66.00390625" style="0" customWidth="1"/>
    <col min="2309" max="2309" width="16.00390625" style="0" customWidth="1"/>
    <col min="2313" max="2313" width="12.7109375" style="0" bestFit="1" customWidth="1"/>
    <col min="2561" max="2561" width="7.00390625" style="0" customWidth="1"/>
    <col min="2562" max="2562" width="5.00390625" style="0" customWidth="1"/>
    <col min="2563" max="2563" width="16.00390625" style="0" customWidth="1"/>
    <col min="2564" max="2564" width="66.00390625" style="0" customWidth="1"/>
    <col min="2565" max="2565" width="16.00390625" style="0" customWidth="1"/>
    <col min="2569" max="2569" width="12.7109375" style="0" bestFit="1" customWidth="1"/>
    <col min="2817" max="2817" width="7.00390625" style="0" customWidth="1"/>
    <col min="2818" max="2818" width="5.00390625" style="0" customWidth="1"/>
    <col min="2819" max="2819" width="16.00390625" style="0" customWidth="1"/>
    <col min="2820" max="2820" width="66.00390625" style="0" customWidth="1"/>
    <col min="2821" max="2821" width="16.00390625" style="0" customWidth="1"/>
    <col min="2825" max="2825" width="12.7109375" style="0" bestFit="1" customWidth="1"/>
    <col min="3073" max="3073" width="7.00390625" style="0" customWidth="1"/>
    <col min="3074" max="3074" width="5.00390625" style="0" customWidth="1"/>
    <col min="3075" max="3075" width="16.00390625" style="0" customWidth="1"/>
    <col min="3076" max="3076" width="66.00390625" style="0" customWidth="1"/>
    <col min="3077" max="3077" width="16.00390625" style="0" customWidth="1"/>
    <col min="3081" max="3081" width="12.7109375" style="0" bestFit="1" customWidth="1"/>
    <col min="3329" max="3329" width="7.00390625" style="0" customWidth="1"/>
    <col min="3330" max="3330" width="5.00390625" style="0" customWidth="1"/>
    <col min="3331" max="3331" width="16.00390625" style="0" customWidth="1"/>
    <col min="3332" max="3332" width="66.00390625" style="0" customWidth="1"/>
    <col min="3333" max="3333" width="16.00390625" style="0" customWidth="1"/>
    <col min="3337" max="3337" width="12.7109375" style="0" bestFit="1" customWidth="1"/>
    <col min="3585" max="3585" width="7.00390625" style="0" customWidth="1"/>
    <col min="3586" max="3586" width="5.00390625" style="0" customWidth="1"/>
    <col min="3587" max="3587" width="16.00390625" style="0" customWidth="1"/>
    <col min="3588" max="3588" width="66.00390625" style="0" customWidth="1"/>
    <col min="3589" max="3589" width="16.00390625" style="0" customWidth="1"/>
    <col min="3593" max="3593" width="12.7109375" style="0" bestFit="1" customWidth="1"/>
    <col min="3841" max="3841" width="7.00390625" style="0" customWidth="1"/>
    <col min="3842" max="3842" width="5.00390625" style="0" customWidth="1"/>
    <col min="3843" max="3843" width="16.00390625" style="0" customWidth="1"/>
    <col min="3844" max="3844" width="66.00390625" style="0" customWidth="1"/>
    <col min="3845" max="3845" width="16.00390625" style="0" customWidth="1"/>
    <col min="3849" max="3849" width="12.7109375" style="0" bestFit="1" customWidth="1"/>
    <col min="4097" max="4097" width="7.00390625" style="0" customWidth="1"/>
    <col min="4098" max="4098" width="5.00390625" style="0" customWidth="1"/>
    <col min="4099" max="4099" width="16.00390625" style="0" customWidth="1"/>
    <col min="4100" max="4100" width="66.00390625" style="0" customWidth="1"/>
    <col min="4101" max="4101" width="16.00390625" style="0" customWidth="1"/>
    <col min="4105" max="4105" width="12.7109375" style="0" bestFit="1" customWidth="1"/>
    <col min="4353" max="4353" width="7.00390625" style="0" customWidth="1"/>
    <col min="4354" max="4354" width="5.00390625" style="0" customWidth="1"/>
    <col min="4355" max="4355" width="16.00390625" style="0" customWidth="1"/>
    <col min="4356" max="4356" width="66.00390625" style="0" customWidth="1"/>
    <col min="4357" max="4357" width="16.00390625" style="0" customWidth="1"/>
    <col min="4361" max="4361" width="12.7109375" style="0" bestFit="1" customWidth="1"/>
    <col min="4609" max="4609" width="7.00390625" style="0" customWidth="1"/>
    <col min="4610" max="4610" width="5.00390625" style="0" customWidth="1"/>
    <col min="4611" max="4611" width="16.00390625" style="0" customWidth="1"/>
    <col min="4612" max="4612" width="66.00390625" style="0" customWidth="1"/>
    <col min="4613" max="4613" width="16.00390625" style="0" customWidth="1"/>
    <col min="4617" max="4617" width="12.7109375" style="0" bestFit="1" customWidth="1"/>
    <col min="4865" max="4865" width="7.00390625" style="0" customWidth="1"/>
    <col min="4866" max="4866" width="5.00390625" style="0" customWidth="1"/>
    <col min="4867" max="4867" width="16.00390625" style="0" customWidth="1"/>
    <col min="4868" max="4868" width="66.00390625" style="0" customWidth="1"/>
    <col min="4869" max="4869" width="16.00390625" style="0" customWidth="1"/>
    <col min="4873" max="4873" width="12.7109375" style="0" bestFit="1" customWidth="1"/>
    <col min="5121" max="5121" width="7.00390625" style="0" customWidth="1"/>
    <col min="5122" max="5122" width="5.00390625" style="0" customWidth="1"/>
    <col min="5123" max="5123" width="16.00390625" style="0" customWidth="1"/>
    <col min="5124" max="5124" width="66.00390625" style="0" customWidth="1"/>
    <col min="5125" max="5125" width="16.00390625" style="0" customWidth="1"/>
    <col min="5129" max="5129" width="12.7109375" style="0" bestFit="1" customWidth="1"/>
    <col min="5377" max="5377" width="7.00390625" style="0" customWidth="1"/>
    <col min="5378" max="5378" width="5.00390625" style="0" customWidth="1"/>
    <col min="5379" max="5379" width="16.00390625" style="0" customWidth="1"/>
    <col min="5380" max="5380" width="66.00390625" style="0" customWidth="1"/>
    <col min="5381" max="5381" width="16.00390625" style="0" customWidth="1"/>
    <col min="5385" max="5385" width="12.7109375" style="0" bestFit="1" customWidth="1"/>
    <col min="5633" max="5633" width="7.00390625" style="0" customWidth="1"/>
    <col min="5634" max="5634" width="5.00390625" style="0" customWidth="1"/>
    <col min="5635" max="5635" width="16.00390625" style="0" customWidth="1"/>
    <col min="5636" max="5636" width="66.00390625" style="0" customWidth="1"/>
    <col min="5637" max="5637" width="16.00390625" style="0" customWidth="1"/>
    <col min="5641" max="5641" width="12.7109375" style="0" bestFit="1" customWidth="1"/>
    <col min="5889" max="5889" width="7.00390625" style="0" customWidth="1"/>
    <col min="5890" max="5890" width="5.00390625" style="0" customWidth="1"/>
    <col min="5891" max="5891" width="16.00390625" style="0" customWidth="1"/>
    <col min="5892" max="5892" width="66.00390625" style="0" customWidth="1"/>
    <col min="5893" max="5893" width="16.00390625" style="0" customWidth="1"/>
    <col min="5897" max="5897" width="12.7109375" style="0" bestFit="1" customWidth="1"/>
    <col min="6145" max="6145" width="7.00390625" style="0" customWidth="1"/>
    <col min="6146" max="6146" width="5.00390625" style="0" customWidth="1"/>
    <col min="6147" max="6147" width="16.00390625" style="0" customWidth="1"/>
    <col min="6148" max="6148" width="66.00390625" style="0" customWidth="1"/>
    <col min="6149" max="6149" width="16.00390625" style="0" customWidth="1"/>
    <col min="6153" max="6153" width="12.7109375" style="0" bestFit="1" customWidth="1"/>
    <col min="6401" max="6401" width="7.00390625" style="0" customWidth="1"/>
    <col min="6402" max="6402" width="5.00390625" style="0" customWidth="1"/>
    <col min="6403" max="6403" width="16.00390625" style="0" customWidth="1"/>
    <col min="6404" max="6404" width="66.00390625" style="0" customWidth="1"/>
    <col min="6405" max="6405" width="16.00390625" style="0" customWidth="1"/>
    <col min="6409" max="6409" width="12.7109375" style="0" bestFit="1" customWidth="1"/>
    <col min="6657" max="6657" width="7.00390625" style="0" customWidth="1"/>
    <col min="6658" max="6658" width="5.00390625" style="0" customWidth="1"/>
    <col min="6659" max="6659" width="16.00390625" style="0" customWidth="1"/>
    <col min="6660" max="6660" width="66.00390625" style="0" customWidth="1"/>
    <col min="6661" max="6661" width="16.00390625" style="0" customWidth="1"/>
    <col min="6665" max="6665" width="12.7109375" style="0" bestFit="1" customWidth="1"/>
    <col min="6913" max="6913" width="7.00390625" style="0" customWidth="1"/>
    <col min="6914" max="6914" width="5.00390625" style="0" customWidth="1"/>
    <col min="6915" max="6915" width="16.00390625" style="0" customWidth="1"/>
    <col min="6916" max="6916" width="66.00390625" style="0" customWidth="1"/>
    <col min="6917" max="6917" width="16.00390625" style="0" customWidth="1"/>
    <col min="6921" max="6921" width="12.7109375" style="0" bestFit="1" customWidth="1"/>
    <col min="7169" max="7169" width="7.00390625" style="0" customWidth="1"/>
    <col min="7170" max="7170" width="5.00390625" style="0" customWidth="1"/>
    <col min="7171" max="7171" width="16.00390625" style="0" customWidth="1"/>
    <col min="7172" max="7172" width="66.00390625" style="0" customWidth="1"/>
    <col min="7173" max="7173" width="16.00390625" style="0" customWidth="1"/>
    <col min="7177" max="7177" width="12.7109375" style="0" bestFit="1" customWidth="1"/>
    <col min="7425" max="7425" width="7.00390625" style="0" customWidth="1"/>
    <col min="7426" max="7426" width="5.00390625" style="0" customWidth="1"/>
    <col min="7427" max="7427" width="16.00390625" style="0" customWidth="1"/>
    <col min="7428" max="7428" width="66.00390625" style="0" customWidth="1"/>
    <col min="7429" max="7429" width="16.00390625" style="0" customWidth="1"/>
    <col min="7433" max="7433" width="12.7109375" style="0" bestFit="1" customWidth="1"/>
    <col min="7681" max="7681" width="7.00390625" style="0" customWidth="1"/>
    <col min="7682" max="7682" width="5.00390625" style="0" customWidth="1"/>
    <col min="7683" max="7683" width="16.00390625" style="0" customWidth="1"/>
    <col min="7684" max="7684" width="66.00390625" style="0" customWidth="1"/>
    <col min="7685" max="7685" width="16.00390625" style="0" customWidth="1"/>
    <col min="7689" max="7689" width="12.7109375" style="0" bestFit="1" customWidth="1"/>
    <col min="7937" max="7937" width="7.00390625" style="0" customWidth="1"/>
    <col min="7938" max="7938" width="5.00390625" style="0" customWidth="1"/>
    <col min="7939" max="7939" width="16.00390625" style="0" customWidth="1"/>
    <col min="7940" max="7940" width="66.00390625" style="0" customWidth="1"/>
    <col min="7941" max="7941" width="16.00390625" style="0" customWidth="1"/>
    <col min="7945" max="7945" width="12.7109375" style="0" bestFit="1" customWidth="1"/>
    <col min="8193" max="8193" width="7.00390625" style="0" customWidth="1"/>
    <col min="8194" max="8194" width="5.00390625" style="0" customWidth="1"/>
    <col min="8195" max="8195" width="16.00390625" style="0" customWidth="1"/>
    <col min="8196" max="8196" width="66.00390625" style="0" customWidth="1"/>
    <col min="8197" max="8197" width="16.00390625" style="0" customWidth="1"/>
    <col min="8201" max="8201" width="12.7109375" style="0" bestFit="1" customWidth="1"/>
    <col min="8449" max="8449" width="7.00390625" style="0" customWidth="1"/>
    <col min="8450" max="8450" width="5.00390625" style="0" customWidth="1"/>
    <col min="8451" max="8451" width="16.00390625" style="0" customWidth="1"/>
    <col min="8452" max="8452" width="66.00390625" style="0" customWidth="1"/>
    <col min="8453" max="8453" width="16.00390625" style="0" customWidth="1"/>
    <col min="8457" max="8457" width="12.7109375" style="0" bestFit="1" customWidth="1"/>
    <col min="8705" max="8705" width="7.00390625" style="0" customWidth="1"/>
    <col min="8706" max="8706" width="5.00390625" style="0" customWidth="1"/>
    <col min="8707" max="8707" width="16.00390625" style="0" customWidth="1"/>
    <col min="8708" max="8708" width="66.00390625" style="0" customWidth="1"/>
    <col min="8709" max="8709" width="16.00390625" style="0" customWidth="1"/>
    <col min="8713" max="8713" width="12.7109375" style="0" bestFit="1" customWidth="1"/>
    <col min="8961" max="8961" width="7.00390625" style="0" customWidth="1"/>
    <col min="8962" max="8962" width="5.00390625" style="0" customWidth="1"/>
    <col min="8963" max="8963" width="16.00390625" style="0" customWidth="1"/>
    <col min="8964" max="8964" width="66.00390625" style="0" customWidth="1"/>
    <col min="8965" max="8965" width="16.00390625" style="0" customWidth="1"/>
    <col min="8969" max="8969" width="12.7109375" style="0" bestFit="1" customWidth="1"/>
    <col min="9217" max="9217" width="7.00390625" style="0" customWidth="1"/>
    <col min="9218" max="9218" width="5.00390625" style="0" customWidth="1"/>
    <col min="9219" max="9219" width="16.00390625" style="0" customWidth="1"/>
    <col min="9220" max="9220" width="66.00390625" style="0" customWidth="1"/>
    <col min="9221" max="9221" width="16.00390625" style="0" customWidth="1"/>
    <col min="9225" max="9225" width="12.7109375" style="0" bestFit="1" customWidth="1"/>
    <col min="9473" max="9473" width="7.00390625" style="0" customWidth="1"/>
    <col min="9474" max="9474" width="5.00390625" style="0" customWidth="1"/>
    <col min="9475" max="9475" width="16.00390625" style="0" customWidth="1"/>
    <col min="9476" max="9476" width="66.00390625" style="0" customWidth="1"/>
    <col min="9477" max="9477" width="16.00390625" style="0" customWidth="1"/>
    <col min="9481" max="9481" width="12.7109375" style="0" bestFit="1" customWidth="1"/>
    <col min="9729" max="9729" width="7.00390625" style="0" customWidth="1"/>
    <col min="9730" max="9730" width="5.00390625" style="0" customWidth="1"/>
    <col min="9731" max="9731" width="16.00390625" style="0" customWidth="1"/>
    <col min="9732" max="9732" width="66.00390625" style="0" customWidth="1"/>
    <col min="9733" max="9733" width="16.00390625" style="0" customWidth="1"/>
    <col min="9737" max="9737" width="12.7109375" style="0" bestFit="1" customWidth="1"/>
    <col min="9985" max="9985" width="7.00390625" style="0" customWidth="1"/>
    <col min="9986" max="9986" width="5.00390625" style="0" customWidth="1"/>
    <col min="9987" max="9987" width="16.00390625" style="0" customWidth="1"/>
    <col min="9988" max="9988" width="66.00390625" style="0" customWidth="1"/>
    <col min="9989" max="9989" width="16.00390625" style="0" customWidth="1"/>
    <col min="9993" max="9993" width="12.7109375" style="0" bestFit="1" customWidth="1"/>
    <col min="10241" max="10241" width="7.00390625" style="0" customWidth="1"/>
    <col min="10242" max="10242" width="5.00390625" style="0" customWidth="1"/>
    <col min="10243" max="10243" width="16.00390625" style="0" customWidth="1"/>
    <col min="10244" max="10244" width="66.00390625" style="0" customWidth="1"/>
    <col min="10245" max="10245" width="16.00390625" style="0" customWidth="1"/>
    <col min="10249" max="10249" width="12.7109375" style="0" bestFit="1" customWidth="1"/>
    <col min="10497" max="10497" width="7.00390625" style="0" customWidth="1"/>
    <col min="10498" max="10498" width="5.00390625" style="0" customWidth="1"/>
    <col min="10499" max="10499" width="16.00390625" style="0" customWidth="1"/>
    <col min="10500" max="10500" width="66.00390625" style="0" customWidth="1"/>
    <col min="10501" max="10501" width="16.00390625" style="0" customWidth="1"/>
    <col min="10505" max="10505" width="12.7109375" style="0" bestFit="1" customWidth="1"/>
    <col min="10753" max="10753" width="7.00390625" style="0" customWidth="1"/>
    <col min="10754" max="10754" width="5.00390625" style="0" customWidth="1"/>
    <col min="10755" max="10755" width="16.00390625" style="0" customWidth="1"/>
    <col min="10756" max="10756" width="66.00390625" style="0" customWidth="1"/>
    <col min="10757" max="10757" width="16.00390625" style="0" customWidth="1"/>
    <col min="10761" max="10761" width="12.7109375" style="0" bestFit="1" customWidth="1"/>
    <col min="11009" max="11009" width="7.00390625" style="0" customWidth="1"/>
    <col min="11010" max="11010" width="5.00390625" style="0" customWidth="1"/>
    <col min="11011" max="11011" width="16.00390625" style="0" customWidth="1"/>
    <col min="11012" max="11012" width="66.00390625" style="0" customWidth="1"/>
    <col min="11013" max="11013" width="16.00390625" style="0" customWidth="1"/>
    <col min="11017" max="11017" width="12.7109375" style="0" bestFit="1" customWidth="1"/>
    <col min="11265" max="11265" width="7.00390625" style="0" customWidth="1"/>
    <col min="11266" max="11266" width="5.00390625" style="0" customWidth="1"/>
    <col min="11267" max="11267" width="16.00390625" style="0" customWidth="1"/>
    <col min="11268" max="11268" width="66.00390625" style="0" customWidth="1"/>
    <col min="11269" max="11269" width="16.00390625" style="0" customWidth="1"/>
    <col min="11273" max="11273" width="12.7109375" style="0" bestFit="1" customWidth="1"/>
    <col min="11521" max="11521" width="7.00390625" style="0" customWidth="1"/>
    <col min="11522" max="11522" width="5.00390625" style="0" customWidth="1"/>
    <col min="11523" max="11523" width="16.00390625" style="0" customWidth="1"/>
    <col min="11524" max="11524" width="66.00390625" style="0" customWidth="1"/>
    <col min="11525" max="11525" width="16.00390625" style="0" customWidth="1"/>
    <col min="11529" max="11529" width="12.7109375" style="0" bestFit="1" customWidth="1"/>
    <col min="11777" max="11777" width="7.00390625" style="0" customWidth="1"/>
    <col min="11778" max="11778" width="5.00390625" style="0" customWidth="1"/>
    <col min="11779" max="11779" width="16.00390625" style="0" customWidth="1"/>
    <col min="11780" max="11780" width="66.00390625" style="0" customWidth="1"/>
    <col min="11781" max="11781" width="16.00390625" style="0" customWidth="1"/>
    <col min="11785" max="11785" width="12.7109375" style="0" bestFit="1" customWidth="1"/>
    <col min="12033" max="12033" width="7.00390625" style="0" customWidth="1"/>
    <col min="12034" max="12034" width="5.00390625" style="0" customWidth="1"/>
    <col min="12035" max="12035" width="16.00390625" style="0" customWidth="1"/>
    <col min="12036" max="12036" width="66.00390625" style="0" customWidth="1"/>
    <col min="12037" max="12037" width="16.00390625" style="0" customWidth="1"/>
    <col min="12041" max="12041" width="12.7109375" style="0" bestFit="1" customWidth="1"/>
    <col min="12289" max="12289" width="7.00390625" style="0" customWidth="1"/>
    <col min="12290" max="12290" width="5.00390625" style="0" customWidth="1"/>
    <col min="12291" max="12291" width="16.00390625" style="0" customWidth="1"/>
    <col min="12292" max="12292" width="66.00390625" style="0" customWidth="1"/>
    <col min="12293" max="12293" width="16.00390625" style="0" customWidth="1"/>
    <col min="12297" max="12297" width="12.7109375" style="0" bestFit="1" customWidth="1"/>
    <col min="12545" max="12545" width="7.00390625" style="0" customWidth="1"/>
    <col min="12546" max="12546" width="5.00390625" style="0" customWidth="1"/>
    <col min="12547" max="12547" width="16.00390625" style="0" customWidth="1"/>
    <col min="12548" max="12548" width="66.00390625" style="0" customWidth="1"/>
    <col min="12549" max="12549" width="16.00390625" style="0" customWidth="1"/>
    <col min="12553" max="12553" width="12.7109375" style="0" bestFit="1" customWidth="1"/>
    <col min="12801" max="12801" width="7.00390625" style="0" customWidth="1"/>
    <col min="12802" max="12802" width="5.00390625" style="0" customWidth="1"/>
    <col min="12803" max="12803" width="16.00390625" style="0" customWidth="1"/>
    <col min="12804" max="12804" width="66.00390625" style="0" customWidth="1"/>
    <col min="12805" max="12805" width="16.00390625" style="0" customWidth="1"/>
    <col min="12809" max="12809" width="12.7109375" style="0" bestFit="1" customWidth="1"/>
    <col min="13057" max="13057" width="7.00390625" style="0" customWidth="1"/>
    <col min="13058" max="13058" width="5.00390625" style="0" customWidth="1"/>
    <col min="13059" max="13059" width="16.00390625" style="0" customWidth="1"/>
    <col min="13060" max="13060" width="66.00390625" style="0" customWidth="1"/>
    <col min="13061" max="13061" width="16.00390625" style="0" customWidth="1"/>
    <col min="13065" max="13065" width="12.7109375" style="0" bestFit="1" customWidth="1"/>
    <col min="13313" max="13313" width="7.00390625" style="0" customWidth="1"/>
    <col min="13314" max="13314" width="5.00390625" style="0" customWidth="1"/>
    <col min="13315" max="13315" width="16.00390625" style="0" customWidth="1"/>
    <col min="13316" max="13316" width="66.00390625" style="0" customWidth="1"/>
    <col min="13317" max="13317" width="16.00390625" style="0" customWidth="1"/>
    <col min="13321" max="13321" width="12.7109375" style="0" bestFit="1" customWidth="1"/>
    <col min="13569" max="13569" width="7.00390625" style="0" customWidth="1"/>
    <col min="13570" max="13570" width="5.00390625" style="0" customWidth="1"/>
    <col min="13571" max="13571" width="16.00390625" style="0" customWidth="1"/>
    <col min="13572" max="13572" width="66.00390625" style="0" customWidth="1"/>
    <col min="13573" max="13573" width="16.00390625" style="0" customWidth="1"/>
    <col min="13577" max="13577" width="12.7109375" style="0" bestFit="1" customWidth="1"/>
    <col min="13825" max="13825" width="7.00390625" style="0" customWidth="1"/>
    <col min="13826" max="13826" width="5.00390625" style="0" customWidth="1"/>
    <col min="13827" max="13827" width="16.00390625" style="0" customWidth="1"/>
    <col min="13828" max="13828" width="66.00390625" style="0" customWidth="1"/>
    <col min="13829" max="13829" width="16.00390625" style="0" customWidth="1"/>
    <col min="13833" max="13833" width="12.7109375" style="0" bestFit="1" customWidth="1"/>
    <col min="14081" max="14081" width="7.00390625" style="0" customWidth="1"/>
    <col min="14082" max="14082" width="5.00390625" style="0" customWidth="1"/>
    <col min="14083" max="14083" width="16.00390625" style="0" customWidth="1"/>
    <col min="14084" max="14084" width="66.00390625" style="0" customWidth="1"/>
    <col min="14085" max="14085" width="16.00390625" style="0" customWidth="1"/>
    <col min="14089" max="14089" width="12.7109375" style="0" bestFit="1" customWidth="1"/>
    <col min="14337" max="14337" width="7.00390625" style="0" customWidth="1"/>
    <col min="14338" max="14338" width="5.00390625" style="0" customWidth="1"/>
    <col min="14339" max="14339" width="16.00390625" style="0" customWidth="1"/>
    <col min="14340" max="14340" width="66.00390625" style="0" customWidth="1"/>
    <col min="14341" max="14341" width="16.00390625" style="0" customWidth="1"/>
    <col min="14345" max="14345" width="12.7109375" style="0" bestFit="1" customWidth="1"/>
    <col min="14593" max="14593" width="7.00390625" style="0" customWidth="1"/>
    <col min="14594" max="14594" width="5.00390625" style="0" customWidth="1"/>
    <col min="14595" max="14595" width="16.00390625" style="0" customWidth="1"/>
    <col min="14596" max="14596" width="66.00390625" style="0" customWidth="1"/>
    <col min="14597" max="14597" width="16.00390625" style="0" customWidth="1"/>
    <col min="14601" max="14601" width="12.7109375" style="0" bestFit="1" customWidth="1"/>
    <col min="14849" max="14849" width="7.00390625" style="0" customWidth="1"/>
    <col min="14850" max="14850" width="5.00390625" style="0" customWidth="1"/>
    <col min="14851" max="14851" width="16.00390625" style="0" customWidth="1"/>
    <col min="14852" max="14852" width="66.00390625" style="0" customWidth="1"/>
    <col min="14853" max="14853" width="16.00390625" style="0" customWidth="1"/>
    <col min="14857" max="14857" width="12.7109375" style="0" bestFit="1" customWidth="1"/>
    <col min="15105" max="15105" width="7.00390625" style="0" customWidth="1"/>
    <col min="15106" max="15106" width="5.00390625" style="0" customWidth="1"/>
    <col min="15107" max="15107" width="16.00390625" style="0" customWidth="1"/>
    <col min="15108" max="15108" width="66.00390625" style="0" customWidth="1"/>
    <col min="15109" max="15109" width="16.00390625" style="0" customWidth="1"/>
    <col min="15113" max="15113" width="12.7109375" style="0" bestFit="1" customWidth="1"/>
    <col min="15361" max="15361" width="7.00390625" style="0" customWidth="1"/>
    <col min="15362" max="15362" width="5.00390625" style="0" customWidth="1"/>
    <col min="15363" max="15363" width="16.00390625" style="0" customWidth="1"/>
    <col min="15364" max="15364" width="66.00390625" style="0" customWidth="1"/>
    <col min="15365" max="15365" width="16.00390625" style="0" customWidth="1"/>
    <col min="15369" max="15369" width="12.7109375" style="0" bestFit="1" customWidth="1"/>
    <col min="15617" max="15617" width="7.00390625" style="0" customWidth="1"/>
    <col min="15618" max="15618" width="5.00390625" style="0" customWidth="1"/>
    <col min="15619" max="15619" width="16.00390625" style="0" customWidth="1"/>
    <col min="15620" max="15620" width="66.00390625" style="0" customWidth="1"/>
    <col min="15621" max="15621" width="16.00390625" style="0" customWidth="1"/>
    <col min="15625" max="15625" width="12.7109375" style="0" bestFit="1" customWidth="1"/>
    <col min="15873" max="15873" width="7.00390625" style="0" customWidth="1"/>
    <col min="15874" max="15874" width="5.00390625" style="0" customWidth="1"/>
    <col min="15875" max="15875" width="16.00390625" style="0" customWidth="1"/>
    <col min="15876" max="15876" width="66.00390625" style="0" customWidth="1"/>
    <col min="15877" max="15877" width="16.00390625" style="0" customWidth="1"/>
    <col min="15881" max="15881" width="12.7109375" style="0" bestFit="1" customWidth="1"/>
    <col min="16129" max="16129" width="7.00390625" style="0" customWidth="1"/>
    <col min="16130" max="16130" width="5.00390625" style="0" customWidth="1"/>
    <col min="16131" max="16131" width="16.00390625" style="0" customWidth="1"/>
    <col min="16132" max="16132" width="66.00390625" style="0" customWidth="1"/>
    <col min="16133" max="16133" width="16.00390625" style="0" customWidth="1"/>
    <col min="16137" max="16137" width="12.7109375" style="0" bestFit="1" customWidth="1"/>
  </cols>
  <sheetData>
    <row r="2" ht="15.75">
      <c r="C2" s="13" t="s">
        <v>138</v>
      </c>
    </row>
    <row r="3" ht="14.25">
      <c r="C3" s="200" t="s">
        <v>85</v>
      </c>
    </row>
    <row r="4" ht="15.4" customHeight="1">
      <c r="A4" s="67">
        <v>2020</v>
      </c>
    </row>
    <row r="5" ht="12.75">
      <c r="C5" s="57" t="s">
        <v>108</v>
      </c>
    </row>
    <row r="6" ht="15" customHeight="1">
      <c r="C6" s="39" t="s">
        <v>120</v>
      </c>
    </row>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8" ht="22.5" customHeight="1"/>
    <row r="44" spans="8:9" ht="12.75">
      <c r="H44" t="s">
        <v>90</v>
      </c>
      <c r="I44" s="68">
        <v>648519951</v>
      </c>
    </row>
    <row r="45" spans="7:9" ht="12.75">
      <c r="G45" s="49">
        <f>F45+F43</f>
        <v>0</v>
      </c>
      <c r="H45" t="s">
        <v>95</v>
      </c>
      <c r="I45" s="68">
        <v>585734553</v>
      </c>
    </row>
    <row r="46" spans="8:9" ht="12.75">
      <c r="H46" t="s">
        <v>94</v>
      </c>
      <c r="I46" s="68">
        <v>257196984</v>
      </c>
    </row>
    <row r="47" spans="8:9" ht="12.75">
      <c r="H47" t="s">
        <v>96</v>
      </c>
      <c r="I47" s="68">
        <v>231356608</v>
      </c>
    </row>
    <row r="48" spans="8:9" ht="12.75">
      <c r="H48" t="s">
        <v>93</v>
      </c>
      <c r="I48" s="68">
        <v>207121288</v>
      </c>
    </row>
    <row r="49" spans="8:9" ht="12.75">
      <c r="H49" t="s">
        <v>91</v>
      </c>
      <c r="I49" s="68">
        <v>164955714</v>
      </c>
    </row>
    <row r="50" spans="8:9" ht="12.75">
      <c r="H50" t="s">
        <v>97</v>
      </c>
      <c r="I50" s="68">
        <v>144102700</v>
      </c>
    </row>
    <row r="51" spans="8:9" ht="12.75">
      <c r="H51" t="s">
        <v>92</v>
      </c>
      <c r="I51" s="68">
        <v>1193293143</v>
      </c>
    </row>
    <row r="53" spans="8:9" ht="12.75">
      <c r="H53" t="s">
        <v>98</v>
      </c>
      <c r="I53" s="68">
        <v>644868452</v>
      </c>
    </row>
    <row r="54" ht="12.75">
      <c r="I54" s="68"/>
    </row>
    <row r="55" ht="12.75">
      <c r="I55" s="68"/>
    </row>
    <row r="56" ht="12.75">
      <c r="I56" s="68"/>
    </row>
    <row r="57" ht="12.75">
      <c r="I57" s="68"/>
    </row>
    <row r="58" ht="12.75">
      <c r="I58" s="68"/>
    </row>
    <row r="59" ht="12.75">
      <c r="I59" s="68"/>
    </row>
    <row r="60" ht="12.75">
      <c r="I60" s="68"/>
    </row>
    <row r="61" ht="12.75">
      <c r="I61" s="68"/>
    </row>
    <row r="62" ht="12.75">
      <c r="I62" s="68"/>
    </row>
  </sheetData>
  <printOptions headings="1"/>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P37"/>
  <sheetViews>
    <sheetView showGridLines="0" workbookViewId="0" topLeftCell="A1">
      <selection activeCell="B8" sqref="B8"/>
    </sheetView>
  </sheetViews>
  <sheetFormatPr defaultColWidth="9.140625" defaultRowHeight="12.75"/>
  <cols>
    <col min="1" max="1" width="2.8515625" style="0" customWidth="1"/>
    <col min="2" max="2" width="10.00390625" style="0" customWidth="1"/>
    <col min="3" max="3" width="22.7109375" style="0" customWidth="1"/>
    <col min="4" max="4" width="5.57421875" style="0" customWidth="1"/>
    <col min="5" max="6" width="7.421875" style="0" customWidth="1"/>
    <col min="7" max="8" width="9.7109375" style="0" customWidth="1"/>
    <col min="9" max="9" width="10.57421875" style="0" customWidth="1"/>
    <col min="10" max="10" width="11.7109375" style="0" customWidth="1"/>
    <col min="12" max="12" width="8.28125" style="0" customWidth="1"/>
    <col min="13" max="13" width="10.7109375" style="0" customWidth="1"/>
    <col min="14" max="14" width="7.00390625" style="0" customWidth="1"/>
    <col min="15" max="15" width="14.28125" style="0" bestFit="1" customWidth="1"/>
  </cols>
  <sheetData>
    <row r="2" spans="2:12" ht="15.75">
      <c r="B2" s="12" t="s">
        <v>141</v>
      </c>
      <c r="C2" s="9"/>
      <c r="D2" s="9"/>
      <c r="E2" s="9"/>
      <c r="F2" s="9"/>
      <c r="G2" s="9"/>
      <c r="H2" s="9"/>
      <c r="I2" s="9"/>
      <c r="J2" s="9"/>
      <c r="K2" s="66"/>
      <c r="L2" s="66"/>
    </row>
    <row r="3" spans="2:7" ht="12.75" customHeight="1">
      <c r="B3" s="214" t="s">
        <v>69</v>
      </c>
      <c r="C3" s="214"/>
      <c r="D3" s="214"/>
      <c r="E3" s="214"/>
      <c r="F3" s="214"/>
      <c r="G3" s="214"/>
    </row>
    <row r="4" spans="2:7" ht="12.75" customHeight="1">
      <c r="B4" s="11"/>
      <c r="C4" s="11"/>
      <c r="D4" s="11"/>
      <c r="E4" s="11"/>
      <c r="F4" s="11"/>
      <c r="G4" s="11"/>
    </row>
    <row r="5" spans="2:7" ht="15.75" customHeight="1">
      <c r="B5" s="11" t="s">
        <v>142</v>
      </c>
      <c r="C5" s="11"/>
      <c r="D5" s="11"/>
      <c r="E5" s="11"/>
      <c r="F5" s="11"/>
      <c r="G5" s="11"/>
    </row>
    <row r="6" spans="2:7" ht="15.75" customHeight="1">
      <c r="B6" s="11" t="s">
        <v>165</v>
      </c>
      <c r="C6" s="11"/>
      <c r="D6" s="11"/>
      <c r="E6" s="11"/>
      <c r="F6" s="11"/>
      <c r="G6" s="11"/>
    </row>
    <row r="7" spans="2:7" ht="15.75" customHeight="1">
      <c r="B7" s="11" t="s">
        <v>167</v>
      </c>
      <c r="C7" s="11"/>
      <c r="D7" s="11"/>
      <c r="E7" s="11"/>
      <c r="F7" s="11"/>
      <c r="G7" s="11"/>
    </row>
    <row r="8" spans="2:7" ht="15.75" customHeight="1">
      <c r="B8" s="11" t="s">
        <v>168</v>
      </c>
      <c r="C8" s="11"/>
      <c r="D8" s="11"/>
      <c r="E8" s="11"/>
      <c r="F8" s="11"/>
      <c r="G8" s="11"/>
    </row>
    <row r="9" spans="2:12" ht="12.75">
      <c r="B9" s="213" t="s">
        <v>121</v>
      </c>
      <c r="C9" s="213"/>
      <c r="D9" s="213"/>
      <c r="E9" s="213"/>
      <c r="F9" s="213"/>
      <c r="G9" s="213"/>
      <c r="H9" s="71"/>
      <c r="I9" s="72"/>
      <c r="J9" s="73"/>
      <c r="L9" s="24"/>
    </row>
    <row r="10" spans="2:9" ht="12.75">
      <c r="B10" s="39"/>
      <c r="C10" s="29"/>
      <c r="D10" s="29"/>
      <c r="E10" s="74"/>
      <c r="F10" s="74"/>
      <c r="G10" s="74"/>
      <c r="H10" s="74"/>
      <c r="I10" s="74"/>
    </row>
    <row r="11" spans="7:16" ht="12.75" customHeight="1">
      <c r="G11" s="64"/>
      <c r="K11" s="76"/>
      <c r="M11" s="76"/>
      <c r="N11" s="76"/>
      <c r="O11" s="76"/>
      <c r="P11" s="74"/>
    </row>
    <row r="12" spans="3:15" ht="12.75">
      <c r="C12" s="75"/>
      <c r="D12" s="75"/>
      <c r="E12" s="77">
        <v>2012</v>
      </c>
      <c r="F12" s="77">
        <v>2021</v>
      </c>
      <c r="G12" s="78">
        <v>2022</v>
      </c>
      <c r="K12" s="76"/>
      <c r="L12" s="76"/>
      <c r="M12" s="76"/>
      <c r="N12" s="76"/>
      <c r="O12" s="74"/>
    </row>
    <row r="13" spans="2:15" ht="12.75">
      <c r="B13">
        <v>1</v>
      </c>
      <c r="C13" s="3" t="s">
        <v>171</v>
      </c>
      <c r="D13" s="79">
        <v>0</v>
      </c>
      <c r="E13" s="80">
        <v>409.785436</v>
      </c>
      <c r="F13" s="80">
        <v>428.777507</v>
      </c>
      <c r="G13" s="81">
        <v>426.962129</v>
      </c>
      <c r="H13" s="24">
        <f>G13/$G$34</f>
        <v>0.12265952403617883</v>
      </c>
      <c r="J13" s="82">
        <f>G13/F13-1</f>
        <v>-0.00423384615648692</v>
      </c>
      <c r="K13" s="76"/>
      <c r="L13" s="76"/>
      <c r="M13" s="76"/>
      <c r="N13" s="76"/>
      <c r="O13" s="74"/>
    </row>
    <row r="14" spans="2:12" ht="12.75">
      <c r="B14">
        <v>2</v>
      </c>
      <c r="C14" s="3" t="s">
        <v>170</v>
      </c>
      <c r="D14" s="79">
        <v>0</v>
      </c>
      <c r="E14" s="80">
        <v>193.455424</v>
      </c>
      <c r="F14" s="80">
        <v>255.981108</v>
      </c>
      <c r="G14" s="81">
        <v>254.257351</v>
      </c>
      <c r="H14" s="24">
        <f aca="true" t="shared" si="0" ref="H14:H32">G14/$G$34</f>
        <v>0.07304414967529745</v>
      </c>
      <c r="J14" s="82">
        <f aca="true" t="shared" si="1" ref="J14:J32">G14/F14-1</f>
        <v>-0.006733922723703545</v>
      </c>
      <c r="L14" s="9"/>
    </row>
    <row r="15" spans="2:14" ht="12.75">
      <c r="B15">
        <v>3</v>
      </c>
      <c r="C15" s="3" t="s">
        <v>13</v>
      </c>
      <c r="D15" s="79">
        <v>0</v>
      </c>
      <c r="E15" s="80">
        <v>113.531171</v>
      </c>
      <c r="F15" s="80">
        <v>111.155788</v>
      </c>
      <c r="G15" s="81">
        <v>103.35307</v>
      </c>
      <c r="H15" s="24">
        <f t="shared" si="0"/>
        <v>0.029691716226845667</v>
      </c>
      <c r="J15" s="205">
        <f t="shared" si="1"/>
        <v>-0.070196236654811</v>
      </c>
      <c r="K15" s="83"/>
      <c r="L15" s="83"/>
      <c r="M15" s="83"/>
      <c r="N15" s="83"/>
    </row>
    <row r="16" spans="2:14" ht="12.75">
      <c r="B16">
        <v>4</v>
      </c>
      <c r="C16" s="3" t="s">
        <v>172</v>
      </c>
      <c r="D16" s="79">
        <v>0</v>
      </c>
      <c r="E16" s="80">
        <v>91.658865</v>
      </c>
      <c r="F16" s="80">
        <v>88.877725</v>
      </c>
      <c r="G16" s="81">
        <v>95.541347</v>
      </c>
      <c r="H16" s="24">
        <f t="shared" si="0"/>
        <v>0.027447530712484812</v>
      </c>
      <c r="J16" s="82">
        <f t="shared" si="1"/>
        <v>0.07497516391199266</v>
      </c>
      <c r="K16" s="83"/>
      <c r="L16" s="83"/>
      <c r="M16" s="83"/>
      <c r="N16" s="83"/>
    </row>
    <row r="17" spans="2:14" ht="12.75">
      <c r="B17">
        <v>5</v>
      </c>
      <c r="C17" s="3" t="s">
        <v>17</v>
      </c>
      <c r="D17" s="79">
        <v>0</v>
      </c>
      <c r="E17" s="80">
        <v>72.343709</v>
      </c>
      <c r="F17" s="80">
        <v>83.051468</v>
      </c>
      <c r="G17" s="81">
        <v>81.180062</v>
      </c>
      <c r="H17" s="24">
        <f t="shared" si="0"/>
        <v>0.023321758745838295</v>
      </c>
      <c r="J17" s="82">
        <f t="shared" si="1"/>
        <v>-0.022533087554815978</v>
      </c>
      <c r="K17" s="83"/>
      <c r="L17" s="83"/>
      <c r="M17" s="83"/>
      <c r="N17" s="83"/>
    </row>
    <row r="18" spans="2:12" ht="12.75">
      <c r="B18">
        <v>6</v>
      </c>
      <c r="C18" s="3" t="s">
        <v>169</v>
      </c>
      <c r="D18" s="79">
        <v>0</v>
      </c>
      <c r="E18" s="80">
        <v>80.25008</v>
      </c>
      <c r="F18" s="80">
        <v>78.204443</v>
      </c>
      <c r="G18" s="81">
        <v>79.063676</v>
      </c>
      <c r="H18" s="24">
        <f t="shared" si="0"/>
        <v>0.02271375423723038</v>
      </c>
      <c r="J18" s="82">
        <f t="shared" si="1"/>
        <v>0.010987010034711142</v>
      </c>
      <c r="L18" s="9"/>
    </row>
    <row r="19" spans="2:14" ht="12.75">
      <c r="B19">
        <v>7</v>
      </c>
      <c r="C19" s="3" t="s">
        <v>14</v>
      </c>
      <c r="D19" s="79">
        <v>0</v>
      </c>
      <c r="E19" s="80">
        <v>81.845571</v>
      </c>
      <c r="F19" s="80">
        <v>70.089096</v>
      </c>
      <c r="G19" s="81">
        <v>66.991374</v>
      </c>
      <c r="H19" s="24">
        <f t="shared" si="0"/>
        <v>0.01924557119062343</v>
      </c>
      <c r="J19" s="82">
        <f t="shared" si="1"/>
        <v>-0.04419691759186062</v>
      </c>
      <c r="K19" s="82"/>
      <c r="L19" s="82"/>
      <c r="M19" s="82"/>
      <c r="N19" s="82"/>
    </row>
    <row r="20" spans="2:14" ht="12.75">
      <c r="B20">
        <v>8</v>
      </c>
      <c r="C20" s="3" t="s">
        <v>18</v>
      </c>
      <c r="D20" s="79">
        <v>1</v>
      </c>
      <c r="E20" s="80">
        <v>42.14408</v>
      </c>
      <c r="F20" s="80">
        <v>60.67471</v>
      </c>
      <c r="G20" s="81">
        <v>64.255836</v>
      </c>
      <c r="H20" s="24">
        <f t="shared" si="0"/>
        <v>0.018459694021965036</v>
      </c>
      <c r="J20" s="82">
        <f t="shared" si="1"/>
        <v>0.05902172420766427</v>
      </c>
      <c r="K20" s="82"/>
      <c r="L20" s="82"/>
      <c r="M20" s="82"/>
      <c r="N20" s="82"/>
    </row>
    <row r="21" spans="2:14" ht="12.75">
      <c r="B21">
        <v>9</v>
      </c>
      <c r="C21" s="3" t="s">
        <v>16</v>
      </c>
      <c r="D21" s="79">
        <v>-1</v>
      </c>
      <c r="E21" s="80">
        <v>54.216645</v>
      </c>
      <c r="F21" s="80">
        <v>69.1322</v>
      </c>
      <c r="G21" s="81">
        <v>64.254482</v>
      </c>
      <c r="H21" s="24">
        <f t="shared" si="0"/>
        <v>0.01845930503899848</v>
      </c>
      <c r="J21" s="205">
        <f t="shared" si="1"/>
        <v>-0.07055638327725722</v>
      </c>
      <c r="L21" s="82"/>
      <c r="M21" s="82"/>
      <c r="N21" s="82"/>
    </row>
    <row r="22" spans="2:12" ht="12.75">
      <c r="B22">
        <v>10</v>
      </c>
      <c r="C22" s="3" t="s">
        <v>178</v>
      </c>
      <c r="D22" s="79">
        <v>5</v>
      </c>
      <c r="E22" s="80">
        <v>24.379392</v>
      </c>
      <c r="F22" s="80">
        <v>45.020166</v>
      </c>
      <c r="G22" s="81">
        <v>63.153228</v>
      </c>
      <c r="H22" s="24">
        <f t="shared" si="0"/>
        <v>0.018142932034677674</v>
      </c>
      <c r="J22" s="82">
        <f t="shared" si="1"/>
        <v>0.40277643578657596</v>
      </c>
      <c r="L22" s="82"/>
    </row>
    <row r="23" spans="2:14" ht="12.75">
      <c r="B23">
        <v>11</v>
      </c>
      <c r="C23" s="3" t="s">
        <v>109</v>
      </c>
      <c r="D23" s="79">
        <v>0</v>
      </c>
      <c r="E23" s="80">
        <v>31.937992</v>
      </c>
      <c r="F23" s="80">
        <v>49.860763</v>
      </c>
      <c r="G23" s="81">
        <v>57.457817</v>
      </c>
      <c r="H23" s="24">
        <f t="shared" si="0"/>
        <v>0.0165067297698852</v>
      </c>
      <c r="J23" s="82">
        <f t="shared" si="1"/>
        <v>0.15236537796262772</v>
      </c>
      <c r="L23" s="82"/>
      <c r="M23" s="59"/>
      <c r="N23" s="59"/>
    </row>
    <row r="24" spans="2:14" ht="12.75">
      <c r="B24">
        <v>12</v>
      </c>
      <c r="C24" s="3" t="s">
        <v>28</v>
      </c>
      <c r="D24" s="79">
        <v>-2</v>
      </c>
      <c r="E24" s="80">
        <v>34.342262</v>
      </c>
      <c r="F24" s="80">
        <v>53.642462</v>
      </c>
      <c r="G24" s="81">
        <v>57.444259</v>
      </c>
      <c r="H24" s="24">
        <f t="shared" si="0"/>
        <v>0.016502834769101925</v>
      </c>
      <c r="J24" s="82">
        <f t="shared" si="1"/>
        <v>0.0708729028880144</v>
      </c>
      <c r="L24" s="82"/>
      <c r="M24" s="59"/>
      <c r="N24" s="59"/>
    </row>
    <row r="25" spans="2:14" ht="12.75">
      <c r="B25">
        <v>13</v>
      </c>
      <c r="C25" s="3" t="s">
        <v>22</v>
      </c>
      <c r="D25" s="79">
        <v>-1</v>
      </c>
      <c r="E25" s="80">
        <v>42.453471</v>
      </c>
      <c r="F25" s="80">
        <v>48.212345</v>
      </c>
      <c r="G25" s="81">
        <v>47.829049</v>
      </c>
      <c r="H25" s="24">
        <f t="shared" si="0"/>
        <v>0.013740535721947073</v>
      </c>
      <c r="J25" s="82">
        <f t="shared" si="1"/>
        <v>-0.007950162971745112</v>
      </c>
      <c r="L25" s="82"/>
      <c r="M25" s="59"/>
      <c r="N25" s="59"/>
    </row>
    <row r="26" spans="2:12" ht="12.75">
      <c r="B26">
        <v>14</v>
      </c>
      <c r="C26" s="3" t="s">
        <v>31</v>
      </c>
      <c r="D26" s="79">
        <v>-1</v>
      </c>
      <c r="E26" s="80">
        <v>35.18925</v>
      </c>
      <c r="F26" s="80">
        <v>46.950977</v>
      </c>
      <c r="G26" s="81">
        <v>42.828486</v>
      </c>
      <c r="H26" s="24">
        <f t="shared" si="0"/>
        <v>0.012303952390939451</v>
      </c>
      <c r="J26" s="205">
        <f t="shared" si="1"/>
        <v>-0.08780415794116492</v>
      </c>
      <c r="L26" s="82"/>
    </row>
    <row r="27" spans="2:12" ht="12.75">
      <c r="B27">
        <v>15</v>
      </c>
      <c r="C27" s="3" t="s">
        <v>15</v>
      </c>
      <c r="D27" s="79">
        <v>-1</v>
      </c>
      <c r="E27" s="80">
        <v>58.249545</v>
      </c>
      <c r="F27" s="80">
        <v>46.815197</v>
      </c>
      <c r="G27" s="81">
        <v>42.79941</v>
      </c>
      <c r="H27" s="24">
        <f t="shared" si="0"/>
        <v>0.012295599312109651</v>
      </c>
      <c r="J27" s="205">
        <f t="shared" si="1"/>
        <v>-0.08577956000056985</v>
      </c>
      <c r="L27" s="82"/>
    </row>
    <row r="28" spans="2:12" ht="12.75">
      <c r="B28">
        <v>16</v>
      </c>
      <c r="C28" s="3" t="s">
        <v>173</v>
      </c>
      <c r="D28" s="79">
        <v>4</v>
      </c>
      <c r="E28" s="80">
        <v>32.476194</v>
      </c>
      <c r="F28" s="80">
        <v>38.158008</v>
      </c>
      <c r="G28" s="81">
        <v>42.365362</v>
      </c>
      <c r="H28" s="24">
        <f t="shared" si="0"/>
        <v>0.012170904128455892</v>
      </c>
      <c r="J28" s="82">
        <f t="shared" si="1"/>
        <v>0.11026136374833806</v>
      </c>
      <c r="L28" s="82"/>
    </row>
    <row r="29" spans="2:12" ht="12.75">
      <c r="B29">
        <v>17</v>
      </c>
      <c r="C29" s="3" t="s">
        <v>32</v>
      </c>
      <c r="D29" s="79">
        <v>-1</v>
      </c>
      <c r="E29" s="80">
        <v>27.422973</v>
      </c>
      <c r="F29" s="80">
        <v>42.90481</v>
      </c>
      <c r="G29" s="81">
        <v>41.615001</v>
      </c>
      <c r="H29" s="24">
        <f t="shared" si="0"/>
        <v>0.01195533718032661</v>
      </c>
      <c r="J29" s="82">
        <f t="shared" si="1"/>
        <v>-0.030062107255573456</v>
      </c>
      <c r="L29" s="82"/>
    </row>
    <row r="30" spans="2:12" ht="12.75">
      <c r="B30">
        <v>18</v>
      </c>
      <c r="C30" s="3" t="s">
        <v>71</v>
      </c>
      <c r="D30" s="79">
        <v>1</v>
      </c>
      <c r="E30" s="80">
        <v>40.363397</v>
      </c>
      <c r="F30" s="80">
        <v>38.829031</v>
      </c>
      <c r="G30" s="81">
        <v>40.411478</v>
      </c>
      <c r="H30" s="24">
        <f t="shared" si="0"/>
        <v>0.011609583896089556</v>
      </c>
      <c r="J30" s="82">
        <f t="shared" si="1"/>
        <v>0.04075422330266254</v>
      </c>
      <c r="L30" s="82"/>
    </row>
    <row r="31" spans="2:12" ht="12.75">
      <c r="B31">
        <v>19</v>
      </c>
      <c r="C31" s="3" t="s">
        <v>190</v>
      </c>
      <c r="D31" s="79">
        <v>2</v>
      </c>
      <c r="E31" s="80">
        <v>41.14847</v>
      </c>
      <c r="F31" s="80">
        <v>36.83606</v>
      </c>
      <c r="G31" s="81">
        <v>39.956066</v>
      </c>
      <c r="H31" s="24">
        <f t="shared" si="0"/>
        <v>0.011478751170266316</v>
      </c>
      <c r="J31" s="82">
        <f t="shared" si="1"/>
        <v>0.08469977516596505</v>
      </c>
      <c r="L31" s="82"/>
    </row>
    <row r="32" spans="2:12" ht="12.75">
      <c r="B32">
        <v>20</v>
      </c>
      <c r="C32" s="3" t="s">
        <v>110</v>
      </c>
      <c r="D32" s="79">
        <v>5</v>
      </c>
      <c r="E32" s="80">
        <v>29.969108</v>
      </c>
      <c r="F32" s="80">
        <v>30.931355</v>
      </c>
      <c r="G32" s="81">
        <v>36.27417</v>
      </c>
      <c r="H32" s="24">
        <f t="shared" si="0"/>
        <v>0.010421000189006076</v>
      </c>
      <c r="J32" s="82">
        <f t="shared" si="1"/>
        <v>0.1727313594894242</v>
      </c>
      <c r="L32" s="82"/>
    </row>
    <row r="33" spans="7:12" ht="12.75">
      <c r="G33" s="53">
        <f>SUM(G13:G32)</f>
        <v>1747.9936529999998</v>
      </c>
      <c r="H33" s="24">
        <f>G33/$G$34</f>
        <v>0.5021711644482677</v>
      </c>
      <c r="L33" s="82"/>
    </row>
    <row r="34" spans="7:12" ht="12.75">
      <c r="G34">
        <f>Figure1!R4</f>
        <v>3480.872214</v>
      </c>
      <c r="L34" s="82"/>
    </row>
    <row r="35" ht="12.75">
      <c r="L35" s="82"/>
    </row>
    <row r="37" ht="12.75">
      <c r="B37" s="6" t="s">
        <v>0</v>
      </c>
    </row>
  </sheetData>
  <mergeCells count="2">
    <mergeCell ref="B9:G9"/>
    <mergeCell ref="B3:G3"/>
  </mergeCells>
  <conditionalFormatting sqref="D13:D32">
    <cfRule type="cellIs" priority="2" dxfId="8" operator="lessThan">
      <formula>0</formula>
    </cfRule>
    <cfRule type="cellIs" priority="3" dxfId="7" operator="equal">
      <formula>"="</formula>
    </cfRule>
    <cfRule type="cellIs" priority="4" dxfId="6" operator="greaterThan">
      <formula>0</formula>
    </cfRule>
  </conditionalFormatting>
  <conditionalFormatting sqref="J13:J32">
    <cfRule type="cellIs" priority="1" dxfId="4" operator="greaterThan">
      <formula>0</formula>
    </cfRule>
  </conditionalFormatting>
  <printOptions/>
  <pageMargins left="0.44431372549019615" right="0.44431372549019615" top="0.44431372549019615" bottom="0.44431372549019615" header="0.5098039215686275" footer="0.5098039215686275"/>
  <pageSetup horizontalDpi="600" verticalDpi="600" orientation="landscape" paperSize="9" scale="54"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H32"/>
  <sheetViews>
    <sheetView showGridLines="0" workbookViewId="0" topLeftCell="A1">
      <selection activeCell="C11" sqref="C11:C30"/>
    </sheetView>
  </sheetViews>
  <sheetFormatPr defaultColWidth="9.140625" defaultRowHeight="12.75"/>
  <cols>
    <col min="1" max="1" width="2.8515625" style="0" customWidth="1"/>
    <col min="2" max="2" width="5.8515625" style="0" customWidth="1"/>
    <col min="3" max="3" width="22.7109375" style="0" customWidth="1"/>
    <col min="4" max="5" width="8.28125" style="0" customWidth="1"/>
  </cols>
  <sheetData>
    <row r="2" spans="2:5" ht="12.75">
      <c r="B2" s="9" t="s">
        <v>111</v>
      </c>
      <c r="C2" s="9"/>
      <c r="D2" s="9"/>
      <c r="E2" s="9"/>
    </row>
    <row r="3" spans="2:5" ht="12.75" customHeight="1">
      <c r="B3" s="217" t="s">
        <v>85</v>
      </c>
      <c r="C3" s="217"/>
      <c r="D3" s="217"/>
      <c r="E3" s="217"/>
    </row>
    <row r="4" spans="2:5" ht="12.75">
      <c r="B4" s="215"/>
      <c r="C4" s="216"/>
      <c r="D4" s="216"/>
      <c r="E4" s="216"/>
    </row>
    <row r="5" spans="2:5" ht="12.75">
      <c r="B5" s="58"/>
      <c r="C5" s="27"/>
      <c r="D5" s="27"/>
      <c r="E5" s="27"/>
    </row>
    <row r="6" ht="12.75">
      <c r="B6" s="11" t="s">
        <v>143</v>
      </c>
    </row>
    <row r="7" spans="2:5" ht="12.75">
      <c r="B7" s="39" t="s">
        <v>121</v>
      </c>
      <c r="C7" s="39"/>
      <c r="D7" s="39"/>
      <c r="E7" s="39"/>
    </row>
    <row r="8" spans="2:5" ht="12.75">
      <c r="B8" s="39"/>
      <c r="C8" s="29"/>
      <c r="D8" s="74"/>
      <c r="E8" s="74"/>
    </row>
    <row r="9" spans="3:5" ht="12.75" customHeight="1">
      <c r="C9" s="75"/>
      <c r="D9" s="57"/>
      <c r="E9" s="57"/>
    </row>
    <row r="10" spans="3:8" ht="12.75">
      <c r="C10" s="29" t="s">
        <v>112</v>
      </c>
      <c r="D10" s="86" t="s">
        <v>9</v>
      </c>
      <c r="E10" s="86" t="s">
        <v>10</v>
      </c>
      <c r="G10" s="86" t="s">
        <v>9</v>
      </c>
      <c r="H10" s="86" t="s">
        <v>10</v>
      </c>
    </row>
    <row r="11" spans="3:8" ht="12.75">
      <c r="C11" s="8" t="s">
        <v>192</v>
      </c>
      <c r="D11" s="85">
        <v>311.644475</v>
      </c>
      <c r="E11" s="85">
        <v>115.317654</v>
      </c>
      <c r="F11" s="87">
        <f aca="true" t="shared" si="0" ref="F11:F30">SUM(D11:E11)</f>
        <v>426.962129</v>
      </c>
      <c r="G11" s="37">
        <f aca="true" t="shared" si="1" ref="G11:G30">100*D11/$F11</f>
        <v>72.99112821315353</v>
      </c>
      <c r="H11" s="37">
        <f aca="true" t="shared" si="2" ref="H11:H30">100*E11/$F11</f>
        <v>27.008871786846463</v>
      </c>
    </row>
    <row r="12" spans="3:8" ht="12.75">
      <c r="C12" s="8" t="s">
        <v>139</v>
      </c>
      <c r="D12" s="85">
        <v>130.716572</v>
      </c>
      <c r="E12" s="85">
        <v>123.540779</v>
      </c>
      <c r="F12" s="87">
        <f t="shared" si="0"/>
        <v>254.25735100000003</v>
      </c>
      <c r="G12" s="37">
        <f t="shared" si="1"/>
        <v>51.41112793234442</v>
      </c>
      <c r="H12" s="37">
        <f t="shared" si="2"/>
        <v>48.58887206765557</v>
      </c>
    </row>
    <row r="13" spans="3:8" ht="12.75">
      <c r="C13" s="8" t="s">
        <v>13</v>
      </c>
      <c r="D13" s="85">
        <v>61.18053</v>
      </c>
      <c r="E13" s="85">
        <v>42.17254</v>
      </c>
      <c r="F13" s="87">
        <f t="shared" si="0"/>
        <v>103.35307</v>
      </c>
      <c r="G13" s="37">
        <f t="shared" si="1"/>
        <v>59.19565814542325</v>
      </c>
      <c r="H13" s="37">
        <f t="shared" si="2"/>
        <v>40.80434185457674</v>
      </c>
    </row>
    <row r="14" spans="3:8" ht="12.75">
      <c r="C14" s="8" t="s">
        <v>193</v>
      </c>
      <c r="D14" s="85">
        <v>62.621204</v>
      </c>
      <c r="E14" s="85">
        <v>32.920143</v>
      </c>
      <c r="F14" s="87">
        <f t="shared" si="0"/>
        <v>95.541347</v>
      </c>
      <c r="G14" s="37">
        <f t="shared" si="1"/>
        <v>65.5435640864473</v>
      </c>
      <c r="H14" s="37">
        <f t="shared" si="2"/>
        <v>34.456435913552696</v>
      </c>
    </row>
    <row r="15" spans="3:8" ht="12.75">
      <c r="C15" s="8" t="s">
        <v>17</v>
      </c>
      <c r="D15" s="85">
        <v>45.367342</v>
      </c>
      <c r="E15" s="85">
        <v>35.81272</v>
      </c>
      <c r="F15" s="87">
        <f t="shared" si="0"/>
        <v>81.18006199999999</v>
      </c>
      <c r="G15" s="37">
        <f t="shared" si="1"/>
        <v>55.88483290392166</v>
      </c>
      <c r="H15" s="37">
        <f t="shared" si="2"/>
        <v>44.115167096078345</v>
      </c>
    </row>
    <row r="16" spans="3:8" ht="12.75">
      <c r="C16" s="8" t="s">
        <v>140</v>
      </c>
      <c r="D16" s="85">
        <v>49.374426</v>
      </c>
      <c r="E16" s="85">
        <v>29.68925</v>
      </c>
      <c r="F16" s="87">
        <f t="shared" si="0"/>
        <v>79.063676</v>
      </c>
      <c r="G16" s="37">
        <f t="shared" si="1"/>
        <v>62.448937992713624</v>
      </c>
      <c r="H16" s="37">
        <f t="shared" si="2"/>
        <v>37.55106200728638</v>
      </c>
    </row>
    <row r="17" spans="3:8" ht="12.75">
      <c r="C17" s="8" t="s">
        <v>14</v>
      </c>
      <c r="D17" s="85">
        <v>49.252679</v>
      </c>
      <c r="E17" s="85">
        <v>17.738695</v>
      </c>
      <c r="F17" s="87">
        <f t="shared" si="0"/>
        <v>66.99137400000001</v>
      </c>
      <c r="G17" s="37">
        <f t="shared" si="1"/>
        <v>73.52092673901568</v>
      </c>
      <c r="H17" s="37">
        <f t="shared" si="2"/>
        <v>26.479073260984315</v>
      </c>
    </row>
    <row r="18" spans="3:8" ht="12.75">
      <c r="C18" s="8" t="s">
        <v>18</v>
      </c>
      <c r="D18" s="85">
        <v>51.735489</v>
      </c>
      <c r="E18" s="85">
        <v>12.520347</v>
      </c>
      <c r="F18" s="87">
        <f t="shared" si="0"/>
        <v>64.255836</v>
      </c>
      <c r="G18" s="37">
        <f t="shared" si="1"/>
        <v>80.51484848784786</v>
      </c>
      <c r="H18" s="37">
        <f t="shared" si="2"/>
        <v>19.48515151215214</v>
      </c>
    </row>
    <row r="19" spans="3:8" ht="12.75">
      <c r="C19" s="8" t="s">
        <v>16</v>
      </c>
      <c r="D19" s="85">
        <v>31.132601</v>
      </c>
      <c r="E19" s="85">
        <v>33.121881</v>
      </c>
      <c r="F19" s="87">
        <f t="shared" si="0"/>
        <v>64.254482</v>
      </c>
      <c r="G19" s="37">
        <f t="shared" si="1"/>
        <v>48.452030163436696</v>
      </c>
      <c r="H19" s="37">
        <f t="shared" si="2"/>
        <v>51.54796983656332</v>
      </c>
    </row>
    <row r="20" spans="3:8" ht="12.75">
      <c r="C20" s="8" t="s">
        <v>178</v>
      </c>
      <c r="D20" s="85">
        <v>48.863379</v>
      </c>
      <c r="E20" s="85">
        <v>14.289849</v>
      </c>
      <c r="F20" s="87">
        <f t="shared" si="0"/>
        <v>63.153228</v>
      </c>
      <c r="G20" s="37">
        <f t="shared" si="1"/>
        <v>77.37273382130206</v>
      </c>
      <c r="H20" s="37">
        <f t="shared" si="2"/>
        <v>22.627266178697944</v>
      </c>
    </row>
    <row r="21" spans="3:8" ht="12.75">
      <c r="C21" s="8" t="s">
        <v>109</v>
      </c>
      <c r="D21" s="85">
        <v>28.331117</v>
      </c>
      <c r="E21" s="85">
        <v>29.1267</v>
      </c>
      <c r="F21" s="87">
        <f t="shared" si="0"/>
        <v>57.457817</v>
      </c>
      <c r="G21" s="37">
        <f t="shared" si="1"/>
        <v>49.307680798245435</v>
      </c>
      <c r="H21" s="37">
        <f t="shared" si="2"/>
        <v>50.69231920175457</v>
      </c>
    </row>
    <row r="22" spans="3:8" ht="12.75">
      <c r="C22" s="8" t="s">
        <v>28</v>
      </c>
      <c r="D22" s="85">
        <v>30.739266</v>
      </c>
      <c r="E22" s="85">
        <v>26.704993</v>
      </c>
      <c r="F22" s="87">
        <f t="shared" si="0"/>
        <v>57.444259</v>
      </c>
      <c r="G22" s="37">
        <f t="shared" si="1"/>
        <v>53.51146752541451</v>
      </c>
      <c r="H22" s="37">
        <f t="shared" si="2"/>
        <v>46.4885324745855</v>
      </c>
    </row>
    <row r="23" spans="3:8" ht="12.75">
      <c r="C23" s="8" t="s">
        <v>22</v>
      </c>
      <c r="D23" s="85">
        <v>28.57068</v>
      </c>
      <c r="E23" s="85">
        <v>19.258369</v>
      </c>
      <c r="F23" s="87">
        <f t="shared" si="0"/>
        <v>47.829049</v>
      </c>
      <c r="G23" s="37">
        <f t="shared" si="1"/>
        <v>59.734994939999744</v>
      </c>
      <c r="H23" s="37">
        <f t="shared" si="2"/>
        <v>40.26500506000025</v>
      </c>
    </row>
    <row r="24" spans="3:8" ht="12.75">
      <c r="C24" s="8" t="s">
        <v>31</v>
      </c>
      <c r="D24" s="85">
        <v>22.107489</v>
      </c>
      <c r="E24" s="85">
        <v>20.720997</v>
      </c>
      <c r="F24" s="87">
        <f t="shared" si="0"/>
        <v>42.828486</v>
      </c>
      <c r="G24" s="37">
        <f t="shared" si="1"/>
        <v>51.61865633074212</v>
      </c>
      <c r="H24" s="37">
        <f t="shared" si="2"/>
        <v>48.381343669257895</v>
      </c>
    </row>
    <row r="25" spans="3:8" ht="12.75">
      <c r="C25" s="8" t="s">
        <v>15</v>
      </c>
      <c r="D25" s="85">
        <v>19.187922</v>
      </c>
      <c r="E25" s="85">
        <v>23.611488</v>
      </c>
      <c r="F25" s="87">
        <f t="shared" si="0"/>
        <v>42.79941</v>
      </c>
      <c r="G25" s="37">
        <f t="shared" si="1"/>
        <v>44.83221147207403</v>
      </c>
      <c r="H25" s="37">
        <f t="shared" si="2"/>
        <v>55.167788527925964</v>
      </c>
    </row>
    <row r="26" spans="3:8" ht="12.75">
      <c r="C26" s="8" t="s">
        <v>194</v>
      </c>
      <c r="D26" s="85">
        <v>29.767132</v>
      </c>
      <c r="E26" s="85">
        <v>12.59823</v>
      </c>
      <c r="F26" s="87">
        <f t="shared" si="0"/>
        <v>42.365362</v>
      </c>
      <c r="G26" s="37">
        <f t="shared" si="1"/>
        <v>70.26290014941924</v>
      </c>
      <c r="H26" s="37">
        <f t="shared" si="2"/>
        <v>29.737099850580762</v>
      </c>
    </row>
    <row r="27" spans="3:8" ht="12.75">
      <c r="C27" s="8" t="s">
        <v>32</v>
      </c>
      <c r="D27" s="85">
        <v>24.649509</v>
      </c>
      <c r="E27" s="85">
        <v>16.965492</v>
      </c>
      <c r="F27" s="87">
        <f t="shared" si="0"/>
        <v>41.615001</v>
      </c>
      <c r="G27" s="37">
        <f t="shared" si="1"/>
        <v>59.23226819098238</v>
      </c>
      <c r="H27" s="37">
        <f t="shared" si="2"/>
        <v>40.767731809017626</v>
      </c>
    </row>
    <row r="28" spans="3:8" ht="12.75">
      <c r="C28" s="8" t="s">
        <v>71</v>
      </c>
      <c r="D28" s="85">
        <v>30.798022</v>
      </c>
      <c r="E28" s="85">
        <v>9.613456</v>
      </c>
      <c r="F28" s="87">
        <f t="shared" si="0"/>
        <v>40.411478</v>
      </c>
      <c r="G28" s="37">
        <f t="shared" si="1"/>
        <v>76.21107547712063</v>
      </c>
      <c r="H28" s="37">
        <f t="shared" si="2"/>
        <v>23.788924522879363</v>
      </c>
    </row>
    <row r="29" spans="3:8" ht="12.75">
      <c r="C29" s="8" t="s">
        <v>190</v>
      </c>
      <c r="D29" s="85">
        <v>21.382276</v>
      </c>
      <c r="E29" s="85">
        <v>18.57379</v>
      </c>
      <c r="F29" s="87">
        <f t="shared" si="0"/>
        <v>39.956066</v>
      </c>
      <c r="G29" s="37">
        <f t="shared" si="1"/>
        <v>53.514467615505495</v>
      </c>
      <c r="H29" s="37">
        <f t="shared" si="2"/>
        <v>46.485532384494505</v>
      </c>
    </row>
    <row r="30" spans="3:8" ht="12.75">
      <c r="C30" s="8" t="s">
        <v>110</v>
      </c>
      <c r="D30" s="85">
        <v>27.973129</v>
      </c>
      <c r="E30" s="85">
        <v>8.301041</v>
      </c>
      <c r="F30" s="87">
        <f t="shared" si="0"/>
        <v>36.27417</v>
      </c>
      <c r="G30" s="37">
        <f t="shared" si="1"/>
        <v>77.11583476617108</v>
      </c>
      <c r="H30" s="37">
        <f t="shared" si="2"/>
        <v>22.88416523382892</v>
      </c>
    </row>
    <row r="32" spans="3:7" ht="12.75">
      <c r="C32" s="29"/>
      <c r="D32" s="29"/>
      <c r="E32" s="29"/>
      <c r="F32" s="29"/>
      <c r="G32" s="29"/>
    </row>
  </sheetData>
  <mergeCells count="2">
    <mergeCell ref="B4:E4"/>
    <mergeCell ref="B3:E3"/>
  </mergeCells>
  <conditionalFormatting sqref="G11:G30">
    <cfRule type="cellIs" priority="1" dxfId="4" operator="greaterThan">
      <formula>50</formula>
    </cfRule>
  </conditionalFormatting>
  <printOptions/>
  <pageMargins left="0.44431372549019615" right="0.44431372549019615" top="0.44431372549019615" bottom="0.44431372549019615" header="0.5098039215686275" footer="0.5098039215686275"/>
  <pageSetup horizontalDpi="600" verticalDpi="600" orientation="landscape" paperSize="9" scale="54"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Q33"/>
  <sheetViews>
    <sheetView showGridLines="0" workbookViewId="0" topLeftCell="F1">
      <selection activeCell="I38" sqref="I38"/>
    </sheetView>
  </sheetViews>
  <sheetFormatPr defaultColWidth="9.140625" defaultRowHeight="12.75"/>
  <cols>
    <col min="1" max="1" width="2.8515625" style="0" customWidth="1"/>
    <col min="2" max="2" width="5.8515625" style="0" customWidth="1"/>
    <col min="3" max="3" width="22.7109375" style="0" customWidth="1"/>
    <col min="4" max="5" width="8.28125" style="0" customWidth="1"/>
    <col min="6" max="6" width="7.421875" style="0" customWidth="1"/>
    <col min="7" max="8" width="7.00390625" style="0" customWidth="1"/>
    <col min="9" max="9" width="9.7109375" style="0" customWidth="1"/>
    <col min="10" max="14" width="7.421875" style="0" customWidth="1"/>
    <col min="15" max="15" width="7.00390625" style="0" customWidth="1"/>
    <col min="16" max="16" width="14.28125" style="0" bestFit="1" customWidth="1"/>
  </cols>
  <sheetData>
    <row r="1" ht="12.75">
      <c r="M1" s="69"/>
    </row>
    <row r="2" spans="2:13" ht="15.75">
      <c r="B2" s="12" t="s">
        <v>144</v>
      </c>
      <c r="C2" s="9"/>
      <c r="D2" s="9"/>
      <c r="E2" s="9"/>
      <c r="F2" s="9"/>
      <c r="G2" s="9"/>
      <c r="H2" s="9"/>
      <c r="I2" s="9"/>
      <c r="J2" s="9"/>
      <c r="K2" s="9"/>
      <c r="L2" s="66"/>
      <c r="M2" s="66"/>
    </row>
    <row r="3" spans="2:5" ht="12.75" customHeight="1">
      <c r="B3" s="214" t="s">
        <v>85</v>
      </c>
      <c r="C3" s="214"/>
      <c r="D3" s="214"/>
      <c r="E3" s="214"/>
    </row>
    <row r="4" spans="2:13" ht="12.75">
      <c r="B4" s="215"/>
      <c r="C4" s="216"/>
      <c r="D4" s="216"/>
      <c r="E4" s="216"/>
      <c r="F4" s="216"/>
      <c r="G4" s="216"/>
      <c r="H4" s="216"/>
      <c r="I4" s="71"/>
      <c r="J4" s="72"/>
      <c r="K4" s="73"/>
      <c r="M4" s="24"/>
    </row>
    <row r="5" spans="2:13" ht="12.75">
      <c r="B5" s="11" t="str">
        <f>'Figure 8'!B6</f>
        <v>Note: ports are ranked based on total gross weight of goods handled in 2022.</v>
      </c>
      <c r="C5" s="27"/>
      <c r="D5" s="27"/>
      <c r="E5" s="27"/>
      <c r="F5" s="27"/>
      <c r="G5" s="27"/>
      <c r="H5" s="27"/>
      <c r="I5" s="71"/>
      <c r="J5" s="72"/>
      <c r="K5" s="73"/>
      <c r="M5" s="24"/>
    </row>
    <row r="6" spans="2:13" ht="12.75">
      <c r="B6" s="213" t="s">
        <v>122</v>
      </c>
      <c r="C6" s="213"/>
      <c r="D6" s="213"/>
      <c r="E6" s="213"/>
      <c r="F6" s="213"/>
      <c r="G6" s="213"/>
      <c r="H6" s="213"/>
      <c r="I6" s="71"/>
      <c r="J6" s="72"/>
      <c r="K6" s="73"/>
      <c r="M6" s="24"/>
    </row>
    <row r="7" spans="2:13" ht="12.75">
      <c r="B7" s="39"/>
      <c r="C7" s="29"/>
      <c r="D7" s="74"/>
      <c r="E7" s="74"/>
      <c r="F7" s="74"/>
      <c r="G7" s="71"/>
      <c r="H7" s="71"/>
      <c r="I7" s="71"/>
      <c r="J7" s="72"/>
      <c r="K7" s="73"/>
      <c r="M7" s="24"/>
    </row>
    <row r="8" spans="3:17" ht="12.75" customHeight="1">
      <c r="C8" s="75"/>
      <c r="D8" s="218"/>
      <c r="E8" s="218"/>
      <c r="F8" s="218"/>
      <c r="G8" s="218"/>
      <c r="H8" s="218"/>
      <c r="L8" s="76"/>
      <c r="N8" s="76"/>
      <c r="O8" s="76"/>
      <c r="P8" s="76"/>
      <c r="Q8" s="74"/>
    </row>
    <row r="9" spans="3:16" ht="51">
      <c r="C9" s="29" t="s">
        <v>112</v>
      </c>
      <c r="D9" s="61" t="s">
        <v>11</v>
      </c>
      <c r="E9" s="61" t="s">
        <v>12</v>
      </c>
      <c r="F9" s="61" t="s">
        <v>21</v>
      </c>
      <c r="G9" s="61" t="s">
        <v>27</v>
      </c>
      <c r="H9" s="61" t="s">
        <v>64</v>
      </c>
      <c r="J9" s="61" t="s">
        <v>11</v>
      </c>
      <c r="K9" s="61" t="s">
        <v>12</v>
      </c>
      <c r="L9" s="61" t="s">
        <v>137</v>
      </c>
      <c r="M9" s="61" t="s">
        <v>27</v>
      </c>
      <c r="N9" s="61" t="s">
        <v>64</v>
      </c>
      <c r="O9" s="76"/>
      <c r="P9" s="74"/>
    </row>
    <row r="10" spans="3:16" ht="12.75">
      <c r="C10" s="8" t="s">
        <v>192</v>
      </c>
      <c r="D10" s="85">
        <v>211.671872</v>
      </c>
      <c r="E10" s="85">
        <v>76.798476</v>
      </c>
      <c r="F10" s="85">
        <v>107.297734</v>
      </c>
      <c r="G10" s="85">
        <v>20.000262</v>
      </c>
      <c r="H10" s="85">
        <v>11.193838</v>
      </c>
      <c r="I10" s="87">
        <f>SUM(D10:H10)</f>
        <v>426.962182</v>
      </c>
      <c r="J10" s="37">
        <f>100*D10/$I10</f>
        <v>49.57625778669082</v>
      </c>
      <c r="K10" s="37">
        <f>100*E10/$I10</f>
        <v>17.987184635476684</v>
      </c>
      <c r="L10" s="37">
        <f aca="true" t="shared" si="0" ref="L10:N10">100*F10/$I10</f>
        <v>25.130500668089617</v>
      </c>
      <c r="M10" s="37">
        <f t="shared" si="0"/>
        <v>4.684316982434758</v>
      </c>
      <c r="N10" s="37">
        <f t="shared" si="0"/>
        <v>2.6217399273081288</v>
      </c>
      <c r="O10" s="76"/>
      <c r="P10" s="74"/>
    </row>
    <row r="11" spans="3:14" ht="12.75">
      <c r="C11" s="8" t="s">
        <v>139</v>
      </c>
      <c r="D11" s="85">
        <v>89.728693</v>
      </c>
      <c r="E11" s="85">
        <v>17.151364</v>
      </c>
      <c r="F11" s="85">
        <v>109.105086</v>
      </c>
      <c r="G11" s="85">
        <v>26.116781</v>
      </c>
      <c r="H11" s="85">
        <v>12.155427</v>
      </c>
      <c r="I11" s="87">
        <f aca="true" t="shared" si="1" ref="I11:I29">SUM(D11:H11)</f>
        <v>254.257351</v>
      </c>
      <c r="J11" s="37">
        <f aca="true" t="shared" si="2" ref="J11:J29">100*D11/$I11</f>
        <v>35.290501001090036</v>
      </c>
      <c r="K11" s="37">
        <f aca="true" t="shared" si="3" ref="K11:K29">100*E11/$I11</f>
        <v>6.745670845913911</v>
      </c>
      <c r="L11" s="37">
        <f aca="true" t="shared" si="4" ref="L11:L29">100*F11/$I11</f>
        <v>42.9112808620428</v>
      </c>
      <c r="M11" s="37">
        <f aca="true" t="shared" si="5" ref="M11:M29">100*G11/$I11</f>
        <v>10.27178993932018</v>
      </c>
      <c r="N11" s="37">
        <f aca="true" t="shared" si="6" ref="N11:N29">100*H11/$I11</f>
        <v>4.780757351633071</v>
      </c>
    </row>
    <row r="12" spans="3:15" ht="12.75">
      <c r="C12" s="8" t="s">
        <v>13</v>
      </c>
      <c r="D12" s="85">
        <v>9.906208</v>
      </c>
      <c r="E12" s="85">
        <v>26.075802</v>
      </c>
      <c r="F12" s="85">
        <v>65.994408</v>
      </c>
      <c r="G12" s="85">
        <v>0.43476</v>
      </c>
      <c r="H12" s="85">
        <v>0.941892</v>
      </c>
      <c r="I12" s="87">
        <f t="shared" si="1"/>
        <v>103.35307</v>
      </c>
      <c r="J12" s="37">
        <f t="shared" si="2"/>
        <v>9.584822202185189</v>
      </c>
      <c r="K12" s="37">
        <f t="shared" si="3"/>
        <v>25.22982819958807</v>
      </c>
      <c r="L12" s="37">
        <f t="shared" si="4"/>
        <v>63.85336013724604</v>
      </c>
      <c r="M12" s="37">
        <f t="shared" si="5"/>
        <v>0.42065513873946847</v>
      </c>
      <c r="N12" s="37">
        <f t="shared" si="6"/>
        <v>0.9113343222412261</v>
      </c>
      <c r="O12" s="83"/>
    </row>
    <row r="13" spans="3:15" ht="12.75">
      <c r="C13" s="8" t="s">
        <v>193</v>
      </c>
      <c r="D13" s="85">
        <v>44.627817</v>
      </c>
      <c r="E13" s="85">
        <v>44.038678</v>
      </c>
      <c r="F13" s="85">
        <v>0.749766</v>
      </c>
      <c r="G13" s="85">
        <v>0.614773</v>
      </c>
      <c r="H13" s="85">
        <v>5.510335</v>
      </c>
      <c r="I13" s="87">
        <f t="shared" si="1"/>
        <v>95.54136899999999</v>
      </c>
      <c r="J13" s="37">
        <f t="shared" si="2"/>
        <v>46.71046423879483</v>
      </c>
      <c r="K13" s="37">
        <f t="shared" si="3"/>
        <v>46.09383187716308</v>
      </c>
      <c r="L13" s="37">
        <f t="shared" si="4"/>
        <v>0.7847553450903557</v>
      </c>
      <c r="M13" s="37">
        <f t="shared" si="5"/>
        <v>0.6434626240283411</v>
      </c>
      <c r="N13" s="37">
        <f t="shared" si="6"/>
        <v>5.76748591492341</v>
      </c>
      <c r="O13" s="83"/>
    </row>
    <row r="14" spans="3:15" ht="12.75">
      <c r="C14" s="8" t="s">
        <v>17</v>
      </c>
      <c r="D14" s="85">
        <v>27.286695</v>
      </c>
      <c r="E14" s="85">
        <v>1.37637</v>
      </c>
      <c r="F14" s="85">
        <v>46.701707</v>
      </c>
      <c r="G14" s="85">
        <v>5.587552</v>
      </c>
      <c r="H14" s="85">
        <v>0.227738</v>
      </c>
      <c r="I14" s="87">
        <f t="shared" si="1"/>
        <v>81.180062</v>
      </c>
      <c r="J14" s="37">
        <f t="shared" si="2"/>
        <v>33.61255747747519</v>
      </c>
      <c r="K14" s="37">
        <f t="shared" si="3"/>
        <v>1.6954532505777093</v>
      </c>
      <c r="L14" s="37">
        <f t="shared" si="4"/>
        <v>57.528543153859616</v>
      </c>
      <c r="M14" s="37">
        <f t="shared" si="5"/>
        <v>6.882911717904329</v>
      </c>
      <c r="N14" s="37">
        <f t="shared" si="6"/>
        <v>0.2805344001831386</v>
      </c>
      <c r="O14" s="83"/>
    </row>
    <row r="15" spans="3:14" ht="12.75">
      <c r="C15" s="8" t="s">
        <v>140</v>
      </c>
      <c r="D15" s="85">
        <v>40.833905</v>
      </c>
      <c r="E15" s="85">
        <v>14.321531</v>
      </c>
      <c r="F15" s="85">
        <v>22.202618</v>
      </c>
      <c r="G15" s="85">
        <v>0.653456</v>
      </c>
      <c r="H15" s="85">
        <v>1.052166</v>
      </c>
      <c r="I15" s="87">
        <f t="shared" si="1"/>
        <v>79.06367600000002</v>
      </c>
      <c r="J15" s="37">
        <f t="shared" si="2"/>
        <v>51.646858666171795</v>
      </c>
      <c r="K15" s="37">
        <f t="shared" si="3"/>
        <v>18.113919975084382</v>
      </c>
      <c r="L15" s="37">
        <f t="shared" si="4"/>
        <v>28.081944988239602</v>
      </c>
      <c r="M15" s="37">
        <f t="shared" si="5"/>
        <v>0.8264933191317843</v>
      </c>
      <c r="N15" s="37">
        <f t="shared" si="6"/>
        <v>1.330783051372415</v>
      </c>
    </row>
    <row r="16" spans="3:15" ht="12.75">
      <c r="C16" s="8" t="s">
        <v>14</v>
      </c>
      <c r="D16" s="85">
        <v>39.380485</v>
      </c>
      <c r="E16" s="85">
        <v>11.477676</v>
      </c>
      <c r="F16" s="85">
        <v>11.221629</v>
      </c>
      <c r="G16" s="85">
        <v>3.058642</v>
      </c>
      <c r="H16" s="85">
        <v>1.852942</v>
      </c>
      <c r="I16" s="87">
        <f t="shared" si="1"/>
        <v>66.99137400000001</v>
      </c>
      <c r="J16" s="37">
        <f t="shared" si="2"/>
        <v>58.784411557225255</v>
      </c>
      <c r="K16" s="37">
        <f t="shared" si="3"/>
        <v>17.133065519748857</v>
      </c>
      <c r="L16" s="37">
        <f t="shared" si="4"/>
        <v>16.750856610285375</v>
      </c>
      <c r="M16" s="37">
        <f t="shared" si="5"/>
        <v>4.565725133507486</v>
      </c>
      <c r="N16" s="37">
        <f t="shared" si="6"/>
        <v>2.7659411792330157</v>
      </c>
      <c r="O16" s="82"/>
    </row>
    <row r="17" spans="3:15" ht="12.75">
      <c r="C17" s="8" t="s">
        <v>18</v>
      </c>
      <c r="D17" s="85">
        <v>41.720495</v>
      </c>
      <c r="E17" s="85">
        <v>4.144739</v>
      </c>
      <c r="F17" s="85">
        <v>7.092688</v>
      </c>
      <c r="G17" s="85">
        <v>6.004991</v>
      </c>
      <c r="H17" s="85">
        <v>5.292923</v>
      </c>
      <c r="I17" s="87">
        <f t="shared" si="1"/>
        <v>64.255836</v>
      </c>
      <c r="J17" s="37">
        <f t="shared" si="2"/>
        <v>64.92872491768685</v>
      </c>
      <c r="K17" s="37">
        <f t="shared" si="3"/>
        <v>6.450369737621965</v>
      </c>
      <c r="L17" s="37">
        <f t="shared" si="4"/>
        <v>11.038200483454919</v>
      </c>
      <c r="M17" s="37">
        <f t="shared" si="5"/>
        <v>9.345440622700792</v>
      </c>
      <c r="N17" s="37">
        <f t="shared" si="6"/>
        <v>8.237264238535468</v>
      </c>
      <c r="O17" s="82"/>
    </row>
    <row r="18" spans="3:15" ht="12.75">
      <c r="C18" s="8" t="s">
        <v>16</v>
      </c>
      <c r="D18" s="85">
        <v>5.819229</v>
      </c>
      <c r="E18" s="85">
        <v>2.255164</v>
      </c>
      <c r="F18" s="85">
        <v>45.634247</v>
      </c>
      <c r="G18" s="85">
        <v>1.268134</v>
      </c>
      <c r="H18" s="85">
        <v>9.277708</v>
      </c>
      <c r="I18" s="87">
        <f t="shared" si="1"/>
        <v>64.25448200000001</v>
      </c>
      <c r="J18" s="37">
        <f t="shared" si="2"/>
        <v>9.056533986220602</v>
      </c>
      <c r="K18" s="37">
        <f t="shared" si="3"/>
        <v>3.5097380444215545</v>
      </c>
      <c r="L18" s="37">
        <f t="shared" si="4"/>
        <v>71.02111102537563</v>
      </c>
      <c r="M18" s="37">
        <f t="shared" si="5"/>
        <v>1.9736117396448702</v>
      </c>
      <c r="N18" s="37">
        <f t="shared" si="6"/>
        <v>14.439005204337338</v>
      </c>
      <c r="O18" s="82"/>
    </row>
    <row r="19" spans="3:14" ht="12.75">
      <c r="C19" s="8" t="s">
        <v>178</v>
      </c>
      <c r="D19" s="85">
        <v>25.043502</v>
      </c>
      <c r="E19" s="85">
        <v>21.167371</v>
      </c>
      <c r="F19" s="85">
        <v>14.892773</v>
      </c>
      <c r="G19" s="85">
        <v>0.513289</v>
      </c>
      <c r="H19" s="85">
        <v>1.536293</v>
      </c>
      <c r="I19" s="87">
        <f t="shared" si="1"/>
        <v>63.153228</v>
      </c>
      <c r="J19" s="37">
        <f t="shared" si="2"/>
        <v>39.655141618414184</v>
      </c>
      <c r="K19" s="37">
        <f t="shared" si="3"/>
        <v>33.51748068998151</v>
      </c>
      <c r="L19" s="37">
        <f t="shared" si="4"/>
        <v>23.58196638816309</v>
      </c>
      <c r="M19" s="37">
        <f t="shared" si="5"/>
        <v>0.8127676387341594</v>
      </c>
      <c r="N19" s="37">
        <f t="shared" si="6"/>
        <v>2.4326436647070517</v>
      </c>
    </row>
    <row r="20" spans="3:15" ht="12.75">
      <c r="C20" s="8" t="s">
        <v>109</v>
      </c>
      <c r="D20" s="85">
        <v>16.737219</v>
      </c>
      <c r="E20" s="85">
        <v>31.942211</v>
      </c>
      <c r="F20" s="85">
        <v>5.272776</v>
      </c>
      <c r="G20" s="85">
        <v>0.331355</v>
      </c>
      <c r="H20" s="85">
        <v>3.174256</v>
      </c>
      <c r="I20" s="87">
        <f t="shared" si="1"/>
        <v>57.457817</v>
      </c>
      <c r="J20" s="37">
        <f t="shared" si="2"/>
        <v>29.129576920752143</v>
      </c>
      <c r="K20" s="37">
        <f t="shared" si="3"/>
        <v>55.5924548960849</v>
      </c>
      <c r="L20" s="37">
        <f t="shared" si="4"/>
        <v>9.176777460932774</v>
      </c>
      <c r="M20" s="37">
        <f t="shared" si="5"/>
        <v>0.5766926369653063</v>
      </c>
      <c r="N20" s="37">
        <f t="shared" si="6"/>
        <v>5.524498085264883</v>
      </c>
      <c r="O20" s="59"/>
    </row>
    <row r="21" spans="3:15" ht="12.75">
      <c r="C21" s="8" t="s">
        <v>28</v>
      </c>
      <c r="D21" s="85">
        <v>15.53051</v>
      </c>
      <c r="E21" s="85">
        <v>4.539865</v>
      </c>
      <c r="F21" s="85">
        <v>30.399181</v>
      </c>
      <c r="G21" s="85">
        <v>6.468228</v>
      </c>
      <c r="H21" s="85">
        <v>0.506475</v>
      </c>
      <c r="I21" s="87">
        <f t="shared" si="1"/>
        <v>57.444258999999995</v>
      </c>
      <c r="J21" s="37">
        <f t="shared" si="2"/>
        <v>27.035791339914404</v>
      </c>
      <c r="K21" s="37">
        <f t="shared" si="3"/>
        <v>7.903078704522936</v>
      </c>
      <c r="L21" s="37">
        <f t="shared" si="4"/>
        <v>52.91944143626259</v>
      </c>
      <c r="M21" s="37">
        <f t="shared" si="5"/>
        <v>11.260007723313135</v>
      </c>
      <c r="N21" s="37">
        <f t="shared" si="6"/>
        <v>0.881680795986941</v>
      </c>
      <c r="O21" s="59"/>
    </row>
    <row r="22" spans="3:15" ht="12.75">
      <c r="C22" s="8" t="s">
        <v>22</v>
      </c>
      <c r="D22" s="85">
        <v>14.340277</v>
      </c>
      <c r="E22" s="85">
        <v>2.940401</v>
      </c>
      <c r="F22" s="85">
        <v>19.76598</v>
      </c>
      <c r="G22" s="85">
        <v>8.789266</v>
      </c>
      <c r="H22" s="85">
        <v>1.993125</v>
      </c>
      <c r="I22" s="87">
        <f t="shared" si="1"/>
        <v>47.829049</v>
      </c>
      <c r="J22" s="37">
        <f t="shared" si="2"/>
        <v>29.9823586289579</v>
      </c>
      <c r="K22" s="37">
        <f t="shared" si="3"/>
        <v>6.147730430517237</v>
      </c>
      <c r="L22" s="37">
        <f t="shared" si="4"/>
        <v>41.326307784208716</v>
      </c>
      <c r="M22" s="37">
        <f t="shared" si="5"/>
        <v>18.376418063424175</v>
      </c>
      <c r="N22" s="37">
        <f t="shared" si="6"/>
        <v>4.1671850928919785</v>
      </c>
      <c r="O22" s="59"/>
    </row>
    <row r="23" spans="3:14" ht="12.75">
      <c r="C23" s="8" t="s">
        <v>31</v>
      </c>
      <c r="D23" s="85">
        <v>0.767759</v>
      </c>
      <c r="E23" s="85">
        <v>0.507558</v>
      </c>
      <c r="F23" s="85">
        <v>36.131491</v>
      </c>
      <c r="G23" s="85">
        <v>5.398816</v>
      </c>
      <c r="H23" s="85">
        <v>0.022862</v>
      </c>
      <c r="I23" s="87">
        <f t="shared" si="1"/>
        <v>42.828486</v>
      </c>
      <c r="J23" s="37">
        <f t="shared" si="2"/>
        <v>1.7926363308756699</v>
      </c>
      <c r="K23" s="37">
        <f t="shared" si="3"/>
        <v>1.1850944252383797</v>
      </c>
      <c r="L23" s="37">
        <f t="shared" si="4"/>
        <v>84.36322264578766</v>
      </c>
      <c r="M23" s="37">
        <f t="shared" si="5"/>
        <v>12.605666238120117</v>
      </c>
      <c r="N23" s="37">
        <f t="shared" si="6"/>
        <v>0.05338035997816967</v>
      </c>
    </row>
    <row r="24" spans="3:14" ht="12.75">
      <c r="C24" s="8" t="s">
        <v>15</v>
      </c>
      <c r="D24" s="85">
        <v>0.389846</v>
      </c>
      <c r="E24" s="85">
        <v>0.203837</v>
      </c>
      <c r="F24" s="85">
        <v>37.657217</v>
      </c>
      <c r="G24" s="85">
        <v>3.47428</v>
      </c>
      <c r="H24" s="85">
        <v>1.07423</v>
      </c>
      <c r="I24" s="87">
        <f t="shared" si="1"/>
        <v>42.79941</v>
      </c>
      <c r="J24" s="37">
        <f t="shared" si="2"/>
        <v>0.9108676965406766</v>
      </c>
      <c r="K24" s="37">
        <f t="shared" si="3"/>
        <v>0.4762612381806197</v>
      </c>
      <c r="L24" s="37">
        <f t="shared" si="4"/>
        <v>87.98536475152345</v>
      </c>
      <c r="M24" s="37">
        <f t="shared" si="5"/>
        <v>8.117588536851326</v>
      </c>
      <c r="N24" s="37">
        <f t="shared" si="6"/>
        <v>2.509917776903934</v>
      </c>
    </row>
    <row r="25" spans="3:14" ht="12.75">
      <c r="C25" s="8" t="s">
        <v>194</v>
      </c>
      <c r="D25" s="85">
        <v>13.725257</v>
      </c>
      <c r="E25" s="85">
        <v>22.896363</v>
      </c>
      <c r="F25" s="85">
        <v>1.632469</v>
      </c>
      <c r="G25" s="85">
        <v>0.792546</v>
      </c>
      <c r="H25" s="85">
        <v>3.31873</v>
      </c>
      <c r="I25" s="87">
        <f t="shared" si="1"/>
        <v>42.365365000000004</v>
      </c>
      <c r="J25" s="37">
        <f t="shared" si="2"/>
        <v>32.397353356922565</v>
      </c>
      <c r="K25" s="37">
        <f t="shared" si="3"/>
        <v>54.04500350699209</v>
      </c>
      <c r="L25" s="37">
        <f t="shared" si="4"/>
        <v>3.8533103633121057</v>
      </c>
      <c r="M25" s="37">
        <f t="shared" si="5"/>
        <v>1.8707404031571542</v>
      </c>
      <c r="N25" s="37">
        <f t="shared" si="6"/>
        <v>7.833592369616076</v>
      </c>
    </row>
    <row r="26" spans="3:14" ht="12.75">
      <c r="C26" s="8" t="s">
        <v>32</v>
      </c>
      <c r="D26" s="85">
        <v>24.773701</v>
      </c>
      <c r="E26" s="85">
        <v>0.31495</v>
      </c>
      <c r="F26" s="85">
        <v>16.450341</v>
      </c>
      <c r="G26" s="85">
        <v>0.048544</v>
      </c>
      <c r="H26" s="85">
        <v>0.027465</v>
      </c>
      <c r="I26" s="87">
        <f t="shared" si="1"/>
        <v>41.615001</v>
      </c>
      <c r="J26" s="37">
        <f t="shared" si="2"/>
        <v>59.53069903807043</v>
      </c>
      <c r="K26" s="37">
        <f t="shared" si="3"/>
        <v>0.7568184366978629</v>
      </c>
      <c r="L26" s="37">
        <f t="shared" si="4"/>
        <v>39.52983444599701</v>
      </c>
      <c r="M26" s="37">
        <f t="shared" si="5"/>
        <v>0.11665024350233706</v>
      </c>
      <c r="N26" s="37">
        <f t="shared" si="6"/>
        <v>0.06599783573236008</v>
      </c>
    </row>
    <row r="27" spans="3:14" ht="12.75">
      <c r="C27" s="8" t="s">
        <v>71</v>
      </c>
      <c r="D27" s="85">
        <v>13.927103</v>
      </c>
      <c r="E27" s="85">
        <v>16.246638</v>
      </c>
      <c r="F27" s="85">
        <v>4.221088</v>
      </c>
      <c r="G27" s="85">
        <v>4.668901</v>
      </c>
      <c r="H27" s="85">
        <v>1.347747</v>
      </c>
      <c r="I27" s="87">
        <f t="shared" si="1"/>
        <v>40.411477</v>
      </c>
      <c r="J27" s="37">
        <f t="shared" si="2"/>
        <v>34.46323676810922</v>
      </c>
      <c r="K27" s="37">
        <f t="shared" si="3"/>
        <v>40.203029451262076</v>
      </c>
      <c r="L27" s="37">
        <f t="shared" si="4"/>
        <v>10.4452702879432</v>
      </c>
      <c r="M27" s="37">
        <f t="shared" si="5"/>
        <v>11.5534035046529</v>
      </c>
      <c r="N27" s="37">
        <f t="shared" si="6"/>
        <v>3.335059988032608</v>
      </c>
    </row>
    <row r="28" spans="3:14" ht="12.75">
      <c r="C28" s="8" t="s">
        <v>190</v>
      </c>
      <c r="D28" s="85">
        <v>22.129934</v>
      </c>
      <c r="E28" s="85">
        <v>0.289543</v>
      </c>
      <c r="F28" s="85">
        <v>8.022933</v>
      </c>
      <c r="G28" s="85">
        <v>8.920804</v>
      </c>
      <c r="H28" s="85">
        <v>0.592852</v>
      </c>
      <c r="I28" s="87">
        <f t="shared" si="1"/>
        <v>39.956066</v>
      </c>
      <c r="J28" s="37">
        <f t="shared" si="2"/>
        <v>55.38566784828116</v>
      </c>
      <c r="K28" s="37">
        <f t="shared" si="3"/>
        <v>0.7246534230872479</v>
      </c>
      <c r="L28" s="37">
        <f t="shared" si="4"/>
        <v>20.079386694375767</v>
      </c>
      <c r="M28" s="37">
        <f t="shared" si="5"/>
        <v>22.326532346803113</v>
      </c>
      <c r="N28" s="37">
        <f t="shared" si="6"/>
        <v>1.4837596874527137</v>
      </c>
    </row>
    <row r="29" spans="3:14" ht="12.75">
      <c r="C29" s="8" t="s">
        <v>110</v>
      </c>
      <c r="D29" s="85">
        <v>28.011164</v>
      </c>
      <c r="E29" s="85">
        <v>7.367616</v>
      </c>
      <c r="F29" s="85">
        <v>0.520194</v>
      </c>
      <c r="G29" s="85">
        <v>0.042655</v>
      </c>
      <c r="H29" s="85">
        <v>0.332541</v>
      </c>
      <c r="I29" s="87">
        <f t="shared" si="1"/>
        <v>36.27417</v>
      </c>
      <c r="J29" s="37">
        <f t="shared" si="2"/>
        <v>77.22068899164337</v>
      </c>
      <c r="K29" s="37">
        <f t="shared" si="3"/>
        <v>20.31091545306206</v>
      </c>
      <c r="L29" s="37">
        <f t="shared" si="4"/>
        <v>1.4340617579947386</v>
      </c>
      <c r="M29" s="37">
        <f t="shared" si="5"/>
        <v>0.1175905609969849</v>
      </c>
      <c r="N29" s="37">
        <f t="shared" si="6"/>
        <v>0.9167432363028567</v>
      </c>
    </row>
    <row r="31" spans="3:14" ht="12.75">
      <c r="C31" s="29"/>
      <c r="D31" s="29"/>
      <c r="E31" s="29"/>
      <c r="F31" s="29"/>
      <c r="G31" s="29"/>
      <c r="H31" s="29"/>
      <c r="J31" s="37">
        <f>MAX(J10:J29)</f>
        <v>77.22068899164337</v>
      </c>
      <c r="K31" s="37">
        <f aca="true" t="shared" si="7" ref="K31:N31">MAX(K10:K29)</f>
        <v>55.5924548960849</v>
      </c>
      <c r="L31" s="37">
        <f t="shared" si="7"/>
        <v>87.98536475152345</v>
      </c>
      <c r="M31" s="37">
        <f t="shared" si="7"/>
        <v>22.326532346803113</v>
      </c>
      <c r="N31" s="37">
        <f t="shared" si="7"/>
        <v>14.439005204337338</v>
      </c>
    </row>
    <row r="33" spans="9:13" ht="12.75">
      <c r="I33" s="71"/>
      <c r="J33" s="72"/>
      <c r="K33" s="73"/>
      <c r="M33" s="24"/>
    </row>
  </sheetData>
  <mergeCells count="4">
    <mergeCell ref="D8:H8"/>
    <mergeCell ref="B3:E3"/>
    <mergeCell ref="B4:H4"/>
    <mergeCell ref="B6:H6"/>
  </mergeCells>
  <printOptions/>
  <pageMargins left="0.44431372549019615" right="0.44431372549019615" top="0.44431372549019615" bottom="0.44431372549019615" header="0.5098039215686275" footer="0.5098039215686275"/>
  <pageSetup horizontalDpi="600" verticalDpi="6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Da Silva</dc:creator>
  <cp:keywords/>
  <dc:description/>
  <cp:lastModifiedBy>Manuel Da Silva</cp:lastModifiedBy>
  <cp:lastPrinted>2010-10-20T15:28:44Z</cp:lastPrinted>
  <dcterms:created xsi:type="dcterms:W3CDTF">2010-11-11T09:19:44Z</dcterms:created>
  <dcterms:modified xsi:type="dcterms:W3CDTF">2023-11-28T13:51:24Z</dcterms:modified>
  <cp:category/>
  <cp:version/>
  <cp:contentType/>
  <cp:contentStatus/>
</cp:coreProperties>
</file>