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7816" yWindow="57781" windowWidth="29040" windowHeight="15840" tabRatio="942" firstSheet="20" activeTab="25"/>
  </bookViews>
  <sheets>
    <sheet name="Figures &amp; Tables" sheetId="24" r:id="rId1"/>
    <sheet name="DATA-1" sheetId="1" r:id="rId2"/>
    <sheet name="F1" sheetId="31" r:id="rId3"/>
    <sheet name="F4" sheetId="33" r:id="rId4"/>
    <sheet name="F5" sheetId="34" r:id="rId5"/>
    <sheet name="F9" sheetId="36" r:id="rId6"/>
    <sheet name="F13" sheetId="37" r:id="rId7"/>
    <sheet name="DATA-2" sheetId="2" r:id="rId8"/>
    <sheet name="F2" sheetId="38" r:id="rId9"/>
    <sheet name="F3" sheetId="39" r:id="rId10"/>
    <sheet name="DATA-3" sheetId="3" r:id="rId11"/>
    <sheet name="F-6" sheetId="11" r:id="rId12"/>
    <sheet name="DATA-4" sheetId="12" r:id="rId13"/>
    <sheet name="M1" sheetId="25" r:id="rId14"/>
    <sheet name="M2" sheetId="26" r:id="rId15"/>
    <sheet name="DATA-5" sheetId="13" r:id="rId16"/>
    <sheet name="F8" sheetId="42" r:id="rId17"/>
    <sheet name="F11" sheetId="43" r:id="rId18"/>
    <sheet name="DATA-6" sheetId="17" r:id="rId19"/>
    <sheet name="F15" sheetId="45" r:id="rId20"/>
    <sheet name="DATA-7" sheetId="20" r:id="rId21"/>
    <sheet name="F-7" sheetId="27" r:id="rId22"/>
    <sheet name="DATA-8" sheetId="22" r:id="rId23"/>
    <sheet name="F14" sheetId="49" r:id="rId24"/>
    <sheet name="DATA-9" sheetId="50" r:id="rId25"/>
    <sheet name="F10" sheetId="52" r:id="rId26"/>
    <sheet name="DATA-10" sheetId="51" r:id="rId27"/>
    <sheet name="F12" sheetId="53" r:id="rId28"/>
  </sheets>
  <definedNames/>
  <calcPr calcId="191029"/>
  <extLst/>
</workbook>
</file>

<file path=xl/sharedStrings.xml><?xml version="1.0" encoding="utf-8"?>
<sst xmlns="http://schemas.openxmlformats.org/spreadsheetml/2006/main" count="1909" uniqueCount="349">
  <si>
    <t>Source of data</t>
  </si>
  <si>
    <t>Eurostat</t>
  </si>
  <si>
    <t>UNIT</t>
  </si>
  <si>
    <t>GEO</t>
  </si>
  <si>
    <t>:</t>
  </si>
  <si>
    <t>Imports</t>
  </si>
  <si>
    <t>Nuclear heat</t>
  </si>
  <si>
    <t>Exports</t>
  </si>
  <si>
    <t>TIME</t>
  </si>
  <si>
    <t>Electricity</t>
  </si>
  <si>
    <t>Other</t>
  </si>
  <si>
    <t>Non-renewable waste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</si>
  <si>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</si>
  <si>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</si>
  <si>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</si>
  <si>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</si>
  <si>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</si>
  <si>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</si>
  <si>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</si>
  <si>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</si>
  <si>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</si>
  <si>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</si>
  <si>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</si>
  <si>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</si>
  <si>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</si>
  <si>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</si>
  <si>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</si>
  <si>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</si>
  <si>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</si>
  <si>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</si>
  <si>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</si>
  <si>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</si>
  <si>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</si>
  <si>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</si>
  <si>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</si>
  <si>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</si>
  <si>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</si>
  <si>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</si>
  <si>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</si>
  <si>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</si>
  <si>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</si>
  <si>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Albania</t>
  </si>
  <si>
    <t>Serbia</t>
  </si>
  <si>
    <t>Moldova</t>
  </si>
  <si>
    <t>Ukraine</t>
  </si>
  <si>
    <t>Gross inland consumption</t>
  </si>
  <si>
    <t>GEO/TIME</t>
  </si>
  <si>
    <t>AGE</t>
  </si>
  <si>
    <t>Total</t>
  </si>
  <si>
    <t>SEX</t>
  </si>
  <si>
    <t>Bosnia and Herzegovina</t>
  </si>
  <si>
    <t>Georgia</t>
  </si>
  <si>
    <t>Energy transformation</t>
  </si>
  <si>
    <t>Non-energy use</t>
  </si>
  <si>
    <t>Industry sector</t>
  </si>
  <si>
    <t>Services</t>
  </si>
  <si>
    <t>Industry</t>
  </si>
  <si>
    <t>Road transport</t>
  </si>
  <si>
    <t>Other transport</t>
  </si>
  <si>
    <t>CLV10_MEUR - Chain linked volumes (2010), million euro</t>
  </si>
  <si>
    <t>B1GQ - Gross domestic product at market prices</t>
  </si>
  <si>
    <t>NA_ITEM</t>
  </si>
  <si>
    <t>GEO/UNIT</t>
  </si>
  <si>
    <t>CP_MEUR - Current prices, million euro</t>
  </si>
  <si>
    <t>CLV05_MEUR - Chain linked volumes (2005), million euro</t>
  </si>
  <si>
    <t>Special value:</t>
  </si>
  <si>
    <t>not available</t>
  </si>
  <si>
    <t>Total (all fuels)</t>
  </si>
  <si>
    <t>Solid fossil fuels</t>
  </si>
  <si>
    <t>Net imports</t>
  </si>
  <si>
    <t>Import dependency</t>
  </si>
  <si>
    <t>Self sufficiency</t>
  </si>
  <si>
    <t>(%)</t>
  </si>
  <si>
    <t>Natural gas</t>
  </si>
  <si>
    <t>Naphtha</t>
  </si>
  <si>
    <t>Crude oil</t>
  </si>
  <si>
    <t>Fuel oil</t>
  </si>
  <si>
    <t>Households</t>
  </si>
  <si>
    <t>Transport</t>
  </si>
  <si>
    <t>Inland waterways</t>
  </si>
  <si>
    <t>Rail</t>
  </si>
  <si>
    <t>Domestic aviation</t>
  </si>
  <si>
    <t>Road</t>
  </si>
  <si>
    <t>International aviation</t>
  </si>
  <si>
    <t>NRG_BAL</t>
  </si>
  <si>
    <t>Primary production</t>
  </si>
  <si>
    <t>Oil and petroleum products (excluding biofuel portion)</t>
  </si>
  <si>
    <t>Renewables and biofuels</t>
  </si>
  <si>
    <t>Heat</t>
  </si>
  <si>
    <t>SIEC/TIME</t>
  </si>
  <si>
    <t>Final consumption - non-energy use</t>
  </si>
  <si>
    <t>Final consumption - energy use</t>
  </si>
  <si>
    <t>Manufactured gases</t>
  </si>
  <si>
    <t>Peat and peat products</t>
  </si>
  <si>
    <t>Oil shale and oil sands</t>
  </si>
  <si>
    <t>GEO/SIEC</t>
  </si>
  <si>
    <t>Czechia</t>
  </si>
  <si>
    <t>North Macedonia</t>
  </si>
  <si>
    <t>SIEC</t>
  </si>
  <si>
    <t>NRG_BAL/TIME</t>
  </si>
  <si>
    <t>Transformation input - energy use</t>
  </si>
  <si>
    <t>Transformation output</t>
  </si>
  <si>
    <t>Energy sector - energy use</t>
  </si>
  <si>
    <t>Final consumption - industry sector - energy use</t>
  </si>
  <si>
    <t>Final consumption - transport sector - energy use</t>
  </si>
  <si>
    <t>Final consumption - transport sector - road - energy use</t>
  </si>
  <si>
    <t>Final consumption - other sectors - energy use</t>
  </si>
  <si>
    <t>Final consumption - other sectors - households - energy use</t>
  </si>
  <si>
    <t>Final consumption - other sectors - commercial and public services - energy use</t>
  </si>
  <si>
    <t>Final consumption - transport sector - rail - energy use</t>
  </si>
  <si>
    <t>Final consumption - transport sector - domestic aviation - energy use</t>
  </si>
  <si>
    <t>Final consumption - transport sector - domestic navigation - energy use</t>
  </si>
  <si>
    <t>International maritime bunkers</t>
  </si>
  <si>
    <t>Oil and petroleum products</t>
  </si>
  <si>
    <t>Gas oil and diesel oil</t>
  </si>
  <si>
    <t>Motor gasoline</t>
  </si>
  <si>
    <t>Domestic production and stock changes</t>
  </si>
  <si>
    <t>Other (¹)</t>
  </si>
  <si>
    <t>European Union - 27 countries (from 2020)</t>
  </si>
  <si>
    <t>Population</t>
  </si>
  <si>
    <t>2017/2018</t>
  </si>
  <si>
    <t>Share total 2018</t>
  </si>
  <si>
    <t>1990/2018</t>
  </si>
  <si>
    <t>2008/2018</t>
  </si>
  <si>
    <t>* This designation is without prejudice to positions on status, and is in line with UNSCR 1244 and the ICJ Opinion on the Kosovo Declaration of Independence.</t>
  </si>
  <si>
    <t>Kosovo*</t>
  </si>
  <si>
    <t>2018/2019</t>
  </si>
  <si>
    <t>2009-2019</t>
  </si>
  <si>
    <t>Share in total 2019</t>
  </si>
  <si>
    <t>1990/2019</t>
  </si>
  <si>
    <t>2009/2019</t>
  </si>
  <si>
    <t>Share</t>
  </si>
  <si>
    <t>2019-2009</t>
  </si>
  <si>
    <t>2019-2014</t>
  </si>
  <si>
    <t>EU</t>
  </si>
  <si>
    <t>EU average per capita</t>
  </si>
  <si>
    <t>2019/2007</t>
  </si>
  <si>
    <t>2008/1990</t>
  </si>
  <si>
    <t>2009/2008</t>
  </si>
  <si>
    <t>2019/2008</t>
  </si>
  <si>
    <t>2019/1990</t>
  </si>
  <si>
    <t>Terajoule (TJ)</t>
  </si>
  <si>
    <t>Petajoule (PJ)</t>
  </si>
  <si>
    <t>Gross available energy</t>
  </si>
  <si>
    <t>Terajoule</t>
  </si>
  <si>
    <t>CP_MPPS_EU27_2020 - Current prices, million purchasing power standards (PPS, EU27 from 2020)</t>
  </si>
  <si>
    <t>(Gigajoule per thousand EUR PPS)</t>
  </si>
  <si>
    <t>(gigajoule per thousand EUR PPS)</t>
  </si>
  <si>
    <t>[Gross available energy divided by GDP PPS]</t>
  </si>
  <si>
    <t>Petajoules</t>
  </si>
  <si>
    <t>(% of total, based on terajoules)</t>
  </si>
  <si>
    <t>(terajoules)</t>
  </si>
  <si>
    <t>(terajoules per capita)</t>
  </si>
  <si>
    <t>1990/2020</t>
  </si>
  <si>
    <t>2010/2020</t>
  </si>
  <si>
    <t>2020/2007</t>
  </si>
  <si>
    <t>(1990 = 100, based on terajoules)</t>
  </si>
  <si>
    <t>2008/2020</t>
  </si>
  <si>
    <t>2020/1990</t>
  </si>
  <si>
    <t>(terajoule)</t>
  </si>
  <si>
    <t>(kilogram of oil equivalent per € thousand)</t>
  </si>
  <si>
    <t>Open product page</t>
  </si>
  <si>
    <t>Open in Data Browser</t>
  </si>
  <si>
    <t xml:space="preserve">Last update of data: </t>
  </si>
  <si>
    <t>28/04/2023 11:00</t>
  </si>
  <si>
    <t xml:space="preserve">Last change of data structure: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</si>
  <si>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</si>
  <si>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</si>
  <si>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</si>
  <si>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</si>
  <si>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</si>
  <si>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</si>
  <si>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</si>
  <si>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</si>
  <si>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</si>
  <si>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</si>
  <si>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</si>
  <si>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</si>
  <si>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</si>
  <si>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</si>
  <si>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</si>
  <si>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</si>
  <si>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</si>
  <si>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</si>
  <si>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</si>
  <si>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</si>
  <si>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</si>
  <si>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</si>
  <si>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</si>
  <si>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</si>
  <si>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</si>
  <si>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</si>
  <si>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</si>
  <si>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</si>
  <si>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</si>
  <si>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</si>
  <si>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</si>
  <si>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</si>
  <si>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Complete energy balances [NRG_BAL_C__custom_6166520]</t>
  </si>
  <si>
    <t>2020/2021</t>
  </si>
  <si>
    <t>1990/2021</t>
  </si>
  <si>
    <t>Figure 9: Final energy consumption by fuel, EU, 1990-2021</t>
  </si>
  <si>
    <t>Complete energy balances [NRG_BAL_C__custom_6167407]</t>
  </si>
  <si>
    <t>Figure 2: Imports of selected energy products, EU, 1990-2021</t>
  </si>
  <si>
    <t>Figure 3: Exports of selected energy products, EU, 1990-2021</t>
  </si>
  <si>
    <t>Türkiye</t>
  </si>
  <si>
    <t>Complete energy balances [NRG_BAL_C__custom_6168045]</t>
  </si>
  <si>
    <t>Population on 1 January by age and sex [DEMO_PJAN__custom_6168709]</t>
  </si>
  <si>
    <t>04/04/2023 23:00</t>
  </si>
  <si>
    <t>GDP and main components (output, expenditure and income) [NAMA_10_GDP__custom_6168792]</t>
  </si>
  <si>
    <t>First table data copied from previous sheet</t>
  </si>
  <si>
    <t>Y</t>
  </si>
  <si>
    <t>N</t>
  </si>
  <si>
    <t>Euro Area (Y/N)</t>
  </si>
  <si>
    <t>(gigajoule per person)</t>
  </si>
  <si>
    <t>Gigajoule (GJ) per person</t>
  </si>
  <si>
    <t>Complete energy balances [NRG_BAL_C__custom_6179587]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</si>
  <si>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</si>
  <si>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</si>
  <si>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</si>
  <si>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</si>
  <si>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</si>
  <si>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</si>
  <si>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</si>
  <si>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Data linked to DATA-5</t>
  </si>
  <si>
    <t>Simplified energy balances [NRG_BAL_S__custom_6180646]</t>
  </si>
  <si>
    <t>Data extracted on 12/05/2023 15:45:40 from [ESTAT]</t>
  </si>
  <si>
    <t>Figure 15: Energy intensity of the economy, in selected years, 2010-2021</t>
  </si>
  <si>
    <t>[Gross available energy divided by GDP - Chain linked volumes (2010)]</t>
  </si>
  <si>
    <t>Energy intensity [NRG_IND_EI__custom_6180875]</t>
  </si>
  <si>
    <t>Data extracted on 12/05/2023 15:58:17 from [ESTAT]</t>
  </si>
  <si>
    <t>28/04/2023 12:15</t>
  </si>
  <si>
    <t>Energy balance</t>
  </si>
  <si>
    <t>Energy intensity of GDP in chain linked volumes (2010)</t>
  </si>
  <si>
    <t>Kilograms of oil equivalent (KGOE) per thousand euro</t>
  </si>
  <si>
    <t>Data extracted on 12/05/2023 16:17:39 from [ESTAT]</t>
  </si>
  <si>
    <t>Simplified energy balances [NRG_BAL_S__custom_6181170]</t>
  </si>
  <si>
    <t>Population on 1 January by age and sex [DEMO_PJAN__custom_6182055]</t>
  </si>
  <si>
    <t>Data extracted on 12/05/2023 17:11:39 from [ESTAT]</t>
  </si>
  <si>
    <t>Number</t>
  </si>
  <si>
    <t>Age class</t>
  </si>
  <si>
    <t>Sex</t>
  </si>
  <si>
    <t>Figure 7: Gross available energy per capita, 1990 and 2021</t>
  </si>
  <si>
    <t>Simplified energy balances [NRG_BAL_S__custom_6201413]</t>
  </si>
  <si>
    <t>Data extracted on 15/05/2023 09:14:38 from [ESTAT]</t>
  </si>
  <si>
    <t>NRG_BAL (Labels)</t>
  </si>
  <si>
    <t>SIEC (Labels)</t>
  </si>
  <si>
    <t/>
  </si>
  <si>
    <t>Share in total 2021</t>
  </si>
  <si>
    <t>2019/2021</t>
  </si>
  <si>
    <t>2011/2021</t>
  </si>
  <si>
    <t>Transport activities</t>
  </si>
  <si>
    <t>(¹) International aviation and maritime bunkers are excluded from category Final energy consumption for transport.</t>
  </si>
  <si>
    <t>BE</t>
  </si>
  <si>
    <t>CZ</t>
  </si>
  <si>
    <t>DE</t>
  </si>
  <si>
    <t>GE</t>
  </si>
  <si>
    <t>ES</t>
  </si>
  <si>
    <t>FR</t>
  </si>
  <si>
    <t>IT</t>
  </si>
  <si>
    <t>CY</t>
  </si>
  <si>
    <t>LU</t>
  </si>
  <si>
    <t>HU</t>
  </si>
  <si>
    <t>RO</t>
  </si>
  <si>
    <t>FI</t>
  </si>
  <si>
    <t>NO</t>
  </si>
  <si>
    <t>BG</t>
  </si>
  <si>
    <t>DK</t>
  </si>
  <si>
    <t>EE</t>
  </si>
  <si>
    <t>IE</t>
  </si>
  <si>
    <t>EL</t>
  </si>
  <si>
    <t>HR</t>
  </si>
  <si>
    <t>LV</t>
  </si>
  <si>
    <t>LT</t>
  </si>
  <si>
    <t>MT</t>
  </si>
  <si>
    <t>NL</t>
  </si>
  <si>
    <t>AT</t>
  </si>
  <si>
    <t>PL</t>
  </si>
  <si>
    <t>PT</t>
  </si>
  <si>
    <t>SI</t>
  </si>
  <si>
    <t>SK</t>
  </si>
  <si>
    <t>SE</t>
  </si>
  <si>
    <t>IS</t>
  </si>
  <si>
    <t>MD</t>
  </si>
  <si>
    <t>MK</t>
  </si>
  <si>
    <t>AL</t>
  </si>
  <si>
    <t>RS</t>
  </si>
  <si>
    <t>XK</t>
  </si>
  <si>
    <t>BA</t>
  </si>
  <si>
    <t>2022</t>
  </si>
  <si>
    <t>Figure 1: Primary energy production by fuel, EU, 1990-2022</t>
  </si>
  <si>
    <t>28/04/2024 23:00</t>
  </si>
  <si>
    <t>Figure 4: Gross available energy by fuel, EU, 1990-2022</t>
  </si>
  <si>
    <t>Figure 5: Gross available energy by fuel, EU, 1990-2022</t>
  </si>
  <si>
    <t>Figure 13: Non-energy consumption by fuel, EU-27, 1990-2022</t>
  </si>
  <si>
    <t>25/04/2024 11:00</t>
  </si>
  <si>
    <t>Iceland*</t>
  </si>
  <si>
    <t>Kosovo**</t>
  </si>
  <si>
    <t>** This designation is without prejudice to positions on status, and is in line with UNSCR 1244 and the ICJ Opinion on the Kosovo Declaration of Independence.</t>
  </si>
  <si>
    <t>*Data for 2021</t>
  </si>
  <si>
    <t>Figure 6: Gross available energy by fuel, 2022</t>
  </si>
  <si>
    <t>* Data for 2021</t>
  </si>
  <si>
    <t>19/04/2024 23:00</t>
  </si>
  <si>
    <t>Moldova*</t>
  </si>
  <si>
    <t>23/04/2024 23:00</t>
  </si>
  <si>
    <t>15/01/2024 23:00</t>
  </si>
  <si>
    <t>MAP DATA 2022
energy per capita</t>
  </si>
  <si>
    <t>MAP DATA 2022
energy per GDP PPS</t>
  </si>
  <si>
    <t>Map 1: Energy consumption per capita, 2022</t>
  </si>
  <si>
    <t>Map 2: Energy intensity of the economy, 2022</t>
  </si>
  <si>
    <t>IMAGE (europa.eu)</t>
  </si>
  <si>
    <t>TR</t>
  </si>
  <si>
    <t>ME</t>
  </si>
  <si>
    <t>Data extracted on 03/05/2024 14:40:43 from [ESTAT]</t>
  </si>
  <si>
    <t>Figure 8: Structural shares of energy use in main categories of energy balances, EU, 1990-2022</t>
  </si>
  <si>
    <t>Figure 11: Final energy consumption by sector, EU, 1990-2022</t>
  </si>
  <si>
    <t>Figure 10: Final energy consumption by sector, EU, 2022</t>
  </si>
  <si>
    <t>Figure 12: Energy consumption by transport mode, EU, 1990-2022</t>
  </si>
  <si>
    <t>Consumption (gross available energy)</t>
  </si>
  <si>
    <t>Figure 2: Imports of selected energy products, EU, 1990-2022</t>
  </si>
  <si>
    <t>Figure 3: Exports of selected energy products, EU, 1990-2022</t>
  </si>
  <si>
    <t>Figure 7: Gross available energy per capita, 1990 and 2022</t>
  </si>
  <si>
    <t>Figure 9: Final energy consumption by fuel, EU, 1990-2022</t>
  </si>
  <si>
    <t>Figure 13: Non-energy consumption by fuel, EU, 1990-2022</t>
  </si>
  <si>
    <t>Figure 14: Energy dependency by fuel, EU, in selected years, 1990-2022</t>
  </si>
  <si>
    <t>Figure 15: Energy intensity of the economy, in selected years, 2010-2022</t>
  </si>
  <si>
    <t>Share in total 2022</t>
  </si>
  <si>
    <t>Share in total 2020</t>
  </si>
  <si>
    <t>2021/2022</t>
  </si>
  <si>
    <t>Share total 2022</t>
  </si>
  <si>
    <t>2012-2022</t>
  </si>
  <si>
    <t>1990/2022</t>
  </si>
  <si>
    <t>2022/2006</t>
  </si>
  <si>
    <t>2007/2022</t>
  </si>
  <si>
    <t>2022/2019</t>
  </si>
  <si>
    <r>
      <t>Source:</t>
    </r>
    <r>
      <rPr>
        <sz val="10"/>
        <rFont val="Arial"/>
        <family val="2"/>
      </rPr>
      <t xml:space="preserve"> Eurostat (online data code: nrg_bal_c)</t>
    </r>
  </si>
  <si>
    <r>
      <t>Source:</t>
    </r>
    <r>
      <rPr>
        <sz val="10"/>
        <rFont val="Arial"/>
        <family val="2"/>
      </rPr>
      <t xml:space="preserve"> Eurostat (online data codes: nrg_ind_ei)</t>
    </r>
  </si>
  <si>
    <r>
      <t>Source:</t>
    </r>
    <r>
      <rPr>
        <sz val="10"/>
        <rFont val="Arial"/>
        <family val="2"/>
      </rPr>
      <t xml:space="preserve"> Eurostat (online data code: nrg_bal_s)</t>
    </r>
  </si>
  <si>
    <t>Note: the upper part of the column shows net imports with respect to gross inland energy consumption (including international maritime bunkers), which is represented by total column height.</t>
  </si>
  <si>
    <t>Solid fossil fuels - domestic production and stocks</t>
  </si>
  <si>
    <t>Total petroleum products - domestic production and stocks</t>
  </si>
  <si>
    <t>Gas  - domestic production and stocks</t>
  </si>
  <si>
    <t>Solid fossil fuels - net imports</t>
  </si>
  <si>
    <t>Total petroleum products - net imports</t>
  </si>
  <si>
    <t>Gas - net imports</t>
  </si>
  <si>
    <r>
      <t>Source:</t>
    </r>
    <r>
      <rPr>
        <sz val="10"/>
        <color theme="1"/>
        <rFont val="Arial"/>
        <family val="2"/>
      </rPr>
      <t xml:space="preserve"> Eurostat (online data code: nrg_bal_c)</t>
    </r>
  </si>
  <si>
    <r>
      <t>Source:</t>
    </r>
    <r>
      <rPr>
        <sz val="10"/>
        <color theme="1"/>
        <rFont val="Arial"/>
        <family val="2"/>
      </rPr>
      <t xml:space="preserve"> Eurostat (online data codes: nrg_bal_s, nama_10_gdp)</t>
    </r>
  </si>
  <si>
    <r>
      <t>Source:</t>
    </r>
    <r>
      <rPr>
        <sz val="10"/>
        <color theme="1"/>
        <rFont val="Arial"/>
        <family val="2"/>
      </rPr>
      <t xml:space="preserve"> Eurostat (online data codes: nrg_bal_s, demo_pjan)</t>
    </r>
  </si>
  <si>
    <r>
      <t>Source:</t>
    </r>
    <r>
      <rPr>
        <sz val="10"/>
        <color theme="1"/>
        <rFont val="Arial"/>
        <family val="2"/>
      </rPr>
      <t xml:space="preserve"> Eurostat (online data code: nrg_bal_s)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</si>
</sst>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_-* #,##0.00\ _€_-;\-* #,##0.00\ _€_-;_-* &quot;-&quot;??\ _€_-;_-@_-"/>
    <numFmt numFmtId="166" formatCode="dd\.mm\.yy"/>
    <numFmt numFmtId="167" formatCode="_-* #,##0\ _€_-;\-* #,##0\ _€_-;_-* &quot;-&quot;??\ _€_-;_-@_-"/>
    <numFmt numFmtId="168" formatCode="0.0%"/>
    <numFmt numFmtId="169" formatCode="#,##0.0000"/>
    <numFmt numFmtId="170" formatCode="\+0.0%;\-0.0%;0%"/>
    <numFmt numFmtId="171" formatCode="0.0"/>
    <numFmt numFmtId="172" formatCode="#,##0.0"/>
    <numFmt numFmtId="173" formatCode="#,##0.0_i"/>
    <numFmt numFmtId="174" formatCode="_-* #,##0.00\ [$€]_-;\-* #,##0.00\ [$€]_-;_-* &quot;-&quot;??\ [$€]_-;_-@_-"/>
    <numFmt numFmtId="175" formatCode="#,###,##0"/>
    <numFmt numFmtId="176" formatCode="#,##0.0_ ;\-#,##0.0\ "/>
    <numFmt numFmtId="177" formatCode="#,##0.000"/>
    <numFmt numFmtId="178" formatCode="#\ ##0.0"/>
    <numFmt numFmtId="179" formatCode="#\ ###\ ##0.0"/>
    <numFmt numFmtId="180" formatCode="#,##0.##########"/>
    <numFmt numFmtId="181" formatCode="#,##0.########"/>
  </numFmts>
  <fonts count="6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8"/>
      <color theme="1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7"/>
      <name val="Arial"/>
      <family val="2"/>
    </font>
    <font>
      <b/>
      <sz val="10"/>
      <color theme="6"/>
      <name val="Arial"/>
      <family val="2"/>
    </font>
    <font>
      <sz val="10"/>
      <color theme="7"/>
      <name val="Arial"/>
      <family val="2"/>
    </font>
    <font>
      <sz val="10"/>
      <color theme="6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24"/>
      <color theme="1" tint="0.35"/>
      <name val="Calibri"/>
      <family val="2"/>
    </font>
    <font>
      <sz val="24"/>
      <color theme="1" tint="0.25"/>
      <name val="Calibri"/>
      <family val="2"/>
    </font>
    <font>
      <sz val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rgb="FF000000"/>
      </top>
      <bottom style="thin"/>
    </border>
    <border>
      <left/>
      <right style="medium"/>
      <top style="thin"/>
      <bottom style="thin">
        <color rgb="FF000000"/>
      </bottom>
    </border>
    <border>
      <left style="medium"/>
      <right/>
      <top style="thin"/>
      <bottom style="thin">
        <color rgb="FF000000"/>
      </bottom>
    </border>
    <border>
      <left style="medium"/>
      <right/>
      <top/>
      <bottom style="hair">
        <color rgb="FFC0C0C0"/>
      </bottom>
    </border>
    <border>
      <left/>
      <right style="medium"/>
      <top/>
      <bottom style="hair">
        <color rgb="FFC0C0C0"/>
      </bottom>
    </border>
    <border>
      <left/>
      <right/>
      <top style="medium"/>
      <bottom/>
    </border>
    <border>
      <left style="medium"/>
      <right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>
        <color rgb="FFC0C0C0"/>
      </top>
      <bottom/>
    </border>
    <border>
      <left/>
      <right style="medium"/>
      <top style="hair">
        <color rgb="FFC0C0C0"/>
      </top>
      <bottom/>
    </border>
    <border>
      <left style="medium"/>
      <right/>
      <top style="hair">
        <color rgb="FFC0C0C0"/>
      </top>
      <bottom style="thin">
        <color rgb="FF000000"/>
      </bottom>
    </border>
    <border>
      <left/>
      <right style="medium"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16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173" fontId="4" fillId="0" borderId="0" applyFill="0" applyBorder="0" applyProtection="0">
      <alignment horizontal="right"/>
    </xf>
    <xf numFmtId="173" fontId="8" fillId="0" borderId="0" applyFill="0" applyBorder="0" applyProtection="0">
      <alignment horizontal="righ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1" applyNumberFormat="0" applyFont="0" applyFill="0" applyBorder="0" applyProtection="0">
      <alignment horizontal="left" vertical="center"/>
    </xf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20" borderId="3" applyNumberFormat="0" applyAlignment="0" applyProtection="0"/>
    <xf numFmtId="4" fontId="15" fillId="0" borderId="4" applyFill="0" applyBorder="0" applyProtection="0">
      <alignment horizontal="right" vertical="center"/>
    </xf>
    <xf numFmtId="0" fontId="14" fillId="20" borderId="3" applyNumberFormat="0" applyAlignment="0" applyProtection="0"/>
    <xf numFmtId="0" fontId="14" fillId="20" borderId="3" applyNumberFormat="0" applyAlignment="0" applyProtection="0"/>
    <xf numFmtId="0" fontId="16" fillId="21" borderId="5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17" fillId="2" borderId="3" applyNumberFormat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" fillId="2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 applyNumberFormat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10" fillId="0" borderId="12" applyFill="0" applyBorder="0" applyProtection="0">
      <alignment horizontal="right" vertical="center"/>
    </xf>
    <xf numFmtId="0" fontId="10" fillId="0" borderId="12" applyNumberFormat="0" applyFill="0" applyAlignment="0" applyProtection="0"/>
    <xf numFmtId="0" fontId="29" fillId="20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173" fontId="3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30" fillId="0" borderId="0" applyFill="0" applyBorder="0" applyProtection="0">
      <alignment horizontal="right"/>
    </xf>
    <xf numFmtId="173" fontId="4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0" fontId="12" fillId="20" borderId="2" applyNumberFormat="0" applyAlignment="0" applyProtection="0"/>
    <xf numFmtId="0" fontId="12" fillId="20" borderId="2" applyNumberFormat="0" applyAlignment="0" applyProtection="0"/>
    <xf numFmtId="0" fontId="10" fillId="26" borderId="12" applyNumberFormat="0" applyFont="0" applyBorder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1" fillId="27" borderId="0" applyNumberFormat="0" applyFont="0" applyBorder="0">
      <alignment/>
      <protection hidden="1"/>
    </xf>
    <xf numFmtId="0" fontId="32" fillId="0" borderId="0" applyNumberFormat="0" applyFill="0" applyBorder="0" applyAlignment="0" applyProtection="0"/>
    <xf numFmtId="0" fontId="33" fillId="28" borderId="0" applyNumberFormat="0" applyBorder="0">
      <alignment/>
      <protection locked="0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4" fillId="29" borderId="0" applyNumberFormat="0" applyBorder="0">
      <alignment/>
      <protection locked="0"/>
    </xf>
    <xf numFmtId="0" fontId="3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21" borderId="5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207" applyFont="1" applyFill="1" applyBorder="1" applyAlignment="1">
      <alignment horizontal="left"/>
    </xf>
    <xf numFmtId="0" fontId="0" fillId="30" borderId="0" xfId="0" applyFont="1" applyFill="1" applyAlignment="1">
      <alignment horizontal="left"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0" xfId="0" applyFont="1" applyFill="1" applyAlignment="1">
      <alignment horizontal="left"/>
    </xf>
    <xf numFmtId="166" fontId="1" fillId="0" borderId="0" xfId="0" applyNumberFormat="1" applyFont="1" applyFill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 quotePrefix="1">
      <alignment horizontal="left"/>
    </xf>
    <xf numFmtId="0" fontId="38" fillId="0" borderId="0" xfId="0" applyFont="1" applyAlignment="1" quotePrefix="1">
      <alignment horizontal="left"/>
    </xf>
    <xf numFmtId="0" fontId="38" fillId="30" borderId="0" xfId="0" applyFont="1" applyFill="1" applyAlignment="1" quotePrefix="1">
      <alignment horizontal="left"/>
    </xf>
    <xf numFmtId="0" fontId="38" fillId="30" borderId="0" xfId="0" applyFont="1" applyFill="1" applyAlignment="1">
      <alignment horizontal="left" vertical="center"/>
    </xf>
    <xf numFmtId="0" fontId="0" fillId="30" borderId="0" xfId="0" applyFont="1" applyFill="1"/>
    <xf numFmtId="0" fontId="0" fillId="30" borderId="0" xfId="0" applyFont="1" applyFill="1" applyAlignment="1">
      <alignment vertical="center"/>
    </xf>
    <xf numFmtId="0" fontId="39" fillId="30" borderId="0" xfId="0" applyFont="1" applyFill="1" applyAlignment="1">
      <alignment horizontal="left" vertical="center"/>
    </xf>
    <xf numFmtId="0" fontId="1" fillId="30" borderId="0" xfId="0" applyFont="1" applyFill="1" applyAlignment="1">
      <alignment horizontal="left" vertical="center"/>
    </xf>
    <xf numFmtId="0" fontId="37" fillId="3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40" fillId="3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 quotePrefix="1">
      <alignment horizontal="center" vertical="center" wrapText="1"/>
    </xf>
    <xf numFmtId="0" fontId="41" fillId="0" borderId="0" xfId="0" applyFont="1" applyFill="1" applyAlignment="1" quotePrefix="1">
      <alignment horizontal="left" vertical="center"/>
    </xf>
    <xf numFmtId="0" fontId="41" fillId="30" borderId="0" xfId="0" applyFont="1" applyFill="1" applyAlignment="1">
      <alignment horizontal="center" vertical="center" wrapText="1"/>
    </xf>
    <xf numFmtId="0" fontId="42" fillId="31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38" fillId="32" borderId="14" xfId="0" applyFont="1" applyFill="1" applyBorder="1" applyAlignment="1">
      <alignment horizontal="left" vertical="center"/>
    </xf>
    <xf numFmtId="180" fontId="1" fillId="33" borderId="0" xfId="0" applyNumberFormat="1" applyFont="1" applyFill="1" applyAlignment="1">
      <alignment horizontal="right" vertical="center" shrinkToFit="1"/>
    </xf>
    <xf numFmtId="177" fontId="1" fillId="33" borderId="0" xfId="0" applyNumberFormat="1" applyFont="1" applyFill="1" applyAlignment="1">
      <alignment horizontal="right" vertical="center" shrinkToFit="1"/>
    </xf>
    <xf numFmtId="170" fontId="41" fillId="0" borderId="0" xfId="15" applyNumberFormat="1" applyFont="1" applyFill="1" applyAlignment="1">
      <alignment vertical="center"/>
    </xf>
    <xf numFmtId="170" fontId="41" fillId="30" borderId="0" xfId="0" applyNumberFormat="1" applyFont="1" applyFill="1" applyAlignment="1">
      <alignment vertical="center"/>
    </xf>
    <xf numFmtId="180" fontId="1" fillId="0" borderId="0" xfId="0" applyNumberFormat="1" applyFont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 shrinkToFit="1"/>
    </xf>
    <xf numFmtId="168" fontId="41" fillId="0" borderId="0" xfId="15" applyNumberFormat="1" applyFont="1" applyFill="1" applyAlignment="1">
      <alignment vertical="center"/>
    </xf>
    <xf numFmtId="0" fontId="0" fillId="0" borderId="0" xfId="0" applyFont="1"/>
    <xf numFmtId="3" fontId="1" fillId="0" borderId="0" xfId="0" applyNumberFormat="1" applyFont="1" applyAlignment="1">
      <alignment horizontal="right" vertical="center" shrinkToFit="1"/>
    </xf>
    <xf numFmtId="0" fontId="37" fillId="34" borderId="15" xfId="0" applyFont="1" applyFill="1" applyBorder="1" applyAlignment="1">
      <alignment horizontal="left" vertical="center"/>
    </xf>
    <xf numFmtId="0" fontId="37" fillId="34" borderId="15" xfId="18" applyNumberFormat="1" applyFont="1" applyFill="1" applyBorder="1" applyAlignment="1">
      <alignment horizontal="right" vertical="center"/>
    </xf>
    <xf numFmtId="0" fontId="37" fillId="34" borderId="16" xfId="18" applyNumberFormat="1" applyFont="1" applyFill="1" applyBorder="1" applyAlignment="1">
      <alignment horizontal="right" vertical="center"/>
    </xf>
    <xf numFmtId="0" fontId="37" fillId="30" borderId="17" xfId="0" applyFont="1" applyFill="1" applyBorder="1" applyAlignment="1">
      <alignment horizontal="left" vertical="center"/>
    </xf>
    <xf numFmtId="178" fontId="0" fillId="30" borderId="17" xfId="18" applyNumberFormat="1" applyFont="1" applyFill="1" applyBorder="1" applyAlignment="1">
      <alignment horizontal="right" vertical="center"/>
    </xf>
    <xf numFmtId="178" fontId="0" fillId="30" borderId="18" xfId="18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left" vertical="center"/>
    </xf>
    <xf numFmtId="0" fontId="37" fillId="30" borderId="18" xfId="0" applyFont="1" applyFill="1" applyBorder="1" applyAlignment="1">
      <alignment horizontal="left" vertical="center"/>
    </xf>
    <xf numFmtId="0" fontId="37" fillId="30" borderId="19" xfId="0" applyFont="1" applyFill="1" applyBorder="1" applyAlignment="1">
      <alignment horizontal="left" vertical="center"/>
    </xf>
    <xf numFmtId="178" fontId="0" fillId="30" borderId="19" xfId="18" applyNumberFormat="1" applyFont="1" applyFill="1" applyBorder="1" applyAlignment="1">
      <alignment horizontal="right" vertical="center"/>
    </xf>
    <xf numFmtId="0" fontId="37" fillId="30" borderId="20" xfId="0" applyFont="1" applyFill="1" applyBorder="1" applyAlignment="1">
      <alignment horizontal="left" vertical="center"/>
    </xf>
    <xf numFmtId="178" fontId="0" fillId="30" borderId="20" xfId="18" applyNumberFormat="1" applyFont="1" applyFill="1" applyBorder="1" applyAlignment="1">
      <alignment horizontal="right" vertical="center"/>
    </xf>
    <xf numFmtId="0" fontId="43" fillId="30" borderId="0" xfId="0" applyFont="1" applyFill="1" applyAlignment="1">
      <alignment/>
    </xf>
    <xf numFmtId="0" fontId="37" fillId="30" borderId="0" xfId="0" applyFont="1" applyFill="1" applyAlignment="1">
      <alignment vertical="center"/>
    </xf>
    <xf numFmtId="0" fontId="37" fillId="34" borderId="21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0" fontId="41" fillId="30" borderId="0" xfId="0" applyNumberFormat="1" applyFont="1" applyFill="1" applyAlignment="1">
      <alignment vertical="center"/>
    </xf>
    <xf numFmtId="10" fontId="41" fillId="0" borderId="0" xfId="15" applyNumberFormat="1" applyFont="1" applyFill="1" applyAlignment="1">
      <alignment vertical="center"/>
    </xf>
    <xf numFmtId="171" fontId="41" fillId="30" borderId="0" xfId="0" applyNumberFormat="1" applyFont="1" applyFill="1" applyAlignment="1">
      <alignment vertical="center"/>
    </xf>
    <xf numFmtId="10" fontId="0" fillId="30" borderId="0" xfId="0" applyNumberFormat="1" applyFont="1" applyFill="1" applyAlignment="1">
      <alignment vertical="center"/>
    </xf>
    <xf numFmtId="180" fontId="41" fillId="30" borderId="0" xfId="0" applyNumberFormat="1" applyFont="1" applyFill="1" applyAlignment="1">
      <alignment vertical="center"/>
    </xf>
    <xf numFmtId="168" fontId="0" fillId="30" borderId="0" xfId="15" applyNumberFormat="1" applyFont="1" applyFill="1" applyAlignment="1">
      <alignment vertical="center"/>
    </xf>
    <xf numFmtId="178" fontId="1" fillId="30" borderId="17" xfId="38" applyNumberFormat="1" applyFont="1" applyFill="1" applyBorder="1" applyAlignment="1">
      <alignment horizontal="right"/>
    </xf>
    <xf numFmtId="178" fontId="1" fillId="30" borderId="18" xfId="38" applyNumberFormat="1" applyFont="1" applyFill="1" applyBorder="1" applyAlignment="1">
      <alignment horizontal="right"/>
    </xf>
    <xf numFmtId="178" fontId="1" fillId="30" borderId="19" xfId="38" applyNumberFormat="1" applyFont="1" applyFill="1" applyBorder="1" applyAlignment="1">
      <alignment horizontal="right"/>
    </xf>
    <xf numFmtId="178" fontId="1" fillId="30" borderId="20" xfId="38" applyNumberFormat="1" applyFont="1" applyFill="1" applyBorder="1" applyAlignment="1">
      <alignment horizontal="right"/>
    </xf>
    <xf numFmtId="178" fontId="1" fillId="30" borderId="22" xfId="38" applyNumberFormat="1" applyFont="1" applyFill="1" applyBorder="1" applyAlignment="1">
      <alignment horizontal="right"/>
    </xf>
    <xf numFmtId="0" fontId="41" fillId="30" borderId="0" xfId="0" applyFont="1" applyFill="1" applyAlignment="1">
      <alignment horizontal="left" vertical="center"/>
    </xf>
    <xf numFmtId="0" fontId="41" fillId="30" borderId="0" xfId="0" applyFont="1" applyFill="1" applyAlignment="1" quotePrefix="1">
      <alignment horizontal="center" vertical="top" wrapText="1"/>
    </xf>
    <xf numFmtId="0" fontId="37" fillId="30" borderId="23" xfId="0" applyFont="1" applyFill="1" applyBorder="1" applyAlignment="1">
      <alignment horizontal="left" vertical="center"/>
    </xf>
    <xf numFmtId="168" fontId="41" fillId="30" borderId="0" xfId="15" applyNumberFormat="1" applyFont="1" applyFill="1" applyAlignment="1">
      <alignment vertical="center"/>
    </xf>
    <xf numFmtId="10" fontId="41" fillId="30" borderId="0" xfId="15" applyNumberFormat="1" applyFont="1" applyFill="1" applyAlignment="1">
      <alignment vertical="center"/>
    </xf>
    <xf numFmtId="168" fontId="41" fillId="30" borderId="0" xfId="0" applyNumberFormat="1" applyFont="1" applyFill="1" applyAlignment="1">
      <alignment vertical="center"/>
    </xf>
    <xf numFmtId="0" fontId="37" fillId="0" borderId="19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right" vertical="center" shrinkToFit="1"/>
    </xf>
    <xf numFmtId="0" fontId="37" fillId="0" borderId="20" xfId="0" applyFont="1" applyFill="1" applyBorder="1" applyAlignment="1">
      <alignment horizontal="left" vertical="center"/>
    </xf>
    <xf numFmtId="168" fontId="37" fillId="30" borderId="0" xfId="15" applyNumberFormat="1" applyFont="1" applyFill="1" applyAlignment="1">
      <alignment vertical="center"/>
    </xf>
    <xf numFmtId="0" fontId="37" fillId="30" borderId="0" xfId="0" applyFont="1" applyFill="1" applyBorder="1" applyAlignment="1">
      <alignment horizontal="left" vertical="center"/>
    </xf>
    <xf numFmtId="178" fontId="0" fillId="30" borderId="0" xfId="18" applyNumberFormat="1" applyFont="1" applyFill="1" applyBorder="1" applyAlignment="1">
      <alignment horizontal="right" vertical="center"/>
    </xf>
    <xf numFmtId="178" fontId="0" fillId="30" borderId="22" xfId="1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68" fontId="41" fillId="35" borderId="0" xfId="15" applyNumberFormat="1" applyFont="1" applyFill="1" applyAlignment="1">
      <alignment vertical="center"/>
    </xf>
    <xf numFmtId="180" fontId="0" fillId="30" borderId="0" xfId="0" applyNumberFormat="1" applyFont="1" applyFill="1" applyAlignment="1">
      <alignment vertical="center"/>
    </xf>
    <xf numFmtId="164" fontId="0" fillId="30" borderId="0" xfId="0" applyNumberFormat="1" applyFont="1" applyFill="1" applyAlignment="1">
      <alignment vertical="center"/>
    </xf>
    <xf numFmtId="0" fontId="38" fillId="0" borderId="0" xfId="0" applyFont="1" applyAlignment="1">
      <alignment horizontal="left" vertical="center"/>
    </xf>
    <xf numFmtId="0" fontId="0" fillId="30" borderId="0" xfId="0" applyFont="1" applyFill="1" applyBorder="1" applyAlignment="1">
      <alignment vertical="center"/>
    </xf>
    <xf numFmtId="0" fontId="44" fillId="30" borderId="0" xfId="0" applyFont="1" applyFill="1" applyAlignment="1">
      <alignment horizontal="left" vertical="center"/>
    </xf>
    <xf numFmtId="0" fontId="45" fillId="30" borderId="0" xfId="0" applyFont="1" applyFill="1" applyAlignment="1">
      <alignment horizontal="left" vertical="center"/>
    </xf>
    <xf numFmtId="0" fontId="0" fillId="30" borderId="0" xfId="0" applyNumberFormat="1" applyFont="1" applyFill="1" applyAlignment="1">
      <alignment horizontal="left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left" vertical="center"/>
    </xf>
    <xf numFmtId="171" fontId="0" fillId="36" borderId="24" xfId="0" applyNumberFormat="1" applyFont="1" applyFill="1" applyBorder="1" applyAlignment="1">
      <alignment vertical="center"/>
    </xf>
    <xf numFmtId="3" fontId="0" fillId="30" borderId="0" xfId="0" applyNumberFormat="1" applyFont="1" applyFill="1" applyBorder="1" applyAlignment="1">
      <alignment vertical="center"/>
    </xf>
    <xf numFmtId="172" fontId="41" fillId="30" borderId="0" xfId="0" applyNumberFormat="1" applyFont="1" applyFill="1" applyAlignment="1">
      <alignment vertical="center"/>
    </xf>
    <xf numFmtId="0" fontId="37" fillId="36" borderId="0" xfId="0" applyFont="1" applyFill="1" applyBorder="1" applyAlignment="1">
      <alignment horizontal="left" vertical="center"/>
    </xf>
    <xf numFmtId="171" fontId="0" fillId="36" borderId="0" xfId="0" applyNumberFormat="1" applyFont="1" applyFill="1" applyBorder="1" applyAlignment="1">
      <alignment vertical="center"/>
    </xf>
    <xf numFmtId="171" fontId="0" fillId="30" borderId="18" xfId="0" applyNumberFormat="1" applyFont="1" applyFill="1" applyBorder="1" applyAlignment="1">
      <alignment vertical="center"/>
    </xf>
    <xf numFmtId="171" fontId="0" fillId="30" borderId="17" xfId="0" applyNumberFormat="1" applyFont="1" applyFill="1" applyBorder="1" applyAlignment="1">
      <alignment vertical="center"/>
    </xf>
    <xf numFmtId="171" fontId="0" fillId="30" borderId="19" xfId="0" applyNumberFormat="1" applyFont="1" applyFill="1" applyBorder="1" applyAlignment="1">
      <alignment vertical="center"/>
    </xf>
    <xf numFmtId="171" fontId="0" fillId="30" borderId="20" xfId="0" applyNumberFormat="1" applyFont="1" applyFill="1" applyBorder="1" applyAlignment="1">
      <alignment vertical="center"/>
    </xf>
    <xf numFmtId="171" fontId="0" fillId="3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 horizontal="right" vertical="center" shrinkToFit="1"/>
    </xf>
    <xf numFmtId="0" fontId="37" fillId="30" borderId="22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173" fontId="46" fillId="30" borderId="0" xfId="38" applyFont="1" applyFill="1" applyAlignment="1">
      <alignment horizontal="left"/>
    </xf>
    <xf numFmtId="0" fontId="38" fillId="3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center"/>
    </xf>
    <xf numFmtId="0" fontId="43" fillId="30" borderId="0" xfId="0" applyFont="1" applyFill="1" applyBorder="1" applyAlignment="1">
      <alignment/>
    </xf>
    <xf numFmtId="0" fontId="25" fillId="0" borderId="0" xfId="228" applyFont="1"/>
    <xf numFmtId="0" fontId="38" fillId="34" borderId="25" xfId="0" applyNumberFormat="1" applyFont="1" applyFill="1" applyBorder="1" applyAlignment="1">
      <alignment horizontal="left" vertical="center"/>
    </xf>
    <xf numFmtId="0" fontId="38" fillId="34" borderId="26" xfId="0" applyNumberFormat="1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left" vertical="center"/>
    </xf>
    <xf numFmtId="3" fontId="0" fillId="36" borderId="28" xfId="0" applyNumberFormat="1" applyFont="1" applyFill="1" applyBorder="1" applyAlignment="1">
      <alignment vertical="center"/>
    </xf>
    <xf numFmtId="3" fontId="0" fillId="36" borderId="29" xfId="0" applyNumberFormat="1" applyFont="1" applyFill="1" applyBorder="1" applyAlignment="1">
      <alignment vertical="center"/>
    </xf>
    <xf numFmtId="0" fontId="37" fillId="30" borderId="30" xfId="0" applyFont="1" applyFill="1" applyBorder="1" applyAlignment="1">
      <alignment horizontal="left" vertical="center"/>
    </xf>
    <xf numFmtId="171" fontId="0" fillId="30" borderId="31" xfId="0" applyNumberFormat="1" applyFont="1" applyFill="1" applyBorder="1" applyAlignment="1">
      <alignment vertical="center"/>
    </xf>
    <xf numFmtId="167" fontId="0" fillId="30" borderId="30" xfId="18" applyNumberFormat="1" applyFont="1" applyFill="1" applyBorder="1" applyAlignment="1">
      <alignment vertical="center"/>
    </xf>
    <xf numFmtId="171" fontId="0" fillId="30" borderId="30" xfId="0" applyNumberFormat="1" applyFont="1" applyFill="1" applyBorder="1" applyAlignment="1">
      <alignment vertical="center"/>
    </xf>
    <xf numFmtId="0" fontId="47" fillId="30" borderId="25" xfId="0" applyFont="1" applyFill="1" applyBorder="1" applyAlignment="1">
      <alignment vertical="center"/>
    </xf>
    <xf numFmtId="172" fontId="49" fillId="30" borderId="32" xfId="0" applyNumberFormat="1" applyFont="1" applyFill="1" applyBorder="1" applyAlignment="1">
      <alignment vertical="center"/>
    </xf>
    <xf numFmtId="0" fontId="48" fillId="30" borderId="25" xfId="0" applyFont="1" applyFill="1" applyBorder="1" applyAlignment="1">
      <alignment vertical="center"/>
    </xf>
    <xf numFmtId="178" fontId="50" fillId="30" borderId="26" xfId="0" applyNumberFormat="1" applyFont="1" applyFill="1" applyBorder="1" applyAlignment="1">
      <alignment vertical="center"/>
    </xf>
    <xf numFmtId="0" fontId="37" fillId="30" borderId="33" xfId="0" applyFont="1" applyFill="1" applyBorder="1" applyAlignment="1">
      <alignment horizontal="left" vertical="center"/>
    </xf>
    <xf numFmtId="171" fontId="0" fillId="30" borderId="34" xfId="0" applyNumberFormat="1" applyFont="1" applyFill="1" applyBorder="1" applyAlignment="1">
      <alignment vertical="center"/>
    </xf>
    <xf numFmtId="167" fontId="0" fillId="30" borderId="33" xfId="18" applyNumberFormat="1" applyFont="1" applyFill="1" applyBorder="1" applyAlignment="1">
      <alignment vertical="center"/>
    </xf>
    <xf numFmtId="0" fontId="47" fillId="30" borderId="35" xfId="0" applyFont="1" applyFill="1" applyBorder="1" applyAlignment="1">
      <alignment vertical="center"/>
    </xf>
    <xf numFmtId="172" fontId="49" fillId="30" borderId="0" xfId="0" applyNumberFormat="1" applyFont="1" applyFill="1" applyBorder="1" applyAlignment="1">
      <alignment vertical="center"/>
    </xf>
    <xf numFmtId="0" fontId="48" fillId="30" borderId="35" xfId="0" applyFont="1" applyFill="1" applyBorder="1" applyAlignment="1">
      <alignment vertical="center"/>
    </xf>
    <xf numFmtId="178" fontId="50" fillId="30" borderId="36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0" fontId="37" fillId="30" borderId="37" xfId="0" applyFont="1" applyFill="1" applyBorder="1" applyAlignment="1">
      <alignment horizontal="left" vertical="center"/>
    </xf>
    <xf numFmtId="171" fontId="0" fillId="30" borderId="38" xfId="0" applyNumberFormat="1" applyFont="1" applyFill="1" applyBorder="1" applyAlignment="1">
      <alignment vertical="center"/>
    </xf>
    <xf numFmtId="167" fontId="0" fillId="30" borderId="37" xfId="18" applyNumberFormat="1" applyFont="1" applyFill="1" applyBorder="1" applyAlignment="1">
      <alignment vertical="center"/>
    </xf>
    <xf numFmtId="0" fontId="37" fillId="30" borderId="39" xfId="0" applyFont="1" applyFill="1" applyBorder="1" applyAlignment="1">
      <alignment horizontal="left" vertical="center"/>
    </xf>
    <xf numFmtId="171" fontId="0" fillId="30" borderId="40" xfId="0" applyNumberFormat="1" applyFont="1" applyFill="1" applyBorder="1" applyAlignment="1">
      <alignment vertical="center"/>
    </xf>
    <xf numFmtId="167" fontId="0" fillId="30" borderId="39" xfId="18" applyNumberFormat="1" applyFont="1" applyFill="1" applyBorder="1" applyAlignment="1">
      <alignment vertical="center"/>
    </xf>
    <xf numFmtId="171" fontId="0" fillId="30" borderId="39" xfId="0" applyNumberFormat="1" applyFont="1" applyFill="1" applyBorder="1" applyAlignment="1">
      <alignment vertical="center"/>
    </xf>
    <xf numFmtId="0" fontId="37" fillId="30" borderId="35" xfId="0" applyFont="1" applyFill="1" applyBorder="1" applyAlignment="1">
      <alignment horizontal="left" vertical="center"/>
    </xf>
    <xf numFmtId="171" fontId="0" fillId="30" borderId="36" xfId="0" applyNumberFormat="1" applyFont="1" applyFill="1" applyBorder="1" applyAlignment="1">
      <alignment vertical="center"/>
    </xf>
    <xf numFmtId="167" fontId="0" fillId="30" borderId="35" xfId="18" applyNumberFormat="1" applyFont="1" applyFill="1" applyBorder="1" applyAlignment="1">
      <alignment vertical="center"/>
    </xf>
    <xf numFmtId="171" fontId="0" fillId="30" borderId="35" xfId="0" applyNumberFormat="1" applyFont="1" applyFill="1" applyBorder="1" applyAlignment="1">
      <alignment vertical="center"/>
    </xf>
    <xf numFmtId="171" fontId="0" fillId="30" borderId="33" xfId="0" applyNumberFormat="1" applyFont="1" applyFill="1" applyBorder="1" applyAlignment="1">
      <alignment vertical="center"/>
    </xf>
    <xf numFmtId="0" fontId="37" fillId="30" borderId="41" xfId="0" applyFont="1" applyFill="1" applyBorder="1" applyAlignment="1">
      <alignment horizontal="left" vertical="center"/>
    </xf>
    <xf numFmtId="171" fontId="0" fillId="30" borderId="42" xfId="0" applyNumberFormat="1" applyFont="1" applyFill="1" applyBorder="1" applyAlignment="1">
      <alignment vertical="center"/>
    </xf>
    <xf numFmtId="167" fontId="0" fillId="30" borderId="41" xfId="18" applyNumberFormat="1" applyFont="1" applyFill="1" applyBorder="1" applyAlignment="1">
      <alignment vertical="center"/>
    </xf>
    <xf numFmtId="171" fontId="0" fillId="30" borderId="41" xfId="0" applyNumberFormat="1" applyFont="1" applyFill="1" applyBorder="1" applyAlignment="1">
      <alignment vertical="center"/>
    </xf>
    <xf numFmtId="0" fontId="47" fillId="30" borderId="43" xfId="0" applyFont="1" applyFill="1" applyBorder="1" applyAlignment="1">
      <alignment vertical="center"/>
    </xf>
    <xf numFmtId="172" fontId="49" fillId="30" borderId="44" xfId="0" applyNumberFormat="1" applyFont="1" applyFill="1" applyBorder="1" applyAlignment="1">
      <alignment vertical="center"/>
    </xf>
    <xf numFmtId="0" fontId="48" fillId="30" borderId="43" xfId="0" applyFont="1" applyFill="1" applyBorder="1" applyAlignment="1">
      <alignment vertical="center"/>
    </xf>
    <xf numFmtId="178" fontId="50" fillId="30" borderId="45" xfId="0" applyNumberFormat="1" applyFont="1" applyFill="1" applyBorder="1" applyAlignment="1">
      <alignment vertical="center"/>
    </xf>
    <xf numFmtId="179" fontId="0" fillId="30" borderId="19" xfId="0" applyNumberFormat="1" applyFont="1" applyFill="1" applyBorder="1" applyAlignment="1">
      <alignment vertical="center"/>
    </xf>
    <xf numFmtId="179" fontId="0" fillId="30" borderId="0" xfId="0" applyNumberFormat="1" applyFont="1" applyFill="1" applyBorder="1" applyAlignment="1">
      <alignment vertical="center"/>
    </xf>
    <xf numFmtId="179" fontId="49" fillId="30" borderId="0" xfId="0" applyNumberFormat="1" applyFont="1" applyFill="1" applyBorder="1" applyAlignment="1">
      <alignment vertical="center"/>
    </xf>
    <xf numFmtId="179" fontId="50" fillId="30" borderId="0" xfId="0" applyNumberFormat="1" applyFont="1" applyFill="1" applyBorder="1" applyAlignment="1">
      <alignment vertical="center"/>
    </xf>
    <xf numFmtId="0" fontId="49" fillId="30" borderId="0" xfId="0" applyFont="1" applyFill="1" applyBorder="1" applyAlignment="1">
      <alignment vertical="center"/>
    </xf>
    <xf numFmtId="0" fontId="50" fillId="30" borderId="0" xfId="0" applyFont="1" applyFill="1" applyBorder="1" applyAlignment="1">
      <alignment vertical="center"/>
    </xf>
    <xf numFmtId="178" fontId="50" fillId="30" borderId="0" xfId="0" applyNumberFormat="1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0" fontId="39" fillId="33" borderId="0" xfId="0" applyFont="1" applyFill="1" applyAlignment="1">
      <alignment horizontal="left" vertical="center"/>
    </xf>
    <xf numFmtId="0" fontId="37" fillId="34" borderId="21" xfId="0" applyNumberFormat="1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right" vertical="center"/>
    </xf>
    <xf numFmtId="3" fontId="0" fillId="36" borderId="16" xfId="0" applyNumberFormat="1" applyFont="1" applyFill="1" applyBorder="1" applyAlignment="1">
      <alignment horizontal="center" vertical="center"/>
    </xf>
    <xf numFmtId="3" fontId="0" fillId="30" borderId="17" xfId="0" applyNumberFormat="1" applyFont="1" applyFill="1" applyBorder="1" applyAlignment="1">
      <alignment horizontal="right" vertical="center"/>
    </xf>
    <xf numFmtId="3" fontId="0" fillId="30" borderId="17" xfId="0" applyNumberFormat="1" applyFont="1" applyFill="1" applyBorder="1" applyAlignment="1">
      <alignment horizontal="center" vertical="center"/>
    </xf>
    <xf numFmtId="3" fontId="0" fillId="30" borderId="19" xfId="0" applyNumberFormat="1" applyFont="1" applyFill="1" applyBorder="1" applyAlignment="1">
      <alignment horizontal="right" vertical="center"/>
    </xf>
    <xf numFmtId="3" fontId="0" fillId="30" borderId="19" xfId="0" applyNumberFormat="1" applyFont="1" applyFill="1" applyBorder="1" applyAlignment="1">
      <alignment horizontal="center" vertical="center"/>
    </xf>
    <xf numFmtId="3" fontId="0" fillId="30" borderId="22" xfId="0" applyNumberFormat="1" applyFont="1" applyFill="1" applyBorder="1" applyAlignment="1">
      <alignment horizontal="right" vertical="center"/>
    </xf>
    <xf numFmtId="3" fontId="0" fillId="30" borderId="22" xfId="0" applyNumberFormat="1" applyFont="1" applyFill="1" applyBorder="1" applyAlignment="1">
      <alignment horizontal="center" vertical="center"/>
    </xf>
    <xf numFmtId="178" fontId="0" fillId="0" borderId="0" xfId="0" applyNumberFormat="1" applyFont="1"/>
    <xf numFmtId="0" fontId="44" fillId="0" borderId="0" xfId="0" applyFont="1"/>
    <xf numFmtId="0" fontId="37" fillId="34" borderId="15" xfId="18" applyNumberFormat="1" applyFont="1" applyFill="1" applyBorder="1" applyAlignment="1">
      <alignment horizontal="center" vertical="center"/>
    </xf>
    <xf numFmtId="168" fontId="41" fillId="0" borderId="0" xfId="0" applyNumberFormat="1" applyFont="1" applyFill="1" applyAlignment="1">
      <alignment vertical="center"/>
    </xf>
    <xf numFmtId="0" fontId="37" fillId="34" borderId="21" xfId="18" applyNumberFormat="1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vertical="center"/>
    </xf>
    <xf numFmtId="168" fontId="0" fillId="30" borderId="23" xfId="15" applyNumberFormat="1" applyFont="1" applyFill="1" applyBorder="1" applyAlignment="1">
      <alignment vertical="center"/>
    </xf>
    <xf numFmtId="168" fontId="1" fillId="30" borderId="23" xfId="15" applyNumberFormat="1" applyFont="1" applyFill="1" applyBorder="1" applyAlignment="1">
      <alignment vertical="center"/>
    </xf>
    <xf numFmtId="0" fontId="0" fillId="30" borderId="17" xfId="0" applyFont="1" applyFill="1" applyBorder="1" applyAlignment="1">
      <alignment vertical="center"/>
    </xf>
    <xf numFmtId="168" fontId="0" fillId="30" borderId="17" xfId="15" applyNumberFormat="1" applyFont="1" applyFill="1" applyBorder="1" applyAlignment="1">
      <alignment vertical="center"/>
    </xf>
    <xf numFmtId="168" fontId="1" fillId="30" borderId="17" xfId="15" applyNumberFormat="1" applyFont="1" applyFill="1" applyBorder="1" applyAlignment="1">
      <alignment vertical="center"/>
    </xf>
    <xf numFmtId="0" fontId="0" fillId="30" borderId="20" xfId="0" applyFont="1" applyFill="1" applyBorder="1" applyAlignment="1">
      <alignment vertical="center"/>
    </xf>
    <xf numFmtId="168" fontId="0" fillId="30" borderId="20" xfId="15" applyNumberFormat="1" applyFont="1" applyFill="1" applyBorder="1" applyAlignment="1">
      <alignment vertical="center"/>
    </xf>
    <xf numFmtId="168" fontId="1" fillId="30" borderId="20" xfId="15" applyNumberFormat="1" applyFont="1" applyFill="1" applyBorder="1" applyAlignment="1">
      <alignment vertical="center"/>
    </xf>
    <xf numFmtId="0" fontId="37" fillId="34" borderId="47" xfId="18" applyNumberFormat="1" applyFont="1" applyFill="1" applyBorder="1" applyAlignment="1">
      <alignment horizontal="center" vertical="center"/>
    </xf>
    <xf numFmtId="178" fontId="0" fillId="30" borderId="23" xfId="0" applyNumberFormat="1" applyFont="1" applyFill="1" applyBorder="1" applyAlignment="1">
      <alignment vertical="center"/>
    </xf>
    <xf numFmtId="178" fontId="0" fillId="30" borderId="17" xfId="0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178" fontId="0" fillId="30" borderId="20" xfId="0" applyNumberFormat="1" applyFont="1" applyFill="1" applyBorder="1" applyAlignment="1">
      <alignment vertical="center"/>
    </xf>
    <xf numFmtId="176" fontId="0" fillId="30" borderId="0" xfId="0" applyNumberFormat="1" applyFont="1" applyFill="1" applyAlignment="1">
      <alignment vertical="center"/>
    </xf>
    <xf numFmtId="0" fontId="37" fillId="30" borderId="0" xfId="0" applyFont="1" applyFill="1" applyAlignment="1">
      <alignment horizontal="left"/>
    </xf>
    <xf numFmtId="0" fontId="37" fillId="34" borderId="21" xfId="0" applyFont="1" applyFill="1" applyBorder="1" applyAlignment="1">
      <alignment horizontal="left"/>
    </xf>
    <xf numFmtId="0" fontId="41" fillId="30" borderId="0" xfId="0" applyFont="1" applyFill="1"/>
    <xf numFmtId="17" fontId="0" fillId="30" borderId="0" xfId="0" applyNumberFormat="1" applyFont="1" applyFill="1"/>
    <xf numFmtId="4" fontId="1" fillId="0" borderId="0" xfId="0" applyNumberFormat="1" applyFont="1" applyAlignment="1">
      <alignment horizontal="right" vertical="center" shrinkToFit="1"/>
    </xf>
    <xf numFmtId="171" fontId="41" fillId="30" borderId="0" xfId="0" applyNumberFormat="1" applyFont="1" applyFill="1"/>
    <xf numFmtId="171" fontId="0" fillId="30" borderId="0" xfId="0" applyNumberFormat="1" applyFont="1" applyFill="1"/>
    <xf numFmtId="4" fontId="1" fillId="33" borderId="0" xfId="0" applyNumberFormat="1" applyFont="1" applyFill="1" applyAlignment="1">
      <alignment horizontal="right" vertical="center" shrinkToFit="1"/>
    </xf>
    <xf numFmtId="0" fontId="46" fillId="30" borderId="0" xfId="0" applyFont="1" applyFill="1" applyAlignment="1">
      <alignment/>
    </xf>
    <xf numFmtId="0" fontId="38" fillId="0" borderId="0" xfId="207" applyFont="1" applyFill="1" applyBorder="1" applyAlignment="1">
      <alignment vertical="center"/>
    </xf>
    <xf numFmtId="0" fontId="0" fillId="0" borderId="0" xfId="119" applyFont="1" applyFill="1" applyBorder="1"/>
    <xf numFmtId="0" fontId="37" fillId="34" borderId="21" xfId="0" applyFont="1" applyFill="1" applyBorder="1" applyAlignment="1">
      <alignment horizontal="center"/>
    </xf>
    <xf numFmtId="0" fontId="37" fillId="34" borderId="21" xfId="0" applyNumberFormat="1" applyFont="1" applyFill="1" applyBorder="1" applyAlignment="1">
      <alignment horizontal="center"/>
    </xf>
    <xf numFmtId="168" fontId="0" fillId="30" borderId="0" xfId="15" applyNumberFormat="1" applyFont="1" applyFill="1"/>
    <xf numFmtId="0" fontId="38" fillId="32" borderId="0" xfId="0" applyFont="1" applyFill="1" applyBorder="1" applyAlignment="1">
      <alignment horizontal="left" vertical="center"/>
    </xf>
    <xf numFmtId="0" fontId="37" fillId="30" borderId="0" xfId="0" applyFont="1" applyFill="1" applyAlignment="1" quotePrefix="1">
      <alignment horizontal="left"/>
    </xf>
    <xf numFmtId="0" fontId="41" fillId="0" borderId="0" xfId="0" applyFont="1" applyFill="1" applyAlignment="1">
      <alignment horizontal="right"/>
    </xf>
    <xf numFmtId="165" fontId="0" fillId="36" borderId="16" xfId="18" applyNumberFormat="1" applyFont="1" applyFill="1" applyBorder="1" applyAlignment="1">
      <alignment horizontal="right" vertical="center"/>
    </xf>
    <xf numFmtId="165" fontId="0" fillId="36" borderId="0" xfId="18" applyNumberFormat="1" applyFont="1" applyFill="1" applyBorder="1" applyAlignment="1">
      <alignment horizontal="right" vertical="center"/>
    </xf>
    <xf numFmtId="165" fontId="0" fillId="30" borderId="18" xfId="18" applyNumberFormat="1" applyFont="1" applyFill="1" applyBorder="1" applyAlignment="1">
      <alignment horizontal="right" vertical="center"/>
    </xf>
    <xf numFmtId="0" fontId="38" fillId="37" borderId="14" xfId="0" applyFont="1" applyFill="1" applyBorder="1" applyAlignment="1">
      <alignment horizontal="left" vertical="center"/>
    </xf>
    <xf numFmtId="0" fontId="0" fillId="38" borderId="0" xfId="0" applyFont="1" applyFill="1"/>
    <xf numFmtId="0" fontId="37" fillId="30" borderId="23" xfId="0" applyFont="1" applyFill="1" applyBorder="1" applyAlignment="1">
      <alignment horizontal="left"/>
    </xf>
    <xf numFmtId="178" fontId="0" fillId="30" borderId="23" xfId="0" applyNumberFormat="1" applyFont="1" applyFill="1" applyBorder="1"/>
    <xf numFmtId="168" fontId="41" fillId="30" borderId="0" xfId="15" applyNumberFormat="1" applyFont="1" applyFill="1"/>
    <xf numFmtId="0" fontId="37" fillId="30" borderId="17" xfId="0" applyFont="1" applyFill="1" applyBorder="1" applyAlignment="1">
      <alignment horizontal="left"/>
    </xf>
    <xf numFmtId="178" fontId="0" fillId="30" borderId="17" xfId="0" applyNumberFormat="1" applyFont="1" applyFill="1" applyBorder="1"/>
    <xf numFmtId="0" fontId="37" fillId="30" borderId="20" xfId="0" applyFont="1" applyFill="1" applyBorder="1" applyAlignment="1">
      <alignment horizontal="left"/>
    </xf>
    <xf numFmtId="178" fontId="0" fillId="30" borderId="20" xfId="0" applyNumberFormat="1" applyFont="1" applyFill="1" applyBorder="1"/>
    <xf numFmtId="168" fontId="0" fillId="30" borderId="23" xfId="15" applyNumberFormat="1" applyFont="1" applyFill="1" applyBorder="1"/>
    <xf numFmtId="168" fontId="0" fillId="30" borderId="17" xfId="15" applyNumberFormat="1" applyFont="1" applyFill="1" applyBorder="1"/>
    <xf numFmtId="168" fontId="0" fillId="30" borderId="20" xfId="15" applyNumberFormat="1" applyFont="1" applyFill="1" applyBorder="1"/>
    <xf numFmtId="3" fontId="0" fillId="30" borderId="0" xfId="0" applyNumberFormat="1" applyFont="1" applyFill="1"/>
    <xf numFmtId="0" fontId="37" fillId="34" borderId="16" xfId="0" applyFont="1" applyFill="1" applyBorder="1" applyAlignment="1">
      <alignment horizontal="center"/>
    </xf>
    <xf numFmtId="3" fontId="0" fillId="30" borderId="23" xfId="0" applyNumberFormat="1" applyFont="1" applyFill="1" applyBorder="1" applyAlignment="1">
      <alignment horizontal="right"/>
    </xf>
    <xf numFmtId="0" fontId="0" fillId="30" borderId="23" xfId="0" applyFont="1" applyFill="1" applyBorder="1" applyAlignment="1">
      <alignment horizontal="right"/>
    </xf>
    <xf numFmtId="0" fontId="0" fillId="30" borderId="23" xfId="0" applyFont="1" applyFill="1" applyBorder="1"/>
    <xf numFmtId="0" fontId="0" fillId="30" borderId="18" xfId="0" applyFont="1" applyFill="1" applyBorder="1"/>
    <xf numFmtId="3" fontId="0" fillId="30" borderId="17" xfId="0" applyNumberFormat="1" applyFont="1" applyFill="1" applyBorder="1" applyAlignment="1">
      <alignment horizontal="right"/>
    </xf>
    <xf numFmtId="0" fontId="0" fillId="30" borderId="17" xfId="0" applyFont="1" applyFill="1" applyBorder="1" applyAlignment="1">
      <alignment horizontal="right"/>
    </xf>
    <xf numFmtId="0" fontId="0" fillId="30" borderId="17" xfId="0" applyFont="1" applyFill="1" applyBorder="1"/>
    <xf numFmtId="0" fontId="37" fillId="30" borderId="19" xfId="0" applyFont="1" applyFill="1" applyBorder="1" applyAlignment="1">
      <alignment horizontal="left"/>
    </xf>
    <xf numFmtId="0" fontId="0" fillId="30" borderId="19" xfId="0" applyFont="1" applyFill="1" applyBorder="1" applyAlignment="1">
      <alignment horizontal="right"/>
    </xf>
    <xf numFmtId="3" fontId="0" fillId="30" borderId="19" xfId="0" applyNumberFormat="1" applyFont="1" applyFill="1" applyBorder="1" applyAlignment="1">
      <alignment horizontal="right"/>
    </xf>
    <xf numFmtId="3" fontId="0" fillId="30" borderId="19" xfId="0" applyNumberFormat="1" applyFont="1" applyFill="1" applyBorder="1"/>
    <xf numFmtId="3" fontId="0" fillId="30" borderId="22" xfId="0" applyNumberFormat="1" applyFont="1" applyFill="1" applyBorder="1"/>
    <xf numFmtId="3" fontId="0" fillId="30" borderId="22" xfId="0" applyNumberFormat="1" applyFont="1" applyFill="1" applyBorder="1" applyAlignment="1">
      <alignment horizontal="right"/>
    </xf>
    <xf numFmtId="3" fontId="0" fillId="30" borderId="18" xfId="0" applyNumberFormat="1" applyFont="1" applyFill="1" applyBorder="1" applyAlignment="1">
      <alignment horizontal="right"/>
    </xf>
    <xf numFmtId="0" fontId="0" fillId="30" borderId="20" xfId="0" applyFont="1" applyFill="1" applyBorder="1" applyAlignment="1">
      <alignment horizontal="right"/>
    </xf>
    <xf numFmtId="3" fontId="0" fillId="30" borderId="20" xfId="0" applyNumberFormat="1" applyFont="1" applyFill="1" applyBorder="1" applyAlignment="1">
      <alignment horizontal="right"/>
    </xf>
    <xf numFmtId="3" fontId="0" fillId="30" borderId="20" xfId="0" applyNumberFormat="1" applyFont="1" applyFill="1" applyBorder="1"/>
    <xf numFmtId="0" fontId="1" fillId="0" borderId="0" xfId="0" applyFont="1"/>
    <xf numFmtId="0" fontId="1" fillId="0" borderId="0" xfId="207" applyFont="1" applyFill="1" applyBorder="1" applyAlignment="1">
      <alignment vertical="center"/>
    </xf>
    <xf numFmtId="166" fontId="1" fillId="0" borderId="0" xfId="0" applyNumberFormat="1" applyFont="1"/>
    <xf numFmtId="0" fontId="37" fillId="0" borderId="0" xfId="18" applyNumberFormat="1" applyFont="1" applyFill="1" applyBorder="1" applyAlignment="1">
      <alignment horizontal="center" vertical="center"/>
    </xf>
    <xf numFmtId="179" fontId="0" fillId="30" borderId="18" xfId="18" applyNumberFormat="1" applyFont="1" applyFill="1" applyBorder="1" applyAlignment="1">
      <alignment horizontal="right" vertical="center"/>
    </xf>
    <xf numFmtId="179" fontId="0" fillId="0" borderId="0" xfId="18" applyNumberFormat="1" applyFont="1" applyFill="1" applyBorder="1" applyAlignment="1">
      <alignment horizontal="right" vertical="center"/>
    </xf>
    <xf numFmtId="0" fontId="41" fillId="0" borderId="0" xfId="207" applyFont="1" applyFill="1" applyBorder="1" applyAlignment="1">
      <alignment vertical="center"/>
    </xf>
    <xf numFmtId="10" fontId="41" fillId="0" borderId="0" xfId="207" applyNumberFormat="1" applyFont="1" applyFill="1" applyBorder="1" applyAlignment="1">
      <alignment vertical="center"/>
    </xf>
    <xf numFmtId="168" fontId="41" fillId="0" borderId="0" xfId="15" applyNumberFormat="1" applyFont="1" applyFill="1" applyBorder="1" applyAlignment="1">
      <alignment vertical="center"/>
    </xf>
    <xf numFmtId="179" fontId="0" fillId="30" borderId="22" xfId="18" applyNumberFormat="1" applyFont="1" applyFill="1" applyBorder="1" applyAlignment="1">
      <alignment horizontal="right" vertical="center"/>
    </xf>
    <xf numFmtId="168" fontId="1" fillId="0" borderId="0" xfId="15" applyNumberFormat="1" applyFont="1" applyFill="1" applyBorder="1" applyAlignment="1">
      <alignment vertical="center"/>
    </xf>
    <xf numFmtId="0" fontId="38" fillId="0" borderId="0" xfId="207" applyFont="1" applyFill="1" applyBorder="1" applyAlignment="1">
      <alignment horizontal="left" vertical="center"/>
    </xf>
    <xf numFmtId="0" fontId="38" fillId="0" borderId="0" xfId="207" applyFont="1" applyFill="1" applyBorder="1" applyAlignment="1">
      <alignment horizontal="left"/>
    </xf>
    <xf numFmtId="0" fontId="38" fillId="34" borderId="16" xfId="207" applyFont="1" applyFill="1" applyBorder="1" applyAlignment="1">
      <alignment horizontal="center" vertical="center"/>
    </xf>
    <xf numFmtId="0" fontId="38" fillId="34" borderId="21" xfId="207" applyFont="1" applyFill="1" applyBorder="1" applyAlignment="1">
      <alignment horizontal="center"/>
    </xf>
    <xf numFmtId="3" fontId="38" fillId="34" borderId="21" xfId="207" applyNumberFormat="1" applyFont="1" applyFill="1" applyBorder="1" applyAlignment="1">
      <alignment horizontal="center" vertical="center"/>
    </xf>
    <xf numFmtId="0" fontId="1" fillId="0" borderId="0" xfId="207" applyFont="1" applyFill="1" applyBorder="1" applyAlignment="1">
      <alignment horizontal="right"/>
    </xf>
    <xf numFmtId="0" fontId="38" fillId="0" borderId="18" xfId="207" applyFont="1" applyFill="1" applyBorder="1" applyAlignment="1">
      <alignment horizontal="left" vertical="center"/>
    </xf>
    <xf numFmtId="172" fontId="0" fillId="0" borderId="23" xfId="202" applyNumberFormat="1" applyFont="1" applyBorder="1">
      <alignment/>
      <protection/>
    </xf>
    <xf numFmtId="171" fontId="1" fillId="0" borderId="0" xfId="207" applyNumberFormat="1" applyFont="1" applyFill="1" applyBorder="1" applyAlignment="1">
      <alignment vertical="center"/>
    </xf>
    <xf numFmtId="0" fontId="38" fillId="0" borderId="17" xfId="207" applyFont="1" applyFill="1" applyBorder="1" applyAlignment="1">
      <alignment horizontal="left" vertical="center"/>
    </xf>
    <xf numFmtId="172" fontId="0" fillId="0" borderId="17" xfId="202" applyNumberFormat="1" applyFont="1" applyBorder="1">
      <alignment/>
      <protection/>
    </xf>
    <xf numFmtId="0" fontId="38" fillId="0" borderId="20" xfId="207" applyFont="1" applyFill="1" applyBorder="1" applyAlignment="1">
      <alignment horizontal="left" vertical="center"/>
    </xf>
    <xf numFmtId="172" fontId="0" fillId="0" borderId="20" xfId="202" applyNumberFormat="1" applyFont="1" applyBorder="1">
      <alignment/>
      <protection/>
    </xf>
    <xf numFmtId="3" fontId="1" fillId="0" borderId="0" xfId="207" applyNumberFormat="1" applyFont="1" applyFill="1" applyBorder="1" applyAlignment="1">
      <alignment horizontal="left"/>
    </xf>
    <xf numFmtId="3" fontId="1" fillId="0" borderId="0" xfId="207" applyNumberFormat="1" applyFont="1" applyFill="1" applyBorder="1" applyAlignment="1">
      <alignment vertical="center"/>
    </xf>
    <xf numFmtId="1" fontId="1" fillId="0" borderId="0" xfId="207" applyNumberFormat="1" applyFont="1" applyAlignment="1">
      <alignment vertical="center"/>
    </xf>
    <xf numFmtId="0" fontId="46" fillId="0" borderId="0" xfId="207" applyFont="1" applyFill="1" applyBorder="1" applyAlignment="1">
      <alignment vertical="center"/>
    </xf>
    <xf numFmtId="0" fontId="51" fillId="0" borderId="0" xfId="207" applyFont="1" applyFill="1" applyBorder="1" applyAlignment="1">
      <alignment vertical="center"/>
    </xf>
    <xf numFmtId="0" fontId="46" fillId="0" borderId="0" xfId="207" applyFont="1" applyFill="1" applyBorder="1" applyAlignment="1">
      <alignment/>
    </xf>
    <xf numFmtId="3" fontId="41" fillId="0" borderId="0" xfId="207" applyNumberFormat="1" applyFont="1" applyFill="1" applyBorder="1" applyAlignment="1">
      <alignment vertical="center"/>
    </xf>
    <xf numFmtId="177" fontId="1" fillId="0" borderId="0" xfId="207" applyNumberFormat="1" applyFont="1" applyFill="1" applyBorder="1" applyAlignment="1">
      <alignment vertical="center"/>
    </xf>
    <xf numFmtId="0" fontId="38" fillId="34" borderId="21" xfId="207" applyFont="1" applyFill="1" applyBorder="1" applyAlignment="1">
      <alignment horizontal="center" vertical="center"/>
    </xf>
    <xf numFmtId="0" fontId="40" fillId="0" borderId="0" xfId="207" applyFont="1" applyFill="1" applyBorder="1" applyAlignment="1">
      <alignment vertical="center"/>
    </xf>
    <xf numFmtId="0" fontId="38" fillId="0" borderId="23" xfId="207" applyFont="1" applyFill="1" applyBorder="1" applyAlignment="1">
      <alignment horizontal="left" vertical="center"/>
    </xf>
    <xf numFmtId="171" fontId="1" fillId="0" borderId="23" xfId="207" applyNumberFormat="1" applyFont="1" applyFill="1" applyBorder="1" applyAlignment="1">
      <alignment vertical="center"/>
    </xf>
    <xf numFmtId="10" fontId="40" fillId="0" borderId="0" xfId="207" applyNumberFormat="1" applyFont="1" applyFill="1" applyBorder="1" applyAlignment="1">
      <alignment vertical="center"/>
    </xf>
    <xf numFmtId="171" fontId="1" fillId="0" borderId="17" xfId="207" applyNumberFormat="1" applyFont="1" applyFill="1" applyBorder="1" applyAlignment="1">
      <alignment vertical="center"/>
    </xf>
    <xf numFmtId="171" fontId="1" fillId="0" borderId="20" xfId="207" applyNumberFormat="1" applyFont="1" applyFill="1" applyBorder="1" applyAlignment="1">
      <alignment vertical="center"/>
    </xf>
    <xf numFmtId="171" fontId="52" fillId="0" borderId="0" xfId="207" applyNumberFormat="1" applyFont="1" applyFill="1" applyBorder="1" applyAlignment="1">
      <alignment vertical="center"/>
    </xf>
    <xf numFmtId="0" fontId="1" fillId="0" borderId="0" xfId="207" applyFont="1" applyAlignment="1">
      <alignment vertical="center"/>
    </xf>
    <xf numFmtId="0" fontId="42" fillId="31" borderId="14" xfId="0" applyFont="1" applyFill="1" applyBorder="1" applyAlignment="1">
      <alignment horizontal="right" vertical="center"/>
    </xf>
    <xf numFmtId="0" fontId="47" fillId="30" borderId="25" xfId="0" applyFont="1" applyFill="1" applyBorder="1" applyAlignment="1">
      <alignment horizontal="center" vertical="center" wrapText="1"/>
    </xf>
    <xf numFmtId="0" fontId="47" fillId="30" borderId="26" xfId="0" applyFont="1" applyFill="1" applyBorder="1" applyAlignment="1">
      <alignment horizontal="center" vertical="center" wrapText="1"/>
    </xf>
    <xf numFmtId="0" fontId="47" fillId="30" borderId="43" xfId="0" applyFont="1" applyFill="1" applyBorder="1" applyAlignment="1">
      <alignment horizontal="center" vertical="center" wrapText="1"/>
    </xf>
    <xf numFmtId="0" fontId="47" fillId="30" borderId="45" xfId="0" applyFont="1" applyFill="1" applyBorder="1" applyAlignment="1">
      <alignment horizontal="center" vertical="center" wrapText="1"/>
    </xf>
    <xf numFmtId="0" fontId="48" fillId="30" borderId="25" xfId="0" applyFont="1" applyFill="1" applyBorder="1" applyAlignment="1">
      <alignment horizontal="center" vertical="center" wrapText="1"/>
    </xf>
    <xf numFmtId="0" fontId="48" fillId="30" borderId="26" xfId="0" applyFont="1" applyFill="1" applyBorder="1" applyAlignment="1">
      <alignment horizontal="center" vertical="center" wrapText="1"/>
    </xf>
    <xf numFmtId="0" fontId="48" fillId="30" borderId="35" xfId="0" applyFont="1" applyFill="1" applyBorder="1" applyAlignment="1">
      <alignment horizontal="center" vertical="center" wrapText="1"/>
    </xf>
    <xf numFmtId="0" fontId="48" fillId="30" borderId="36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right" vertical="center"/>
    </xf>
    <xf numFmtId="3" fontId="0" fillId="0" borderId="23" xfId="202" applyNumberFormat="1" applyFont="1" applyBorder="1">
      <alignment/>
      <protection/>
    </xf>
    <xf numFmtId="3" fontId="0" fillId="0" borderId="17" xfId="202" applyNumberFormat="1" applyFont="1" applyBorder="1">
      <alignment/>
      <protection/>
    </xf>
    <xf numFmtId="3" fontId="0" fillId="0" borderId="20" xfId="202" applyNumberFormat="1" applyFont="1" applyBorder="1">
      <alignment/>
      <protection/>
    </xf>
  </cellXfs>
  <cellStyles count="2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1" xfId="20"/>
    <cellStyle name="Normal 20" xfId="21"/>
    <cellStyle name="Normal 2" xfId="22"/>
    <cellStyle name="Normal 2 2" xfId="23"/>
    <cellStyle name="Normal 4" xfId="24"/>
    <cellStyle name="Menu" xfId="25"/>
    <cellStyle name="Normal 3" xfId="26"/>
    <cellStyle name="Percent 2" xfId="27"/>
    <cellStyle name="Normal 5" xfId="28"/>
    <cellStyle name="Normal 5 2" xfId="29"/>
    <cellStyle name="Normal 6" xfId="30"/>
    <cellStyle name="Normal 6 2" xfId="31"/>
    <cellStyle name="Normal 2 3" xfId="32"/>
    <cellStyle name="Normal 3 2" xfId="33"/>
    <cellStyle name="Comma 2" xfId="34"/>
    <cellStyle name="Percent 3" xfId="35"/>
    <cellStyle name="Normal 2 4" xfId="36"/>
    <cellStyle name="Normal 7" xfId="37"/>
    <cellStyle name="NumberCellStyle" xfId="38"/>
    <cellStyle name="NumberCellStyle 6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% - Accent1 2" xfId="52"/>
    <cellStyle name="40% - Accent2 2" xfId="53"/>
    <cellStyle name="40% - Accent3 2" xfId="54"/>
    <cellStyle name="40% - Accent4 2" xfId="55"/>
    <cellStyle name="40% - Accent5 2" xfId="56"/>
    <cellStyle name="40% - Accent6 2" xfId="57"/>
    <cellStyle name="40% - Akzent1" xfId="58"/>
    <cellStyle name="40% - Akzent2" xfId="59"/>
    <cellStyle name="40% - Akzent3" xfId="60"/>
    <cellStyle name="40% - Akzent4" xfId="61"/>
    <cellStyle name="40% - Akzent5" xfId="62"/>
    <cellStyle name="40% - Akzent6" xfId="63"/>
    <cellStyle name="5x indented GHG Textfiels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ccent1 2" xfId="77"/>
    <cellStyle name="Accent2 2" xfId="78"/>
    <cellStyle name="Accent3 2" xfId="79"/>
    <cellStyle name="Accent4 2" xfId="80"/>
    <cellStyle name="Accent5 2" xfId="81"/>
    <cellStyle name="Accent6 2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usgabe" xfId="89"/>
    <cellStyle name="Bad 2" xfId="90"/>
    <cellStyle name="Berechnung" xfId="91"/>
    <cellStyle name="Bold GHG Numbers (0.00)" xfId="92"/>
    <cellStyle name="Calculation 2" xfId="93"/>
    <cellStyle name="Calculation 2 2" xfId="94"/>
    <cellStyle name="Check Cell 2" xfId="95"/>
    <cellStyle name="Comma 3" xfId="96"/>
    <cellStyle name="Comma 4" xfId="97"/>
    <cellStyle name="Comma 5" xfId="98"/>
    <cellStyle name="Comma 6" xfId="99"/>
    <cellStyle name="Comma 7" xfId="100"/>
    <cellStyle name="ConditionalStyle_1" xfId="101"/>
    <cellStyle name="Eingabe" xfId="102"/>
    <cellStyle name="Ergebnis" xfId="103"/>
    <cellStyle name="Ergebnis 2" xfId="104"/>
    <cellStyle name="Ergebnis 3" xfId="105"/>
    <cellStyle name="Erklärender Text" xfId="106"/>
    <cellStyle name="Euro" xfId="107"/>
    <cellStyle name="Excel Built-in Normal" xfId="108"/>
    <cellStyle name="Explanatory Text 2" xfId="109"/>
    <cellStyle name="Good 2" xfId="110"/>
    <cellStyle name="Gut" xfId="111"/>
    <cellStyle name="Gut 2" xfId="112"/>
    <cellStyle name="Heading 1 2" xfId="113"/>
    <cellStyle name="Heading 2 2" xfId="114"/>
    <cellStyle name="Heading 3 2" xfId="115"/>
    <cellStyle name="Heading 4 2" xfId="116"/>
    <cellStyle name="Headline" xfId="117"/>
    <cellStyle name="Hyperlink 2" xfId="118"/>
    <cellStyle name="Hyperlink 3" xfId="119"/>
    <cellStyle name="Input 2" xfId="120"/>
    <cellStyle name="Input 2 2" xfId="121"/>
    <cellStyle name="Linked Cell 2" xfId="122"/>
    <cellStyle name="Neutral 2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 2 2" xfId="132"/>
    <cellStyle name="Normal 2 2 3" xfId="133"/>
    <cellStyle name="Normal 2 2 4" xfId="134"/>
    <cellStyle name="Normal 3 2 2" xfId="135"/>
    <cellStyle name="Normal 3 2 3" xfId="136"/>
    <cellStyle name="Normal 3 3" xfId="137"/>
    <cellStyle name="Normal 3 4" xfId="138"/>
    <cellStyle name="Normal 3 5" xfId="139"/>
    <cellStyle name="Normal 3 6" xfId="140"/>
    <cellStyle name="Normal 4 2" xfId="141"/>
    <cellStyle name="Normal 5 3" xfId="142"/>
    <cellStyle name="Normal 5 4" xfId="143"/>
    <cellStyle name="Normal 8" xfId="144"/>
    <cellStyle name="Normal 9" xfId="145"/>
    <cellStyle name="Normal GHG Numbers (0.00)" xfId="146"/>
    <cellStyle name="Normal GHG whole table" xfId="147"/>
    <cellStyle name="Normal GHG-Shade" xfId="148"/>
    <cellStyle name="Normál_Ques_15-19_4.1" xfId="149"/>
    <cellStyle name="normální_List1" xfId="150"/>
    <cellStyle name="Note 2" xfId="151"/>
    <cellStyle name="Note 2 2" xfId="152"/>
    <cellStyle name="Notiz" xfId="153"/>
    <cellStyle name="NumberCellStyle 2" xfId="154"/>
    <cellStyle name="NumberCellStyle 2 2" xfId="155"/>
    <cellStyle name="NumberCellStyle 2 3" xfId="156"/>
    <cellStyle name="NumberCellStyle 3" xfId="157"/>
    <cellStyle name="NumberCellStyle 4" xfId="158"/>
    <cellStyle name="NumberCellStyle 5" xfId="159"/>
    <cellStyle name="Output 2" xfId="160"/>
    <cellStyle name="Output 2 2" xfId="161"/>
    <cellStyle name="Pattern" xfId="162"/>
    <cellStyle name="Percent 2 2" xfId="163"/>
    <cellStyle name="Percent 4" xfId="164"/>
    <cellStyle name="Percent 5" xfId="165"/>
    <cellStyle name="Percent 6" xfId="166"/>
    <cellStyle name="Percent 7" xfId="167"/>
    <cellStyle name="Pourcentage 2" xfId="168"/>
    <cellStyle name="Prozent 2" xfId="169"/>
    <cellStyle name="Prozent 3" xfId="170"/>
    <cellStyle name="Prozent 4" xfId="171"/>
    <cellStyle name="Schlecht" xfId="172"/>
    <cellStyle name="SDMX_protected" xfId="173"/>
    <cellStyle name="Standard 2" xfId="174"/>
    <cellStyle name="Standard 2 2" xfId="175"/>
    <cellStyle name="Standard 3" xfId="176"/>
    <cellStyle name="Standard 3 2" xfId="177"/>
    <cellStyle name="Standard 4" xfId="178"/>
    <cellStyle name="Standard 4 2" xfId="179"/>
    <cellStyle name="Standard 5" xfId="180"/>
    <cellStyle name="Standard 6" xfId="181"/>
    <cellStyle name="Standard 7" xfId="182"/>
    <cellStyle name="Standard 8" xfId="183"/>
    <cellStyle name="Standard 9" xfId="184"/>
    <cellStyle name="Standard_FI00EU01" xfId="185"/>
    <cellStyle name="Table_LHS" xfId="186"/>
    <cellStyle name="Title 2" xfId="187"/>
    <cellStyle name="Titre ligne" xfId="188"/>
    <cellStyle name="Total 2" xfId="189"/>
    <cellStyle name="Total 2 2" xfId="190"/>
    <cellStyle name="Total intermediaire" xfId="191"/>
    <cellStyle name="Überschrift" xfId="192"/>
    <cellStyle name="Überschrift 1" xfId="193"/>
    <cellStyle name="Überschrift 2" xfId="194"/>
    <cellStyle name="Überschrift 3" xfId="195"/>
    <cellStyle name="Überschrift 4" xfId="196"/>
    <cellStyle name="Verknüpfte Zelle" xfId="197"/>
    <cellStyle name="Warnender Text" xfId="198"/>
    <cellStyle name="Warning Text 2" xfId="199"/>
    <cellStyle name="Zelle überprüfen" xfId="200"/>
    <cellStyle name="Normal 2 3 2" xfId="201"/>
    <cellStyle name="Normal 2 2 5" xfId="202"/>
    <cellStyle name="Normal 18" xfId="203"/>
    <cellStyle name="Normal 4 3" xfId="204"/>
    <cellStyle name="Normal 2 5" xfId="205"/>
    <cellStyle name="Normal 5 5" xfId="206"/>
    <cellStyle name="Normal 19" xfId="207"/>
    <cellStyle name="Normal 2 6" xfId="208"/>
    <cellStyle name="Normal 5 6" xfId="209"/>
    <cellStyle name="Normal 7 2" xfId="210"/>
    <cellStyle name="Comma 3 2" xfId="211"/>
    <cellStyle name="Normal 14 2" xfId="212"/>
    <cellStyle name="Normal 15 2" xfId="213"/>
    <cellStyle name="Normal 17 2" xfId="214"/>
    <cellStyle name="Normal 2 2 2 2" xfId="215"/>
    <cellStyle name="Normal 5 4 2" xfId="216"/>
    <cellStyle name="Percent 4 2" xfId="217"/>
    <cellStyle name="Percent 6 2" xfId="218"/>
    <cellStyle name="Standard 4 3" xfId="219"/>
    <cellStyle name="Standard 4 2 2" xfId="220"/>
    <cellStyle name="Standard 8 2" xfId="221"/>
    <cellStyle name="Normal 18 2" xfId="222"/>
    <cellStyle name="Normal 4 3 2" xfId="223"/>
    <cellStyle name="Normal 2 5 2" xfId="224"/>
    <cellStyle name="Normal 5 5 2" xfId="225"/>
    <cellStyle name="Comma 8" xfId="226"/>
    <cellStyle name="Comma 9" xfId="227"/>
    <cellStyle name="Hyperlink" xfId="228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worksheet" Target="worksheets/sheet10.xml" /><Relationship Id="rId22" Type="http://schemas.openxmlformats.org/officeDocument/2006/relationships/chartsheet" Target="chartsheets/sheet12.xml" /><Relationship Id="rId23" Type="http://schemas.openxmlformats.org/officeDocument/2006/relationships/worksheet" Target="worksheets/sheet11.xml" /><Relationship Id="rId24" Type="http://schemas.openxmlformats.org/officeDocument/2006/relationships/chartsheet" Target="chartsheets/sheet13.xml" /><Relationship Id="rId25" Type="http://schemas.openxmlformats.org/officeDocument/2006/relationships/worksheet" Target="worksheets/sheet12.xml" /><Relationship Id="rId26" Type="http://schemas.openxmlformats.org/officeDocument/2006/relationships/chartsheet" Target="chartsheets/sheet14.xml" /><Relationship Id="rId27" Type="http://schemas.openxmlformats.org/officeDocument/2006/relationships/worksheet" Target="worksheets/sheet13.xml" /><Relationship Id="rId28" Type="http://schemas.openxmlformats.org/officeDocument/2006/relationships/chartsheet" Target="chartsheets/sheet1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energy production by fuel, EU, in selected years, 1990-2022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975"/>
          <c:w val="0.92275"/>
          <c:h val="0.67975"/>
        </c:manualLayout>
      </c:layout>
      <c:lineChart>
        <c:grouping val="standard"/>
        <c:varyColors val="0"/>
        <c:ser>
          <c:idx val="3"/>
          <c:order val="0"/>
          <c:tx>
            <c:strRef>
              <c:f>'DATA-1'!$A$30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'DATA-1'!$B$30:$AH$30</c:f>
              <c:numCache/>
            </c:numRef>
          </c:val>
          <c:smooth val="0"/>
        </c:ser>
        <c:ser>
          <c:idx val="8"/>
          <c:order val="1"/>
          <c:tx>
            <c:strRef>
              <c:f>'DATA-1'!$A$31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'DATA-1'!$B$31:$AH$31</c:f>
              <c:numCache/>
            </c:numRef>
          </c:val>
          <c:smooth val="0"/>
        </c:ser>
        <c:ser>
          <c:idx val="0"/>
          <c:order val="2"/>
          <c:tx>
            <c:strRef>
              <c:f>'DATA-1'!$A$32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'DATA-1'!$B$32:$AH$32</c:f>
              <c:numCache/>
            </c:numRef>
          </c:val>
          <c:smooth val="0"/>
        </c:ser>
        <c:ser>
          <c:idx val="1"/>
          <c:order val="3"/>
          <c:tx>
            <c:strRef>
              <c:f>'DATA-1'!$A$33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'DATA-1'!$B$33:$AH$33</c:f>
              <c:numCache/>
            </c:numRef>
          </c:val>
          <c:smooth val="0"/>
        </c:ser>
        <c:ser>
          <c:idx val="2"/>
          <c:order val="4"/>
          <c:tx>
            <c:strRef>
              <c:f>'DATA-1'!$A$34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'DATA-1'!$B$34:$AH$34</c:f>
              <c:numCache/>
            </c:numRef>
          </c:val>
          <c:smooth val="0"/>
        </c:ser>
        <c:ser>
          <c:idx val="4"/>
          <c:order val="5"/>
          <c:tx>
            <c:strRef>
              <c:f>'DATA-1'!$A$35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'DATA-1'!$B$35:$AH$35</c:f>
              <c:numCache/>
            </c:numRef>
          </c:val>
          <c:smooth val="0"/>
        </c:ser>
        <c:ser>
          <c:idx val="6"/>
          <c:order val="6"/>
          <c:tx>
            <c:strRef>
              <c:f>'DATA-1'!$A$36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'DATA-1'!$B$36:$AH$36</c:f>
              <c:numCache/>
            </c:numRef>
          </c:val>
          <c:smooth val="0"/>
        </c:ser>
        <c:ser>
          <c:idx val="7"/>
          <c:order val="7"/>
          <c:tx>
            <c:strRef>
              <c:f>'DATA-1'!$A$37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'DATA-1'!$B$37:$AH$37</c:f>
              <c:numCache/>
            </c:numRef>
          </c:val>
          <c:smooth val="0"/>
        </c:ser>
        <c:ser>
          <c:idx val="5"/>
          <c:order val="8"/>
          <c:tx>
            <c:strRef>
              <c:f>'DATA-1'!$A$38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'DATA-1'!$B$29:$AH$29</c:f>
              <c:numCache/>
            </c:numRef>
          </c:cat>
          <c:val>
            <c:numRef>
              <c:f>'DATA-1'!$B$38:$AH$38</c:f>
              <c:numCache/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noMultiLvlLbl val="0"/>
      </c:catAx>
      <c:valAx>
        <c:axId val="6439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112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35"/>
          <c:y val="0.82575"/>
          <c:w val="0.96425"/>
          <c:h val="0.11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Terajoules (TJ)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0765"/>
          <c:w val="0.90475"/>
          <c:h val="0.76925"/>
        </c:manualLayout>
      </c:layout>
      <c:areaChart>
        <c:grouping val="stacked"/>
        <c:varyColors val="0"/>
        <c:ser>
          <c:idx val="0"/>
          <c:order val="0"/>
          <c:tx>
            <c:strRef>
              <c:f>'DATA-5'!$A$48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'DATA-5'!$B$48:$AH$48</c:f>
              <c:numCache/>
            </c:numRef>
          </c:val>
        </c:ser>
        <c:ser>
          <c:idx val="1"/>
          <c:order val="1"/>
          <c:tx>
            <c:strRef>
              <c:f>'DATA-5'!$A$49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'DATA-5'!$B$49:$AH$49</c:f>
              <c:numCache/>
            </c:numRef>
          </c:val>
        </c:ser>
        <c:ser>
          <c:idx val="2"/>
          <c:order val="2"/>
          <c:tx>
            <c:strRef>
              <c:f>'DATA-5'!$A$50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'DATA-5'!$B$50:$AH$50</c:f>
              <c:numCache/>
            </c:numRef>
          </c:val>
        </c:ser>
        <c:ser>
          <c:idx val="3"/>
          <c:order val="3"/>
          <c:tx>
            <c:strRef>
              <c:f>'DATA-5'!$A$51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'DATA-5'!$B$51:$AH$51</c:f>
              <c:numCache/>
            </c:numRef>
          </c:val>
        </c:ser>
        <c:ser>
          <c:idx val="4"/>
          <c:order val="4"/>
          <c:tx>
            <c:strRef>
              <c:f>'DATA-5'!$A$52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'DATA-5'!$B$52:$AH$52</c:f>
              <c:numCache/>
            </c:numRef>
          </c:val>
        </c:ser>
        <c:ser>
          <c:idx val="5"/>
          <c:order val="5"/>
          <c:tx>
            <c:strRef>
              <c:f>'DATA-5'!$A$53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'DATA-5'!$B$47:$AH$47</c:f>
              <c:numCache/>
            </c:numRef>
          </c:cat>
          <c:val>
            <c:numRef>
              <c:f>'DATA-5'!$B$53:$AH$53</c:f>
              <c:numCache/>
            </c:numRef>
          </c:val>
        </c:ser>
        <c:axId val="10001608"/>
        <c:axId val="22905609"/>
      </c:area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0160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575"/>
          <c:y val="0.9185"/>
          <c:w val="0.48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 of the economy, in selected years,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 of oil equivalent per € thousand)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'DATA-6'!$D$16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'DATA-6'!$D$17:$D$43</c:f>
              <c:numCache/>
            </c:numRef>
          </c:val>
        </c:ser>
        <c:ser>
          <c:idx val="1"/>
          <c:order val="1"/>
          <c:tx>
            <c:strRef>
              <c:f>'DATA-6'!$I$16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'DATA-6'!$I$17:$I$43</c:f>
              <c:numCache/>
            </c:numRef>
          </c:val>
        </c:ser>
        <c:ser>
          <c:idx val="2"/>
          <c:order val="2"/>
          <c:tx>
            <c:strRef>
              <c:f>'DATA-6'!$N$16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'DATA-6'!$N$17:$N$43</c:f>
              <c:numCache/>
            </c:numRef>
          </c:val>
        </c:ser>
        <c:axId val="4823890"/>
        <c:axId val="43415011"/>
      </c:barChart>
      <c:catAx>
        <c:axId val="48238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5011"/>
        <c:crosses val="autoZero"/>
        <c:auto val="1"/>
        <c:lblOffset val="100"/>
        <c:noMultiLvlLbl val="0"/>
      </c:catAx>
      <c:valAx>
        <c:axId val="4341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38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2"/>
          <c:y val="0.931"/>
          <c:w val="0.127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per capita, 1990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(Gigajoules per capita)</a:t>
            </a:r>
          </a:p>
        </c:rich>
      </c:tx>
      <c:layout>
        <c:manualLayout>
          <c:xMode val="edge"/>
          <c:yMode val="edge"/>
          <c:x val="0.0037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3"/>
          <c:y val="0.0435"/>
          <c:w val="0.7722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'DATA-7'!$B$114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('DATA-7'!$A$115:$A$147,'DATA-7'!$A$149:$A$159)</c:f>
              <c:strCache/>
            </c:strRef>
          </c:cat>
          <c:val>
            <c:numRef>
              <c:f>('DATA-7'!$B$115:$B$147,'DATA-7'!$B$149:$B$158,'DATA-7'!$A$160)</c:f>
              <c:numCache/>
            </c:numRef>
          </c:val>
        </c:ser>
        <c:ser>
          <c:idx val="1"/>
          <c:order val="1"/>
          <c:tx>
            <c:strRef>
              <c:f>'DATA-7'!$AH$114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('DATA-7'!$A$115:$A$147,'DATA-7'!$A$149:$A$159)</c:f>
              <c:strCache/>
            </c:strRef>
          </c:cat>
          <c:val>
            <c:numRef>
              <c:f>('DATA-7'!$AH$115:$AH$147,'DATA-7'!$AH$149:$AH$158)</c:f>
              <c:numCache/>
            </c:numRef>
          </c:val>
        </c:ser>
        <c:axId val="55190780"/>
        <c:axId val="26954973"/>
      </c:barChart>
      <c:catAx>
        <c:axId val="5519078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519078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5775"/>
          <c:y val="0.96075"/>
          <c:w val="0.08475"/>
          <c:h val="0.0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by fuel, EU, in selected years,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75"/>
          <c:h val="0.6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'DATA-8'!$A$103</c:f>
              <c:strCache>
                <c:ptCount val="1"/>
                <c:pt idx="0">
                  <c:v>Solid fossil fuels - domestic production and stocks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'DATA-8'!$C$103:$BA$103</c:f>
              <c:numCache/>
            </c:numRef>
          </c:val>
        </c:ser>
        <c:ser>
          <c:idx val="1"/>
          <c:order val="1"/>
          <c:tx>
            <c:strRef>
              <c:f>'DATA-8'!$A$104</c:f>
              <c:strCache>
                <c:ptCount val="1"/>
                <c:pt idx="0">
                  <c:v>Total petroleum products - domestic production and stocks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'DATA-8'!$C$104:$BA$104</c:f>
              <c:numCache/>
            </c:numRef>
          </c:val>
        </c:ser>
        <c:ser>
          <c:idx val="2"/>
          <c:order val="2"/>
          <c:tx>
            <c:strRef>
              <c:f>'DATA-8'!$A$105</c:f>
              <c:strCache>
                <c:ptCount val="1"/>
                <c:pt idx="0">
                  <c:v>Gas  - domestic production and stocks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'DATA-8'!$C$105:$BA$105</c:f>
              <c:numCache/>
            </c:numRef>
          </c:val>
        </c:ser>
        <c:ser>
          <c:idx val="3"/>
          <c:order val="3"/>
          <c:tx>
            <c:strRef>
              <c:f>'DATA-8'!$A$106</c:f>
              <c:strCache>
                <c:ptCount val="1"/>
                <c:pt idx="0">
                  <c:v>Solid fossil fuels - net imports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'DATA-8'!$C$106:$BA$106</c:f>
              <c:numCache/>
            </c:numRef>
          </c:val>
        </c:ser>
        <c:ser>
          <c:idx val="4"/>
          <c:order val="4"/>
          <c:tx>
            <c:strRef>
              <c:f>'DATA-8'!$A$107</c:f>
              <c:strCache>
                <c:ptCount val="1"/>
                <c:pt idx="0">
                  <c:v>Total petroleum products - net imports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'DATA-8'!$C$107:$BA$107</c:f>
              <c:numCache/>
            </c:numRef>
          </c:val>
        </c:ser>
        <c:ser>
          <c:idx val="5"/>
          <c:order val="5"/>
          <c:tx>
            <c:strRef>
              <c:f>'DATA-8'!$A$108</c:f>
              <c:strCache>
                <c:ptCount val="1"/>
                <c:pt idx="0">
                  <c:v>Gas - net imports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'DATA-8'!$C$102:$BA$102</c:f>
              <c:numCache/>
            </c:numRef>
          </c:cat>
          <c:val>
            <c:numRef>
              <c:f>'DATA-8'!$C$108:$BA$108</c:f>
              <c:numCache/>
            </c:numRef>
          </c:val>
        </c:ser>
        <c:overlap val="100"/>
        <c:gapWidth val="55"/>
        <c:axId val="41268166"/>
        <c:axId val="35869175"/>
      </c:bar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175"/>
        <c:crosses val="autoZero"/>
        <c:auto val="1"/>
        <c:lblOffset val="100"/>
        <c:noMultiLvlLbl val="0"/>
      </c:catAx>
      <c:valAx>
        <c:axId val="3586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681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675"/>
          <c:y val="0.807"/>
          <c:w val="0.892"/>
          <c:h val="0.1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latin typeface="Arial"/>
                <a:ea typeface="Arial"/>
                <a:cs typeface="Arial"/>
              </a:rPr>
              <a:t>Final energy consumption by sector, EU, 2022</a:t>
            </a:r>
            <a:r>
              <a:rPr lang="en-US" cap="none" sz="2400" u="none" baseline="0">
                <a:latin typeface="Arial"/>
                <a:ea typeface="Arial"/>
                <a:cs typeface="Arial"/>
              </a:rPr>
              <a:t>
(% of total, based on terajoules)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"/>
          <c:y val="0.1825"/>
          <c:w val="0.42825"/>
          <c:h val="0.656"/>
        </c:manualLayout>
      </c:layout>
      <c:pieChart>
        <c:varyColors val="1"/>
        <c:ser>
          <c:idx val="0"/>
          <c:order val="0"/>
          <c:tx>
            <c:strRef>
              <c:f>'DATA-9'!$A$24</c:f>
              <c:strCache>
                <c:ptCount val="1"/>
                <c:pt idx="0">
                  <c:v>Figure 10: Final energy consumption by sector, EU,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22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'DATA-9'!$A$29:$A$33</c:f>
              <c:strCache/>
            </c:strRef>
          </c:cat>
          <c:val>
            <c:numRef>
              <c:f>'DATA-9'!$C$29:$C$33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by transport mode,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(1990 = 100, based on terajoules)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0765"/>
          <c:w val="0.952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'DATA-10'!$A$28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'DATA-10'!$B$28:$AH$28</c:f>
              <c:numCache/>
            </c:numRef>
          </c:val>
          <c:smooth val="0"/>
        </c:ser>
        <c:ser>
          <c:idx val="5"/>
          <c:order val="1"/>
          <c:tx>
            <c:strRef>
              <c:f>'DATA-10'!$A$29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'DATA-10'!$B$29:$AH$29</c:f>
              <c:numCache/>
            </c:numRef>
          </c:val>
          <c:smooth val="0"/>
        </c:ser>
        <c:ser>
          <c:idx val="1"/>
          <c:order val="2"/>
          <c:tx>
            <c:strRef>
              <c:f>'DATA-10'!$A$30</c:f>
              <c:strCache>
                <c:ptCount val="1"/>
                <c:pt idx="0">
                  <c:v>Road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'DATA-10'!$B$30:$AH$30</c:f>
              <c:numCache/>
            </c:numRef>
          </c:val>
          <c:smooth val="0"/>
        </c:ser>
        <c:ser>
          <c:idx val="2"/>
          <c:order val="3"/>
          <c:tx>
            <c:strRef>
              <c:f>'DATA-10'!$A$31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'DATA-10'!$B$31:$AH$31</c:f>
              <c:numCache/>
            </c:numRef>
          </c:val>
          <c:smooth val="0"/>
        </c:ser>
        <c:ser>
          <c:idx val="3"/>
          <c:order val="4"/>
          <c:tx>
            <c:strRef>
              <c:f>'DATA-10'!$A$32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'DATA-10'!$B$27:$AH$27</c:f>
              <c:numCache/>
            </c:numRef>
          </c:cat>
          <c:val>
            <c:numRef>
              <c:f>'DATA-10'!$B$32:$AH$32</c:f>
              <c:numCache/>
            </c:numRef>
          </c:val>
          <c:smooth val="0"/>
        </c:ser>
        <c:marker val="1"/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033"/>
        <c:crossesAt val="100"/>
        <c:auto val="1"/>
        <c:lblOffset val="100"/>
        <c:tickLblSkip val="1"/>
        <c:noMultiLvlLbl val="0"/>
      </c:catAx>
      <c:valAx>
        <c:axId val="19722033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8712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2725"/>
          <c:y val="0.92325"/>
          <c:w val="0.7455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0875"/>
          <c:w val="0.90475"/>
          <c:h val="0.671"/>
        </c:manualLayout>
      </c:layout>
      <c:areaChart>
        <c:grouping val="stacke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961A2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'DATA-1'!$B$77:$AH$77</c:f>
              <c:numCache/>
            </c:numRef>
          </c:val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'DATA-1'!$B$78:$AH$78</c:f>
              <c:numCache/>
            </c:numRef>
          </c:val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'DATA-1'!$B$79:$AH$79</c:f>
              <c:numCache/>
            </c:numRef>
          </c:val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3EE1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'DATA-1'!$B$80:$AH$80</c:f>
              <c:numCache/>
            </c:numRef>
          </c:val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'DATA-1'!$B$81:$AH$81</c:f>
              <c:numCache/>
            </c:numRef>
          </c:val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'DATA-1'!$B$82:$AH$82</c:f>
              <c:numCache/>
            </c:numRef>
          </c:val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'DATA-1'!$B$83:$AH$83</c:f>
              <c:numCache/>
            </c:numRef>
          </c:val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'DATA-1'!$B$84:$AH$84</c:f>
              <c:numCache/>
            </c:numRef>
          </c:val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'DATA-1'!$B$85:$AH$85</c:f>
              <c:numCache/>
            </c:numRef>
          </c:val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'DATA-1'!$B$86:$AH$86</c:f>
              <c:numCache/>
            </c:numRef>
          </c:val>
        </c:ser>
        <c:axId val="57952504"/>
        <c:axId val="51810489"/>
      </c:area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10489"/>
        <c:crosses val="autoZero"/>
        <c:auto val="1"/>
        <c:lblOffset val="100"/>
        <c:noMultiLvlLbl val="0"/>
      </c:catAx>
      <c:valAx>
        <c:axId val="51810489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5250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72"/>
          <c:y val="0.83025"/>
          <c:w val="0.91975"/>
          <c:h val="0.12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1825"/>
          <c:w val="0.9265"/>
          <c:h val="0.591"/>
        </c:manualLayout>
      </c:layout>
      <c:lineChart>
        <c:grouping val="standar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'DATA-1'!$B$77:$AH$77</c:f>
              <c:numCache/>
            </c:numRef>
          </c:val>
          <c:smooth val="0"/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'DATA-1'!$B$78:$AH$78</c:f>
              <c:numCache/>
            </c:numRef>
          </c:val>
          <c:smooth val="0"/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'DATA-1'!$B$79:$AH$79</c:f>
              <c:numCache/>
            </c:numRef>
          </c:val>
          <c:smooth val="0"/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'DATA-1'!$B$80:$AH$80</c:f>
              <c:numCache/>
            </c:numRef>
          </c:val>
          <c:smooth val="0"/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'DATA-1'!$B$81:$AH$81</c:f>
              <c:numCache/>
            </c:numRef>
          </c:val>
          <c:smooth val="0"/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'DATA-1'!$B$82:$AH$82</c:f>
              <c:numCache/>
            </c:numRef>
          </c:val>
          <c:smooth val="0"/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'DATA-1'!$B$83:$AH$83</c:f>
              <c:numCache/>
            </c:numRef>
          </c:val>
          <c:smooth val="0"/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'DATA-1'!$B$84:$AH$84</c:f>
              <c:numCache/>
            </c:numRef>
          </c:val>
          <c:smooth val="0"/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'DATA-1'!$B$85:$AH$85</c:f>
              <c:numCache/>
            </c:numRef>
          </c:val>
          <c:smooth val="0"/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rgbClr val="20848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58D5D7"/>
              </a:solidFill>
              <a:ln w="28575">
                <a:solidFill>
                  <a:srgbClr val="58D5D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'DATA-1'!$B$76:$AH$76</c:f>
              <c:numCache/>
            </c:numRef>
          </c:cat>
          <c:val>
            <c:numRef>
              <c:f>'DATA-1'!$B$86:$AH$86</c:f>
              <c:numCache/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412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8"/>
          <c:y val="0.79625"/>
          <c:w val="0.946"/>
          <c:h val="0.1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0875"/>
          <c:w val="0.906"/>
          <c:h val="0.678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'DATA-1'!$A$120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'DATA-1'!$B$120:$AH$120</c:f>
              <c:numCache/>
            </c:numRef>
          </c:val>
        </c:ser>
        <c:ser>
          <c:idx val="4"/>
          <c:order val="1"/>
          <c:tx>
            <c:strRef>
              <c:f>'DATA-1'!$A$121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'DATA-1'!$B$121:$AH$121</c:f>
              <c:numCache/>
            </c:numRef>
          </c:val>
        </c:ser>
        <c:ser>
          <c:idx val="1"/>
          <c:order val="2"/>
          <c:tx>
            <c:strRef>
              <c:f>'DATA-1'!$A$122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'DATA-1'!$B$122:$AH$122</c:f>
              <c:numCache/>
            </c:numRef>
          </c:val>
        </c:ser>
        <c:ser>
          <c:idx val="3"/>
          <c:order val="3"/>
          <c:tx>
            <c:strRef>
              <c:f>'DATA-1'!$A$123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'DATA-1'!$B$123:$AH$123</c:f>
              <c:numCache/>
            </c:numRef>
          </c:val>
        </c:ser>
        <c:ser>
          <c:idx val="5"/>
          <c:order val="4"/>
          <c:tx>
            <c:strRef>
              <c:f>'DATA-1'!$A$124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'DATA-1'!$B$124:$AH$124</c:f>
              <c:numCache/>
            </c:numRef>
          </c:val>
        </c:ser>
        <c:ser>
          <c:idx val="0"/>
          <c:order val="5"/>
          <c:tx>
            <c:strRef>
              <c:f>'DATA-1'!$A$125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'DATA-1'!$B$125:$AH$125</c:f>
              <c:numCache/>
            </c:numRef>
          </c:val>
        </c:ser>
        <c:ser>
          <c:idx val="8"/>
          <c:order val="6"/>
          <c:tx>
            <c:strRef>
              <c:f>'DATA-1'!$A$126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'DATA-1'!$B$126:$AH$126</c:f>
              <c:numCache/>
            </c:numRef>
          </c:val>
        </c:ser>
        <c:ser>
          <c:idx val="6"/>
          <c:order val="7"/>
          <c:tx>
            <c:strRef>
              <c:f>'DATA-1'!$A$127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'DATA-1'!$B$127:$AH$127</c:f>
              <c:numCache/>
            </c:numRef>
          </c:val>
        </c:ser>
        <c:ser>
          <c:idx val="7"/>
          <c:order val="8"/>
          <c:tx>
            <c:strRef>
              <c:f>'DATA-1'!$A$128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'DATA-1'!$B$119:$AH$119</c:f>
              <c:numCache/>
            </c:numRef>
          </c:cat>
          <c:val>
            <c:numRef>
              <c:f>'DATA-1'!$B$128:$AH$128</c:f>
              <c:numCache/>
            </c:numRef>
          </c:val>
        </c:ser>
        <c:axId val="54665004"/>
        <c:axId val="22222989"/>
      </c:area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6500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25"/>
          <c:y val="0.867"/>
          <c:w val="0.88375"/>
          <c:h val="0.07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Non-energy consumption by fuel,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0765"/>
          <c:w val="0.91375"/>
          <c:h val="0.7525"/>
        </c:manualLayout>
      </c:layout>
      <c:areaChart>
        <c:grouping val="stacked"/>
        <c:varyColors val="0"/>
        <c:ser>
          <c:idx val="0"/>
          <c:order val="0"/>
          <c:tx>
            <c:strRef>
              <c:f>'DATA-1'!$A$156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'DATA-1'!$B$156:$AH$156</c:f>
              <c:numCache/>
            </c:numRef>
          </c:val>
        </c:ser>
        <c:ser>
          <c:idx val="1"/>
          <c:order val="1"/>
          <c:tx>
            <c:strRef>
              <c:f>'DATA-1'!$A$157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'DATA-1'!$B$157:$AH$157</c:f>
              <c:numCache/>
            </c:numRef>
          </c:val>
        </c:ser>
        <c:ser>
          <c:idx val="2"/>
          <c:order val="2"/>
          <c:tx>
            <c:strRef>
              <c:f>'DATA-1'!$A$158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'DATA-1'!$B$158:$AH$158</c:f>
              <c:numCache/>
            </c:numRef>
          </c:val>
        </c:ser>
        <c:ser>
          <c:idx val="3"/>
          <c:order val="3"/>
          <c:tx>
            <c:strRef>
              <c:f>'DATA-1'!$A$159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'DATA-1'!$B$159:$AH$159</c:f>
              <c:numCache/>
            </c:numRef>
          </c:val>
        </c:ser>
        <c:ser>
          <c:idx val="4"/>
          <c:order val="4"/>
          <c:tx>
            <c:strRef>
              <c:f>'DATA-1'!$A$160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'DATA-1'!$B$155:$AH$155</c:f>
              <c:numCache/>
            </c:numRef>
          </c:cat>
          <c:val>
            <c:numRef>
              <c:f>'DATA-1'!$B$160:$AH$160</c:f>
              <c:numCache/>
            </c:numRef>
          </c:val>
        </c:ser>
        <c:axId val="65789174"/>
        <c:axId val="55231655"/>
      </c:area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8917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5"/>
          <c:y val="0.9185"/>
          <c:w val="0.7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selected energy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'DATA-2'!$A$27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'DATA-2'!$B$27:$AH$27</c:f>
              <c:numCache/>
            </c:numRef>
          </c:val>
          <c:smooth val="0"/>
        </c:ser>
        <c:ser>
          <c:idx val="1"/>
          <c:order val="1"/>
          <c:tx>
            <c:strRef>
              <c:f>'DATA-2'!$A$28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'DATA-2'!$B$28:$AH$28</c:f>
              <c:numCache/>
            </c:numRef>
          </c:val>
          <c:smooth val="0"/>
        </c:ser>
        <c:ser>
          <c:idx val="2"/>
          <c:order val="2"/>
          <c:tx>
            <c:strRef>
              <c:f>'DATA-2'!$A$29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'DATA-2'!$B$29:$AH$29</c:f>
              <c:numCache/>
            </c:numRef>
          </c:val>
          <c:smooth val="0"/>
        </c:ser>
        <c:ser>
          <c:idx val="3"/>
          <c:order val="3"/>
          <c:tx>
            <c:strRef>
              <c:f>'DATA-2'!$A$30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'DATA-2'!$B$30:$AH$30</c:f>
              <c:numCache/>
            </c:numRef>
          </c:val>
          <c:smooth val="0"/>
        </c:ser>
        <c:ser>
          <c:idx val="4"/>
          <c:order val="4"/>
          <c:tx>
            <c:strRef>
              <c:f>'DATA-2'!$A$31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'DATA-2'!$B$31:$AH$31</c:f>
              <c:numCache/>
            </c:numRef>
          </c:val>
          <c:smooth val="0"/>
        </c:ser>
        <c:ser>
          <c:idx val="5"/>
          <c:order val="5"/>
          <c:tx>
            <c:strRef>
              <c:f>'DATA-2'!$A$32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'DATA-2'!$B$26:$AH$26</c:f>
              <c:numCache/>
            </c:numRef>
          </c:cat>
          <c:val>
            <c:numRef>
              <c:f>'DATA-2'!$B$32:$AH$32</c:f>
              <c:numCache/>
            </c:numRef>
          </c:val>
          <c:smooth val="0"/>
        </c:ser>
        <c:marker val="1"/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9041"/>
        <c:crosses val="autoZero"/>
        <c:auto val="1"/>
        <c:lblOffset val="100"/>
        <c:noMultiLvlLbl val="0"/>
      </c:catAx>
      <c:valAx>
        <c:axId val="44579041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228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075"/>
          <c:y val="0.9185"/>
          <c:w val="0.6187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selected energy products,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5"/>
          <c:w val="0.926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'DATA-2'!$A$64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'DATA-2'!$B$64:$AH$64</c:f>
              <c:numCache/>
            </c:numRef>
          </c:val>
          <c:smooth val="0"/>
        </c:ser>
        <c:ser>
          <c:idx val="1"/>
          <c:order val="1"/>
          <c:tx>
            <c:strRef>
              <c:f>'DATA-2'!$A$65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'DATA-2'!$B$65:$AH$65</c:f>
              <c:numCache/>
            </c:numRef>
          </c:val>
          <c:smooth val="0"/>
        </c:ser>
        <c:ser>
          <c:idx val="2"/>
          <c:order val="2"/>
          <c:tx>
            <c:strRef>
              <c:f>'DATA-2'!$A$66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'DATA-2'!$B$66:$AH$66</c:f>
              <c:numCache/>
            </c:numRef>
          </c:val>
          <c:smooth val="0"/>
        </c:ser>
        <c:ser>
          <c:idx val="3"/>
          <c:order val="3"/>
          <c:tx>
            <c:strRef>
              <c:f>'DATA-2'!$A$67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'DATA-2'!$B$67:$AH$67</c:f>
              <c:numCache/>
            </c:numRef>
          </c:val>
          <c:smooth val="0"/>
        </c:ser>
        <c:ser>
          <c:idx val="4"/>
          <c:order val="4"/>
          <c:tx>
            <c:strRef>
              <c:f>'DATA-2'!$A$68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'DATA-2'!$B$63:$AH$63</c:f>
              <c:numCache/>
            </c:numRef>
          </c:cat>
          <c:val>
            <c:numRef>
              <c:f>'DATA-2'!$B$68:$AH$68</c:f>
              <c:numCache/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32539"/>
        <c:crosses val="autoZero"/>
        <c:auto val="1"/>
        <c:lblOffset val="100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670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2"/>
          <c:y val="0.9185"/>
          <c:w val="0.516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375"/>
          <c:y val="0.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25"/>
          <c:y val="0.0435"/>
          <c:w val="0.82925"/>
          <c:h val="0.8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'DATA-3'!$Z$11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'DATA-3'!$Z$12:$Z$54</c:f>
              <c:numCache/>
            </c:numRef>
          </c:val>
        </c:ser>
        <c:ser>
          <c:idx val="1"/>
          <c:order val="1"/>
          <c:tx>
            <c:strRef>
              <c:f>'DATA-3'!$AA$11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'DATA-3'!$AA$12:$AA$54</c:f>
              <c:numCache/>
            </c:numRef>
          </c:val>
        </c:ser>
        <c:ser>
          <c:idx val="2"/>
          <c:order val="2"/>
          <c:tx>
            <c:strRef>
              <c:f>'DATA-3'!$AB$11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'DATA-3'!$AB$12:$AB$54</c:f>
              <c:numCache/>
            </c:numRef>
          </c:val>
        </c:ser>
        <c:ser>
          <c:idx val="3"/>
          <c:order val="3"/>
          <c:tx>
            <c:strRef>
              <c:f>'DATA-3'!$AC$11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'DATA-3'!$AC$12:$AC$54</c:f>
              <c:numCache/>
            </c:numRef>
          </c:val>
        </c:ser>
        <c:ser>
          <c:idx val="4"/>
          <c:order val="4"/>
          <c:tx>
            <c:strRef>
              <c:f>'DATA-3'!$AD$11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'DATA-3'!$AD$12:$AD$54</c:f>
              <c:numCache/>
            </c:numRef>
          </c:val>
        </c:ser>
        <c:ser>
          <c:idx val="5"/>
          <c:order val="5"/>
          <c:tx>
            <c:strRef>
              <c:f>'DATA-3'!$AE$11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rnd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'DATA-3'!$AE$12:$AE$54</c:f>
              <c:numCache/>
            </c:numRef>
          </c:val>
        </c:ser>
        <c:ser>
          <c:idx val="6"/>
          <c:order val="6"/>
          <c:tx>
            <c:strRef>
              <c:f>'DATA-3'!$AF$11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'DATA-3'!$AF$12:$AF$54</c:f>
              <c:numCache/>
            </c:numRef>
          </c:val>
        </c:ser>
        <c:ser>
          <c:idx val="7"/>
          <c:order val="7"/>
          <c:tx>
            <c:strRef>
              <c:f>'DATA-3'!$AG$11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'DATA-3'!$AG$12:$AG$54</c:f>
              <c:numCache/>
            </c:numRef>
          </c:val>
        </c:ser>
        <c:ser>
          <c:idx val="8"/>
          <c:order val="8"/>
          <c:tx>
            <c:strRef>
              <c:f>'DATA-3'!$AH$11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'DATA-3'!$Y$12:$Y$54</c:f>
              <c:strCache/>
            </c:strRef>
          </c:cat>
          <c:val>
            <c:numRef>
              <c:f>'DATA-3'!$AH$12:$AH$54</c:f>
              <c:numCache/>
            </c:numRef>
          </c:val>
        </c:ser>
        <c:overlap val="100"/>
        <c:gapWidth val="50"/>
        <c:axId val="17430804"/>
        <c:axId val="22659509"/>
      </c:barChart>
      <c:catAx>
        <c:axId val="1743080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659509"/>
        <c:crosses val="autoZero"/>
        <c:auto val="1"/>
        <c:lblOffset val="100"/>
        <c:noMultiLvlLbl val="0"/>
      </c:catAx>
      <c:valAx>
        <c:axId val="22659509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743080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925"/>
          <c:y val="0.93125"/>
          <c:w val="0.6147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6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Structural shares of energy use in main categories of energy balances,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7"/>
          <c:w val="0.948"/>
          <c:h val="0.886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'DATA-5'!$A$33</c:f>
              <c:strCache>
                <c:ptCount val="1"/>
                <c:pt idx="0">
                  <c:v>Energy transformation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'DATA-5'!$B$33:$AH$33</c:f>
              <c:numCache/>
            </c:numRef>
          </c:val>
        </c:ser>
        <c:ser>
          <c:idx val="3"/>
          <c:order val="1"/>
          <c:tx>
            <c:strRef>
              <c:f>'DATA-5'!$A$34</c:f>
              <c:strCache>
                <c:ptCount val="1"/>
                <c:pt idx="0">
                  <c:v>Non-energy 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'DATA-5'!$B$34:$AH$34</c:f>
              <c:numCache/>
            </c:numRef>
          </c:val>
        </c:ser>
        <c:ser>
          <c:idx val="4"/>
          <c:order val="2"/>
          <c:tx>
            <c:strRef>
              <c:f>'DATA-5'!$A$35</c:f>
              <c:strCache>
                <c:ptCount val="1"/>
                <c:pt idx="0">
                  <c:v>Industry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'DATA-5'!$B$35:$AH$35</c:f>
              <c:numCache/>
            </c:numRef>
          </c:val>
        </c:ser>
        <c:ser>
          <c:idx val="2"/>
          <c:order val="3"/>
          <c:tx>
            <c:strRef>
              <c:f>'DATA-5'!$A$36</c:f>
              <c:strCache>
                <c:ptCount val="1"/>
                <c:pt idx="0">
                  <c:v>Transport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'DATA-5'!$B$36:$AH$36</c:f>
              <c:numCache/>
            </c:numRef>
          </c:val>
        </c:ser>
        <c:ser>
          <c:idx val="5"/>
          <c:order val="4"/>
          <c:tx>
            <c:strRef>
              <c:f>'DATA-5'!$A$37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'DATA-5'!$B$37:$AH$37</c:f>
              <c:numCache/>
            </c:numRef>
          </c:val>
        </c:ser>
        <c:ser>
          <c:idx val="1"/>
          <c:order val="5"/>
          <c:tx>
            <c:strRef>
              <c:f>'DATA-5'!$A$38</c:f>
              <c:strCache>
                <c:ptCount val="1"/>
                <c:pt idx="0">
                  <c:v>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'DATA-5'!$B$38:$AH$38</c:f>
              <c:numCache/>
            </c:numRef>
          </c:val>
        </c:ser>
        <c:ser>
          <c:idx val="6"/>
          <c:order val="6"/>
          <c:tx>
            <c:strRef>
              <c:f>'DATA-5'!$A$39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'DATA-5'!$B$32:$AH$32</c:f>
              <c:numCache/>
            </c:numRef>
          </c:cat>
          <c:val>
            <c:numRef>
              <c:f>'DATA-5'!$B$39:$AH$39</c:f>
              <c:numCache/>
            </c:numRef>
          </c:val>
        </c:ser>
        <c:axId val="2608990"/>
        <c:axId val="23480911"/>
      </c:area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0911"/>
        <c:crosses val="autoZero"/>
        <c:auto val="1"/>
        <c:lblOffset val="100"/>
        <c:noMultiLvlLbl val="0"/>
      </c:catAx>
      <c:valAx>
        <c:axId val="23480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8990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48"/>
          <c:y val="0.96875"/>
          <c:w val="0.6335"/>
          <c:h val="0.0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0.3625</cdr:y>
    </cdr:from>
    <cdr:to>
      <cdr:x>0.14425</cdr:x>
      <cdr:y>0.38775</cdr:y>
    </cdr:to>
    <cdr:sp macro="" textlink="">
      <cdr:nvSpPr>
        <cdr:cNvPr id="2" name="TextBox 1"/>
        <cdr:cNvSpPr txBox="1"/>
      </cdr:nvSpPr>
      <cdr:spPr>
        <a:xfrm flipV="1">
          <a:off x="0" y="7400925"/>
          <a:ext cx="2009775" cy="514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0.88925</cdr:x>
      <cdr:y>0.93275</cdr:y>
    </cdr:from>
    <cdr:to>
      <cdr:x>0.9875</cdr:x>
      <cdr:y>1</cdr:y>
    </cdr:to>
    <cdr:sp macro="" textlink="">
      <cdr:nvSpPr>
        <cdr:cNvPr id="3" name="TextBox 2"/>
        <cdr:cNvSpPr txBox="1"/>
      </cdr:nvSpPr>
      <cdr:spPr>
        <a:xfrm>
          <a:off x="12392025" y="19059525"/>
          <a:ext cx="1371600" cy="1371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</cdr:x>
      <cdr:y>0.978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1998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*Data for 2021</a:t>
          </a:r>
        </a:p>
        <a:p>
          <a:r>
            <a:rPr lang="en-GB" sz="1200">
              <a:latin typeface="Arial" panose="020B0604020202020204" pitchFamily="34" charset="0"/>
            </a:rPr>
            <a:t>** This designation is without prejudice to positions on status, and is in line with UNSCR 1244 and the ICJ Opinion on the Kosovo Declaration of Independence.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20440650"/>
    <xdr:graphicFrame macro="">
      <xdr:nvGraphicFramePr>
        <xdr:cNvPr id="2" name="Chart 1"/>
        <xdr:cNvGraphicFramePr/>
      </xdr:nvGraphicFramePr>
      <xdr:xfrm>
        <a:off x="0" y="0"/>
        <a:ext cx="13944600" cy="2044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1995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nrg_bal_s,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20440650"/>
    <xdr:graphicFrame macro="">
      <xdr:nvGraphicFramePr>
        <xdr:cNvPr id="2" name="Chart 1"/>
        <xdr:cNvGraphicFramePr/>
      </xdr:nvGraphicFramePr>
      <xdr:xfrm>
        <a:off x="0" y="0"/>
        <a:ext cx="13944600" cy="2044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43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upper part of the column shows net imports with respect to gross inland energy consumption (including international maritime bunkers), which is represented by total column height.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0.912</cdr:y>
    </cdr:from>
    <cdr:to>
      <cdr:x>0.91375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9829800" y="8296275"/>
          <a:ext cx="2905125" cy="800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0.01975</cdr:x>
      <cdr:y>0.8755</cdr:y>
    </cdr:from>
    <cdr:to>
      <cdr:x>0.54625</cdr:x>
      <cdr:y>1</cdr:y>
    </cdr:to>
    <cdr:sp macro="" textlink="">
      <cdr:nvSpPr>
        <cdr:cNvPr id="4" name="TextBox 3"/>
        <cdr:cNvSpPr txBox="1"/>
      </cdr:nvSpPr>
      <cdr:spPr>
        <a:xfrm>
          <a:off x="266700" y="7962900"/>
          <a:ext cx="7343775" cy="1133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2000" b="0"/>
            <a:t>(¹) International aviation and maritime bunkers are excluded from category Final energy consumption for transport.</a:t>
          </a:r>
        </a:p>
        <a:p>
          <a:r>
            <a:rPr lang="en-GB" sz="2000" b="0"/>
            <a:t>Source: Eurostat (online data code: nrg_bal_s)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05900"/>
    <xdr:graphicFrame macro="">
      <xdr:nvGraphicFramePr>
        <xdr:cNvPr id="2" name="Chart 1"/>
        <xdr:cNvGraphicFramePr/>
      </xdr:nvGraphicFramePr>
      <xdr:xfrm>
        <a:off x="0" y="0"/>
        <a:ext cx="139446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82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1170" TargetMode="External" /><Relationship Id="rId2" Type="http://schemas.openxmlformats.org/officeDocument/2006/relationships/hyperlink" Target="https://ec.europa.eu/eurostat/databrowser/view/NRG_BAL_S__custom_6181170/default/table" TargetMode="External" /><Relationship Id="rId3" Type="http://schemas.openxmlformats.org/officeDocument/2006/relationships/hyperlink" Target="https://ec.europa.eu/eurostat/databrowser/product/page/DEMO_PJAN__custom_6182055" TargetMode="External" /><Relationship Id="rId4" Type="http://schemas.openxmlformats.org/officeDocument/2006/relationships/hyperlink" Target="https://ec.europa.eu/eurostat/databrowser/view/DEMO_PJAN__custom_6182055/default/tabl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201413" TargetMode="External" /><Relationship Id="rId2" Type="http://schemas.openxmlformats.org/officeDocument/2006/relationships/hyperlink" Target="https://ec.europa.eu/eurostat/databrowser/view/NRG_BAL_S__custom_6201413/default/tabl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0646" TargetMode="External" /><Relationship Id="rId2" Type="http://schemas.openxmlformats.org/officeDocument/2006/relationships/hyperlink" Target="https://ec.europa.eu/eurostat/databrowser/view/NRG_BAL_S__custom_6180646/default/table" TargetMode="Externa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6520" TargetMode="External" /><Relationship Id="rId2" Type="http://schemas.openxmlformats.org/officeDocument/2006/relationships/hyperlink" Target="https://ec.europa.eu/eurostat/databrowser/view/NRG_BAL_C__custom_6166520/default/tabl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7407" TargetMode="External" /><Relationship Id="rId2" Type="http://schemas.openxmlformats.org/officeDocument/2006/relationships/hyperlink" Target="https://ec.europa.eu/eurostat/databrowser/view/NRG_BAL_C__custom_6167407/default/tabl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8045" TargetMode="External" /><Relationship Id="rId2" Type="http://schemas.openxmlformats.org/officeDocument/2006/relationships/hyperlink" Target="https://ec.europa.eu/eurostat/databrowser/view/NRG_BAL_C__custom_6168045/default/tabl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DEMO_PJAN__custom_6168709" TargetMode="External" /><Relationship Id="rId2" Type="http://schemas.openxmlformats.org/officeDocument/2006/relationships/hyperlink" Target="https://ec.europa.eu/eurostat/databrowser/view/DEMO_PJAN__custom_6168709/default/table" TargetMode="External" /><Relationship Id="rId3" Type="http://schemas.openxmlformats.org/officeDocument/2006/relationships/hyperlink" Target="https://ec.europa.eu/eurostat/databrowser/product/page/NAMA_10_GDP__custom_6168792" TargetMode="External" /><Relationship Id="rId4" Type="http://schemas.openxmlformats.org/officeDocument/2006/relationships/hyperlink" Target="https://ec.europa.eu/eurostat/databrowser/view/NAMA_10_GDP__custom_6168792/default/table" TargetMode="External" /><Relationship Id="rId5" Type="http://schemas.openxmlformats.org/officeDocument/2006/relationships/hyperlink" Target="https://gisco-services.ec.europa.eu/image/screen/hom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79587" TargetMode="External" /><Relationship Id="rId2" Type="http://schemas.openxmlformats.org/officeDocument/2006/relationships/hyperlink" Target="https://ec.europa.eu/eurostat/databrowser/view/NRG_BAL_C__custom_6179587/default/tabl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IND_EI__custom_6180875" TargetMode="External" /><Relationship Id="rId2" Type="http://schemas.openxmlformats.org/officeDocument/2006/relationships/hyperlink" Target="https://ec.europa.eu/eurostat/databrowser/view/NRG_IND_EI__custom_6180875/default/tab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4"/>
  <sheetViews>
    <sheetView showGridLines="0" workbookViewId="0" topLeftCell="A1"/>
  </sheetViews>
  <sheetFormatPr defaultColWidth="9.140625" defaultRowHeight="12.75"/>
  <cols>
    <col min="1" max="1" width="8.8515625" style="6" bestFit="1" customWidth="1"/>
    <col min="2" max="16384" width="9.140625" style="6" customWidth="1"/>
  </cols>
  <sheetData>
    <row r="2" spans="1:2" ht="12.75">
      <c r="A2" s="6" t="s">
        <v>290</v>
      </c>
      <c r="B2" s="7"/>
    </row>
    <row r="4" spans="1:2" ht="12.75">
      <c r="A4" s="6" t="s">
        <v>319</v>
      </c>
      <c r="B4" s="7"/>
    </row>
    <row r="6" spans="1:2" ht="12.75">
      <c r="A6" s="6" t="s">
        <v>320</v>
      </c>
      <c r="B6" s="7"/>
    </row>
    <row r="8" spans="1:2" ht="12.75">
      <c r="A8" s="6" t="s">
        <v>292</v>
      </c>
      <c r="B8" s="7"/>
    </row>
    <row r="10" spans="1:2" ht="12.75">
      <c r="A10" s="6" t="s">
        <v>293</v>
      </c>
      <c r="B10" s="7"/>
    </row>
    <row r="12" spans="1:2" ht="12.75">
      <c r="A12" s="6" t="s">
        <v>300</v>
      </c>
      <c r="B12" s="8"/>
    </row>
    <row r="14" ht="12.75">
      <c r="A14" s="6" t="s">
        <v>308</v>
      </c>
    </row>
    <row r="16" spans="1:2" ht="12.75">
      <c r="A16" s="7" t="s">
        <v>321</v>
      </c>
      <c r="B16" s="7"/>
    </row>
    <row r="18" spans="1:2" ht="12.75">
      <c r="A18" s="6" t="s">
        <v>314</v>
      </c>
      <c r="B18" s="7"/>
    </row>
    <row r="20" spans="1:2" ht="12.75">
      <c r="A20" s="6" t="s">
        <v>322</v>
      </c>
      <c r="B20" s="7"/>
    </row>
    <row r="22" ht="12.75">
      <c r="A22" s="6" t="s">
        <v>316</v>
      </c>
    </row>
    <row r="24" spans="1:2" ht="12.75">
      <c r="A24" s="6" t="s">
        <v>315</v>
      </c>
      <c r="B24" s="7"/>
    </row>
    <row r="25" ht="12.75">
      <c r="B25" s="7"/>
    </row>
    <row r="26" spans="1:2" ht="12.75">
      <c r="A26" s="6" t="s">
        <v>317</v>
      </c>
      <c r="B26" s="7"/>
    </row>
    <row r="28" spans="1:2" ht="12.75">
      <c r="A28" s="6" t="s">
        <v>323</v>
      </c>
      <c r="B28" s="7"/>
    </row>
    <row r="30" spans="1:2" ht="12.75">
      <c r="A30" s="6" t="s">
        <v>324</v>
      </c>
      <c r="B30" s="7"/>
    </row>
    <row r="32" spans="1:2" ht="12.75">
      <c r="A32" s="6" t="s">
        <v>309</v>
      </c>
      <c r="B32" s="9"/>
    </row>
    <row r="34" spans="1:2" ht="12.75">
      <c r="A34" s="6" t="s">
        <v>325</v>
      </c>
      <c r="B34" s="7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BP161"/>
  <sheetViews>
    <sheetView workbookViewId="0" topLeftCell="A114">
      <pane xSplit="1" topLeftCell="V1" activePane="topRight" state="frozen"/>
      <selection pane="topRight" activeCell="M158" sqref="M158"/>
    </sheetView>
  </sheetViews>
  <sheetFormatPr defaultColWidth="14.421875" defaultRowHeight="12.75"/>
  <cols>
    <col min="1" max="1" width="26.8515625" style="11" customWidth="1"/>
    <col min="2" max="30" width="14.421875" style="11" customWidth="1"/>
    <col min="31" max="16384" width="14.421875" style="11" customWidth="1"/>
  </cols>
  <sheetData>
    <row r="1" ht="13">
      <c r="A1" s="10" t="s">
        <v>236</v>
      </c>
    </row>
    <row r="2" spans="1:6" ht="12.75">
      <c r="A2" s="13" t="s">
        <v>161</v>
      </c>
      <c r="B2" s="13" t="s">
        <v>162</v>
      </c>
      <c r="D2" s="4"/>
      <c r="E2" s="4"/>
      <c r="F2" s="4"/>
    </row>
    <row r="3" spans="1:6" ht="12.75">
      <c r="A3" s="14" t="s">
        <v>235</v>
      </c>
      <c r="D3" s="4"/>
      <c r="E3" s="4"/>
      <c r="F3" s="4"/>
    </row>
    <row r="4" spans="1:6" ht="13">
      <c r="A4" s="14" t="s">
        <v>217</v>
      </c>
      <c r="B4" s="10" t="s">
        <v>236</v>
      </c>
      <c r="D4" s="4"/>
      <c r="E4" s="4"/>
      <c r="F4" s="4"/>
    </row>
    <row r="5" spans="1:6" ht="12.75">
      <c r="A5" s="14" t="s">
        <v>218</v>
      </c>
      <c r="B5" s="14" t="s">
        <v>164</v>
      </c>
      <c r="D5" s="4"/>
      <c r="E5" s="4"/>
      <c r="F5" s="4"/>
    </row>
    <row r="6" spans="4:6" ht="12.75">
      <c r="D6" s="4"/>
      <c r="E6" s="4"/>
      <c r="F6" s="4"/>
    </row>
    <row r="7" spans="1:6" ht="13">
      <c r="A7" s="10" t="s">
        <v>219</v>
      </c>
      <c r="C7" s="14" t="s">
        <v>220</v>
      </c>
      <c r="D7" s="4"/>
      <c r="E7" s="4"/>
      <c r="F7" s="4"/>
    </row>
    <row r="8" spans="1:6" ht="13">
      <c r="A8" s="10" t="s">
        <v>232</v>
      </c>
      <c r="C8" s="14" t="s">
        <v>143</v>
      </c>
      <c r="D8" s="4"/>
      <c r="E8" s="4"/>
      <c r="F8" s="4"/>
    </row>
    <row r="9" spans="1:6" ht="13">
      <c r="A9" s="10" t="s">
        <v>221</v>
      </c>
      <c r="C9" s="14" t="s">
        <v>48</v>
      </c>
      <c r="D9" s="4"/>
      <c r="E9" s="4"/>
      <c r="F9" s="4"/>
    </row>
    <row r="10" spans="1:6" ht="13">
      <c r="A10" s="10" t="s">
        <v>222</v>
      </c>
      <c r="C10" s="14" t="s">
        <v>144</v>
      </c>
      <c r="D10" s="4"/>
      <c r="E10" s="4"/>
      <c r="F10" s="4"/>
    </row>
    <row r="11" spans="1:68" ht="13">
      <c r="A11" s="202" t="s">
        <v>46</v>
      </c>
      <c r="B11" s="203">
        <v>1990</v>
      </c>
      <c r="C11" s="203">
        <v>1991</v>
      </c>
      <c r="D11" s="203">
        <v>1992</v>
      </c>
      <c r="E11" s="203">
        <v>1993</v>
      </c>
      <c r="F11" s="203">
        <v>1994</v>
      </c>
      <c r="G11" s="203">
        <v>1995</v>
      </c>
      <c r="H11" s="203">
        <v>1996</v>
      </c>
      <c r="I11" s="203">
        <v>1997</v>
      </c>
      <c r="J11" s="203">
        <v>1998</v>
      </c>
      <c r="K11" s="203">
        <v>1999</v>
      </c>
      <c r="L11" s="203">
        <v>2000</v>
      </c>
      <c r="M11" s="203">
        <v>2001</v>
      </c>
      <c r="N11" s="203">
        <v>2002</v>
      </c>
      <c r="O11" s="203">
        <v>2003</v>
      </c>
      <c r="P11" s="203">
        <v>2004</v>
      </c>
      <c r="Q11" s="203">
        <v>2005</v>
      </c>
      <c r="R11" s="203">
        <v>2006</v>
      </c>
      <c r="S11" s="203">
        <v>2007</v>
      </c>
      <c r="T11" s="203">
        <v>2008</v>
      </c>
      <c r="U11" s="203">
        <v>2009</v>
      </c>
      <c r="V11" s="203">
        <v>2010</v>
      </c>
      <c r="W11" s="203">
        <v>2011</v>
      </c>
      <c r="X11" s="203">
        <v>2012</v>
      </c>
      <c r="Y11" s="203">
        <v>2013</v>
      </c>
      <c r="Z11" s="203">
        <v>2014</v>
      </c>
      <c r="AA11" s="203">
        <v>2015</v>
      </c>
      <c r="AB11" s="203">
        <v>2016</v>
      </c>
      <c r="AC11" s="203">
        <v>2017</v>
      </c>
      <c r="AD11" s="203">
        <v>2018</v>
      </c>
      <c r="AE11" s="203">
        <v>2019</v>
      </c>
      <c r="AF11" s="203">
        <v>2020</v>
      </c>
      <c r="AG11" s="203">
        <v>2021</v>
      </c>
      <c r="AH11" s="203">
        <v>2022</v>
      </c>
      <c r="AI11" s="11">
        <v>1990</v>
      </c>
      <c r="AJ11" s="11">
        <v>1991</v>
      </c>
      <c r="AK11" s="11">
        <v>1992</v>
      </c>
      <c r="AL11" s="11">
        <v>1993</v>
      </c>
      <c r="AM11" s="11">
        <v>1994</v>
      </c>
      <c r="AN11" s="11">
        <v>1995</v>
      </c>
      <c r="AO11" s="11">
        <v>1996</v>
      </c>
      <c r="AP11" s="11">
        <v>1997</v>
      </c>
      <c r="AQ11" s="11">
        <v>1998</v>
      </c>
      <c r="AR11" s="11">
        <v>1999</v>
      </c>
      <c r="AS11" s="11">
        <v>2000</v>
      </c>
      <c r="AT11" s="11">
        <v>2001</v>
      </c>
      <c r="AU11" s="11">
        <v>2002</v>
      </c>
      <c r="AV11" s="11">
        <v>2003</v>
      </c>
      <c r="AW11" s="11">
        <v>2004</v>
      </c>
      <c r="AX11" s="11">
        <v>2005</v>
      </c>
      <c r="AY11" s="11">
        <v>2006</v>
      </c>
      <c r="AZ11" s="11">
        <v>2007</v>
      </c>
      <c r="BA11" s="11">
        <v>2008</v>
      </c>
      <c r="BB11" s="11">
        <v>2009</v>
      </c>
      <c r="BC11" s="11">
        <v>2010</v>
      </c>
      <c r="BD11" s="11">
        <v>2011</v>
      </c>
      <c r="BE11" s="11">
        <v>2012</v>
      </c>
      <c r="BF11" s="11">
        <v>2013</v>
      </c>
      <c r="BG11" s="11">
        <v>2014</v>
      </c>
      <c r="BH11" s="11">
        <v>2015</v>
      </c>
      <c r="BI11" s="11">
        <v>2016</v>
      </c>
      <c r="BJ11" s="11">
        <v>2017</v>
      </c>
      <c r="BK11" s="11">
        <v>2018</v>
      </c>
      <c r="BL11" s="11">
        <v>2019</v>
      </c>
      <c r="BM11" s="11">
        <v>2020</v>
      </c>
      <c r="BN11" s="11">
        <v>2021</v>
      </c>
      <c r="BO11" s="11">
        <v>2022</v>
      </c>
      <c r="BP11" s="11" t="s">
        <v>331</v>
      </c>
    </row>
    <row r="12" spans="1:68" ht="13">
      <c r="A12" s="25" t="s">
        <v>118</v>
      </c>
      <c r="B12" s="26">
        <v>62375843.018</v>
      </c>
      <c r="C12" s="27">
        <v>62129999.176</v>
      </c>
      <c r="D12" s="26">
        <v>60460565.863</v>
      </c>
      <c r="E12" s="26">
        <v>60395917.182</v>
      </c>
      <c r="F12" s="26">
        <v>60070443.955</v>
      </c>
      <c r="G12" s="26">
        <v>62147971.208</v>
      </c>
      <c r="H12" s="26">
        <v>64259112.654</v>
      </c>
      <c r="I12" s="26">
        <v>63992227.724</v>
      </c>
      <c r="J12" s="26">
        <v>64413070.959</v>
      </c>
      <c r="K12" s="26">
        <v>63824884.187</v>
      </c>
      <c r="L12" s="27">
        <v>64415379.34</v>
      </c>
      <c r="M12" s="26">
        <v>66055888.525</v>
      </c>
      <c r="N12" s="26">
        <v>66190790.901</v>
      </c>
      <c r="O12" s="26">
        <v>67824039.852</v>
      </c>
      <c r="P12" s="26">
        <v>68797758.357</v>
      </c>
      <c r="Q12" s="27">
        <v>69123601.829</v>
      </c>
      <c r="R12" s="26">
        <v>69833837.358</v>
      </c>
      <c r="S12" s="26">
        <v>69048256.886</v>
      </c>
      <c r="T12" s="26">
        <v>68859544.199</v>
      </c>
      <c r="U12" s="26">
        <v>64692926.131</v>
      </c>
      <c r="V12" s="26">
        <v>67256071.556</v>
      </c>
      <c r="W12" s="26">
        <v>65333375.423</v>
      </c>
      <c r="X12" s="26">
        <v>64402820.109</v>
      </c>
      <c r="Y12" s="26">
        <v>63673199.234</v>
      </c>
      <c r="Z12" s="26">
        <v>61487176.322</v>
      </c>
      <c r="AA12" s="26">
        <v>62011221.646</v>
      </c>
      <c r="AB12" s="26">
        <v>62774017.841</v>
      </c>
      <c r="AC12" s="26">
        <v>64002195.347</v>
      </c>
      <c r="AD12" s="26">
        <v>63452841.054</v>
      </c>
      <c r="AE12" s="27">
        <v>62878452.718</v>
      </c>
      <c r="AF12" s="26">
        <v>57745318.236</v>
      </c>
      <c r="AG12" s="26">
        <v>61229952.384</v>
      </c>
      <c r="AH12" s="26">
        <v>58461090.522</v>
      </c>
      <c r="AI12" s="11">
        <f>B12/B66*1000</f>
        <v>149.2135319216322</v>
      </c>
      <c r="AJ12" s="11">
        <f aca="true" t="shared" si="0" ref="AJ12:BO19">C12/C66*1000</f>
        <v>148.1034599056873</v>
      </c>
      <c r="AK12" s="11">
        <f t="shared" si="0"/>
        <v>143.8121294529394</v>
      </c>
      <c r="AL12" s="11">
        <f t="shared" si="0"/>
        <v>143.1479418515937</v>
      </c>
      <c r="AM12" s="11">
        <f t="shared" si="0"/>
        <v>141.97526841482318</v>
      </c>
      <c r="AN12" s="11">
        <f t="shared" si="0"/>
        <v>146.58904832872958</v>
      </c>
      <c r="AO12" s="11">
        <f t="shared" si="0"/>
        <v>151.32545349198054</v>
      </c>
      <c r="AP12" s="11">
        <f t="shared" si="0"/>
        <v>150.47311689596944</v>
      </c>
      <c r="AQ12" s="11">
        <f t="shared" si="0"/>
        <v>150.67985553772783</v>
      </c>
      <c r="AR12" s="11">
        <f t="shared" si="0"/>
        <v>149.1241643012346</v>
      </c>
      <c r="AS12" s="11">
        <f t="shared" si="0"/>
        <v>150.33678658659937</v>
      </c>
      <c r="AT12" s="11">
        <f t="shared" si="0"/>
        <v>153.89007017754088</v>
      </c>
      <c r="AU12" s="11">
        <f t="shared" si="0"/>
        <v>154.03124577591402</v>
      </c>
      <c r="AV12" s="11">
        <f t="shared" si="0"/>
        <v>157.2949532914228</v>
      </c>
      <c r="AW12" s="11">
        <f t="shared" si="0"/>
        <v>158.97364407463658</v>
      </c>
      <c r="AX12" s="11">
        <f t="shared" si="0"/>
        <v>159.11835325772512</v>
      </c>
      <c r="AY12" s="11">
        <f t="shared" si="0"/>
        <v>160.23688791162888</v>
      </c>
      <c r="AZ12" s="11">
        <f t="shared" si="0"/>
        <v>157.9229520505728</v>
      </c>
      <c r="BA12" s="11">
        <f t="shared" si="0"/>
        <v>156.95363522684323</v>
      </c>
      <c r="BB12" s="11">
        <f t="shared" si="0"/>
        <v>147.01337583273778</v>
      </c>
      <c r="BC12" s="11">
        <f t="shared" si="0"/>
        <v>152.62562361142935</v>
      </c>
      <c r="BD12" s="11">
        <f t="shared" si="0"/>
        <v>148.50441678483273</v>
      </c>
      <c r="BE12" s="11">
        <f t="shared" si="0"/>
        <v>146.1864285709081</v>
      </c>
      <c r="BF12" s="11">
        <f t="shared" si="0"/>
        <v>144.29934627023437</v>
      </c>
      <c r="BG12" s="11">
        <f t="shared" si="0"/>
        <v>138.83362657347337</v>
      </c>
      <c r="BH12" s="11">
        <f t="shared" si="0"/>
        <v>139.76980014903617</v>
      </c>
      <c r="BI12" s="11">
        <f t="shared" si="0"/>
        <v>141.12773931991396</v>
      </c>
      <c r="BJ12" s="11">
        <f t="shared" si="0"/>
        <v>143.65263610940238</v>
      </c>
      <c r="BK12" s="11">
        <f t="shared" si="0"/>
        <v>142.2044469084442</v>
      </c>
      <c r="BL12" s="11">
        <f t="shared" si="0"/>
        <v>140.84209553699569</v>
      </c>
      <c r="BM12" s="11">
        <f t="shared" si="0"/>
        <v>129.09176669880264</v>
      </c>
      <c r="BN12" s="11">
        <f t="shared" si="0"/>
        <v>136.9571119957712</v>
      </c>
      <c r="BO12" s="11">
        <f t="shared" si="0"/>
        <v>130.83800121050422</v>
      </c>
      <c r="BP12" s="204">
        <f>BO12/AI12-1</f>
        <v>-0.12314922429943498</v>
      </c>
    </row>
    <row r="13" spans="1:68" ht="13">
      <c r="A13" s="25" t="s">
        <v>12</v>
      </c>
      <c r="B13" s="30">
        <v>2211885.978</v>
      </c>
      <c r="C13" s="30">
        <v>2304376.476</v>
      </c>
      <c r="D13" s="30">
        <v>2326672.143</v>
      </c>
      <c r="E13" s="30">
        <v>2277063.978</v>
      </c>
      <c r="F13" s="30">
        <v>2395958.962</v>
      </c>
      <c r="G13" s="30">
        <v>2429990.611</v>
      </c>
      <c r="H13" s="30">
        <v>2577595.923</v>
      </c>
      <c r="I13" s="30">
        <v>2613622.533</v>
      </c>
      <c r="J13" s="30">
        <v>2677862.406</v>
      </c>
      <c r="K13" s="30">
        <v>2653116.162</v>
      </c>
      <c r="L13" s="30">
        <v>2712158.639</v>
      </c>
      <c r="M13" s="30">
        <v>2685765.093</v>
      </c>
      <c r="N13" s="30">
        <v>2663121.206</v>
      </c>
      <c r="O13" s="31">
        <v>2795735.53</v>
      </c>
      <c r="P13" s="30">
        <v>2820992.268</v>
      </c>
      <c r="Q13" s="30">
        <v>2801755.938</v>
      </c>
      <c r="R13" s="30">
        <v>2800257.211</v>
      </c>
      <c r="S13" s="31">
        <v>2799002.854</v>
      </c>
      <c r="T13" s="30">
        <v>2889675.199</v>
      </c>
      <c r="U13" s="30">
        <v>2664096.995</v>
      </c>
      <c r="V13" s="30">
        <v>2858952.896</v>
      </c>
      <c r="W13" s="30">
        <v>2654469.686</v>
      </c>
      <c r="X13" s="30">
        <v>2528822.754</v>
      </c>
      <c r="Y13" s="30">
        <v>2622692.403</v>
      </c>
      <c r="Z13" s="30">
        <v>2470298.901</v>
      </c>
      <c r="AA13" s="30">
        <v>2491224.546</v>
      </c>
      <c r="AB13" s="30">
        <v>2643833.137</v>
      </c>
      <c r="AC13" s="30">
        <v>2676288.154</v>
      </c>
      <c r="AD13" s="30">
        <v>2679245.378</v>
      </c>
      <c r="AE13" s="30">
        <v>2691425.054</v>
      </c>
      <c r="AF13" s="30">
        <v>2420779.425</v>
      </c>
      <c r="AG13" s="31">
        <v>2694965.227</v>
      </c>
      <c r="AH13" s="31">
        <v>2509029.87</v>
      </c>
      <c r="AI13" s="11">
        <f aca="true" t="shared" si="1" ref="AI13:AI51">B13/B67*1000</f>
        <v>222.34966327167203</v>
      </c>
      <c r="AJ13" s="11">
        <f t="shared" si="0"/>
        <v>230.7381840847704</v>
      </c>
      <c r="AK13" s="11">
        <f t="shared" si="0"/>
        <v>232.15653955993005</v>
      </c>
      <c r="AL13" s="11">
        <f t="shared" si="0"/>
        <v>226.1612865067148</v>
      </c>
      <c r="AM13" s="11">
        <f t="shared" si="0"/>
        <v>237.20883992297112</v>
      </c>
      <c r="AN13" s="11">
        <f t="shared" si="0"/>
        <v>239.86702145406568</v>
      </c>
      <c r="AO13" s="11">
        <f t="shared" si="0"/>
        <v>254.12441872742974</v>
      </c>
      <c r="AP13" s="11">
        <f t="shared" si="0"/>
        <v>256.987655239913</v>
      </c>
      <c r="AQ13" s="11">
        <f t="shared" si="0"/>
        <v>262.73479631218345</v>
      </c>
      <c r="AR13" s="11">
        <f t="shared" si="0"/>
        <v>259.75921111066725</v>
      </c>
      <c r="AS13" s="11">
        <f t="shared" si="0"/>
        <v>264.8829108265045</v>
      </c>
      <c r="AT13" s="11">
        <f t="shared" si="0"/>
        <v>261.6834021311038</v>
      </c>
      <c r="AU13" s="11">
        <f t="shared" si="0"/>
        <v>258.31156563341887</v>
      </c>
      <c r="AV13" s="11">
        <f t="shared" si="0"/>
        <v>269.96694137146136</v>
      </c>
      <c r="AW13" s="11">
        <f t="shared" si="0"/>
        <v>271.3426349317712</v>
      </c>
      <c r="AX13" s="11">
        <f t="shared" si="0"/>
        <v>268.217081574581</v>
      </c>
      <c r="AY13" s="11">
        <f t="shared" si="0"/>
        <v>266.4023827694589</v>
      </c>
      <c r="AZ13" s="11">
        <f t="shared" si="0"/>
        <v>264.44270990106884</v>
      </c>
      <c r="BA13" s="11">
        <f t="shared" si="0"/>
        <v>270.90198742536</v>
      </c>
      <c r="BB13" s="11">
        <f t="shared" si="0"/>
        <v>247.75199245239503</v>
      </c>
      <c r="BC13" s="11">
        <f t="shared" si="0"/>
        <v>263.7433534703487</v>
      </c>
      <c r="BD13" s="11">
        <f t="shared" si="0"/>
        <v>241.30143051703004</v>
      </c>
      <c r="BE13" s="11">
        <f t="shared" si="0"/>
        <v>228.3178130441719</v>
      </c>
      <c r="BF13" s="11">
        <f t="shared" si="0"/>
        <v>235.4730225622721</v>
      </c>
      <c r="BG13" s="11">
        <f t="shared" si="0"/>
        <v>220.94036771834675</v>
      </c>
      <c r="BH13" s="11">
        <f t="shared" si="0"/>
        <v>221.69296094408665</v>
      </c>
      <c r="BI13" s="11">
        <f t="shared" si="0"/>
        <v>233.73758197355755</v>
      </c>
      <c r="BJ13" s="11">
        <f t="shared" si="0"/>
        <v>235.7604401515294</v>
      </c>
      <c r="BK13" s="11">
        <f t="shared" si="0"/>
        <v>235.0506170544442</v>
      </c>
      <c r="BL13" s="11">
        <f t="shared" si="0"/>
        <v>234.94571079669112</v>
      </c>
      <c r="BM13" s="11">
        <f t="shared" si="0"/>
        <v>210.09260408385722</v>
      </c>
      <c r="BN13" s="11">
        <f t="shared" si="0"/>
        <v>233.23406062623332</v>
      </c>
      <c r="BO13" s="11">
        <f t="shared" si="0"/>
        <v>215.96757529487746</v>
      </c>
      <c r="BP13" s="204">
        <f aca="true" t="shared" si="2" ref="BP13:BP51">BO13/AI13-1</f>
        <v>-0.028702935200746293</v>
      </c>
    </row>
    <row r="14" spans="1:68" ht="13">
      <c r="A14" s="25" t="s">
        <v>13</v>
      </c>
      <c r="B14" s="26">
        <v>1183179.602</v>
      </c>
      <c r="C14" s="26">
        <v>959758.198</v>
      </c>
      <c r="D14" s="26">
        <v>879988.493</v>
      </c>
      <c r="E14" s="26">
        <v>946110.915</v>
      </c>
      <c r="F14" s="26">
        <v>913420.277</v>
      </c>
      <c r="G14" s="26">
        <v>989904.734</v>
      </c>
      <c r="H14" s="26">
        <v>978099.258</v>
      </c>
      <c r="I14" s="26">
        <v>879311.783</v>
      </c>
      <c r="J14" s="26">
        <v>845604.329</v>
      </c>
      <c r="K14" s="26">
        <v>767326.069</v>
      </c>
      <c r="L14" s="26">
        <v>782936.653</v>
      </c>
      <c r="M14" s="26">
        <v>818359.602</v>
      </c>
      <c r="N14" s="26">
        <v>799350.125</v>
      </c>
      <c r="O14" s="26">
        <v>821002.172</v>
      </c>
      <c r="P14" s="26">
        <v>798957.237</v>
      </c>
      <c r="Q14" s="26">
        <v>845476.914</v>
      </c>
      <c r="R14" s="26">
        <v>870720.333</v>
      </c>
      <c r="S14" s="26">
        <v>854237.811</v>
      </c>
      <c r="T14" s="26">
        <v>843968.788</v>
      </c>
      <c r="U14" s="26">
        <v>744287.624</v>
      </c>
      <c r="V14" s="26">
        <v>754142.157</v>
      </c>
      <c r="W14" s="26">
        <v>807026.485</v>
      </c>
      <c r="X14" s="26">
        <v>772828.037</v>
      </c>
      <c r="Y14" s="27">
        <v>719103.3</v>
      </c>
      <c r="Z14" s="26">
        <v>751765.722</v>
      </c>
      <c r="AA14" s="27">
        <v>785769.3</v>
      </c>
      <c r="AB14" s="26">
        <v>769172.631</v>
      </c>
      <c r="AC14" s="26">
        <v>796154.803</v>
      </c>
      <c r="AD14" s="26">
        <v>793137.9</v>
      </c>
      <c r="AE14" s="26">
        <v>784973.646</v>
      </c>
      <c r="AF14" s="26">
        <v>745182.154</v>
      </c>
      <c r="AG14" s="26">
        <v>810844.057</v>
      </c>
      <c r="AH14" s="26">
        <v>821564.008</v>
      </c>
      <c r="AI14" s="11">
        <f t="shared" si="1"/>
        <v>134.95358004988532</v>
      </c>
      <c r="AJ14" s="11">
        <f t="shared" si="0"/>
        <v>110.70808830594598</v>
      </c>
      <c r="AK14" s="11">
        <f t="shared" si="0"/>
        <v>102.37823003176676</v>
      </c>
      <c r="AL14" s="11">
        <f t="shared" si="0"/>
        <v>111.50573851339733</v>
      </c>
      <c r="AM14" s="11">
        <f t="shared" si="0"/>
        <v>107.9723246384089</v>
      </c>
      <c r="AN14" s="11">
        <f t="shared" si="0"/>
        <v>117.46239880352441</v>
      </c>
      <c r="AO14" s="11">
        <f t="shared" si="0"/>
        <v>116.65265402580768</v>
      </c>
      <c r="AP14" s="11">
        <f t="shared" si="0"/>
        <v>105.42123605791964</v>
      </c>
      <c r="AQ14" s="11">
        <f t="shared" si="0"/>
        <v>102.08667290419162</v>
      </c>
      <c r="AR14" s="11">
        <f t="shared" si="0"/>
        <v>93.23104256175087</v>
      </c>
      <c r="AS14" s="11">
        <f t="shared" si="0"/>
        <v>95.58643703066681</v>
      </c>
      <c r="AT14" s="11">
        <f t="shared" si="0"/>
        <v>100.41877604771256</v>
      </c>
      <c r="AU14" s="11">
        <f t="shared" si="0"/>
        <v>101.58456197025855</v>
      </c>
      <c r="AV14" s="11">
        <f t="shared" si="0"/>
        <v>105.18244070275522</v>
      </c>
      <c r="AW14" s="11">
        <f t="shared" si="0"/>
        <v>103.15585191604497</v>
      </c>
      <c r="AX14" s="11">
        <f t="shared" si="0"/>
        <v>109.96538811558399</v>
      </c>
      <c r="AY14" s="11">
        <f t="shared" si="0"/>
        <v>114.12740748876939</v>
      </c>
      <c r="AZ14" s="11">
        <f t="shared" si="0"/>
        <v>112.80532131784905</v>
      </c>
      <c r="BA14" s="11">
        <f t="shared" si="0"/>
        <v>112.25971847307302</v>
      </c>
      <c r="BB14" s="11">
        <f t="shared" si="0"/>
        <v>99.67533984659946</v>
      </c>
      <c r="BC14" s="11">
        <f t="shared" si="0"/>
        <v>101.61222504185662</v>
      </c>
      <c r="BD14" s="11">
        <f t="shared" si="0"/>
        <v>109.51001305256811</v>
      </c>
      <c r="BE14" s="11">
        <f t="shared" si="0"/>
        <v>105.47351043178153</v>
      </c>
      <c r="BF14" s="11">
        <f t="shared" si="0"/>
        <v>98.7162010786662</v>
      </c>
      <c r="BG14" s="11">
        <f t="shared" si="0"/>
        <v>103.7536895448141</v>
      </c>
      <c r="BH14" s="11">
        <f t="shared" si="0"/>
        <v>109.10131879184661</v>
      </c>
      <c r="BI14" s="11">
        <f t="shared" si="0"/>
        <v>107.51968902052397</v>
      </c>
      <c r="BJ14" s="11">
        <f t="shared" si="0"/>
        <v>112.10512669992461</v>
      </c>
      <c r="BK14" s="11">
        <f t="shared" si="0"/>
        <v>112.50128722783465</v>
      </c>
      <c r="BL14" s="11">
        <f t="shared" si="0"/>
        <v>112.13846751425241</v>
      </c>
      <c r="BM14" s="11">
        <f t="shared" si="0"/>
        <v>107.19759527536718</v>
      </c>
      <c r="BN14" s="11">
        <f t="shared" si="0"/>
        <v>117.23247738611805</v>
      </c>
      <c r="BO14" s="11">
        <f t="shared" si="0"/>
        <v>120.13036645899794</v>
      </c>
      <c r="BP14" s="204">
        <f t="shared" si="2"/>
        <v>-0.1098393505782359</v>
      </c>
    </row>
    <row r="15" spans="1:68" ht="13">
      <c r="A15" s="25" t="s">
        <v>96</v>
      </c>
      <c r="B15" s="30">
        <v>2093172.446</v>
      </c>
      <c r="C15" s="30">
        <v>1899099.902</v>
      </c>
      <c r="D15" s="30">
        <v>1848881.896</v>
      </c>
      <c r="E15" s="30">
        <v>1789020.701</v>
      </c>
      <c r="F15" s="31">
        <v>1727523.45</v>
      </c>
      <c r="G15" s="30">
        <v>1753355.626</v>
      </c>
      <c r="H15" s="31">
        <v>1802244.91</v>
      </c>
      <c r="I15" s="30">
        <v>1817596.441</v>
      </c>
      <c r="J15" s="30">
        <v>1760251.474</v>
      </c>
      <c r="K15" s="30">
        <v>1643484.195</v>
      </c>
      <c r="L15" s="30">
        <v>1728717.776</v>
      </c>
      <c r="M15" s="30">
        <v>1773669.912</v>
      </c>
      <c r="N15" s="30">
        <v>1797716.303</v>
      </c>
      <c r="O15" s="31">
        <v>1877373.73</v>
      </c>
      <c r="P15" s="30">
        <v>1925321.456</v>
      </c>
      <c r="Q15" s="30">
        <v>1906456.739</v>
      </c>
      <c r="R15" s="30">
        <v>1949632.259</v>
      </c>
      <c r="S15" s="30">
        <v>1945515.576</v>
      </c>
      <c r="T15" s="30">
        <v>1909673.038</v>
      </c>
      <c r="U15" s="30">
        <v>1793744.511</v>
      </c>
      <c r="V15" s="30">
        <v>1903585.422</v>
      </c>
      <c r="W15" s="30">
        <v>1826187.043</v>
      </c>
      <c r="X15" s="30">
        <v>1810468.978</v>
      </c>
      <c r="Y15" s="31">
        <v>1818996.42</v>
      </c>
      <c r="Z15" s="30">
        <v>1758982.799</v>
      </c>
      <c r="AA15" s="30">
        <v>1760635.348</v>
      </c>
      <c r="AB15" s="30">
        <v>1744204.314</v>
      </c>
      <c r="AC15" s="31">
        <v>1819704.1</v>
      </c>
      <c r="AD15" s="30">
        <v>1827079.974</v>
      </c>
      <c r="AE15" s="30">
        <v>1797586.453</v>
      </c>
      <c r="AF15" s="30">
        <v>1688159.591</v>
      </c>
      <c r="AG15" s="31">
        <v>1789723.569</v>
      </c>
      <c r="AH15" s="31">
        <v>1752801.035</v>
      </c>
      <c r="AI15" s="11">
        <f t="shared" si="1"/>
        <v>202.00268690657552</v>
      </c>
      <c r="AJ15" s="11">
        <f t="shared" si="0"/>
        <v>184.29619897197438</v>
      </c>
      <c r="AK15" s="11">
        <f t="shared" si="0"/>
        <v>179.28468269917386</v>
      </c>
      <c r="AL15" s="11">
        <f t="shared" si="0"/>
        <v>173.25907403635802</v>
      </c>
      <c r="AM15" s="11">
        <f t="shared" si="0"/>
        <v>167.1686933236875</v>
      </c>
      <c r="AN15" s="11">
        <f t="shared" si="0"/>
        <v>169.68240657432898</v>
      </c>
      <c r="AO15" s="11">
        <f t="shared" si="0"/>
        <v>174.61339434089203</v>
      </c>
      <c r="AP15" s="11">
        <f t="shared" si="0"/>
        <v>176.3092721534305</v>
      </c>
      <c r="AQ15" s="11">
        <f t="shared" si="0"/>
        <v>170.912720643744</v>
      </c>
      <c r="AR15" s="11">
        <f t="shared" si="0"/>
        <v>159.72251990622397</v>
      </c>
      <c r="AS15" s="11">
        <f t="shared" si="0"/>
        <v>168.19432700486027</v>
      </c>
      <c r="AT15" s="11">
        <f t="shared" si="0"/>
        <v>173.344921001479</v>
      </c>
      <c r="AU15" s="11">
        <f t="shared" si="0"/>
        <v>176.2262748571685</v>
      </c>
      <c r="AV15" s="11">
        <f t="shared" si="0"/>
        <v>184.18899051659682</v>
      </c>
      <c r="AW15" s="11">
        <f t="shared" si="0"/>
        <v>188.8431512924474</v>
      </c>
      <c r="AX15" s="11">
        <f t="shared" si="0"/>
        <v>186.92850707260766</v>
      </c>
      <c r="AY15" s="11">
        <f t="shared" si="0"/>
        <v>190.69962098392764</v>
      </c>
      <c r="AZ15" s="11">
        <f t="shared" si="0"/>
        <v>189.72804460362855</v>
      </c>
      <c r="BA15" s="11">
        <f t="shared" si="0"/>
        <v>184.62681286715363</v>
      </c>
      <c r="BB15" s="11">
        <f t="shared" si="0"/>
        <v>172.04890136309186</v>
      </c>
      <c r="BC15" s="11">
        <f t="shared" si="0"/>
        <v>181.95081345138752</v>
      </c>
      <c r="BD15" s="11">
        <f t="shared" si="0"/>
        <v>174.14264206834332</v>
      </c>
      <c r="BE15" s="11">
        <f t="shared" si="0"/>
        <v>172.33624829790645</v>
      </c>
      <c r="BF15" s="11">
        <f t="shared" si="0"/>
        <v>172.97211853225403</v>
      </c>
      <c r="BG15" s="11">
        <f t="shared" si="0"/>
        <v>167.3242665650979</v>
      </c>
      <c r="BH15" s="11">
        <f t="shared" si="0"/>
        <v>167.07054503701983</v>
      </c>
      <c r="BI15" s="11">
        <f t="shared" si="0"/>
        <v>165.2672219967646</v>
      </c>
      <c r="BJ15" s="11">
        <f t="shared" si="0"/>
        <v>172.0139013613995</v>
      </c>
      <c r="BK15" s="11">
        <f t="shared" si="0"/>
        <v>172.2026864139724</v>
      </c>
      <c r="BL15" s="11">
        <f t="shared" si="0"/>
        <v>168.79063015267892</v>
      </c>
      <c r="BM15" s="11">
        <f t="shared" si="0"/>
        <v>157.8613447299447</v>
      </c>
      <c r="BN15" s="11">
        <f t="shared" si="0"/>
        <v>170.53373382871345</v>
      </c>
      <c r="BO15" s="11">
        <f t="shared" si="0"/>
        <v>166.66823892688083</v>
      </c>
      <c r="BP15" s="204">
        <f t="shared" si="2"/>
        <v>-0.17492068308990638</v>
      </c>
    </row>
    <row r="16" spans="1:68" ht="13">
      <c r="A16" s="25" t="s">
        <v>14</v>
      </c>
      <c r="B16" s="26">
        <v>792597.244</v>
      </c>
      <c r="C16" s="26">
        <v>866103.565</v>
      </c>
      <c r="D16" s="26">
        <v>834116.186</v>
      </c>
      <c r="E16" s="26">
        <v>874225.085</v>
      </c>
      <c r="F16" s="26">
        <v>911435.404</v>
      </c>
      <c r="G16" s="26">
        <v>907705.066</v>
      </c>
      <c r="H16" s="26">
        <v>1012365.263</v>
      </c>
      <c r="I16" s="26">
        <v>940825.916</v>
      </c>
      <c r="J16" s="27">
        <v>930027.06</v>
      </c>
      <c r="K16" s="26">
        <v>893132.389</v>
      </c>
      <c r="L16" s="26">
        <v>870488.805</v>
      </c>
      <c r="M16" s="26">
        <v>886188.479</v>
      </c>
      <c r="N16" s="26">
        <v>865411.286</v>
      </c>
      <c r="O16" s="26">
        <v>913819.112</v>
      </c>
      <c r="P16" s="27">
        <v>883278.51</v>
      </c>
      <c r="Q16" s="27">
        <v>862188.96</v>
      </c>
      <c r="R16" s="26">
        <v>931427.426</v>
      </c>
      <c r="S16" s="26">
        <v>914429.588</v>
      </c>
      <c r="T16" s="26">
        <v>885084.757</v>
      </c>
      <c r="U16" s="26">
        <v>835251.772</v>
      </c>
      <c r="V16" s="26">
        <v>880059.832</v>
      </c>
      <c r="W16" s="26">
        <v>822427.289</v>
      </c>
      <c r="X16" s="26">
        <v>782101.786</v>
      </c>
      <c r="Y16" s="26">
        <v>791241.086</v>
      </c>
      <c r="Z16" s="26">
        <v>756891.313</v>
      </c>
      <c r="AA16" s="26">
        <v>754980.398</v>
      </c>
      <c r="AB16" s="26">
        <v>771085.023</v>
      </c>
      <c r="AC16" s="26">
        <v>770522.363</v>
      </c>
      <c r="AD16" s="26">
        <v>774410.525</v>
      </c>
      <c r="AE16" s="26">
        <v>758240.916</v>
      </c>
      <c r="AF16" s="26">
        <v>694275.573</v>
      </c>
      <c r="AG16" s="26">
        <v>730604.903</v>
      </c>
      <c r="AH16" s="26">
        <v>719712.899</v>
      </c>
      <c r="AI16" s="11">
        <f t="shared" si="1"/>
        <v>154.3396531804964</v>
      </c>
      <c r="AJ16" s="11">
        <f t="shared" si="0"/>
        <v>168.29083493945072</v>
      </c>
      <c r="AK16" s="11">
        <f t="shared" si="0"/>
        <v>161.58384859261474</v>
      </c>
      <c r="AL16" s="11">
        <f t="shared" si="0"/>
        <v>168.74931909615344</v>
      </c>
      <c r="AM16" s="11">
        <f t="shared" si="0"/>
        <v>175.38930024427313</v>
      </c>
      <c r="AN16" s="11">
        <f t="shared" si="0"/>
        <v>174.032619478277</v>
      </c>
      <c r="AO16" s="11">
        <f t="shared" si="0"/>
        <v>192.79376453406164</v>
      </c>
      <c r="AP16" s="11">
        <f t="shared" si="0"/>
        <v>178.35153278948482</v>
      </c>
      <c r="AQ16" s="11">
        <f t="shared" si="0"/>
        <v>175.64714836652905</v>
      </c>
      <c r="AR16" s="11">
        <f t="shared" si="0"/>
        <v>168.08496216390577</v>
      </c>
      <c r="AS16" s="11">
        <f t="shared" si="0"/>
        <v>163.31811231477556</v>
      </c>
      <c r="AT16" s="11">
        <f t="shared" si="0"/>
        <v>165.6671074169429</v>
      </c>
      <c r="AU16" s="11">
        <f t="shared" si="0"/>
        <v>161.20607657393683</v>
      </c>
      <c r="AV16" s="11">
        <f t="shared" si="0"/>
        <v>169.74420428913717</v>
      </c>
      <c r="AW16" s="11">
        <f t="shared" si="0"/>
        <v>163.64161188964067</v>
      </c>
      <c r="AX16" s="11">
        <f t="shared" si="0"/>
        <v>159.3281153415795</v>
      </c>
      <c r="AY16" s="11">
        <f t="shared" si="0"/>
        <v>171.61390367020738</v>
      </c>
      <c r="AZ16" s="11">
        <f t="shared" si="0"/>
        <v>167.87506636578397</v>
      </c>
      <c r="BA16" s="11">
        <f t="shared" si="0"/>
        <v>161.63596400958326</v>
      </c>
      <c r="BB16" s="11">
        <f t="shared" si="0"/>
        <v>151.5484347044</v>
      </c>
      <c r="BC16" s="11">
        <f t="shared" si="0"/>
        <v>159.00659290466868</v>
      </c>
      <c r="BD16" s="11">
        <f t="shared" si="0"/>
        <v>147.9018716950675</v>
      </c>
      <c r="BE16" s="11">
        <f t="shared" si="0"/>
        <v>140.14865041153902</v>
      </c>
      <c r="BF16" s="11">
        <f t="shared" si="0"/>
        <v>141.22677536327598</v>
      </c>
      <c r="BG16" s="11">
        <f t="shared" si="0"/>
        <v>134.50501231954948</v>
      </c>
      <c r="BH16" s="11">
        <f t="shared" si="0"/>
        <v>133.39547980772883</v>
      </c>
      <c r="BI16" s="11">
        <f t="shared" si="0"/>
        <v>135.1062048961926</v>
      </c>
      <c r="BJ16" s="11">
        <f t="shared" si="0"/>
        <v>134.0325838453415</v>
      </c>
      <c r="BK16" s="11">
        <f t="shared" si="0"/>
        <v>133.95348103072206</v>
      </c>
      <c r="BL16" s="11">
        <f t="shared" si="0"/>
        <v>130.59427107544658</v>
      </c>
      <c r="BM16" s="11">
        <f t="shared" si="0"/>
        <v>119.23472980095531</v>
      </c>
      <c r="BN16" s="11">
        <f t="shared" si="0"/>
        <v>125.10261530519028</v>
      </c>
      <c r="BO16" s="11">
        <f t="shared" si="0"/>
        <v>122.5372779402801</v>
      </c>
      <c r="BP16" s="204">
        <f t="shared" si="2"/>
        <v>-0.2060544687308855</v>
      </c>
    </row>
    <row r="17" spans="1:68" ht="13">
      <c r="A17" s="25" t="s">
        <v>15</v>
      </c>
      <c r="B17" s="30">
        <v>14999091.138</v>
      </c>
      <c r="C17" s="30">
        <v>14670530.893</v>
      </c>
      <c r="D17" s="31">
        <v>14391193.76</v>
      </c>
      <c r="E17" s="31">
        <v>14279913.95</v>
      </c>
      <c r="F17" s="30">
        <v>14220255.849</v>
      </c>
      <c r="G17" s="30">
        <v>14372439.317</v>
      </c>
      <c r="H17" s="30">
        <v>14847991.648</v>
      </c>
      <c r="I17" s="30">
        <v>14739288.503</v>
      </c>
      <c r="J17" s="30">
        <v>14649493.948</v>
      </c>
      <c r="K17" s="31">
        <v>14340352.67</v>
      </c>
      <c r="L17" s="30">
        <v>14429081.567</v>
      </c>
      <c r="M17" s="30">
        <v>14843191.666</v>
      </c>
      <c r="N17" s="30">
        <v>14522311.975</v>
      </c>
      <c r="O17" s="30">
        <v>14566267.075</v>
      </c>
      <c r="P17" s="30">
        <v>14672870.782</v>
      </c>
      <c r="Q17" s="30">
        <v>14610486.837</v>
      </c>
      <c r="R17" s="30">
        <v>15056721.949</v>
      </c>
      <c r="S17" s="30">
        <v>14340984.055</v>
      </c>
      <c r="T17" s="30">
        <v>14516277.786</v>
      </c>
      <c r="U17" s="30">
        <v>13575567.579</v>
      </c>
      <c r="V17" s="30">
        <v>14277979.113</v>
      </c>
      <c r="W17" s="31">
        <v>13543600.61</v>
      </c>
      <c r="X17" s="30">
        <v>13655136.021</v>
      </c>
      <c r="Y17" s="30">
        <v>13944873.681</v>
      </c>
      <c r="Z17" s="31">
        <v>13350083.55</v>
      </c>
      <c r="AA17" s="30">
        <v>13419338.649</v>
      </c>
      <c r="AB17" s="30">
        <v>13516905.469</v>
      </c>
      <c r="AC17" s="30">
        <v>13576981.332</v>
      </c>
      <c r="AD17" s="30">
        <v>13253717.31</v>
      </c>
      <c r="AE17" s="30">
        <v>12958687.585</v>
      </c>
      <c r="AF17" s="30">
        <v>11983000.801</v>
      </c>
      <c r="AG17" s="30">
        <v>12466233.358</v>
      </c>
      <c r="AH17" s="30">
        <v>11879766.623</v>
      </c>
      <c r="AI17" s="11">
        <f t="shared" si="1"/>
        <v>239.29996908854773</v>
      </c>
      <c r="AJ17" s="11">
        <f t="shared" si="0"/>
        <v>183.94905692029238</v>
      </c>
      <c r="AK17" s="11">
        <f t="shared" si="0"/>
        <v>179.27464246333372</v>
      </c>
      <c r="AL17" s="11">
        <f t="shared" si="0"/>
        <v>176.35046430343766</v>
      </c>
      <c r="AM17" s="11">
        <f t="shared" si="0"/>
        <v>174.8289801802951</v>
      </c>
      <c r="AN17" s="11">
        <f t="shared" si="0"/>
        <v>176.26545940454733</v>
      </c>
      <c r="AO17" s="11">
        <f t="shared" si="0"/>
        <v>181.47696800167407</v>
      </c>
      <c r="AP17" s="11">
        <f t="shared" si="0"/>
        <v>179.7207651104235</v>
      </c>
      <c r="AQ17" s="11">
        <f t="shared" si="0"/>
        <v>178.52744173074308</v>
      </c>
      <c r="AR17" s="11">
        <f t="shared" si="0"/>
        <v>174.80345145680647</v>
      </c>
      <c r="AS17" s="11">
        <f t="shared" si="0"/>
        <v>175.6143051033321</v>
      </c>
      <c r="AT17" s="11">
        <f t="shared" si="0"/>
        <v>180.44340712335614</v>
      </c>
      <c r="AU17" s="11">
        <f t="shared" si="0"/>
        <v>176.15547723141114</v>
      </c>
      <c r="AV17" s="11">
        <f t="shared" si="0"/>
        <v>176.48234790883276</v>
      </c>
      <c r="AW17" s="11">
        <f t="shared" si="0"/>
        <v>177.78472923442928</v>
      </c>
      <c r="AX17" s="11">
        <f t="shared" si="0"/>
        <v>177.0949876770359</v>
      </c>
      <c r="AY17" s="11">
        <f t="shared" si="0"/>
        <v>182.64299063799402</v>
      </c>
      <c r="AZ17" s="11">
        <f t="shared" si="0"/>
        <v>174.22098562561683</v>
      </c>
      <c r="BA17" s="11">
        <f t="shared" si="0"/>
        <v>176.55874097004036</v>
      </c>
      <c r="BB17" s="11">
        <f t="shared" si="0"/>
        <v>165.55094562161116</v>
      </c>
      <c r="BC17" s="11">
        <f t="shared" si="0"/>
        <v>174.5426059943554</v>
      </c>
      <c r="BD17" s="11">
        <f t="shared" si="0"/>
        <v>168.82637725668118</v>
      </c>
      <c r="BE17" s="11">
        <f t="shared" si="0"/>
        <v>169.9924437337463</v>
      </c>
      <c r="BF17" s="11">
        <f t="shared" si="0"/>
        <v>173.17716044904319</v>
      </c>
      <c r="BG17" s="11">
        <f t="shared" si="0"/>
        <v>165.29036636943766</v>
      </c>
      <c r="BH17" s="11">
        <f t="shared" si="0"/>
        <v>165.26780423154955</v>
      </c>
      <c r="BI17" s="11">
        <f t="shared" si="0"/>
        <v>164.48789728358088</v>
      </c>
      <c r="BJ17" s="11">
        <f t="shared" si="0"/>
        <v>164.52628902137965</v>
      </c>
      <c r="BK17" s="11">
        <f t="shared" si="0"/>
        <v>160.08383805890475</v>
      </c>
      <c r="BL17" s="11">
        <f t="shared" si="0"/>
        <v>156.09263346064242</v>
      </c>
      <c r="BM17" s="11">
        <f t="shared" si="0"/>
        <v>144.08410116158134</v>
      </c>
      <c r="BN17" s="11">
        <f t="shared" si="0"/>
        <v>149.91556383401502</v>
      </c>
      <c r="BO17" s="11">
        <f t="shared" si="0"/>
        <v>142.72197370730876</v>
      </c>
      <c r="BP17" s="204">
        <f t="shared" si="2"/>
        <v>-0.40358549041643377</v>
      </c>
    </row>
    <row r="18" spans="1:68" ht="13">
      <c r="A18" s="25" t="s">
        <v>16</v>
      </c>
      <c r="B18" s="26">
        <v>457432.009</v>
      </c>
      <c r="C18" s="26">
        <v>425859.359</v>
      </c>
      <c r="D18" s="26">
        <v>270837.325</v>
      </c>
      <c r="E18" s="26">
        <v>231809.377</v>
      </c>
      <c r="F18" s="26">
        <v>257085.052</v>
      </c>
      <c r="G18" s="26">
        <v>239381.108</v>
      </c>
      <c r="H18" s="26">
        <v>249684.432</v>
      </c>
      <c r="I18" s="26">
        <v>241842.296</v>
      </c>
      <c r="J18" s="26">
        <v>223471.496</v>
      </c>
      <c r="K18" s="26">
        <v>211895.376</v>
      </c>
      <c r="L18" s="26">
        <v>201497.439</v>
      </c>
      <c r="M18" s="26">
        <v>212357.034</v>
      </c>
      <c r="N18" s="26">
        <v>198895.586</v>
      </c>
      <c r="O18" s="26">
        <v>213221.291</v>
      </c>
      <c r="P18" s="26">
        <v>232087.127</v>
      </c>
      <c r="Q18" s="26">
        <v>235042.516</v>
      </c>
      <c r="R18" s="26">
        <v>236884.208</v>
      </c>
      <c r="S18" s="27">
        <v>277058.794</v>
      </c>
      <c r="T18" s="26">
        <v>244575.801</v>
      </c>
      <c r="U18" s="26">
        <v>194874.304</v>
      </c>
      <c r="V18" s="26">
        <v>257069.445</v>
      </c>
      <c r="W18" s="26">
        <v>249239.489</v>
      </c>
      <c r="X18" s="26">
        <v>237790.051</v>
      </c>
      <c r="Y18" s="26">
        <v>263541.718</v>
      </c>
      <c r="Z18" s="27">
        <v>247032.729</v>
      </c>
      <c r="AA18" s="26">
        <v>215024.405</v>
      </c>
      <c r="AB18" s="26">
        <v>263468.223</v>
      </c>
      <c r="AC18" s="26">
        <v>261021.149</v>
      </c>
      <c r="AD18" s="26">
        <v>252213.564</v>
      </c>
      <c r="AE18" s="26">
        <v>213537.15</v>
      </c>
      <c r="AF18" s="26">
        <v>200553.876</v>
      </c>
      <c r="AG18" s="26">
        <v>205552.075</v>
      </c>
      <c r="AH18" s="26">
        <v>216177.426</v>
      </c>
      <c r="AI18" s="11">
        <f t="shared" si="1"/>
        <v>291.24684849538295</v>
      </c>
      <c r="AJ18" s="11">
        <f t="shared" si="0"/>
        <v>271.63746173654073</v>
      </c>
      <c r="AK18" s="11">
        <f t="shared" si="0"/>
        <v>174.18557919013583</v>
      </c>
      <c r="AL18" s="11">
        <f t="shared" si="0"/>
        <v>153.38378670590873</v>
      </c>
      <c r="AM18" s="11">
        <f t="shared" si="0"/>
        <v>174.06459519334413</v>
      </c>
      <c r="AN18" s="11">
        <f t="shared" si="0"/>
        <v>165.30988243012277</v>
      </c>
      <c r="AO18" s="11">
        <f t="shared" si="0"/>
        <v>175.1935402387889</v>
      </c>
      <c r="AP18" s="11">
        <f t="shared" si="0"/>
        <v>172.0078122555114</v>
      </c>
      <c r="AQ18" s="11">
        <f t="shared" si="0"/>
        <v>160.4160984987158</v>
      </c>
      <c r="AR18" s="11">
        <f t="shared" si="0"/>
        <v>153.6323169984564</v>
      </c>
      <c r="AS18" s="11">
        <f t="shared" si="0"/>
        <v>143.79835075825156</v>
      </c>
      <c r="AT18" s="11">
        <f t="shared" si="0"/>
        <v>152.47647337584007</v>
      </c>
      <c r="AU18" s="11">
        <f t="shared" si="0"/>
        <v>143.76158177389394</v>
      </c>
      <c r="AV18" s="11">
        <f t="shared" si="0"/>
        <v>155.0486049200474</v>
      </c>
      <c r="AW18" s="11">
        <f t="shared" si="0"/>
        <v>169.87163915827998</v>
      </c>
      <c r="AX18" s="11">
        <f t="shared" si="0"/>
        <v>172.97164219744639</v>
      </c>
      <c r="AY18" s="11">
        <f t="shared" si="0"/>
        <v>175.37884652402457</v>
      </c>
      <c r="AZ18" s="11">
        <f t="shared" si="0"/>
        <v>206.31072141304026</v>
      </c>
      <c r="BA18" s="11">
        <f t="shared" si="0"/>
        <v>182.73198723887512</v>
      </c>
      <c r="BB18" s="11">
        <f t="shared" si="0"/>
        <v>145.89239223202122</v>
      </c>
      <c r="BC18" s="11">
        <f t="shared" si="0"/>
        <v>192.8083500213757</v>
      </c>
      <c r="BD18" s="11">
        <f t="shared" si="0"/>
        <v>187.4460305642044</v>
      </c>
      <c r="BE18" s="11">
        <f t="shared" si="0"/>
        <v>179.43480275305856</v>
      </c>
      <c r="BF18" s="11">
        <f t="shared" si="0"/>
        <v>199.62650226409548</v>
      </c>
      <c r="BG18" s="11">
        <f t="shared" si="0"/>
        <v>187.74066113956403</v>
      </c>
      <c r="BH18" s="11">
        <f t="shared" si="0"/>
        <v>163.532824537787</v>
      </c>
      <c r="BI18" s="11">
        <f t="shared" si="0"/>
        <v>200.21233654319636</v>
      </c>
      <c r="BJ18" s="11">
        <f t="shared" si="0"/>
        <v>198.3993653254892</v>
      </c>
      <c r="BK18" s="11">
        <f t="shared" si="0"/>
        <v>191.19646313146592</v>
      </c>
      <c r="BL18" s="11">
        <f t="shared" si="0"/>
        <v>161.1820096314971</v>
      </c>
      <c r="BM18" s="11">
        <f t="shared" si="0"/>
        <v>150.9085762271102</v>
      </c>
      <c r="BN18" s="11">
        <f t="shared" si="0"/>
        <v>154.54253090819418</v>
      </c>
      <c r="BO18" s="11">
        <f t="shared" si="0"/>
        <v>162.32022471910113</v>
      </c>
      <c r="BP18" s="204">
        <f t="shared" si="2"/>
        <v>-0.44267130938011046</v>
      </c>
    </row>
    <row r="19" spans="1:68" ht="13">
      <c r="A19" s="25" t="s">
        <v>17</v>
      </c>
      <c r="B19" s="31">
        <v>430811.34</v>
      </c>
      <c r="C19" s="30">
        <v>437400.234</v>
      </c>
      <c r="D19" s="30">
        <v>434177.216</v>
      </c>
      <c r="E19" s="30">
        <v>445405.403</v>
      </c>
      <c r="F19" s="30">
        <v>462889.488</v>
      </c>
      <c r="G19" s="30">
        <v>458091.113</v>
      </c>
      <c r="H19" s="30">
        <v>496434.338</v>
      </c>
      <c r="I19" s="30">
        <v>531997.175</v>
      </c>
      <c r="J19" s="30">
        <v>562107.19</v>
      </c>
      <c r="K19" s="30">
        <v>583887.228</v>
      </c>
      <c r="L19" s="30">
        <v>608142.529</v>
      </c>
      <c r="M19" s="30">
        <v>641035.044</v>
      </c>
      <c r="N19" s="30">
        <v>650734.108</v>
      </c>
      <c r="O19" s="30">
        <v>623947.461</v>
      </c>
      <c r="P19" s="30">
        <v>638113.241</v>
      </c>
      <c r="Q19" s="30">
        <v>652042.332</v>
      </c>
      <c r="R19" s="30">
        <v>656488.932</v>
      </c>
      <c r="S19" s="30">
        <v>679273.351</v>
      </c>
      <c r="T19" s="30">
        <v>670961.643</v>
      </c>
      <c r="U19" s="30">
        <v>640123.79</v>
      </c>
      <c r="V19" s="30">
        <v>636483.356</v>
      </c>
      <c r="W19" s="30">
        <v>585435.749</v>
      </c>
      <c r="X19" s="30">
        <v>592387.396</v>
      </c>
      <c r="Y19" s="31">
        <v>562913.288</v>
      </c>
      <c r="Z19" s="30">
        <v>566551.264</v>
      </c>
      <c r="AA19" s="30">
        <v>599471.145</v>
      </c>
      <c r="AB19" s="30">
        <v>632466.244</v>
      </c>
      <c r="AC19" s="30">
        <v>627333.09</v>
      </c>
      <c r="AD19" s="31">
        <v>630941.197</v>
      </c>
      <c r="AE19" s="30">
        <v>632883.116</v>
      </c>
      <c r="AF19" s="30">
        <v>582915.903</v>
      </c>
      <c r="AG19" s="30">
        <v>605126.477</v>
      </c>
      <c r="AH19" s="30">
        <v>619308.325</v>
      </c>
      <c r="AI19" s="11">
        <f t="shared" si="1"/>
        <v>122.84431859981694</v>
      </c>
      <c r="AJ19" s="11">
        <f t="shared" si="0"/>
        <v>124.22695007664065</v>
      </c>
      <c r="AK19" s="11">
        <f t="shared" si="0"/>
        <v>122.38990701036113</v>
      </c>
      <c r="AL19" s="11">
        <f t="shared" si="0"/>
        <v>124.78554404744595</v>
      </c>
      <c r="AM19" s="11">
        <f t="shared" si="0"/>
        <v>129.18492702239422</v>
      </c>
      <c r="AN19" s="11">
        <f t="shared" si="0"/>
        <v>127.33181797840071</v>
      </c>
      <c r="AO19" s="11">
        <f t="shared" si="0"/>
        <v>137.13409510602708</v>
      </c>
      <c r="AP19" s="11">
        <f t="shared" si="0"/>
        <v>145.55505471339595</v>
      </c>
      <c r="AQ19" s="11">
        <f t="shared" si="0"/>
        <v>152.1929172851145</v>
      </c>
      <c r="AR19" s="11">
        <f t="shared" si="0"/>
        <v>156.4539896238109</v>
      </c>
      <c r="AS19" s="11">
        <f t="shared" si="0"/>
        <v>160.98797214607822</v>
      </c>
      <c r="AT19" s="11">
        <f t="shared" si="0"/>
        <v>167.25054457818248</v>
      </c>
      <c r="AU19" s="11">
        <f t="shared" si="0"/>
        <v>166.86764988709393</v>
      </c>
      <c r="AV19" s="11">
        <f t="shared" si="0"/>
        <v>157.39591281045742</v>
      </c>
      <c r="AW19" s="11">
        <f t="shared" si="0"/>
        <v>158.38591226133704</v>
      </c>
      <c r="AX19" s="11">
        <f t="shared" si="0"/>
        <v>158.5832556682537</v>
      </c>
      <c r="AY19" s="11">
        <f t="shared" si="0"/>
        <v>156.0039437701454</v>
      </c>
      <c r="AZ19" s="11">
        <f t="shared" si="0"/>
        <v>156.51034165430525</v>
      </c>
      <c r="BA19" s="11">
        <f t="shared" si="0"/>
        <v>150.5152566364535</v>
      </c>
      <c r="BB19" s="11">
        <f t="shared" si="0"/>
        <v>141.57889882649368</v>
      </c>
      <c r="BC19" s="11">
        <f t="shared" si="0"/>
        <v>139.90403980456446</v>
      </c>
      <c r="BD19" s="11">
        <f t="shared" si="0"/>
        <v>128.07941160577138</v>
      </c>
      <c r="BE19" s="11">
        <f t="shared" si="0"/>
        <v>129.0804859229767</v>
      </c>
      <c r="BF19" s="11">
        <f t="shared" si="0"/>
        <v>122.11285790490172</v>
      </c>
      <c r="BG19" s="11">
        <f t="shared" si="0"/>
        <v>122.15811630039077</v>
      </c>
      <c r="BH19" s="11">
        <f t="shared" si="0"/>
        <v>128.15710722552268</v>
      </c>
      <c r="BI19" s="11">
        <f t="shared" si="0"/>
        <v>133.81886834609668</v>
      </c>
      <c r="BJ19" s="11">
        <f t="shared" si="0"/>
        <v>131.121001391402</v>
      </c>
      <c r="BK19" s="11">
        <f t="shared" si="0"/>
        <v>130.61904644591993</v>
      </c>
      <c r="BL19" s="11">
        <f t="shared" si="0"/>
        <v>129.04815343457906</v>
      </c>
      <c r="BM19" s="11">
        <f t="shared" si="0"/>
        <v>117.4182592598561</v>
      </c>
      <c r="BN19" s="11">
        <f t="shared" si="0"/>
        <v>120.8724159682833</v>
      </c>
      <c r="BO19" s="11">
        <f aca="true" t="shared" si="3" ref="BO19:BO51">AH19/AH73*1000</f>
        <v>122.39285285149971</v>
      </c>
      <c r="BP19" s="204">
        <f t="shared" si="2"/>
        <v>-0.0036751048275007747</v>
      </c>
    </row>
    <row r="20" spans="1:68" ht="13">
      <c r="A20" s="25" t="s">
        <v>18</v>
      </c>
      <c r="B20" s="26">
        <v>1035971.573</v>
      </c>
      <c r="C20" s="26">
        <v>1031210.609</v>
      </c>
      <c r="D20" s="26">
        <v>1069339.555</v>
      </c>
      <c r="E20" s="27">
        <v>1079184.8</v>
      </c>
      <c r="F20" s="26">
        <v>1117570.683</v>
      </c>
      <c r="G20" s="27">
        <v>1133427.93</v>
      </c>
      <c r="H20" s="26">
        <v>1143525.125</v>
      </c>
      <c r="I20" s="26">
        <v>1182847.096</v>
      </c>
      <c r="J20" s="26">
        <v>1253314.972</v>
      </c>
      <c r="K20" s="26">
        <v>1246723.009</v>
      </c>
      <c r="L20" s="26">
        <v>1318858.706</v>
      </c>
      <c r="M20" s="26">
        <v>1351102.729</v>
      </c>
      <c r="N20" s="26">
        <v>1355738.805</v>
      </c>
      <c r="O20" s="26">
        <v>1391973.611</v>
      </c>
      <c r="P20" s="26">
        <v>1415027.258</v>
      </c>
      <c r="Q20" s="26">
        <v>1420514.393</v>
      </c>
      <c r="R20" s="26">
        <v>1435459.468</v>
      </c>
      <c r="S20" s="26">
        <v>1439563.288</v>
      </c>
      <c r="T20" s="26">
        <v>1444817.068</v>
      </c>
      <c r="U20" s="26">
        <v>1379038.631</v>
      </c>
      <c r="V20" s="26">
        <v>1300274.404</v>
      </c>
      <c r="W20" s="26">
        <v>1268164.571</v>
      </c>
      <c r="X20" s="26">
        <v>1235557.265</v>
      </c>
      <c r="Y20" s="26">
        <v>1096498.772</v>
      </c>
      <c r="Z20" s="26">
        <v>1082670.385</v>
      </c>
      <c r="AA20" s="26">
        <v>1083184.405</v>
      </c>
      <c r="AB20" s="26">
        <v>1062364.684</v>
      </c>
      <c r="AC20" s="26">
        <v>1110706.299</v>
      </c>
      <c r="AD20" s="27">
        <v>1089534.62</v>
      </c>
      <c r="AE20" s="26">
        <v>1091601.224</v>
      </c>
      <c r="AF20" s="27">
        <v>924251.12</v>
      </c>
      <c r="AG20" s="26">
        <v>976417.563</v>
      </c>
      <c r="AH20" s="26">
        <v>995367.252</v>
      </c>
      <c r="AI20" s="11">
        <f t="shared" si="1"/>
        <v>102.3597102903578</v>
      </c>
      <c r="AJ20" s="11">
        <f aca="true" t="shared" si="4" ref="AJ20:AJ51">C20/C74*1000</f>
        <v>100.38368807160656</v>
      </c>
      <c r="AK20" s="11">
        <f aca="true" t="shared" si="5" ref="AK20:AK51">D20/D74*1000</f>
        <v>103.1467871200636</v>
      </c>
      <c r="AL20" s="11">
        <f aca="true" t="shared" si="6" ref="AL20:AL51">E20/E74*1000</f>
        <v>103.45979726886064</v>
      </c>
      <c r="AM20" s="11">
        <f aca="true" t="shared" si="7" ref="AM20:AM51">F20/F74*1000</f>
        <v>106.53807687434859</v>
      </c>
      <c r="AN20" s="11">
        <f aca="true" t="shared" si="8" ref="AN20:AN51">G20/G74*1000</f>
        <v>107.57695848309405</v>
      </c>
      <c r="AO20" s="11">
        <f aca="true" t="shared" si="9" ref="AO20:AO51">H20/H74*1000</f>
        <v>107.99860875159563</v>
      </c>
      <c r="AP20" s="11">
        <f aca="true" t="shared" si="10" ref="AP20:AP51">I20/I74*1000</f>
        <v>111.28209461668429</v>
      </c>
      <c r="AQ20" s="11">
        <f aca="true" t="shared" si="11" ref="AQ20:AQ51">J20/J74*1000</f>
        <v>117.20617885114441</v>
      </c>
      <c r="AR20" s="11">
        <f aca="true" t="shared" si="12" ref="AR20:AR51">K20/K74*1000</f>
        <v>115.99831788330378</v>
      </c>
      <c r="AS20" s="11">
        <f aca="true" t="shared" si="13" ref="AS20:AS51">L20/L74*1000</f>
        <v>122.39275784137665</v>
      </c>
      <c r="AT20" s="11">
        <f aca="true" t="shared" si="14" ref="AT20:AT51">M20/M74*1000</f>
        <v>124.68660950098787</v>
      </c>
      <c r="AU20" s="11">
        <f aca="true" t="shared" si="15" ref="AU20:AU51">N20/N74*1000</f>
        <v>124.51365615891002</v>
      </c>
      <c r="AV20" s="11">
        <f aca="true" t="shared" si="16" ref="AV20:AV51">O20/O74*1000</f>
        <v>127.51950719005623</v>
      </c>
      <c r="AW20" s="11">
        <f aca="true" t="shared" si="17" ref="AW20:AW51">P20/P74*1000</f>
        <v>129.3399937424414</v>
      </c>
      <c r="AX20" s="11">
        <f aca="true" t="shared" si="18" ref="AX20:AX51">Q20/Q74*1000</f>
        <v>129.4918676649366</v>
      </c>
      <c r="AY20" s="11">
        <f aca="true" t="shared" si="19" ref="AY20:AY51">R20/R74*1000</f>
        <v>130.44039191924628</v>
      </c>
      <c r="AZ20" s="11">
        <f aca="true" t="shared" si="20" ref="AZ20:AZ51">S20/S74*1000</f>
        <v>130.44239257528628</v>
      </c>
      <c r="BA20" s="11">
        <f aca="true" t="shared" si="21" ref="BA20:BA51">T20/T74*1000</f>
        <v>130.62338823555365</v>
      </c>
      <c r="BB20" s="11">
        <f aca="true" t="shared" si="22" ref="BB20:BB51">U20/U74*1000</f>
        <v>124.2965594071788</v>
      </c>
      <c r="BC20" s="11">
        <f aca="true" t="shared" si="23" ref="BC20:BC51">V20/V74*1000</f>
        <v>116.93862836014065</v>
      </c>
      <c r="BD20" s="11">
        <f aca="true" t="shared" si="24" ref="BD20:BD51">W20/W74*1000</f>
        <v>114.00879974381915</v>
      </c>
      <c r="BE20" s="11">
        <f aca="true" t="shared" si="25" ref="BE20:BE51">X20/X74*1000</f>
        <v>111.44795391761765</v>
      </c>
      <c r="BF20" s="11">
        <f aca="true" t="shared" si="26" ref="BF20:BF51">Y20/Y74*1000</f>
        <v>99.64895827416719</v>
      </c>
      <c r="BG20" s="11">
        <f aca="true" t="shared" si="27" ref="BG20:BG51">Z20/Z74*1000</f>
        <v>99.08387555486246</v>
      </c>
      <c r="BH20" s="11">
        <f aca="true" t="shared" si="28" ref="BH20:BH51">AA20/AA74*1000</f>
        <v>99.7589435751534</v>
      </c>
      <c r="BI20" s="11">
        <f aca="true" t="shared" si="29" ref="BI20:BI51">AB20/AB74*1000</f>
        <v>98.51534772511376</v>
      </c>
      <c r="BJ20" s="11">
        <f aca="true" t="shared" si="30" ref="BJ20:BJ51">AC20/AC74*1000</f>
        <v>103.14695316103641</v>
      </c>
      <c r="BK20" s="11">
        <f aca="true" t="shared" si="31" ref="BK20:BK51">AD20/AD74*1000</f>
        <v>101.43542343870523</v>
      </c>
      <c r="BL20" s="11">
        <f aca="true" t="shared" si="32" ref="BL20:BL51">AE20/AE74*1000</f>
        <v>101.78480556708925</v>
      </c>
      <c r="BM20" s="11">
        <f aca="true" t="shared" si="33" ref="BM20:BM51">AF20/AF74*1000</f>
        <v>86.22899800486353</v>
      </c>
      <c r="BN20" s="11">
        <f aca="true" t="shared" si="34" ref="BN20:BN51">AG20/AG74*1000</f>
        <v>91.43657755038285</v>
      </c>
      <c r="BO20" s="11">
        <f t="shared" si="3"/>
        <v>95.16137640344704</v>
      </c>
      <c r="BP20" s="204">
        <f t="shared" si="2"/>
        <v>-0.07032389859732568</v>
      </c>
    </row>
    <row r="21" spans="1:68" ht="13">
      <c r="A21" s="25" t="s">
        <v>19</v>
      </c>
      <c r="B21" s="31">
        <v>3856674.32</v>
      </c>
      <c r="C21" s="30">
        <v>4009611.029</v>
      </c>
      <c r="D21" s="30">
        <v>4089606.023</v>
      </c>
      <c r="E21" s="30">
        <v>3917168.084</v>
      </c>
      <c r="F21" s="30">
        <v>4119573.539</v>
      </c>
      <c r="G21" s="30">
        <v>4432622.914</v>
      </c>
      <c r="H21" s="30">
        <v>4437953.861</v>
      </c>
      <c r="I21" s="30">
        <v>4754997.862</v>
      </c>
      <c r="J21" s="31">
        <v>4992919.47</v>
      </c>
      <c r="K21" s="30">
        <v>5215968.885</v>
      </c>
      <c r="L21" s="30">
        <v>5444408.017</v>
      </c>
      <c r="M21" s="30">
        <v>5610805.461</v>
      </c>
      <c r="N21" s="31">
        <v>5768042.01</v>
      </c>
      <c r="O21" s="30">
        <v>5964229.434</v>
      </c>
      <c r="P21" s="30">
        <v>6230407.708</v>
      </c>
      <c r="Q21" s="30">
        <v>6380121.835</v>
      </c>
      <c r="R21" s="30">
        <v>6402196.386</v>
      </c>
      <c r="S21" s="31">
        <v>6503854.13</v>
      </c>
      <c r="T21" s="30">
        <v>6298979.533</v>
      </c>
      <c r="U21" s="30">
        <v>5818516.942</v>
      </c>
      <c r="V21" s="30">
        <v>5800262.426</v>
      </c>
      <c r="W21" s="30">
        <v>5782419.057</v>
      </c>
      <c r="X21" s="30">
        <v>5755580.287</v>
      </c>
      <c r="Y21" s="30">
        <v>5357663.206</v>
      </c>
      <c r="Z21" s="30">
        <v>5278708.706</v>
      </c>
      <c r="AA21" s="30">
        <v>5459641.622</v>
      </c>
      <c r="AB21" s="30">
        <v>5502931.577</v>
      </c>
      <c r="AC21" s="30">
        <v>5741759.981</v>
      </c>
      <c r="AD21" s="30">
        <v>5746883.358</v>
      </c>
      <c r="AE21" s="30">
        <v>5610966.976</v>
      </c>
      <c r="AF21" s="30">
        <v>4947447.026</v>
      </c>
      <c r="AG21" s="30">
        <v>5243924.445</v>
      </c>
      <c r="AH21" s="30">
        <v>5364112.314</v>
      </c>
      <c r="AI21" s="11">
        <f t="shared" si="1"/>
        <v>99.26265120783918</v>
      </c>
      <c r="AJ21" s="11">
        <f t="shared" si="4"/>
        <v>103.12409992989967</v>
      </c>
      <c r="AK21" s="11">
        <f t="shared" si="5"/>
        <v>104.72384409588444</v>
      </c>
      <c r="AL21" s="11">
        <f t="shared" si="6"/>
        <v>99.76478942535552</v>
      </c>
      <c r="AM21" s="11">
        <f t="shared" si="7"/>
        <v>104.40271899413077</v>
      </c>
      <c r="AN21" s="11">
        <f t="shared" si="8"/>
        <v>111.82274352754102</v>
      </c>
      <c r="AO21" s="11">
        <f t="shared" si="9"/>
        <v>111.48292218617118</v>
      </c>
      <c r="AP21" s="11">
        <f t="shared" si="10"/>
        <v>118.96021425757446</v>
      </c>
      <c r="AQ21" s="11">
        <f t="shared" si="11"/>
        <v>124.37694304741977</v>
      </c>
      <c r="AR21" s="11">
        <f t="shared" si="12"/>
        <v>129.41705024726346</v>
      </c>
      <c r="AS21" s="11">
        <f t="shared" si="13"/>
        <v>134.5288740485526</v>
      </c>
      <c r="AT21" s="11">
        <f t="shared" si="14"/>
        <v>137.97443169641525</v>
      </c>
      <c r="AU21" s="11">
        <f t="shared" si="15"/>
        <v>140.5630055680383</v>
      </c>
      <c r="AV21" s="11">
        <f t="shared" si="16"/>
        <v>142.58995250961812</v>
      </c>
      <c r="AW21" s="11">
        <f t="shared" si="17"/>
        <v>146.43433534949014</v>
      </c>
      <c r="AX21" s="11">
        <f t="shared" si="18"/>
        <v>147.3593871842002</v>
      </c>
      <c r="AY21" s="11">
        <f t="shared" si="19"/>
        <v>145.47149749314764</v>
      </c>
      <c r="AZ21" s="11">
        <f t="shared" si="20"/>
        <v>145.22502255571138</v>
      </c>
      <c r="BA21" s="11">
        <f t="shared" si="21"/>
        <v>137.92699526038913</v>
      </c>
      <c r="BB21" s="11">
        <f t="shared" si="22"/>
        <v>125.83495726673729</v>
      </c>
      <c r="BC21" s="11">
        <f t="shared" si="23"/>
        <v>124.77273139610347</v>
      </c>
      <c r="BD21" s="11">
        <f t="shared" si="24"/>
        <v>123.90763273987835</v>
      </c>
      <c r="BE21" s="11">
        <f t="shared" si="25"/>
        <v>122.9346269451215</v>
      </c>
      <c r="BF21" s="11">
        <f t="shared" si="26"/>
        <v>114.65664736841318</v>
      </c>
      <c r="BG21" s="11">
        <f t="shared" si="27"/>
        <v>113.49084368167587</v>
      </c>
      <c r="BH21" s="11">
        <f t="shared" si="28"/>
        <v>117.53913350964643</v>
      </c>
      <c r="BI21" s="11">
        <f t="shared" si="29"/>
        <v>118.49525938779759</v>
      </c>
      <c r="BJ21" s="11">
        <f t="shared" si="30"/>
        <v>123.40433758803081</v>
      </c>
      <c r="BK21" s="11">
        <f t="shared" si="31"/>
        <v>123.16919502271476</v>
      </c>
      <c r="BL21" s="11">
        <f t="shared" si="32"/>
        <v>119.54236111081521</v>
      </c>
      <c r="BM21" s="11">
        <f t="shared" si="33"/>
        <v>104.52511720565442</v>
      </c>
      <c r="BN21" s="11">
        <f t="shared" si="34"/>
        <v>110.63436335114291</v>
      </c>
      <c r="BO21" s="11">
        <f t="shared" si="3"/>
        <v>113.0884492750632</v>
      </c>
      <c r="BP21" s="204">
        <f t="shared" si="2"/>
        <v>0.13928499691465146</v>
      </c>
    </row>
    <row r="22" spans="1:68" ht="13">
      <c r="A22" s="25" t="s">
        <v>20</v>
      </c>
      <c r="B22" s="26">
        <v>9579575.904</v>
      </c>
      <c r="C22" s="27">
        <v>10113600.36</v>
      </c>
      <c r="D22" s="26">
        <v>9953158.928</v>
      </c>
      <c r="E22" s="26">
        <v>10111098.154</v>
      </c>
      <c r="F22" s="26">
        <v>9730761.369</v>
      </c>
      <c r="G22" s="26">
        <v>10134690.269</v>
      </c>
      <c r="H22" s="26">
        <v>10709596.144</v>
      </c>
      <c r="I22" s="26">
        <v>10399932.291</v>
      </c>
      <c r="J22" s="27">
        <v>10717140.92</v>
      </c>
      <c r="K22" s="26">
        <v>10721070.222</v>
      </c>
      <c r="L22" s="26">
        <v>10832614.459</v>
      </c>
      <c r="M22" s="26">
        <v>11170391.819</v>
      </c>
      <c r="N22" s="26">
        <v>11195018.201</v>
      </c>
      <c r="O22" s="26">
        <v>11469661.158</v>
      </c>
      <c r="P22" s="26">
        <v>11665689.103</v>
      </c>
      <c r="Q22" s="26">
        <v>11711128.213</v>
      </c>
      <c r="R22" s="27">
        <v>11547230.51</v>
      </c>
      <c r="S22" s="26">
        <v>11446006.646</v>
      </c>
      <c r="T22" s="26">
        <v>11495579.813</v>
      </c>
      <c r="U22" s="26">
        <v>11050277.649</v>
      </c>
      <c r="V22" s="26">
        <v>11388158.765</v>
      </c>
      <c r="W22" s="26">
        <v>11189292.482</v>
      </c>
      <c r="X22" s="26">
        <v>11191806.004</v>
      </c>
      <c r="Y22" s="26">
        <v>11239407.244</v>
      </c>
      <c r="Z22" s="26">
        <v>10799260.384</v>
      </c>
      <c r="AA22" s="26">
        <v>10974377.644</v>
      </c>
      <c r="AB22" s="27">
        <v>10782876.793</v>
      </c>
      <c r="AC22" s="26">
        <v>10788153.052</v>
      </c>
      <c r="AD22" s="26">
        <v>10747890.593</v>
      </c>
      <c r="AE22" s="26">
        <v>10616233.512</v>
      </c>
      <c r="AF22" s="26">
        <v>9404988.12</v>
      </c>
      <c r="AG22" s="26">
        <v>10177214.948</v>
      </c>
      <c r="AH22" s="26">
        <v>9252862.827</v>
      </c>
      <c r="AI22" s="11" t="e">
        <f t="shared" si="1"/>
        <v>#VALUE!</v>
      </c>
      <c r="AJ22" s="11">
        <f t="shared" si="4"/>
        <v>173.4351554879142</v>
      </c>
      <c r="AK22" s="11">
        <f t="shared" si="5"/>
        <v>169.835069250496</v>
      </c>
      <c r="AL22" s="11">
        <f t="shared" si="6"/>
        <v>171.70652353977468</v>
      </c>
      <c r="AM22" s="11">
        <f t="shared" si="7"/>
        <v>164.6370581541248</v>
      </c>
      <c r="AN22" s="11">
        <f t="shared" si="8"/>
        <v>170.86178064928754</v>
      </c>
      <c r="AO22" s="11">
        <f t="shared" si="9"/>
        <v>179.92578720542318</v>
      </c>
      <c r="AP22" s="11">
        <f t="shared" si="10"/>
        <v>174.1262612306728</v>
      </c>
      <c r="AQ22" s="11">
        <f t="shared" si="11"/>
        <v>178.81307520341576</v>
      </c>
      <c r="AR22" s="11">
        <f t="shared" si="12"/>
        <v>178.21362469061535</v>
      </c>
      <c r="AS22" s="11">
        <f t="shared" si="13"/>
        <v>178.91833384749617</v>
      </c>
      <c r="AT22" s="11">
        <f t="shared" si="14"/>
        <v>183.1832945155255</v>
      </c>
      <c r="AU22" s="11">
        <f t="shared" si="15"/>
        <v>182.25793891173157</v>
      </c>
      <c r="AV22" s="11">
        <f t="shared" si="16"/>
        <v>185.40095762827698</v>
      </c>
      <c r="AW22" s="11">
        <f t="shared" si="17"/>
        <v>187.27354989524298</v>
      </c>
      <c r="AX22" s="11">
        <f t="shared" si="18"/>
        <v>186.56352996127148</v>
      </c>
      <c r="AY22" s="11">
        <f t="shared" si="19"/>
        <v>182.6237097525551</v>
      </c>
      <c r="AZ22" s="11">
        <f t="shared" si="20"/>
        <v>179.84122800408798</v>
      </c>
      <c r="BA22" s="11">
        <f t="shared" si="21"/>
        <v>179.59824941862394</v>
      </c>
      <c r="BB22" s="11">
        <f t="shared" si="22"/>
        <v>171.7208832957323</v>
      </c>
      <c r="BC22" s="11">
        <f t="shared" si="23"/>
        <v>176.12682112717863</v>
      </c>
      <c r="BD22" s="11">
        <f t="shared" si="24"/>
        <v>172.19933402505725</v>
      </c>
      <c r="BE22" s="11">
        <f t="shared" si="25"/>
        <v>171.4510305110149</v>
      </c>
      <c r="BF22" s="11">
        <f t="shared" si="26"/>
        <v>171.33151338369385</v>
      </c>
      <c r="BG22" s="11">
        <f t="shared" si="27"/>
        <v>163.21469709962733</v>
      </c>
      <c r="BH22" s="11">
        <f t="shared" si="28"/>
        <v>165.13214930905468</v>
      </c>
      <c r="BI22" s="11">
        <f t="shared" si="29"/>
        <v>161.81178193513105</v>
      </c>
      <c r="BJ22" s="11">
        <f t="shared" si="30"/>
        <v>161.47556897926495</v>
      </c>
      <c r="BK22" s="11">
        <f t="shared" si="31"/>
        <v>160.35351466315635</v>
      </c>
      <c r="BL22" s="11">
        <f t="shared" si="32"/>
        <v>158.03225811637668</v>
      </c>
      <c r="BM22" s="11">
        <f t="shared" si="33"/>
        <v>139.7052576301894</v>
      </c>
      <c r="BN22" s="11">
        <f t="shared" si="34"/>
        <v>150.4243874684839</v>
      </c>
      <c r="BO22" s="11">
        <f t="shared" si="3"/>
        <v>136.3282804635348</v>
      </c>
      <c r="BP22" s="204" t="e">
        <f t="shared" si="2"/>
        <v>#VALUE!</v>
      </c>
    </row>
    <row r="23" spans="1:68" ht="13">
      <c r="A23" s="25" t="s">
        <v>21</v>
      </c>
      <c r="B23" s="31">
        <v>404382.78</v>
      </c>
      <c r="C23" s="30">
        <v>339167.289</v>
      </c>
      <c r="D23" s="30">
        <v>309928.983</v>
      </c>
      <c r="E23" s="30">
        <v>317594.982</v>
      </c>
      <c r="F23" s="30">
        <v>311614.008</v>
      </c>
      <c r="G23" s="30">
        <v>321038.244</v>
      </c>
      <c r="H23" s="30">
        <v>347980.692</v>
      </c>
      <c r="I23" s="30">
        <v>355204.199</v>
      </c>
      <c r="J23" s="30">
        <v>360780.836</v>
      </c>
      <c r="K23" s="31">
        <v>369613.12</v>
      </c>
      <c r="L23" s="30">
        <v>355411.988</v>
      </c>
      <c r="M23" s="30">
        <v>369832.285</v>
      </c>
      <c r="N23" s="30">
        <v>378449.514</v>
      </c>
      <c r="O23" s="30">
        <v>405020.394</v>
      </c>
      <c r="P23" s="30">
        <v>405325.587</v>
      </c>
      <c r="Q23" s="30">
        <v>412437.751</v>
      </c>
      <c r="R23" s="30">
        <v>410098.641</v>
      </c>
      <c r="S23" s="30">
        <v>426280.687</v>
      </c>
      <c r="T23" s="30">
        <v>416157.552</v>
      </c>
      <c r="U23" s="30">
        <v>400683.475</v>
      </c>
      <c r="V23" s="30">
        <v>396814.807</v>
      </c>
      <c r="W23" s="30">
        <v>388707.444</v>
      </c>
      <c r="X23" s="30">
        <v>365462.219</v>
      </c>
      <c r="Y23" s="30">
        <v>358369.959</v>
      </c>
      <c r="Z23" s="30">
        <v>341483.437</v>
      </c>
      <c r="AA23" s="30">
        <v>356230.784</v>
      </c>
      <c r="AB23" s="30">
        <v>359353.336</v>
      </c>
      <c r="AC23" s="30">
        <v>372132.779</v>
      </c>
      <c r="AD23" s="30">
        <v>364117.261</v>
      </c>
      <c r="AE23" s="30">
        <v>369026.449</v>
      </c>
      <c r="AF23" s="30">
        <v>348472.882</v>
      </c>
      <c r="AG23" s="30">
        <v>365012.884</v>
      </c>
      <c r="AH23" s="30">
        <v>357004.959</v>
      </c>
      <c r="AI23" s="11">
        <f t="shared" si="1"/>
        <v>84.73086119890475</v>
      </c>
      <c r="AJ23" s="11">
        <f t="shared" si="4"/>
        <v>70.92316891525809</v>
      </c>
      <c r="AK23" s="11">
        <f t="shared" si="5"/>
        <v>67.43648540590291</v>
      </c>
      <c r="AL23" s="11">
        <f t="shared" si="6"/>
        <v>69.71267475911321</v>
      </c>
      <c r="AM23" s="11">
        <f t="shared" si="7"/>
        <v>67.08366200912563</v>
      </c>
      <c r="AN23" s="11">
        <f t="shared" si="8"/>
        <v>68.90869655087593</v>
      </c>
      <c r="AO23" s="11">
        <f t="shared" si="9"/>
        <v>75.95896242158385</v>
      </c>
      <c r="AP23" s="11">
        <f t="shared" si="10"/>
        <v>78.35914514536421</v>
      </c>
      <c r="AQ23" s="11">
        <f t="shared" si="11"/>
        <v>79.52298574417455</v>
      </c>
      <c r="AR23" s="11">
        <f t="shared" si="12"/>
        <v>81.63807521214986</v>
      </c>
      <c r="AS23" s="11">
        <f t="shared" si="13"/>
        <v>79.02021528613847</v>
      </c>
      <c r="AT23" s="11">
        <f t="shared" si="14"/>
        <v>86.09949443661436</v>
      </c>
      <c r="AU23" s="11">
        <f t="shared" si="15"/>
        <v>87.89920831384273</v>
      </c>
      <c r="AV23" s="11">
        <f t="shared" si="16"/>
        <v>94.07300115390403</v>
      </c>
      <c r="AW23" s="11">
        <f t="shared" si="17"/>
        <v>94.13643161140111</v>
      </c>
      <c r="AX23" s="11">
        <f t="shared" si="18"/>
        <v>95.67410106704902</v>
      </c>
      <c r="AY23" s="11">
        <f t="shared" si="19"/>
        <v>95.09562370854684</v>
      </c>
      <c r="AZ23" s="11">
        <f t="shared" si="20"/>
        <v>98.8240923327298</v>
      </c>
      <c r="BA23" s="11">
        <f t="shared" si="21"/>
        <v>96.51223026521308</v>
      </c>
      <c r="BB23" s="11">
        <f t="shared" si="22"/>
        <v>92.9704039355923</v>
      </c>
      <c r="BC23" s="11">
        <f t="shared" si="23"/>
        <v>92.22145407447672</v>
      </c>
      <c r="BD23" s="11">
        <f t="shared" si="24"/>
        <v>90.61081616473464</v>
      </c>
      <c r="BE23" s="11">
        <f t="shared" si="25"/>
        <v>85.46856559800037</v>
      </c>
      <c r="BF23" s="11">
        <f t="shared" si="26"/>
        <v>84.08216506262112</v>
      </c>
      <c r="BG23" s="11">
        <f t="shared" si="27"/>
        <v>80.40941728248197</v>
      </c>
      <c r="BH23" s="11">
        <f t="shared" si="28"/>
        <v>84.30867277145663</v>
      </c>
      <c r="BI23" s="11">
        <f t="shared" si="29"/>
        <v>85.75082785111398</v>
      </c>
      <c r="BJ23" s="11">
        <f t="shared" si="30"/>
        <v>89.57960966373173</v>
      </c>
      <c r="BK23" s="11">
        <f t="shared" si="31"/>
        <v>88.69026472581977</v>
      </c>
      <c r="BL23" s="11">
        <f t="shared" si="32"/>
        <v>90.53095642412161</v>
      </c>
      <c r="BM23" s="11">
        <f t="shared" si="33"/>
        <v>85.86956962075223</v>
      </c>
      <c r="BN23" s="11">
        <f t="shared" si="34"/>
        <v>90.43131340033273</v>
      </c>
      <c r="BO23" s="11">
        <f t="shared" si="3"/>
        <v>92.43313487671222</v>
      </c>
      <c r="BP23" s="204">
        <f t="shared" si="2"/>
        <v>0.09090281355368823</v>
      </c>
    </row>
    <row r="24" spans="1:68" ht="13">
      <c r="A24" s="25" t="s">
        <v>22</v>
      </c>
      <c r="B24" s="26">
        <v>6313368.315</v>
      </c>
      <c r="C24" s="26">
        <v>6468387.595</v>
      </c>
      <c r="D24" s="27">
        <v>6425476.85</v>
      </c>
      <c r="E24" s="26">
        <v>6394315.612</v>
      </c>
      <c r="F24" s="26">
        <v>6315329.327</v>
      </c>
      <c r="G24" s="26">
        <v>6850124.472</v>
      </c>
      <c r="H24" s="26">
        <v>6832116.659</v>
      </c>
      <c r="I24" s="27">
        <v>6935038.27</v>
      </c>
      <c r="J24" s="26">
        <v>7141400.023</v>
      </c>
      <c r="K24" s="26">
        <v>7225334.889</v>
      </c>
      <c r="L24" s="26">
        <v>7376527.717</v>
      </c>
      <c r="M24" s="26">
        <v>7395533.133</v>
      </c>
      <c r="N24" s="26">
        <v>7453725.337</v>
      </c>
      <c r="O24" s="27">
        <v>7821085.67</v>
      </c>
      <c r="P24" s="26">
        <v>7877818.684</v>
      </c>
      <c r="Q24" s="26">
        <v>8025531.653</v>
      </c>
      <c r="R24" s="26">
        <v>7966889.823</v>
      </c>
      <c r="S24" s="26">
        <v>7955396.289</v>
      </c>
      <c r="T24" s="26">
        <v>7852310.818</v>
      </c>
      <c r="U24" s="26">
        <v>7323699.385</v>
      </c>
      <c r="V24" s="26">
        <v>7528669.886</v>
      </c>
      <c r="W24" s="26">
        <v>7271984.339</v>
      </c>
      <c r="X24" s="26">
        <v>6988109.368</v>
      </c>
      <c r="Y24" s="26">
        <v>6722760.492</v>
      </c>
      <c r="Z24" s="26">
        <v>6353830.635</v>
      </c>
      <c r="AA24" s="26">
        <v>6599633.881</v>
      </c>
      <c r="AB24" s="26">
        <v>6551937.228</v>
      </c>
      <c r="AC24" s="26">
        <v>6774881.688</v>
      </c>
      <c r="AD24" s="26">
        <v>6686775.474</v>
      </c>
      <c r="AE24" s="26">
        <v>6618762.992</v>
      </c>
      <c r="AF24" s="26">
        <v>6030452.739</v>
      </c>
      <c r="AG24" s="26">
        <v>6555765.411</v>
      </c>
      <c r="AH24" s="26">
        <v>6302427.323</v>
      </c>
      <c r="AI24" s="11">
        <f t="shared" si="1"/>
        <v>111.35796073895182</v>
      </c>
      <c r="AJ24" s="11">
        <f t="shared" si="4"/>
        <v>113.99221115760031</v>
      </c>
      <c r="AK24" s="11">
        <f t="shared" si="5"/>
        <v>113.17854551896156</v>
      </c>
      <c r="AL24" s="11">
        <f t="shared" si="6"/>
        <v>112.53387794179113</v>
      </c>
      <c r="AM24" s="11">
        <f t="shared" si="7"/>
        <v>111.10245548779861</v>
      </c>
      <c r="AN24" s="11">
        <f t="shared" si="8"/>
        <v>120.50656718951141</v>
      </c>
      <c r="AO24" s="11">
        <f t="shared" si="9"/>
        <v>120.1902220379681</v>
      </c>
      <c r="AP24" s="11">
        <f t="shared" si="10"/>
        <v>121.93181459349265</v>
      </c>
      <c r="AQ24" s="11">
        <f t="shared" si="11"/>
        <v>125.49825072337578</v>
      </c>
      <c r="AR24" s="11">
        <f t="shared" si="12"/>
        <v>126.96271328022374</v>
      </c>
      <c r="AS24" s="11">
        <f t="shared" si="13"/>
        <v>129.5866313020255</v>
      </c>
      <c r="AT24" s="11">
        <f t="shared" si="14"/>
        <v>129.83573185873516</v>
      </c>
      <c r="AU24" s="11">
        <f t="shared" si="15"/>
        <v>130.79577839753546</v>
      </c>
      <c r="AV24" s="11">
        <f t="shared" si="16"/>
        <v>136.89858917055628</v>
      </c>
      <c r="AW24" s="11">
        <f t="shared" si="17"/>
        <v>137.01531211790754</v>
      </c>
      <c r="AX24" s="11">
        <f t="shared" si="18"/>
        <v>138.67068517769744</v>
      </c>
      <c r="AY24" s="11">
        <f t="shared" si="19"/>
        <v>137.20826089198417</v>
      </c>
      <c r="AZ24" s="11">
        <f t="shared" si="20"/>
        <v>136.63491459772837</v>
      </c>
      <c r="BA24" s="11">
        <f t="shared" si="21"/>
        <v>133.87767978978013</v>
      </c>
      <c r="BB24" s="11">
        <f t="shared" si="22"/>
        <v>124.12926517373913</v>
      </c>
      <c r="BC24" s="11">
        <f t="shared" si="23"/>
        <v>127.1946561440137</v>
      </c>
      <c r="BD24" s="11">
        <f t="shared" si="24"/>
        <v>122.49679631107313</v>
      </c>
      <c r="BE24" s="11">
        <f t="shared" si="25"/>
        <v>117.65641332663975</v>
      </c>
      <c r="BF24" s="11">
        <f t="shared" si="26"/>
        <v>112.63692591803327</v>
      </c>
      <c r="BG24" s="11">
        <f t="shared" si="27"/>
        <v>104.5335922898284</v>
      </c>
      <c r="BH24" s="11">
        <f t="shared" si="28"/>
        <v>108.55444437338669</v>
      </c>
      <c r="BI24" s="11">
        <f t="shared" si="29"/>
        <v>108.00095144606863</v>
      </c>
      <c r="BJ24" s="11">
        <f t="shared" si="30"/>
        <v>111.81620310270213</v>
      </c>
      <c r="BK24" s="11">
        <f t="shared" si="31"/>
        <v>110.55450133872655</v>
      </c>
      <c r="BL24" s="11">
        <f t="shared" si="32"/>
        <v>110.65080453404688</v>
      </c>
      <c r="BM24" s="11">
        <f t="shared" si="33"/>
        <v>101.11170832961109</v>
      </c>
      <c r="BN24" s="11">
        <f t="shared" si="34"/>
        <v>110.6715821114358</v>
      </c>
      <c r="BO24" s="11">
        <f t="shared" si="3"/>
        <v>106.76627347256697</v>
      </c>
      <c r="BP24" s="204">
        <f t="shared" si="2"/>
        <v>-0.04123357895488766</v>
      </c>
    </row>
    <row r="25" spans="1:68" ht="13">
      <c r="A25" s="25" t="s">
        <v>23</v>
      </c>
      <c r="B25" s="31">
        <v>70163.17</v>
      </c>
      <c r="C25" s="30">
        <v>73102.742</v>
      </c>
      <c r="D25" s="31">
        <v>80332.3</v>
      </c>
      <c r="E25" s="30">
        <v>83002.549</v>
      </c>
      <c r="F25" s="30">
        <v>93919.344</v>
      </c>
      <c r="G25" s="30">
        <v>85466.828</v>
      </c>
      <c r="H25" s="30">
        <v>93971.987</v>
      </c>
      <c r="I25" s="30">
        <v>92325.769</v>
      </c>
      <c r="J25" s="31">
        <v>98415.65</v>
      </c>
      <c r="K25" s="30">
        <v>101344.781</v>
      </c>
      <c r="L25" s="30">
        <v>109461.446</v>
      </c>
      <c r="M25" s="30">
        <v>110483.041</v>
      </c>
      <c r="N25" s="30">
        <v>108998.801</v>
      </c>
      <c r="O25" s="31">
        <v>117400.64</v>
      </c>
      <c r="P25" s="30">
        <v>107501.196</v>
      </c>
      <c r="Q25" s="30">
        <v>118710.436</v>
      </c>
      <c r="R25" s="30">
        <v>123127.387</v>
      </c>
      <c r="S25" s="30">
        <v>127209.736</v>
      </c>
      <c r="T25" s="30">
        <v>132863.435</v>
      </c>
      <c r="U25" s="30">
        <v>128268.251</v>
      </c>
      <c r="V25" s="30">
        <v>123307.418</v>
      </c>
      <c r="W25" s="30">
        <v>121843.548</v>
      </c>
      <c r="X25" s="30">
        <v>114543.026</v>
      </c>
      <c r="Y25" s="30">
        <v>102175.704</v>
      </c>
      <c r="Z25" s="30">
        <v>103711.931</v>
      </c>
      <c r="AA25" s="30">
        <v>106422.688</v>
      </c>
      <c r="AB25" s="30">
        <v>115150.251</v>
      </c>
      <c r="AC25" s="30">
        <v>118352.674</v>
      </c>
      <c r="AD25" s="31">
        <v>121519.21</v>
      </c>
      <c r="AE25" s="30">
        <v>121562.425</v>
      </c>
      <c r="AF25" s="30">
        <v>107122.086</v>
      </c>
      <c r="AG25" s="30">
        <v>111454.104</v>
      </c>
      <c r="AH25" s="30">
        <v>119707.552</v>
      </c>
      <c r="AI25" s="11">
        <f t="shared" si="1"/>
        <v>122.52258340536623</v>
      </c>
      <c r="AJ25" s="11">
        <f t="shared" si="4"/>
        <v>124.50628043349042</v>
      </c>
      <c r="AK25" s="11">
        <f t="shared" si="5"/>
        <v>133.20581890297794</v>
      </c>
      <c r="AL25" s="11">
        <f t="shared" si="6"/>
        <v>134.04133352496885</v>
      </c>
      <c r="AM25" s="11">
        <f t="shared" si="7"/>
        <v>148.38491872898706</v>
      </c>
      <c r="AN25" s="11">
        <f t="shared" si="8"/>
        <v>132.42479148557712</v>
      </c>
      <c r="AO25" s="11">
        <f t="shared" si="9"/>
        <v>143.17730024240743</v>
      </c>
      <c r="AP25" s="11">
        <f t="shared" si="10"/>
        <v>138.5621607262653</v>
      </c>
      <c r="AQ25" s="11">
        <f t="shared" si="11"/>
        <v>145.75453744362906</v>
      </c>
      <c r="AR25" s="11">
        <f t="shared" si="12"/>
        <v>148.41180355620904</v>
      </c>
      <c r="AS25" s="11">
        <f t="shared" si="13"/>
        <v>158.5255924355935</v>
      </c>
      <c r="AT25" s="11">
        <f t="shared" si="14"/>
        <v>158.38749822593107</v>
      </c>
      <c r="AU25" s="11">
        <f t="shared" si="15"/>
        <v>154.4901146499343</v>
      </c>
      <c r="AV25" s="11">
        <f t="shared" si="16"/>
        <v>164.49117300902313</v>
      </c>
      <c r="AW25" s="11">
        <f t="shared" si="17"/>
        <v>148.70969285910914</v>
      </c>
      <c r="AX25" s="11">
        <f t="shared" si="18"/>
        <v>161.93667973050214</v>
      </c>
      <c r="AY25" s="11">
        <f t="shared" si="19"/>
        <v>165.49090808897157</v>
      </c>
      <c r="AZ25" s="11">
        <f t="shared" si="20"/>
        <v>167.84147055874266</v>
      </c>
      <c r="BA25" s="11">
        <f t="shared" si="21"/>
        <v>171.14232552268163</v>
      </c>
      <c r="BB25" s="11">
        <f t="shared" si="22"/>
        <v>160.95297077535042</v>
      </c>
      <c r="BC25" s="11">
        <f t="shared" si="23"/>
        <v>150.5327758380741</v>
      </c>
      <c r="BD25" s="11">
        <f t="shared" si="24"/>
        <v>145.094853117174</v>
      </c>
      <c r="BE25" s="11">
        <f t="shared" si="25"/>
        <v>132.87884493353334</v>
      </c>
      <c r="BF25" s="11">
        <f t="shared" si="26"/>
        <v>118.00242528393146</v>
      </c>
      <c r="BG25" s="11">
        <f t="shared" si="27"/>
        <v>120.87637645687644</v>
      </c>
      <c r="BH25" s="11">
        <f t="shared" si="28"/>
        <v>125.64543428161245</v>
      </c>
      <c r="BI25" s="11">
        <f t="shared" si="29"/>
        <v>135.73932801222182</v>
      </c>
      <c r="BJ25" s="11">
        <f t="shared" si="30"/>
        <v>138.4562436681243</v>
      </c>
      <c r="BK25" s="11">
        <f t="shared" si="31"/>
        <v>140.60882675565472</v>
      </c>
      <c r="BL25" s="11">
        <f t="shared" si="32"/>
        <v>138.78589312238054</v>
      </c>
      <c r="BM25" s="11">
        <f t="shared" si="33"/>
        <v>120.63230049380353</v>
      </c>
      <c r="BN25" s="11">
        <f t="shared" si="34"/>
        <v>124.3897692763561</v>
      </c>
      <c r="BO25" s="11">
        <f t="shared" si="3"/>
        <v>132.31666896944307</v>
      </c>
      <c r="BP25" s="204">
        <f t="shared" si="2"/>
        <v>0.07993698216167289</v>
      </c>
    </row>
    <row r="26" spans="1:68" ht="13">
      <c r="A26" s="25" t="s">
        <v>24</v>
      </c>
      <c r="B26" s="27">
        <v>352764.45</v>
      </c>
      <c r="C26" s="27">
        <v>320436.11</v>
      </c>
      <c r="D26" s="27">
        <v>264787.74</v>
      </c>
      <c r="E26" s="27">
        <v>231484.49</v>
      </c>
      <c r="F26" s="26">
        <v>213344.475</v>
      </c>
      <c r="G26" s="26">
        <v>200336.413</v>
      </c>
      <c r="H26" s="26">
        <v>196457.674</v>
      </c>
      <c r="I26" s="27">
        <v>190431.86</v>
      </c>
      <c r="J26" s="26">
        <v>183780.806</v>
      </c>
      <c r="K26" s="26">
        <v>168797.099</v>
      </c>
      <c r="L26" s="26">
        <v>162135.199</v>
      </c>
      <c r="M26" s="26">
        <v>181628.877</v>
      </c>
      <c r="N26" s="26">
        <v>180926.678</v>
      </c>
      <c r="O26" s="26">
        <v>191054.568</v>
      </c>
      <c r="P26" s="26">
        <v>196312.735</v>
      </c>
      <c r="Q26" s="26">
        <v>203022.673</v>
      </c>
      <c r="R26" s="27">
        <v>207744.04</v>
      </c>
      <c r="S26" s="26">
        <v>212017.909</v>
      </c>
      <c r="T26" s="26">
        <v>205131.456</v>
      </c>
      <c r="U26" s="27">
        <v>200259.76</v>
      </c>
      <c r="V26" s="26">
        <v>204349.711</v>
      </c>
      <c r="W26" s="27">
        <v>192253.42</v>
      </c>
      <c r="X26" s="26">
        <v>200056.989</v>
      </c>
      <c r="Y26" s="26">
        <v>197038.111</v>
      </c>
      <c r="Z26" s="26">
        <v>196118.454</v>
      </c>
      <c r="AA26" s="27">
        <v>194023.54</v>
      </c>
      <c r="AB26" s="26">
        <v>197059.666</v>
      </c>
      <c r="AC26" s="26">
        <v>201439.406</v>
      </c>
      <c r="AD26" s="26">
        <v>202287.227</v>
      </c>
      <c r="AE26" s="26">
        <v>206838.436</v>
      </c>
      <c r="AF26" s="26">
        <v>191266.147</v>
      </c>
      <c r="AG26" s="26">
        <v>200454.216</v>
      </c>
      <c r="AH26" s="26">
        <v>188946.472</v>
      </c>
      <c r="AI26" s="11">
        <f t="shared" si="1"/>
        <v>132.2136207245497</v>
      </c>
      <c r="AJ26" s="11">
        <f t="shared" si="4"/>
        <v>120.54804430581895</v>
      </c>
      <c r="AK26" s="11">
        <f t="shared" si="5"/>
        <v>100.18454029511918</v>
      </c>
      <c r="AL26" s="11">
        <f t="shared" si="6"/>
        <v>89.52574859562783</v>
      </c>
      <c r="AM26" s="11">
        <f t="shared" si="7"/>
        <v>83.96400454326492</v>
      </c>
      <c r="AN26" s="11">
        <f t="shared" si="8"/>
        <v>80.11597829303602</v>
      </c>
      <c r="AO26" s="11">
        <f t="shared" si="9"/>
        <v>79.55262517457768</v>
      </c>
      <c r="AP26" s="11">
        <f t="shared" si="10"/>
        <v>77.88904467727264</v>
      </c>
      <c r="AQ26" s="11">
        <f t="shared" si="11"/>
        <v>75.9177301284829</v>
      </c>
      <c r="AR26" s="11">
        <f t="shared" si="12"/>
        <v>70.3541688895854</v>
      </c>
      <c r="AS26" s="11">
        <f t="shared" si="13"/>
        <v>68.07497916417371</v>
      </c>
      <c r="AT26" s="11">
        <f t="shared" si="14"/>
        <v>77.17774787285033</v>
      </c>
      <c r="AU26" s="11">
        <f t="shared" si="15"/>
        <v>77.95351484474502</v>
      </c>
      <c r="AV26" s="11">
        <f t="shared" si="16"/>
        <v>83.08924018978946</v>
      </c>
      <c r="AW26" s="11">
        <f t="shared" si="17"/>
        <v>86.23369660710206</v>
      </c>
      <c r="AX26" s="11">
        <f t="shared" si="18"/>
        <v>90.24336896437075</v>
      </c>
      <c r="AY26" s="11">
        <f t="shared" si="19"/>
        <v>93.24766122321101</v>
      </c>
      <c r="AZ26" s="11">
        <f t="shared" si="20"/>
        <v>95.98608726752504</v>
      </c>
      <c r="BA26" s="11">
        <f t="shared" si="21"/>
        <v>93.5899808833795</v>
      </c>
      <c r="BB26" s="11">
        <f t="shared" si="22"/>
        <v>92.59136854700824</v>
      </c>
      <c r="BC26" s="11">
        <f t="shared" si="23"/>
        <v>96.36846287486371</v>
      </c>
      <c r="BD26" s="11">
        <f t="shared" si="24"/>
        <v>92.66989137691272</v>
      </c>
      <c r="BE26" s="11">
        <f t="shared" si="25"/>
        <v>97.83632488643215</v>
      </c>
      <c r="BF26" s="11">
        <f t="shared" si="26"/>
        <v>97.35926327622201</v>
      </c>
      <c r="BG26" s="11">
        <f t="shared" si="27"/>
        <v>97.98730431863012</v>
      </c>
      <c r="BH26" s="11">
        <f t="shared" si="28"/>
        <v>97.69091725676907</v>
      </c>
      <c r="BI26" s="11">
        <f t="shared" si="29"/>
        <v>100.08327556162983</v>
      </c>
      <c r="BJ26" s="11">
        <f t="shared" si="30"/>
        <v>103.29611469266443</v>
      </c>
      <c r="BK26" s="11">
        <f t="shared" si="31"/>
        <v>104.57476378724128</v>
      </c>
      <c r="BL26" s="11">
        <f t="shared" si="32"/>
        <v>107.73014758579309</v>
      </c>
      <c r="BM26" s="11">
        <f t="shared" si="33"/>
        <v>100.26138991180363</v>
      </c>
      <c r="BN26" s="11">
        <f t="shared" si="34"/>
        <v>105.87987574628028</v>
      </c>
      <c r="BO26" s="11">
        <f t="shared" si="3"/>
        <v>100.73078335839877</v>
      </c>
      <c r="BP26" s="204">
        <f t="shared" si="2"/>
        <v>-0.23812098325135078</v>
      </c>
    </row>
    <row r="27" spans="1:68" ht="13">
      <c r="A27" s="25" t="s">
        <v>25</v>
      </c>
      <c r="B27" s="31">
        <v>686095.09</v>
      </c>
      <c r="C27" s="31">
        <v>729731.52</v>
      </c>
      <c r="D27" s="31">
        <v>480284.78</v>
      </c>
      <c r="E27" s="31">
        <v>393858.29</v>
      </c>
      <c r="F27" s="31">
        <v>352280.49</v>
      </c>
      <c r="G27" s="31">
        <v>376478.06</v>
      </c>
      <c r="H27" s="31">
        <v>404649.87</v>
      </c>
      <c r="I27" s="31">
        <v>381027.85</v>
      </c>
      <c r="J27" s="31">
        <v>398792.1</v>
      </c>
      <c r="K27" s="31">
        <v>341770.65</v>
      </c>
      <c r="L27" s="30">
        <v>311546.345</v>
      </c>
      <c r="M27" s="31">
        <v>355786.74</v>
      </c>
      <c r="N27" s="30">
        <v>380666.775</v>
      </c>
      <c r="O27" s="31">
        <v>396819.92</v>
      </c>
      <c r="P27" s="31">
        <v>402255.45</v>
      </c>
      <c r="Q27" s="31">
        <v>382021.29</v>
      </c>
      <c r="R27" s="30">
        <v>377190.949</v>
      </c>
      <c r="S27" s="31">
        <v>407023.18</v>
      </c>
      <c r="T27" s="30">
        <v>406907.314</v>
      </c>
      <c r="U27" s="30">
        <v>375489.318</v>
      </c>
      <c r="V27" s="30">
        <v>302318.135</v>
      </c>
      <c r="W27" s="30">
        <v>313442.819</v>
      </c>
      <c r="X27" s="30">
        <v>315634.789</v>
      </c>
      <c r="Y27" s="30">
        <v>297393.608</v>
      </c>
      <c r="Z27" s="30">
        <v>296053.229</v>
      </c>
      <c r="AA27" s="30">
        <v>303966.147</v>
      </c>
      <c r="AB27" s="30">
        <v>314775.405</v>
      </c>
      <c r="AC27" s="30">
        <v>329438.844</v>
      </c>
      <c r="AD27" s="30">
        <v>336377.887</v>
      </c>
      <c r="AE27" s="31">
        <v>334803.56</v>
      </c>
      <c r="AF27" s="30">
        <v>327180.716</v>
      </c>
      <c r="AG27" s="31">
        <v>340656.49</v>
      </c>
      <c r="AH27" s="31">
        <v>305072.398</v>
      </c>
      <c r="AI27" s="11">
        <f t="shared" si="1"/>
        <v>185.7469756678113</v>
      </c>
      <c r="AJ27" s="11">
        <f t="shared" si="4"/>
        <v>197.1198886646238</v>
      </c>
      <c r="AK27" s="11">
        <f t="shared" si="5"/>
        <v>129.58608574213793</v>
      </c>
      <c r="AL27" s="11">
        <f t="shared" si="6"/>
        <v>106.62313487887829</v>
      </c>
      <c r="AM27" s="11">
        <f t="shared" si="7"/>
        <v>95.95534928265113</v>
      </c>
      <c r="AN27" s="11">
        <f t="shared" si="8"/>
        <v>103.34312107825686</v>
      </c>
      <c r="AO27" s="11">
        <f t="shared" si="9"/>
        <v>111.92977617910098</v>
      </c>
      <c r="AP27" s="11">
        <f t="shared" si="10"/>
        <v>106.19466819100153</v>
      </c>
      <c r="AQ27" s="11">
        <f t="shared" si="11"/>
        <v>111.94915251858299</v>
      </c>
      <c r="AR27" s="11">
        <f t="shared" si="12"/>
        <v>96.6436357189131</v>
      </c>
      <c r="AS27" s="11">
        <f t="shared" si="13"/>
        <v>88.7072268408923</v>
      </c>
      <c r="AT27" s="11">
        <f t="shared" si="14"/>
        <v>102.03239003865215</v>
      </c>
      <c r="AU27" s="11">
        <f t="shared" si="15"/>
        <v>110.19009377830436</v>
      </c>
      <c r="AV27" s="11">
        <f t="shared" si="16"/>
        <v>115.64046828541595</v>
      </c>
      <c r="AW27" s="11">
        <f t="shared" si="17"/>
        <v>118.3477059979776</v>
      </c>
      <c r="AX27" s="11">
        <f t="shared" si="18"/>
        <v>113.85879018365412</v>
      </c>
      <c r="AY27" s="11">
        <f t="shared" si="19"/>
        <v>114.65345496050715</v>
      </c>
      <c r="AZ27" s="11">
        <f t="shared" si="20"/>
        <v>125.23855663245007</v>
      </c>
      <c r="BA27" s="11">
        <f t="shared" si="21"/>
        <v>126.65961548338497</v>
      </c>
      <c r="BB27" s="11">
        <f t="shared" si="22"/>
        <v>117.93539594755542</v>
      </c>
      <c r="BC27" s="11">
        <f t="shared" si="23"/>
        <v>96.21911020326063</v>
      </c>
      <c r="BD27" s="11">
        <f t="shared" si="24"/>
        <v>102.6810100151085</v>
      </c>
      <c r="BE27" s="11">
        <f t="shared" si="25"/>
        <v>105.0840593133467</v>
      </c>
      <c r="BF27" s="11">
        <f t="shared" si="26"/>
        <v>100.06834269601485</v>
      </c>
      <c r="BG27" s="11">
        <f t="shared" si="27"/>
        <v>100.57959749574653</v>
      </c>
      <c r="BH27" s="11">
        <f t="shared" si="28"/>
        <v>104.0530246859063</v>
      </c>
      <c r="BI27" s="11">
        <f t="shared" si="29"/>
        <v>108.97319873791699</v>
      </c>
      <c r="BJ27" s="11">
        <f t="shared" si="30"/>
        <v>115.67765065114553</v>
      </c>
      <c r="BK27" s="11">
        <f t="shared" si="31"/>
        <v>119.75426937439234</v>
      </c>
      <c r="BL27" s="11">
        <f t="shared" si="32"/>
        <v>119.82158655263935</v>
      </c>
      <c r="BM27" s="11">
        <f t="shared" si="33"/>
        <v>117.09741490073691</v>
      </c>
      <c r="BN27" s="11">
        <f t="shared" si="34"/>
        <v>121.85103087620901</v>
      </c>
      <c r="BO27" s="11">
        <f t="shared" si="3"/>
        <v>108.72153080650806</v>
      </c>
      <c r="BP27" s="204">
        <f t="shared" si="2"/>
        <v>-0.4146794023664485</v>
      </c>
    </row>
    <row r="28" spans="1:68" ht="13">
      <c r="A28" s="25" t="s">
        <v>26</v>
      </c>
      <c r="B28" s="26">
        <v>146995.159</v>
      </c>
      <c r="C28" s="26">
        <v>156809.054</v>
      </c>
      <c r="D28" s="26">
        <v>157113.248</v>
      </c>
      <c r="E28" s="26">
        <v>159201.998</v>
      </c>
      <c r="F28" s="26">
        <v>155261.705</v>
      </c>
      <c r="G28" s="26">
        <v>139226.722</v>
      </c>
      <c r="H28" s="26">
        <v>141800.796</v>
      </c>
      <c r="I28" s="26">
        <v>140047.667</v>
      </c>
      <c r="J28" s="26">
        <v>136891.411</v>
      </c>
      <c r="K28" s="26">
        <v>144251.113</v>
      </c>
      <c r="L28" s="27">
        <v>153088.38</v>
      </c>
      <c r="M28" s="27">
        <v>161473.92</v>
      </c>
      <c r="N28" s="26">
        <v>168342.772</v>
      </c>
      <c r="O28" s="26">
        <v>177412.748</v>
      </c>
      <c r="P28" s="26">
        <v>197029.705</v>
      </c>
      <c r="Q28" s="26">
        <v>201050.492</v>
      </c>
      <c r="R28" s="26">
        <v>197801.125</v>
      </c>
      <c r="S28" s="26">
        <v>194037.297</v>
      </c>
      <c r="T28" s="26">
        <v>194207.254</v>
      </c>
      <c r="U28" s="26">
        <v>182904.036</v>
      </c>
      <c r="V28" s="26">
        <v>194437.498</v>
      </c>
      <c r="W28" s="26">
        <v>191322.496</v>
      </c>
      <c r="X28" s="26">
        <v>186760.615</v>
      </c>
      <c r="Y28" s="27">
        <v>181710.41</v>
      </c>
      <c r="Z28" s="26">
        <v>176767.335</v>
      </c>
      <c r="AA28" s="26">
        <v>174934.451</v>
      </c>
      <c r="AB28" s="26">
        <v>175448.207</v>
      </c>
      <c r="AC28" s="26">
        <v>181304.727</v>
      </c>
      <c r="AD28" s="26">
        <v>188610.095</v>
      </c>
      <c r="AE28" s="26">
        <v>190323.001</v>
      </c>
      <c r="AF28" s="26">
        <v>166159.026</v>
      </c>
      <c r="AG28" s="26">
        <v>176796.128</v>
      </c>
      <c r="AH28" s="26">
        <v>160252.718</v>
      </c>
      <c r="AI28" s="11">
        <f t="shared" si="1"/>
        <v>387.54326127076195</v>
      </c>
      <c r="AJ28" s="11">
        <f t="shared" si="4"/>
        <v>407.93198231009364</v>
      </c>
      <c r="AK28" s="11">
        <f t="shared" si="5"/>
        <v>403.268090349076</v>
      </c>
      <c r="AL28" s="11">
        <f t="shared" si="6"/>
        <v>403.2982849905003</v>
      </c>
      <c r="AM28" s="11">
        <f t="shared" si="7"/>
        <v>387.96028235882056</v>
      </c>
      <c r="AN28" s="11">
        <f t="shared" si="8"/>
        <v>343.21883890053</v>
      </c>
      <c r="AO28" s="11">
        <f t="shared" si="9"/>
        <v>344.511166180758</v>
      </c>
      <c r="AP28" s="11">
        <f t="shared" si="10"/>
        <v>335.966575506777</v>
      </c>
      <c r="AQ28" s="11">
        <f t="shared" si="11"/>
        <v>324.3487999052245</v>
      </c>
      <c r="AR28" s="11">
        <f t="shared" si="12"/>
        <v>337.547941967942</v>
      </c>
      <c r="AS28" s="11">
        <f t="shared" si="13"/>
        <v>353.06360701107013</v>
      </c>
      <c r="AT28" s="11">
        <f t="shared" si="14"/>
        <v>367.8221412300683</v>
      </c>
      <c r="AU28" s="11">
        <f t="shared" si="15"/>
        <v>379.10769507938295</v>
      </c>
      <c r="AV28" s="11">
        <f t="shared" si="16"/>
        <v>395.7455900066919</v>
      </c>
      <c r="AW28" s="11">
        <f t="shared" si="17"/>
        <v>433.0703908035871</v>
      </c>
      <c r="AX28" s="11">
        <f t="shared" si="18"/>
        <v>435.90072631875637</v>
      </c>
      <c r="AY28" s="11">
        <f t="shared" si="19"/>
        <v>421.6734777844574</v>
      </c>
      <c r="AZ28" s="11">
        <f t="shared" si="20"/>
        <v>407.4812983134777</v>
      </c>
      <c r="BA28" s="11">
        <f t="shared" si="21"/>
        <v>401.42136300405747</v>
      </c>
      <c r="BB28" s="11">
        <f t="shared" si="22"/>
        <v>370.6262127659574</v>
      </c>
      <c r="BC28" s="11">
        <f t="shared" si="23"/>
        <v>387.2747766229937</v>
      </c>
      <c r="BD28" s="11">
        <f t="shared" si="24"/>
        <v>373.7935604876524</v>
      </c>
      <c r="BE28" s="11">
        <f t="shared" si="25"/>
        <v>355.83413832063457</v>
      </c>
      <c r="BF28" s="11">
        <f t="shared" si="26"/>
        <v>338.35607842260987</v>
      </c>
      <c r="BG28" s="11">
        <f t="shared" si="27"/>
        <v>321.5822569494979</v>
      </c>
      <c r="BH28" s="11">
        <f t="shared" si="28"/>
        <v>310.7415668664447</v>
      </c>
      <c r="BI28" s="11">
        <f t="shared" si="29"/>
        <v>304.4659634984182</v>
      </c>
      <c r="BJ28" s="11">
        <f t="shared" si="30"/>
        <v>306.9491388548878</v>
      </c>
      <c r="BK28" s="11">
        <f t="shared" si="31"/>
        <v>313.3032034617653</v>
      </c>
      <c r="BL28" s="11">
        <f t="shared" si="32"/>
        <v>310.0258367079659</v>
      </c>
      <c r="BM28" s="11">
        <f t="shared" si="33"/>
        <v>265.3839688999342</v>
      </c>
      <c r="BN28" s="11">
        <f t="shared" si="34"/>
        <v>278.53753249413137</v>
      </c>
      <c r="BO28" s="11">
        <f t="shared" si="3"/>
        <v>248.30099613106353</v>
      </c>
      <c r="BP28" s="204">
        <f t="shared" si="2"/>
        <v>-0.35929476539759797</v>
      </c>
    </row>
    <row r="29" spans="1:68" ht="13">
      <c r="A29" s="25" t="s">
        <v>27</v>
      </c>
      <c r="B29" s="30">
        <v>1220432.786</v>
      </c>
      <c r="C29" s="30">
        <v>1164392.801</v>
      </c>
      <c r="D29" s="30">
        <v>1054848.351</v>
      </c>
      <c r="E29" s="30">
        <v>1082356.836</v>
      </c>
      <c r="F29" s="30">
        <v>1050961.108</v>
      </c>
      <c r="G29" s="30">
        <v>1090398.445</v>
      </c>
      <c r="H29" s="30">
        <v>1120216.894</v>
      </c>
      <c r="I29" s="30">
        <v>1098821.589</v>
      </c>
      <c r="J29" s="30">
        <v>1084327.097</v>
      </c>
      <c r="K29" s="30">
        <v>1076930.072</v>
      </c>
      <c r="L29" s="30">
        <v>1056352.802</v>
      </c>
      <c r="M29" s="30">
        <v>1081001.704</v>
      </c>
      <c r="N29" s="30">
        <v>1080445.162</v>
      </c>
      <c r="O29" s="30">
        <v>1103132.351</v>
      </c>
      <c r="P29" s="30">
        <v>1106815.313</v>
      </c>
      <c r="Q29" s="30">
        <v>1193668.343</v>
      </c>
      <c r="R29" s="30">
        <v>1180712.625</v>
      </c>
      <c r="S29" s="30">
        <v>1155422.152</v>
      </c>
      <c r="T29" s="31">
        <v>1137576.6</v>
      </c>
      <c r="U29" s="30">
        <v>1081883.928</v>
      </c>
      <c r="V29" s="30">
        <v>1113371.398</v>
      </c>
      <c r="W29" s="30">
        <v>1091189.911</v>
      </c>
      <c r="X29" s="30">
        <v>1037113.311</v>
      </c>
      <c r="Y29" s="30">
        <v>1001479.307</v>
      </c>
      <c r="Z29" s="30">
        <v>997431.177</v>
      </c>
      <c r="AA29" s="31">
        <v>1055209.42</v>
      </c>
      <c r="AB29" s="30">
        <v>1068456.816</v>
      </c>
      <c r="AC29" s="30">
        <v>1116052.228</v>
      </c>
      <c r="AD29" s="30">
        <v>1118066.727</v>
      </c>
      <c r="AE29" s="30">
        <v>1118105.296</v>
      </c>
      <c r="AF29" s="31">
        <v>1094409.36</v>
      </c>
      <c r="AG29" s="30">
        <v>1146157.555</v>
      </c>
      <c r="AH29" s="30">
        <v>1079758.858</v>
      </c>
      <c r="AI29" s="11">
        <f t="shared" si="1"/>
        <v>117.6340826248313</v>
      </c>
      <c r="AJ29" s="11">
        <f t="shared" si="4"/>
        <v>112.25061473594383</v>
      </c>
      <c r="AK29" s="11">
        <f t="shared" si="5"/>
        <v>101.68539097195037</v>
      </c>
      <c r="AL29" s="11">
        <f t="shared" si="6"/>
        <v>104.42384767634648</v>
      </c>
      <c r="AM29" s="11">
        <f t="shared" si="7"/>
        <v>101.54203793039814</v>
      </c>
      <c r="AN29" s="11">
        <f t="shared" si="8"/>
        <v>105.48806147029518</v>
      </c>
      <c r="AO29" s="11">
        <f t="shared" si="9"/>
        <v>108.53522327622031</v>
      </c>
      <c r="AP29" s="11">
        <f t="shared" si="10"/>
        <v>106.66879349655434</v>
      </c>
      <c r="AQ29" s="11">
        <f t="shared" si="11"/>
        <v>105.48212160170837</v>
      </c>
      <c r="AR29" s="11">
        <f t="shared" si="12"/>
        <v>105.03134487082158</v>
      </c>
      <c r="AS29" s="11">
        <f t="shared" si="13"/>
        <v>103.34470678102268</v>
      </c>
      <c r="AT29" s="11">
        <f t="shared" si="14"/>
        <v>105.97746301137475</v>
      </c>
      <c r="AU29" s="11">
        <f t="shared" si="15"/>
        <v>106.18779082115486</v>
      </c>
      <c r="AV29" s="11">
        <f t="shared" si="16"/>
        <v>108.76483712571095</v>
      </c>
      <c r="AW29" s="11">
        <f t="shared" si="17"/>
        <v>109.40432334836652</v>
      </c>
      <c r="AX29" s="11">
        <f t="shared" si="18"/>
        <v>118.21367175341264</v>
      </c>
      <c r="AY29" s="11">
        <f t="shared" si="19"/>
        <v>117.17393280518462</v>
      </c>
      <c r="AZ29" s="11">
        <f t="shared" si="20"/>
        <v>114.78283492073142</v>
      </c>
      <c r="BA29" s="11">
        <f t="shared" si="21"/>
        <v>113.2435230808606</v>
      </c>
      <c r="BB29" s="11">
        <f t="shared" si="22"/>
        <v>107.85431406219237</v>
      </c>
      <c r="BC29" s="11">
        <f t="shared" si="23"/>
        <v>111.17788859238027</v>
      </c>
      <c r="BD29" s="11">
        <f t="shared" si="24"/>
        <v>109.27501396493915</v>
      </c>
      <c r="BE29" s="11">
        <f t="shared" si="25"/>
        <v>104.42218512524006</v>
      </c>
      <c r="BF29" s="11">
        <f t="shared" si="26"/>
        <v>101.0697066384843</v>
      </c>
      <c r="BG29" s="11">
        <f t="shared" si="27"/>
        <v>100.98150437895127</v>
      </c>
      <c r="BH29" s="11">
        <f t="shared" si="28"/>
        <v>107.06730437028965</v>
      </c>
      <c r="BI29" s="11">
        <f t="shared" si="29"/>
        <v>108.68810806384427</v>
      </c>
      <c r="BJ29" s="11">
        <f t="shared" si="30"/>
        <v>113.91123035620802</v>
      </c>
      <c r="BK29" s="11">
        <f t="shared" si="31"/>
        <v>114.34079633509508</v>
      </c>
      <c r="BL29" s="11">
        <f t="shared" si="32"/>
        <v>114.41043816094458</v>
      </c>
      <c r="BM29" s="11">
        <f t="shared" si="33"/>
        <v>112.02276957960909</v>
      </c>
      <c r="BN29" s="11">
        <f t="shared" si="34"/>
        <v>117.78690889068206</v>
      </c>
      <c r="BO29" s="11">
        <f t="shared" si="3"/>
        <v>111.44160837897783</v>
      </c>
      <c r="BP29" s="204">
        <f t="shared" si="2"/>
        <v>-0.05264183736275674</v>
      </c>
    </row>
    <row r="30" spans="1:68" ht="13">
      <c r="A30" s="25" t="s">
        <v>28</v>
      </c>
      <c r="B30" s="27">
        <v>33421</v>
      </c>
      <c r="C30" s="27">
        <v>33357.3</v>
      </c>
      <c r="D30" s="27">
        <v>33440.5</v>
      </c>
      <c r="E30" s="27">
        <v>40379.2</v>
      </c>
      <c r="F30" s="27">
        <v>37130.8</v>
      </c>
      <c r="G30" s="27">
        <v>34982</v>
      </c>
      <c r="H30" s="27">
        <v>33229</v>
      </c>
      <c r="I30" s="27">
        <v>41910.5</v>
      </c>
      <c r="J30" s="27">
        <v>33623.7</v>
      </c>
      <c r="K30" s="27">
        <v>36304.7</v>
      </c>
      <c r="L30" s="27">
        <v>61422.7</v>
      </c>
      <c r="M30" s="27">
        <v>67588.1</v>
      </c>
      <c r="N30" s="27">
        <v>65961.1</v>
      </c>
      <c r="O30" s="27">
        <v>76665</v>
      </c>
      <c r="P30" s="27">
        <v>80501.6</v>
      </c>
      <c r="Q30" s="27">
        <v>66743.4</v>
      </c>
      <c r="R30" s="27">
        <v>70740.6</v>
      </c>
      <c r="S30" s="27">
        <v>75397.8</v>
      </c>
      <c r="T30" s="27">
        <v>79071.8</v>
      </c>
      <c r="U30" s="27">
        <v>84872</v>
      </c>
      <c r="V30" s="26">
        <v>99971.788</v>
      </c>
      <c r="W30" s="26">
        <v>95075.879</v>
      </c>
      <c r="X30" s="26">
        <v>90699.712</v>
      </c>
      <c r="Y30" s="26">
        <v>86616.352</v>
      </c>
      <c r="Z30" s="26">
        <v>88577.903</v>
      </c>
      <c r="AA30" s="26">
        <v>96067.291</v>
      </c>
      <c r="AB30" s="26">
        <v>103432.572</v>
      </c>
      <c r="AC30" s="26">
        <v>123900.611</v>
      </c>
      <c r="AD30" s="26">
        <v>127857.058</v>
      </c>
      <c r="AE30" s="26">
        <v>132455.045</v>
      </c>
      <c r="AF30" s="26">
        <v>123379.906</v>
      </c>
      <c r="AG30" s="26">
        <v>114612.484</v>
      </c>
      <c r="AH30" s="26">
        <v>127317.901</v>
      </c>
      <c r="AI30" s="11">
        <f t="shared" si="1"/>
        <v>94.83017904264676</v>
      </c>
      <c r="AJ30" s="11">
        <f t="shared" si="4"/>
        <v>92.17066215723334</v>
      </c>
      <c r="AK30" s="11">
        <f t="shared" si="5"/>
        <v>91.42218978022369</v>
      </c>
      <c r="AL30" s="11">
        <f t="shared" si="6"/>
        <v>109.29396002219485</v>
      </c>
      <c r="AM30" s="11">
        <f t="shared" si="7"/>
        <v>99.50343149471676</v>
      </c>
      <c r="AN30" s="11">
        <f t="shared" si="8"/>
        <v>92.93021600125388</v>
      </c>
      <c r="AO30" s="11">
        <f t="shared" si="9"/>
        <v>87.81355376793057</v>
      </c>
      <c r="AP30" s="11">
        <f t="shared" si="10"/>
        <v>109.8845059713428</v>
      </c>
      <c r="AQ30" s="11">
        <f t="shared" si="11"/>
        <v>87.52160468118778</v>
      </c>
      <c r="AR30" s="11">
        <f t="shared" si="12"/>
        <v>93.95699241971339</v>
      </c>
      <c r="AS30" s="11">
        <f t="shared" si="13"/>
        <v>157.99685666441164</v>
      </c>
      <c r="AT30" s="11">
        <f t="shared" si="14"/>
        <v>172.67631541969521</v>
      </c>
      <c r="AU30" s="11">
        <f t="shared" si="15"/>
        <v>167.14203541953322</v>
      </c>
      <c r="AV30" s="11">
        <f t="shared" si="16"/>
        <v>192.96695662679713</v>
      </c>
      <c r="AW30" s="11">
        <f t="shared" si="17"/>
        <v>201.3209392122881</v>
      </c>
      <c r="AX30" s="11">
        <f t="shared" si="18"/>
        <v>165.75292797043716</v>
      </c>
      <c r="AY30" s="11">
        <f t="shared" si="19"/>
        <v>174.66857942859122</v>
      </c>
      <c r="AZ30" s="11">
        <f t="shared" si="20"/>
        <v>185.88467910536073</v>
      </c>
      <c r="BA30" s="11">
        <f t="shared" si="21"/>
        <v>193.8832656584084</v>
      </c>
      <c r="BB30" s="11">
        <f t="shared" si="22"/>
        <v>206.53840350817424</v>
      </c>
      <c r="BC30" s="11">
        <f t="shared" si="23"/>
        <v>241.46200127044852</v>
      </c>
      <c r="BD30" s="11">
        <f t="shared" si="24"/>
        <v>229.10457626587694</v>
      </c>
      <c r="BE30" s="11">
        <f t="shared" si="25"/>
        <v>217.22088584251796</v>
      </c>
      <c r="BF30" s="11">
        <f t="shared" si="26"/>
        <v>205.0047501946704</v>
      </c>
      <c r="BG30" s="11">
        <f t="shared" si="27"/>
        <v>206.27143103319798</v>
      </c>
      <c r="BH30" s="11">
        <f t="shared" si="28"/>
        <v>218.48819057019588</v>
      </c>
      <c r="BI30" s="11">
        <f t="shared" si="29"/>
        <v>229.63838238069337</v>
      </c>
      <c r="BJ30" s="11">
        <f t="shared" si="30"/>
        <v>269.1753606910321</v>
      </c>
      <c r="BK30" s="11">
        <f t="shared" si="31"/>
        <v>268.7760967498492</v>
      </c>
      <c r="BL30" s="11">
        <f t="shared" si="32"/>
        <v>268.3671962217283</v>
      </c>
      <c r="BM30" s="11">
        <f t="shared" si="33"/>
        <v>239.77562752155222</v>
      </c>
      <c r="BN30" s="11">
        <f t="shared" si="34"/>
        <v>222.07417942259252</v>
      </c>
      <c r="BO30" s="11">
        <f t="shared" si="3"/>
        <v>244.38577387225007</v>
      </c>
      <c r="BP30" s="204">
        <f t="shared" si="2"/>
        <v>1.5770886055413391</v>
      </c>
    </row>
    <row r="31" spans="1:68" ht="13">
      <c r="A31" s="25" t="s">
        <v>29</v>
      </c>
      <c r="B31" s="30">
        <v>3345017.913</v>
      </c>
      <c r="C31" s="30">
        <v>3472277.316</v>
      </c>
      <c r="D31" s="30">
        <v>3454161.466</v>
      </c>
      <c r="E31" s="30">
        <v>3504610.983</v>
      </c>
      <c r="F31" s="30">
        <v>3530205.845</v>
      </c>
      <c r="G31" s="30">
        <v>3633050.614</v>
      </c>
      <c r="H31" s="30">
        <v>3811515.923</v>
      </c>
      <c r="I31" s="30">
        <v>3756922.008</v>
      </c>
      <c r="J31" s="30">
        <v>3786761.819</v>
      </c>
      <c r="K31" s="30">
        <v>3765504.703</v>
      </c>
      <c r="L31" s="30">
        <v>3827946.179</v>
      </c>
      <c r="M31" s="30">
        <v>3959928.035</v>
      </c>
      <c r="N31" s="30">
        <v>3992029.721</v>
      </c>
      <c r="O31" s="30">
        <v>4074030.947</v>
      </c>
      <c r="P31" s="30">
        <v>4163761.554</v>
      </c>
      <c r="Q31" s="30">
        <v>4158348.284</v>
      </c>
      <c r="R31" s="30">
        <v>4174534.149</v>
      </c>
      <c r="S31" s="30">
        <v>4179228.001</v>
      </c>
      <c r="T31" s="30">
        <v>4126058.527</v>
      </c>
      <c r="U31" s="30">
        <v>3985132.084</v>
      </c>
      <c r="V31" s="30">
        <v>4187369.598</v>
      </c>
      <c r="W31" s="30">
        <v>3997468.468</v>
      </c>
      <c r="X31" s="31">
        <v>3953836.64</v>
      </c>
      <c r="Y31" s="30">
        <v>3861862.073</v>
      </c>
      <c r="Z31" s="30">
        <v>3681604.724</v>
      </c>
      <c r="AA31" s="30">
        <v>3389433.844</v>
      </c>
      <c r="AB31" s="30">
        <v>3630964.034</v>
      </c>
      <c r="AC31" s="30">
        <v>3573460.182</v>
      </c>
      <c r="AD31" s="30">
        <v>3305753.479</v>
      </c>
      <c r="AE31" s="30">
        <v>3672638.752</v>
      </c>
      <c r="AF31" s="30">
        <v>3512084.294</v>
      </c>
      <c r="AG31" s="30">
        <v>3587106.471</v>
      </c>
      <c r="AH31" s="30">
        <v>3296064.706</v>
      </c>
      <c r="AI31" s="11">
        <f t="shared" si="1"/>
        <v>224.60978961729518</v>
      </c>
      <c r="AJ31" s="11">
        <f t="shared" si="4"/>
        <v>231.324075735263</v>
      </c>
      <c r="AK31" s="11">
        <f t="shared" si="5"/>
        <v>228.31166760855697</v>
      </c>
      <c r="AL31" s="11">
        <f t="shared" si="6"/>
        <v>229.97369432296298</v>
      </c>
      <c r="AM31" s="11">
        <f t="shared" si="7"/>
        <v>230.10746337088563</v>
      </c>
      <c r="AN31" s="11">
        <f t="shared" si="8"/>
        <v>235.54343086757223</v>
      </c>
      <c r="AO31" s="11">
        <f t="shared" si="9"/>
        <v>246.001241069947</v>
      </c>
      <c r="AP31" s="11">
        <f t="shared" si="10"/>
        <v>241.33719951947396</v>
      </c>
      <c r="AQ31" s="11">
        <f t="shared" si="11"/>
        <v>241.90081602423172</v>
      </c>
      <c r="AR31" s="11">
        <f t="shared" si="12"/>
        <v>238.92455234617526</v>
      </c>
      <c r="AS31" s="11">
        <f t="shared" si="13"/>
        <v>241.29842687350882</v>
      </c>
      <c r="AT31" s="11">
        <f t="shared" si="14"/>
        <v>247.69559378435395</v>
      </c>
      <c r="AU31" s="11">
        <f t="shared" si="15"/>
        <v>247.87079030268634</v>
      </c>
      <c r="AV31" s="11">
        <f t="shared" si="16"/>
        <v>251.59875447828796</v>
      </c>
      <c r="AW31" s="11">
        <f t="shared" si="17"/>
        <v>256.1048935074061</v>
      </c>
      <c r="AX31" s="11">
        <f t="shared" si="18"/>
        <v>255.0269328324643</v>
      </c>
      <c r="AY31" s="11">
        <f t="shared" si="19"/>
        <v>255.57000607926557</v>
      </c>
      <c r="AZ31" s="11">
        <f t="shared" si="20"/>
        <v>255.48539215571202</v>
      </c>
      <c r="BA31" s="11">
        <f t="shared" si="21"/>
        <v>251.50613691261026</v>
      </c>
      <c r="BB31" s="11">
        <f t="shared" si="22"/>
        <v>241.73138255395386</v>
      </c>
      <c r="BC31" s="11">
        <f t="shared" si="23"/>
        <v>252.63181761387594</v>
      </c>
      <c r="BD31" s="11">
        <f t="shared" si="24"/>
        <v>240.00460548305128</v>
      </c>
      <c r="BE31" s="11">
        <f t="shared" si="25"/>
        <v>236.3272204499273</v>
      </c>
      <c r="BF31" s="11">
        <f t="shared" si="26"/>
        <v>230.15255589012236</v>
      </c>
      <c r="BG31" s="11">
        <f t="shared" si="27"/>
        <v>218.76175065981693</v>
      </c>
      <c r="BH31" s="11">
        <f t="shared" si="28"/>
        <v>200.54960029527726</v>
      </c>
      <c r="BI31" s="11">
        <f t="shared" si="29"/>
        <v>213.84877626166727</v>
      </c>
      <c r="BJ31" s="11">
        <f t="shared" si="30"/>
        <v>209.20052206166588</v>
      </c>
      <c r="BK31" s="11">
        <f t="shared" si="31"/>
        <v>192.40657219300013</v>
      </c>
      <c r="BL31" s="11">
        <f t="shared" si="32"/>
        <v>212.51036412513875</v>
      </c>
      <c r="BM31" s="11">
        <f t="shared" si="33"/>
        <v>201.75597557041948</v>
      </c>
      <c r="BN31" s="11">
        <f t="shared" si="34"/>
        <v>205.2658818688998</v>
      </c>
      <c r="BO31" s="11">
        <f t="shared" si="3"/>
        <v>187.37571287782524</v>
      </c>
      <c r="BP31" s="204">
        <f t="shared" si="2"/>
        <v>-0.16577227912866932</v>
      </c>
    </row>
    <row r="32" spans="1:68" ht="13">
      <c r="A32" s="25" t="s">
        <v>30</v>
      </c>
      <c r="B32" s="26">
        <v>1061157.845</v>
      </c>
      <c r="C32" s="26">
        <v>1128548.988</v>
      </c>
      <c r="D32" s="26">
        <v>1084777.336</v>
      </c>
      <c r="E32" s="26">
        <v>1098196.594</v>
      </c>
      <c r="F32" s="26">
        <v>1093586.106</v>
      </c>
      <c r="G32" s="26">
        <v>1142993.341</v>
      </c>
      <c r="H32" s="26">
        <v>1216791.083</v>
      </c>
      <c r="I32" s="26">
        <v>1208003.029</v>
      </c>
      <c r="J32" s="26">
        <v>1229045.158</v>
      </c>
      <c r="K32" s="26">
        <v>1227072.974</v>
      </c>
      <c r="L32" s="26">
        <v>1224423.292</v>
      </c>
      <c r="M32" s="26">
        <v>1291543.707</v>
      </c>
      <c r="N32" s="26">
        <v>1299153.53</v>
      </c>
      <c r="O32" s="26">
        <v>1367441.605</v>
      </c>
      <c r="P32" s="26">
        <v>1385779.812</v>
      </c>
      <c r="Q32" s="27">
        <v>1440348.396</v>
      </c>
      <c r="R32" s="26">
        <v>1453325.572</v>
      </c>
      <c r="S32" s="26">
        <v>1428552.884</v>
      </c>
      <c r="T32" s="26">
        <v>1439903.655</v>
      </c>
      <c r="U32" s="26">
        <v>1367033.221</v>
      </c>
      <c r="V32" s="26">
        <v>1459274.961</v>
      </c>
      <c r="W32" s="27">
        <v>1416816.791</v>
      </c>
      <c r="X32" s="26">
        <v>1412659.982</v>
      </c>
      <c r="Y32" s="27">
        <v>1429210.466</v>
      </c>
      <c r="Z32" s="27">
        <v>1379058.073</v>
      </c>
      <c r="AA32" s="26">
        <v>1412704.804</v>
      </c>
      <c r="AB32" s="26">
        <v>1432278.765</v>
      </c>
      <c r="AC32" s="27">
        <v>1458047.478</v>
      </c>
      <c r="AD32" s="26">
        <v>1424689.561</v>
      </c>
      <c r="AE32" s="26">
        <v>1456294.615</v>
      </c>
      <c r="AF32" s="26">
        <v>1354546.814</v>
      </c>
      <c r="AG32" s="26">
        <v>1433022.997</v>
      </c>
      <c r="AH32" s="26">
        <v>1357687.928</v>
      </c>
      <c r="AI32" s="11">
        <f t="shared" si="1"/>
        <v>138.80746997508638</v>
      </c>
      <c r="AJ32" s="11">
        <f t="shared" si="4"/>
        <v>146.35796371932545</v>
      </c>
      <c r="AK32" s="11">
        <f t="shared" si="5"/>
        <v>139.09365103971726</v>
      </c>
      <c r="AL32" s="11">
        <f t="shared" si="6"/>
        <v>139.3205134044079</v>
      </c>
      <c r="AM32" s="11">
        <f t="shared" si="7"/>
        <v>137.92674226163885</v>
      </c>
      <c r="AN32" s="11">
        <f t="shared" si="8"/>
        <v>143.89059278611705</v>
      </c>
      <c r="AO32" s="11">
        <f t="shared" si="9"/>
        <v>152.996458221715</v>
      </c>
      <c r="AP32" s="11">
        <f t="shared" si="10"/>
        <v>151.66455563024374</v>
      </c>
      <c r="AQ32" s="11">
        <f t="shared" si="11"/>
        <v>154.18733813433403</v>
      </c>
      <c r="AR32" s="11">
        <f t="shared" si="12"/>
        <v>153.7211361258138</v>
      </c>
      <c r="AS32" s="11">
        <f t="shared" si="13"/>
        <v>153.01110121659255</v>
      </c>
      <c r="AT32" s="11">
        <f t="shared" si="14"/>
        <v>161.02136917515713</v>
      </c>
      <c r="AU32" s="11">
        <f t="shared" si="15"/>
        <v>161.11254098645279</v>
      </c>
      <c r="AV32" s="11">
        <f t="shared" si="16"/>
        <v>168.81426156871504</v>
      </c>
      <c r="AW32" s="11">
        <f t="shared" si="17"/>
        <v>170.18942439938826</v>
      </c>
      <c r="AX32" s="11">
        <f t="shared" si="18"/>
        <v>175.62313709227945</v>
      </c>
      <c r="AY32" s="11">
        <f t="shared" si="19"/>
        <v>176.06894880703362</v>
      </c>
      <c r="AZ32" s="11">
        <f t="shared" si="20"/>
        <v>172.46838627238685</v>
      </c>
      <c r="BA32" s="11">
        <f t="shared" si="21"/>
        <v>173.315546638302</v>
      </c>
      <c r="BB32" s="11">
        <f t="shared" si="22"/>
        <v>164.01112525094473</v>
      </c>
      <c r="BC32" s="11">
        <f t="shared" si="23"/>
        <v>174.72908755798107</v>
      </c>
      <c r="BD32" s="11">
        <f t="shared" si="24"/>
        <v>169.1688414698506</v>
      </c>
      <c r="BE32" s="11">
        <f t="shared" si="25"/>
        <v>168.01137638242838</v>
      </c>
      <c r="BF32" s="11">
        <f t="shared" si="26"/>
        <v>169.1001112181224</v>
      </c>
      <c r="BG32" s="11">
        <f t="shared" si="27"/>
        <v>162.0936484533109</v>
      </c>
      <c r="BH32" s="11">
        <f t="shared" si="28"/>
        <v>164.5564334509115</v>
      </c>
      <c r="BI32" s="11">
        <f t="shared" si="29"/>
        <v>164.62083087225966</v>
      </c>
      <c r="BJ32" s="11">
        <f t="shared" si="30"/>
        <v>166.19969394262876</v>
      </c>
      <c r="BK32" s="11">
        <f t="shared" si="31"/>
        <v>161.4879215285595</v>
      </c>
      <c r="BL32" s="11">
        <f t="shared" si="32"/>
        <v>164.39006691105712</v>
      </c>
      <c r="BM32" s="11">
        <f t="shared" si="33"/>
        <v>152.17807826120563</v>
      </c>
      <c r="BN32" s="11">
        <f t="shared" si="34"/>
        <v>160.42504195836761</v>
      </c>
      <c r="BO32" s="11">
        <f t="shared" si="3"/>
        <v>151.20822628177595</v>
      </c>
      <c r="BP32" s="204">
        <f t="shared" si="2"/>
        <v>0.08933781668173402</v>
      </c>
    </row>
    <row r="33" spans="1:68" ht="13">
      <c r="A33" s="25" t="s">
        <v>31</v>
      </c>
      <c r="B33" s="30">
        <v>4343396.423</v>
      </c>
      <c r="C33" s="31">
        <v>4247263.01</v>
      </c>
      <c r="D33" s="30">
        <v>4148590.853</v>
      </c>
      <c r="E33" s="30">
        <v>4243845.141</v>
      </c>
      <c r="F33" s="30">
        <v>4045517.292</v>
      </c>
      <c r="G33" s="30">
        <v>4183927.263</v>
      </c>
      <c r="H33" s="30">
        <v>4357205.648</v>
      </c>
      <c r="I33" s="30">
        <v>4299679.752</v>
      </c>
      <c r="J33" s="30">
        <v>4011892.364</v>
      </c>
      <c r="K33" s="30">
        <v>3912695.774</v>
      </c>
      <c r="L33" s="30">
        <v>3747305.324</v>
      </c>
      <c r="M33" s="30">
        <v>3773237.572</v>
      </c>
      <c r="N33" s="30">
        <v>3730093.623</v>
      </c>
      <c r="O33" s="30">
        <v>3827792.148</v>
      </c>
      <c r="P33" s="30">
        <v>3840797.343</v>
      </c>
      <c r="Q33" s="30">
        <v>3889757.145</v>
      </c>
      <c r="R33" s="30">
        <v>4096135.916</v>
      </c>
      <c r="S33" s="30">
        <v>4078369.295</v>
      </c>
      <c r="T33" s="30">
        <v>4126488.551</v>
      </c>
      <c r="U33" s="30">
        <v>3956673.618</v>
      </c>
      <c r="V33" s="30">
        <v>4262961.379</v>
      </c>
      <c r="W33" s="30">
        <v>4263652.591</v>
      </c>
      <c r="X33" s="30">
        <v>4100427.426</v>
      </c>
      <c r="Y33" s="30">
        <v>4129773.812</v>
      </c>
      <c r="Z33" s="30">
        <v>3976207.177</v>
      </c>
      <c r="AA33" s="30">
        <v>4021890.655</v>
      </c>
      <c r="AB33" s="30">
        <v>4218842.169</v>
      </c>
      <c r="AC33" s="31">
        <v>4416764.14</v>
      </c>
      <c r="AD33" s="30">
        <v>4615805.732</v>
      </c>
      <c r="AE33" s="30">
        <v>4452570.667</v>
      </c>
      <c r="AF33" s="30">
        <v>4323338.111</v>
      </c>
      <c r="AG33" s="30">
        <v>4603497.102</v>
      </c>
      <c r="AH33" s="30">
        <v>4393285.376</v>
      </c>
      <c r="AI33" s="11">
        <f t="shared" si="1"/>
        <v>114.18451040123846</v>
      </c>
      <c r="AJ33" s="11">
        <f t="shared" si="4"/>
        <v>111.23393165992547</v>
      </c>
      <c r="AK33" s="11">
        <f t="shared" si="5"/>
        <v>108.29221276879883</v>
      </c>
      <c r="AL33" s="11">
        <f t="shared" si="6"/>
        <v>110.46470953228618</v>
      </c>
      <c r="AM33" s="11">
        <f t="shared" si="7"/>
        <v>105.06552593686793</v>
      </c>
      <c r="AN33" s="11">
        <f t="shared" si="8"/>
        <v>108.44641058820318</v>
      </c>
      <c r="AO33" s="11">
        <f t="shared" si="9"/>
        <v>112.85349580292613</v>
      </c>
      <c r="AP33" s="11">
        <f t="shared" si="10"/>
        <v>111.2772537192081</v>
      </c>
      <c r="AQ33" s="11">
        <f t="shared" si="11"/>
        <v>103.77378539186479</v>
      </c>
      <c r="AR33" s="11">
        <f t="shared" si="12"/>
        <v>101.18958011283166</v>
      </c>
      <c r="AS33" s="11">
        <f t="shared" si="13"/>
        <v>97.93470584596422</v>
      </c>
      <c r="AT33" s="11">
        <f t="shared" si="14"/>
        <v>98.63653501971234</v>
      </c>
      <c r="AU33" s="11">
        <f t="shared" si="15"/>
        <v>97.5386854212377</v>
      </c>
      <c r="AV33" s="11">
        <f t="shared" si="16"/>
        <v>100.15539707687876</v>
      </c>
      <c r="AW33" s="11">
        <f t="shared" si="17"/>
        <v>100.56915938599353</v>
      </c>
      <c r="AX33" s="11">
        <f t="shared" si="18"/>
        <v>101.89589662657681</v>
      </c>
      <c r="AY33" s="11">
        <f t="shared" si="19"/>
        <v>107.34937263895236</v>
      </c>
      <c r="AZ33" s="11">
        <f t="shared" si="20"/>
        <v>106.97227685978712</v>
      </c>
      <c r="BA33" s="11">
        <f t="shared" si="21"/>
        <v>108.26234172475284</v>
      </c>
      <c r="BB33" s="11">
        <f t="shared" si="22"/>
        <v>103.75200553935092</v>
      </c>
      <c r="BC33" s="11">
        <f t="shared" si="23"/>
        <v>112.11572117296039</v>
      </c>
      <c r="BD33" s="11">
        <f t="shared" si="24"/>
        <v>112.01650368215954</v>
      </c>
      <c r="BE33" s="11">
        <f t="shared" si="25"/>
        <v>107.72514272881693</v>
      </c>
      <c r="BF33" s="11">
        <f t="shared" si="26"/>
        <v>108.49970481472135</v>
      </c>
      <c r="BG33" s="11">
        <f t="shared" si="27"/>
        <v>104.58788567666731</v>
      </c>
      <c r="BH33" s="11">
        <f t="shared" si="28"/>
        <v>105.82359371960152</v>
      </c>
      <c r="BI33" s="11">
        <f t="shared" si="29"/>
        <v>111.11804844543616</v>
      </c>
      <c r="BJ33" s="11">
        <f t="shared" si="30"/>
        <v>116.31338917867986</v>
      </c>
      <c r="BK33" s="11">
        <f t="shared" si="31"/>
        <v>121.54313861027424</v>
      </c>
      <c r="BL33" s="11">
        <f t="shared" si="32"/>
        <v>117.25680644878237</v>
      </c>
      <c r="BM33" s="11">
        <f t="shared" si="33"/>
        <v>113.89752866697516</v>
      </c>
      <c r="BN33" s="11">
        <f t="shared" si="34"/>
        <v>124.17265320753123</v>
      </c>
      <c r="BO33" s="11">
        <f t="shared" si="3"/>
        <v>119.09226996618384</v>
      </c>
      <c r="BP33" s="204">
        <f t="shared" si="2"/>
        <v>0.042980957291840705</v>
      </c>
    </row>
    <row r="34" spans="1:68" ht="13">
      <c r="A34" s="25" t="s">
        <v>32</v>
      </c>
      <c r="B34" s="26">
        <v>747529.776</v>
      </c>
      <c r="C34" s="26">
        <v>757593.742</v>
      </c>
      <c r="D34" s="27">
        <v>803424.11</v>
      </c>
      <c r="E34" s="26">
        <v>788434.884</v>
      </c>
      <c r="F34" s="27">
        <v>805053.23</v>
      </c>
      <c r="G34" s="26">
        <v>888130.283</v>
      </c>
      <c r="H34" s="26">
        <v>881090.533</v>
      </c>
      <c r="I34" s="26">
        <v>926785.447</v>
      </c>
      <c r="J34" s="26">
        <v>996132.342</v>
      </c>
      <c r="K34" s="26">
        <v>1078759.838</v>
      </c>
      <c r="L34" s="26">
        <v>1090453.049</v>
      </c>
      <c r="M34" s="27">
        <v>1089785.27</v>
      </c>
      <c r="N34" s="26">
        <v>1134250.279</v>
      </c>
      <c r="O34" s="26">
        <v>1109037.721</v>
      </c>
      <c r="P34" s="26">
        <v>1147486.524</v>
      </c>
      <c r="Q34" s="27">
        <v>1172949.47</v>
      </c>
      <c r="R34" s="27">
        <v>1120022.44</v>
      </c>
      <c r="S34" s="26">
        <v>1117526.745</v>
      </c>
      <c r="T34" s="26">
        <v>1093455.695</v>
      </c>
      <c r="U34" s="26">
        <v>1074063.648</v>
      </c>
      <c r="V34" s="26">
        <v>1040077.178</v>
      </c>
      <c r="W34" s="27">
        <v>1018594.81</v>
      </c>
      <c r="X34" s="26">
        <v>961544.192</v>
      </c>
      <c r="Y34" s="26">
        <v>964647.702</v>
      </c>
      <c r="Z34" s="27">
        <v>976385.73</v>
      </c>
      <c r="AA34" s="26">
        <v>1014469.995</v>
      </c>
      <c r="AB34" s="26">
        <v>1016725.902</v>
      </c>
      <c r="AC34" s="26">
        <v>1064279.831</v>
      </c>
      <c r="AD34" s="26">
        <v>1040130.875</v>
      </c>
      <c r="AE34" s="27">
        <v>1040750.76</v>
      </c>
      <c r="AF34" s="26">
        <v>924725.382</v>
      </c>
      <c r="AG34" s="26">
        <v>929609.056</v>
      </c>
      <c r="AH34" s="26">
        <v>975065.875</v>
      </c>
      <c r="AI34" s="11">
        <f t="shared" si="1"/>
        <v>74.78292816272916</v>
      </c>
      <c r="AJ34" s="11">
        <f t="shared" si="4"/>
        <v>75.98397523238943</v>
      </c>
      <c r="AK34" s="11">
        <f t="shared" si="5"/>
        <v>80.74590636871511</v>
      </c>
      <c r="AL34" s="11">
        <f t="shared" si="6"/>
        <v>79.20022204011308</v>
      </c>
      <c r="AM34" s="11">
        <f t="shared" si="7"/>
        <v>80.7120184079409</v>
      </c>
      <c r="AN34" s="11">
        <f t="shared" si="8"/>
        <v>88.73619163166614</v>
      </c>
      <c r="AO34" s="11">
        <f t="shared" si="9"/>
        <v>87.72575316668879</v>
      </c>
      <c r="AP34" s="11">
        <f t="shared" si="10"/>
        <v>91.90474352144683</v>
      </c>
      <c r="AQ34" s="11">
        <f t="shared" si="11"/>
        <v>98.29841427040195</v>
      </c>
      <c r="AR34" s="11">
        <f t="shared" si="12"/>
        <v>105.89953835584943</v>
      </c>
      <c r="AS34" s="11">
        <f t="shared" si="13"/>
        <v>106.39581503483943</v>
      </c>
      <c r="AT34" s="11">
        <f t="shared" si="14"/>
        <v>105.48921794243103</v>
      </c>
      <c r="AU34" s="11">
        <f t="shared" si="15"/>
        <v>109.11846053010443</v>
      </c>
      <c r="AV34" s="11">
        <f t="shared" si="16"/>
        <v>106.1829625321889</v>
      </c>
      <c r="AW34" s="11">
        <f t="shared" si="17"/>
        <v>109.56564935715957</v>
      </c>
      <c r="AX34" s="11">
        <f t="shared" si="18"/>
        <v>111.76618668977935</v>
      </c>
      <c r="AY34" s="11">
        <f t="shared" si="19"/>
        <v>106.54715739782046</v>
      </c>
      <c r="AZ34" s="11">
        <f t="shared" si="20"/>
        <v>106.10181894516334</v>
      </c>
      <c r="BA34" s="11">
        <f t="shared" si="21"/>
        <v>103.61229701803383</v>
      </c>
      <c r="BB34" s="11">
        <f t="shared" si="22"/>
        <v>101.68155111789116</v>
      </c>
      <c r="BC34" s="11">
        <f t="shared" si="23"/>
        <v>98.36659986746083</v>
      </c>
      <c r="BD34" s="11">
        <f t="shared" si="24"/>
        <v>96.3417846739737</v>
      </c>
      <c r="BE34" s="11">
        <f t="shared" si="25"/>
        <v>91.20735073746978</v>
      </c>
      <c r="BF34" s="11">
        <f t="shared" si="26"/>
        <v>91.98256117477072</v>
      </c>
      <c r="BG34" s="11">
        <f t="shared" si="27"/>
        <v>93.63743599614129</v>
      </c>
      <c r="BH34" s="11">
        <f t="shared" si="28"/>
        <v>97.78191808977542</v>
      </c>
      <c r="BI34" s="11">
        <f t="shared" si="29"/>
        <v>98.31674475140045</v>
      </c>
      <c r="BJ34" s="11">
        <f t="shared" si="30"/>
        <v>103.23219312768822</v>
      </c>
      <c r="BK34" s="11">
        <f t="shared" si="31"/>
        <v>101.07163016868967</v>
      </c>
      <c r="BL34" s="11">
        <f t="shared" si="32"/>
        <v>101.2736740115935</v>
      </c>
      <c r="BM34" s="11">
        <f t="shared" si="33"/>
        <v>89.81483635879066</v>
      </c>
      <c r="BN34" s="11">
        <f t="shared" si="34"/>
        <v>90.26862578231723</v>
      </c>
      <c r="BO34" s="11">
        <f t="shared" si="3"/>
        <v>94.19067996439736</v>
      </c>
      <c r="BP34" s="204">
        <f t="shared" si="2"/>
        <v>0.25952115380446905</v>
      </c>
    </row>
    <row r="35" spans="1:68" ht="13">
      <c r="A35" s="25" t="s">
        <v>33</v>
      </c>
      <c r="B35" s="30">
        <v>2645352.991</v>
      </c>
      <c r="C35" s="30">
        <v>2172337.947</v>
      </c>
      <c r="D35" s="31">
        <v>1938945.16</v>
      </c>
      <c r="E35" s="30">
        <v>1924321.034</v>
      </c>
      <c r="F35" s="30">
        <v>1810655.707</v>
      </c>
      <c r="G35" s="30">
        <v>1958957.454</v>
      </c>
      <c r="H35" s="30">
        <v>2007594.481</v>
      </c>
      <c r="I35" s="30">
        <v>1884834.085</v>
      </c>
      <c r="J35" s="31">
        <v>1726492.62</v>
      </c>
      <c r="K35" s="30">
        <v>1523647.903</v>
      </c>
      <c r="L35" s="30">
        <v>1538941.619</v>
      </c>
      <c r="M35" s="30">
        <v>1548806.652</v>
      </c>
      <c r="N35" s="30">
        <v>1604337.991</v>
      </c>
      <c r="O35" s="30">
        <v>1671668.531</v>
      </c>
      <c r="P35" s="30">
        <v>1647317.825</v>
      </c>
      <c r="Q35" s="30">
        <v>1619717.547</v>
      </c>
      <c r="R35" s="30">
        <v>1678822.902</v>
      </c>
      <c r="S35" s="30">
        <v>1668013.301</v>
      </c>
      <c r="T35" s="30">
        <v>1661713.607</v>
      </c>
      <c r="U35" s="30">
        <v>1457316.556</v>
      </c>
      <c r="V35" s="30">
        <v>1466278.418</v>
      </c>
      <c r="W35" s="30">
        <v>1497225.433</v>
      </c>
      <c r="X35" s="30">
        <v>1465327.932</v>
      </c>
      <c r="Y35" s="30">
        <v>1335983.559</v>
      </c>
      <c r="Z35" s="30">
        <v>1325768.128</v>
      </c>
      <c r="AA35" s="30">
        <v>1336323.913</v>
      </c>
      <c r="AB35" s="30">
        <v>1332506.417</v>
      </c>
      <c r="AC35" s="30">
        <v>1405194.474</v>
      </c>
      <c r="AD35" s="30">
        <v>1407193.473</v>
      </c>
      <c r="AE35" s="30">
        <v>1391667.222</v>
      </c>
      <c r="AF35" s="30">
        <v>1350868.908</v>
      </c>
      <c r="AG35" s="30">
        <v>1437185.187</v>
      </c>
      <c r="AH35" s="30">
        <v>1326497.637</v>
      </c>
      <c r="AI35" s="11">
        <f t="shared" si="1"/>
        <v>113.96785893308007</v>
      </c>
      <c r="AJ35" s="11">
        <f t="shared" si="4"/>
        <v>93.66644887862226</v>
      </c>
      <c r="AK35" s="11">
        <f t="shared" si="5"/>
        <v>85.00404142299651</v>
      </c>
      <c r="AL35" s="11">
        <f t="shared" si="6"/>
        <v>84.47958584514639</v>
      </c>
      <c r="AM35" s="11">
        <f t="shared" si="7"/>
        <v>79.59616484541714</v>
      </c>
      <c r="AN35" s="11">
        <f t="shared" si="8"/>
        <v>86.25059313430367</v>
      </c>
      <c r="AO35" s="11">
        <f t="shared" si="9"/>
        <v>88.6114774159505</v>
      </c>
      <c r="AP35" s="11">
        <f t="shared" si="10"/>
        <v>83.4667258616672</v>
      </c>
      <c r="AQ35" s="11">
        <f t="shared" si="11"/>
        <v>76.64412199665517</v>
      </c>
      <c r="AR35" s="11">
        <f t="shared" si="12"/>
        <v>67.75202732762985</v>
      </c>
      <c r="AS35" s="11">
        <f t="shared" si="13"/>
        <v>68.53299401014941</v>
      </c>
      <c r="AT35" s="11">
        <f t="shared" si="14"/>
        <v>69.049268679635</v>
      </c>
      <c r="AU35" s="11">
        <f t="shared" si="15"/>
        <v>73.48062565189439</v>
      </c>
      <c r="AV35" s="11">
        <f t="shared" si="16"/>
        <v>77.29362318147687</v>
      </c>
      <c r="AW35" s="11">
        <f t="shared" si="17"/>
        <v>76.54416410616128</v>
      </c>
      <c r="AX35" s="11">
        <f t="shared" si="18"/>
        <v>75.75019789682652</v>
      </c>
      <c r="AY35" s="11">
        <f t="shared" si="19"/>
        <v>78.97735514711943</v>
      </c>
      <c r="AZ35" s="11">
        <f t="shared" si="20"/>
        <v>78.93864623099601</v>
      </c>
      <c r="BA35" s="11">
        <f t="shared" si="21"/>
        <v>80.52709302336851</v>
      </c>
      <c r="BB35" s="11">
        <f t="shared" si="22"/>
        <v>71.29627593346278</v>
      </c>
      <c r="BC35" s="11">
        <f t="shared" si="23"/>
        <v>72.2493875859012</v>
      </c>
      <c r="BD35" s="11">
        <f t="shared" si="24"/>
        <v>74.1235239225748</v>
      </c>
      <c r="BE35" s="11">
        <f t="shared" si="25"/>
        <v>72.91641240374452</v>
      </c>
      <c r="BF35" s="11">
        <f t="shared" si="26"/>
        <v>66.73219884202226</v>
      </c>
      <c r="BG35" s="11">
        <f t="shared" si="27"/>
        <v>66.46350117065906</v>
      </c>
      <c r="BH35" s="11">
        <f t="shared" si="28"/>
        <v>67.2511525668993</v>
      </c>
      <c r="BI35" s="11">
        <f t="shared" si="29"/>
        <v>67.43253891521935</v>
      </c>
      <c r="BJ35" s="11">
        <f t="shared" si="30"/>
        <v>71.53319701654692</v>
      </c>
      <c r="BK35" s="11">
        <f t="shared" si="31"/>
        <v>72.04007688133007</v>
      </c>
      <c r="BL35" s="11">
        <f t="shared" si="32"/>
        <v>71.68200224801538</v>
      </c>
      <c r="BM35" s="11">
        <f t="shared" si="33"/>
        <v>69.88878007048328</v>
      </c>
      <c r="BN35" s="11">
        <f t="shared" si="34"/>
        <v>74.8469162200647</v>
      </c>
      <c r="BO35" s="11">
        <f t="shared" si="3"/>
        <v>69.66001164240642</v>
      </c>
      <c r="BP35" s="204">
        <f t="shared" si="2"/>
        <v>-0.3887749379997605</v>
      </c>
    </row>
    <row r="36" spans="1:68" ht="13">
      <c r="A36" s="25" t="s">
        <v>34</v>
      </c>
      <c r="B36" s="26">
        <v>240064.877</v>
      </c>
      <c r="C36" s="26">
        <v>233312.635</v>
      </c>
      <c r="D36" s="26">
        <v>216506.775</v>
      </c>
      <c r="E36" s="26">
        <v>227332.045</v>
      </c>
      <c r="F36" s="26">
        <v>236581.048</v>
      </c>
      <c r="G36" s="26">
        <v>255058.356</v>
      </c>
      <c r="H36" s="26">
        <v>265765.291</v>
      </c>
      <c r="I36" s="26">
        <v>276264.234</v>
      </c>
      <c r="J36" s="26">
        <v>271088.044</v>
      </c>
      <c r="K36" s="26">
        <v>270578.429</v>
      </c>
      <c r="L36" s="26">
        <v>274705.849</v>
      </c>
      <c r="M36" s="26">
        <v>292007.591</v>
      </c>
      <c r="N36" s="26">
        <v>292576.693</v>
      </c>
      <c r="O36" s="26">
        <v>297285.906</v>
      </c>
      <c r="P36" s="26">
        <v>305519.049</v>
      </c>
      <c r="Q36" s="26">
        <v>317537.941</v>
      </c>
      <c r="R36" s="26">
        <v>315787.231</v>
      </c>
      <c r="S36" s="26">
        <v>320468.703</v>
      </c>
      <c r="T36" s="26">
        <v>338454.519</v>
      </c>
      <c r="U36" s="27">
        <v>297091.88</v>
      </c>
      <c r="V36" s="26">
        <v>304490.819</v>
      </c>
      <c r="W36" s="26">
        <v>304600.864</v>
      </c>
      <c r="X36" s="26">
        <v>293712.925</v>
      </c>
      <c r="Y36" s="26">
        <v>286532.771</v>
      </c>
      <c r="Z36" s="26">
        <v>276795.303</v>
      </c>
      <c r="AA36" s="26">
        <v>274789.118</v>
      </c>
      <c r="AB36" s="26">
        <v>286055.172</v>
      </c>
      <c r="AC36" s="26">
        <v>295437.496</v>
      </c>
      <c r="AD36" s="26">
        <v>295838.858</v>
      </c>
      <c r="AE36" s="26">
        <v>289503.745</v>
      </c>
      <c r="AF36" s="27">
        <v>270294.481</v>
      </c>
      <c r="AG36" s="26">
        <v>277614.058</v>
      </c>
      <c r="AH36" s="26">
        <v>266650.428</v>
      </c>
      <c r="AI36" s="11">
        <f t="shared" si="1"/>
        <v>120.25027186748797</v>
      </c>
      <c r="AJ36" s="11">
        <f t="shared" si="4"/>
        <v>116.65952563695501</v>
      </c>
      <c r="AK36" s="11">
        <f t="shared" si="5"/>
        <v>108.31230939631159</v>
      </c>
      <c r="AL36" s="11">
        <f t="shared" si="6"/>
        <v>114.00324409603608</v>
      </c>
      <c r="AM36" s="11">
        <f t="shared" si="7"/>
        <v>118.92032604674355</v>
      </c>
      <c r="AN36" s="11">
        <f t="shared" si="8"/>
        <v>128.20372188268576</v>
      </c>
      <c r="AO36" s="11">
        <f t="shared" si="9"/>
        <v>133.5325484131267</v>
      </c>
      <c r="AP36" s="11">
        <f t="shared" si="10"/>
        <v>139.03661972965125</v>
      </c>
      <c r="AQ36" s="11">
        <f t="shared" si="11"/>
        <v>136.57358194751131</v>
      </c>
      <c r="AR36" s="11">
        <f t="shared" si="12"/>
        <v>136.77085315219776</v>
      </c>
      <c r="AS36" s="11">
        <f t="shared" si="13"/>
        <v>138.1990481724357</v>
      </c>
      <c r="AT36" s="11">
        <f t="shared" si="14"/>
        <v>146.73055192367798</v>
      </c>
      <c r="AU36" s="11">
        <f t="shared" si="15"/>
        <v>146.72661891068623</v>
      </c>
      <c r="AV36" s="11">
        <f t="shared" si="16"/>
        <v>149.01302685218744</v>
      </c>
      <c r="AW36" s="11">
        <f t="shared" si="17"/>
        <v>153.0324578886444</v>
      </c>
      <c r="AX36" s="11">
        <f t="shared" si="18"/>
        <v>158.96051792409855</v>
      </c>
      <c r="AY36" s="11">
        <f t="shared" si="19"/>
        <v>157.62895648206663</v>
      </c>
      <c r="AZ36" s="11">
        <f t="shared" si="20"/>
        <v>159.4072668957116</v>
      </c>
      <c r="BA36" s="11">
        <f t="shared" si="21"/>
        <v>168.36280069980683</v>
      </c>
      <c r="BB36" s="11">
        <f t="shared" si="22"/>
        <v>146.18059184338222</v>
      </c>
      <c r="BC36" s="11">
        <f t="shared" si="23"/>
        <v>148.75153348158454</v>
      </c>
      <c r="BD36" s="11">
        <f t="shared" si="24"/>
        <v>148.5720896951452</v>
      </c>
      <c r="BE36" s="11">
        <f t="shared" si="25"/>
        <v>142.89150891074465</v>
      </c>
      <c r="BF36" s="11">
        <f t="shared" si="26"/>
        <v>139.17323118425546</v>
      </c>
      <c r="BG36" s="11">
        <f t="shared" si="27"/>
        <v>134.2959184119044</v>
      </c>
      <c r="BH36" s="11">
        <f t="shared" si="28"/>
        <v>133.20693265802956</v>
      </c>
      <c r="BI36" s="11">
        <f t="shared" si="29"/>
        <v>138.57999949616993</v>
      </c>
      <c r="BJ36" s="11">
        <f t="shared" si="30"/>
        <v>143.00702407431163</v>
      </c>
      <c r="BK36" s="11">
        <f t="shared" si="31"/>
        <v>143.13305949063323</v>
      </c>
      <c r="BL36" s="11">
        <f t="shared" si="32"/>
        <v>139.1237599163442</v>
      </c>
      <c r="BM36" s="11">
        <f t="shared" si="33"/>
        <v>128.96584315467487</v>
      </c>
      <c r="BN36" s="11">
        <f t="shared" si="34"/>
        <v>131.6344644820688</v>
      </c>
      <c r="BO36" s="11">
        <f t="shared" si="3"/>
        <v>126.54373522907395</v>
      </c>
      <c r="BP36" s="204">
        <f t="shared" si="2"/>
        <v>0.052336375326628604</v>
      </c>
    </row>
    <row r="37" spans="1:68" ht="13">
      <c r="A37" s="25" t="s">
        <v>35</v>
      </c>
      <c r="B37" s="30">
        <v>891032.231</v>
      </c>
      <c r="C37" s="30">
        <v>799384.649</v>
      </c>
      <c r="D37" s="30">
        <v>756270.623</v>
      </c>
      <c r="E37" s="30">
        <v>742031.535</v>
      </c>
      <c r="F37" s="30">
        <v>729502.388</v>
      </c>
      <c r="G37" s="30">
        <v>744499.075</v>
      </c>
      <c r="H37" s="30">
        <v>756961.223</v>
      </c>
      <c r="I37" s="30">
        <v>757703.259</v>
      </c>
      <c r="J37" s="30">
        <v>734605.956</v>
      </c>
      <c r="K37" s="30">
        <v>738201.341</v>
      </c>
      <c r="L37" s="30">
        <v>742375.122</v>
      </c>
      <c r="M37" s="30">
        <v>774508.612</v>
      </c>
      <c r="N37" s="30">
        <v>780572.866</v>
      </c>
      <c r="O37" s="30">
        <v>776441.929</v>
      </c>
      <c r="P37" s="30">
        <v>764497.258</v>
      </c>
      <c r="Q37" s="30">
        <v>782887.118</v>
      </c>
      <c r="R37" s="30">
        <v>776260.617</v>
      </c>
      <c r="S37" s="30">
        <v>743415.705</v>
      </c>
      <c r="T37" s="30">
        <v>764616.466</v>
      </c>
      <c r="U37" s="30">
        <v>698785.009</v>
      </c>
      <c r="V37" s="31">
        <v>771552.15</v>
      </c>
      <c r="W37" s="30">
        <v>747974.392</v>
      </c>
      <c r="X37" s="30">
        <v>724384.598</v>
      </c>
      <c r="Y37" s="30">
        <v>730692.578</v>
      </c>
      <c r="Z37" s="30">
        <v>675365.417</v>
      </c>
      <c r="AA37" s="30">
        <v>705495.765</v>
      </c>
      <c r="AB37" s="30">
        <v>711915.782</v>
      </c>
      <c r="AC37" s="30">
        <v>748739.387</v>
      </c>
      <c r="AD37" s="30">
        <v>734117.001</v>
      </c>
      <c r="AE37" s="30">
        <v>712520.598</v>
      </c>
      <c r="AF37" s="30">
        <v>688587.008</v>
      </c>
      <c r="AG37" s="30">
        <v>744951.175</v>
      </c>
      <c r="AH37" s="30">
        <v>695771.189</v>
      </c>
      <c r="AI37" s="11">
        <f t="shared" si="1"/>
        <v>168.5115392187437</v>
      </c>
      <c r="AJ37" s="11">
        <f t="shared" si="4"/>
        <v>150.5230936121359</v>
      </c>
      <c r="AK37" s="11">
        <f t="shared" si="5"/>
        <v>142.80366084786337</v>
      </c>
      <c r="AL37" s="11">
        <f t="shared" si="6"/>
        <v>139.633024441327</v>
      </c>
      <c r="AM37" s="11">
        <f t="shared" si="7"/>
        <v>136.7016845452646</v>
      </c>
      <c r="AN37" s="11">
        <f t="shared" si="8"/>
        <v>138.99744259323808</v>
      </c>
      <c r="AO37" s="11">
        <f t="shared" si="9"/>
        <v>141.01915741860245</v>
      </c>
      <c r="AP37" s="11">
        <f t="shared" si="10"/>
        <v>140.86500052426766</v>
      </c>
      <c r="AQ37" s="11">
        <f t="shared" si="11"/>
        <v>136.3499774484237</v>
      </c>
      <c r="AR37" s="11">
        <f t="shared" si="12"/>
        <v>136.87169590435093</v>
      </c>
      <c r="AS37" s="11">
        <f t="shared" si="13"/>
        <v>137.51107395783802</v>
      </c>
      <c r="AT37" s="11">
        <f t="shared" si="14"/>
        <v>143.99328100799008</v>
      </c>
      <c r="AU37" s="11">
        <f t="shared" si="15"/>
        <v>145.1161882679355</v>
      </c>
      <c r="AV37" s="11">
        <f t="shared" si="16"/>
        <v>144.4577256057957</v>
      </c>
      <c r="AW37" s="11">
        <f t="shared" si="17"/>
        <v>142.31478915648634</v>
      </c>
      <c r="AX37" s="11">
        <f t="shared" si="18"/>
        <v>145.71617692085056</v>
      </c>
      <c r="AY37" s="11">
        <f t="shared" si="19"/>
        <v>144.47627383058176</v>
      </c>
      <c r="AZ37" s="11">
        <f t="shared" si="20"/>
        <v>138.35674684265183</v>
      </c>
      <c r="BA37" s="11">
        <f t="shared" si="21"/>
        <v>142.22607208545136</v>
      </c>
      <c r="BB37" s="11">
        <f t="shared" si="22"/>
        <v>129.82774954894663</v>
      </c>
      <c r="BC37" s="11">
        <f t="shared" si="23"/>
        <v>143.13422355627867</v>
      </c>
      <c r="BD37" s="11">
        <f t="shared" si="24"/>
        <v>138.70781311486473</v>
      </c>
      <c r="BE37" s="11">
        <f t="shared" si="25"/>
        <v>134.0380158695207</v>
      </c>
      <c r="BF37" s="11">
        <f t="shared" si="26"/>
        <v>135.0424551769819</v>
      </c>
      <c r="BG37" s="11">
        <f t="shared" si="27"/>
        <v>124.69936792240843</v>
      </c>
      <c r="BH37" s="11">
        <f t="shared" si="28"/>
        <v>130.1328811334596</v>
      </c>
      <c r="BI37" s="11">
        <f t="shared" si="29"/>
        <v>131.1984371533058</v>
      </c>
      <c r="BJ37" s="11">
        <f t="shared" si="30"/>
        <v>137.7538431337268</v>
      </c>
      <c r="BK37" s="11">
        <f t="shared" si="31"/>
        <v>134.87062585428947</v>
      </c>
      <c r="BL37" s="11">
        <f t="shared" si="32"/>
        <v>130.72762599439565</v>
      </c>
      <c r="BM37" s="11">
        <f t="shared" si="33"/>
        <v>126.16398512753962</v>
      </c>
      <c r="BN37" s="11">
        <f t="shared" si="34"/>
        <v>136.443416869651</v>
      </c>
      <c r="BO37" s="11">
        <f t="shared" si="3"/>
        <v>128.02356205811827</v>
      </c>
      <c r="BP37" s="204">
        <f t="shared" si="2"/>
        <v>-0.24026827686897012</v>
      </c>
    </row>
    <row r="38" spans="1:68" ht="13">
      <c r="A38" s="25" t="s">
        <v>36</v>
      </c>
      <c r="B38" s="26">
        <v>1223046.368</v>
      </c>
      <c r="C38" s="26">
        <v>1237875.948</v>
      </c>
      <c r="D38" s="26">
        <v>1171795.018</v>
      </c>
      <c r="E38" s="26">
        <v>1226291.194</v>
      </c>
      <c r="F38" s="26">
        <v>1303350.682</v>
      </c>
      <c r="G38" s="26">
        <v>1236896.341</v>
      </c>
      <c r="H38" s="26">
        <v>1331138.565</v>
      </c>
      <c r="I38" s="26">
        <v>1383179.986</v>
      </c>
      <c r="J38" s="26">
        <v>1400434.371</v>
      </c>
      <c r="K38" s="26">
        <v>1399734.341</v>
      </c>
      <c r="L38" s="26">
        <v>1400115.401</v>
      </c>
      <c r="M38" s="26">
        <v>1431474.645</v>
      </c>
      <c r="N38" s="26">
        <v>1508117.242</v>
      </c>
      <c r="O38" s="26">
        <v>1588159.684</v>
      </c>
      <c r="P38" s="26">
        <v>1601558.018</v>
      </c>
      <c r="Q38" s="26">
        <v>1480196.032</v>
      </c>
      <c r="R38" s="26">
        <v>1612241.784</v>
      </c>
      <c r="S38" s="26">
        <v>1585853.338</v>
      </c>
      <c r="T38" s="26">
        <v>1522950.933</v>
      </c>
      <c r="U38" s="27">
        <v>1417852.57</v>
      </c>
      <c r="V38" s="27">
        <v>1549249.18</v>
      </c>
      <c r="W38" s="26">
        <v>1491977.134</v>
      </c>
      <c r="X38" s="26">
        <v>1435863.282</v>
      </c>
      <c r="Y38" s="27">
        <v>1413119.76</v>
      </c>
      <c r="Z38" s="26">
        <v>1442112.304</v>
      </c>
      <c r="AA38" s="26">
        <v>1379912.668</v>
      </c>
      <c r="AB38" s="26">
        <v>1429796.458</v>
      </c>
      <c r="AC38" s="26">
        <v>1449024.104</v>
      </c>
      <c r="AD38" s="26">
        <v>1475264.301</v>
      </c>
      <c r="AE38" s="26">
        <v>1446344.386</v>
      </c>
      <c r="AF38" s="26">
        <v>1357911.221</v>
      </c>
      <c r="AG38" s="26">
        <v>1423106.001</v>
      </c>
      <c r="AH38" s="26">
        <v>1374607.588</v>
      </c>
      <c r="AI38" s="11">
        <f t="shared" si="1"/>
        <v>245.86895862260707</v>
      </c>
      <c r="AJ38" s="11">
        <f t="shared" si="4"/>
        <v>247.650574434858</v>
      </c>
      <c r="AK38" s="11">
        <f t="shared" si="5"/>
        <v>233.0074670879033</v>
      </c>
      <c r="AL38" s="11">
        <f t="shared" si="6"/>
        <v>242.59061535728512</v>
      </c>
      <c r="AM38" s="11">
        <f t="shared" si="7"/>
        <v>256.6705925585162</v>
      </c>
      <c r="AN38" s="11">
        <f t="shared" si="8"/>
        <v>242.58796188245208</v>
      </c>
      <c r="AO38" s="11">
        <f t="shared" si="9"/>
        <v>260.1492732017856</v>
      </c>
      <c r="AP38" s="11">
        <f t="shared" si="10"/>
        <v>269.50384738286</v>
      </c>
      <c r="AQ38" s="11">
        <f t="shared" si="11"/>
        <v>272.0690536040979</v>
      </c>
      <c r="AR38" s="11">
        <f t="shared" si="12"/>
        <v>271.2849565648496</v>
      </c>
      <c r="AS38" s="11">
        <f t="shared" si="13"/>
        <v>270.74717372916916</v>
      </c>
      <c r="AT38" s="11">
        <f t="shared" si="14"/>
        <v>276.28698552338636</v>
      </c>
      <c r="AU38" s="11">
        <f t="shared" si="15"/>
        <v>290.30721509418566</v>
      </c>
      <c r="AV38" s="11">
        <f t="shared" si="16"/>
        <v>305.04604214705466</v>
      </c>
      <c r="AW38" s="11">
        <f t="shared" si="17"/>
        <v>306.827633679277</v>
      </c>
      <c r="AX38" s="11">
        <f t="shared" si="18"/>
        <v>282.6629726745026</v>
      </c>
      <c r="AY38" s="11">
        <f t="shared" si="19"/>
        <v>306.76762298357175</v>
      </c>
      <c r="AZ38" s="11">
        <f t="shared" si="20"/>
        <v>300.5243247289393</v>
      </c>
      <c r="BA38" s="11">
        <f t="shared" si="21"/>
        <v>287.3229940888417</v>
      </c>
      <c r="BB38" s="11">
        <f t="shared" si="22"/>
        <v>266.19770633124523</v>
      </c>
      <c r="BC38" s="11">
        <f t="shared" si="23"/>
        <v>289.5020673924917</v>
      </c>
      <c r="BD38" s="11">
        <f t="shared" si="24"/>
        <v>277.5628886777163</v>
      </c>
      <c r="BE38" s="11">
        <f t="shared" si="25"/>
        <v>265.838234251334</v>
      </c>
      <c r="BF38" s="11">
        <f t="shared" si="26"/>
        <v>260.40255228156326</v>
      </c>
      <c r="BG38" s="11">
        <f t="shared" si="27"/>
        <v>264.54611567579667</v>
      </c>
      <c r="BH38" s="11">
        <f t="shared" si="28"/>
        <v>252.18840616526367</v>
      </c>
      <c r="BI38" s="11">
        <f t="shared" si="29"/>
        <v>260.56427997116253</v>
      </c>
      <c r="BJ38" s="11">
        <f t="shared" si="30"/>
        <v>263.3010909641984</v>
      </c>
      <c r="BK38" s="11">
        <f t="shared" si="31"/>
        <v>267.5910600693254</v>
      </c>
      <c r="BL38" s="11">
        <f t="shared" si="32"/>
        <v>262.11772699091813</v>
      </c>
      <c r="BM38" s="11">
        <f t="shared" si="33"/>
        <v>245.76279787565977</v>
      </c>
      <c r="BN38" s="11">
        <f t="shared" si="34"/>
        <v>257.16646809882474</v>
      </c>
      <c r="BO38" s="11">
        <f t="shared" si="3"/>
        <v>247.75556577300804</v>
      </c>
      <c r="BP38" s="204">
        <f t="shared" si="2"/>
        <v>0.0076732221951483215</v>
      </c>
    </row>
    <row r="39" spans="1:68" ht="13">
      <c r="A39" s="25" t="s">
        <v>37</v>
      </c>
      <c r="B39" s="31">
        <v>2011230.29</v>
      </c>
      <c r="C39" s="30">
        <v>2078469.905</v>
      </c>
      <c r="D39" s="30">
        <v>1981910.245</v>
      </c>
      <c r="E39" s="30">
        <v>1987659.368</v>
      </c>
      <c r="F39" s="30">
        <v>2129676.327</v>
      </c>
      <c r="G39" s="30">
        <v>2154798.609</v>
      </c>
      <c r="H39" s="30">
        <v>2205135.433</v>
      </c>
      <c r="I39" s="30">
        <v>2161786.324</v>
      </c>
      <c r="J39" s="30">
        <v>2206413.397</v>
      </c>
      <c r="K39" s="30">
        <v>2167386.255</v>
      </c>
      <c r="L39" s="30">
        <v>2054262.338</v>
      </c>
      <c r="M39" s="30">
        <v>2178401.802</v>
      </c>
      <c r="N39" s="30">
        <v>2215803.212</v>
      </c>
      <c r="O39" s="30">
        <v>2186359.516</v>
      </c>
      <c r="P39" s="30">
        <v>2284736.014</v>
      </c>
      <c r="Q39" s="30">
        <v>2233459.181</v>
      </c>
      <c r="R39" s="30">
        <v>2185382.875</v>
      </c>
      <c r="S39" s="30">
        <v>2174117.771</v>
      </c>
      <c r="T39" s="30">
        <v>2162082.591</v>
      </c>
      <c r="U39" s="30">
        <v>1965137.595</v>
      </c>
      <c r="V39" s="30">
        <v>2194609.416</v>
      </c>
      <c r="W39" s="30">
        <v>2200982.623</v>
      </c>
      <c r="X39" s="30">
        <v>2194204.524</v>
      </c>
      <c r="Y39" s="30">
        <v>2156901.452</v>
      </c>
      <c r="Z39" s="30">
        <v>2137659.612</v>
      </c>
      <c r="AA39" s="31">
        <v>2046065.22</v>
      </c>
      <c r="AB39" s="30">
        <v>2140011.566</v>
      </c>
      <c r="AC39" s="30">
        <v>2205120.975</v>
      </c>
      <c r="AD39" s="30">
        <v>2213382.416</v>
      </c>
      <c r="AE39" s="30">
        <v>2168149.137</v>
      </c>
      <c r="AF39" s="30">
        <v>1982965.566</v>
      </c>
      <c r="AG39" s="30">
        <v>2082344.443</v>
      </c>
      <c r="AH39" s="30">
        <v>2004269.035</v>
      </c>
      <c r="AI39" s="11">
        <f t="shared" si="1"/>
        <v>235.8650277077424</v>
      </c>
      <c r="AJ39" s="11">
        <f t="shared" si="4"/>
        <v>241.94615586982562</v>
      </c>
      <c r="AK39" s="11">
        <f t="shared" si="5"/>
        <v>229.27842799498387</v>
      </c>
      <c r="AL39" s="11">
        <f t="shared" si="6"/>
        <v>228.6765295910165</v>
      </c>
      <c r="AM39" s="11">
        <f t="shared" si="7"/>
        <v>243.52770525787614</v>
      </c>
      <c r="AN39" s="11">
        <f t="shared" si="8"/>
        <v>244.4085173950627</v>
      </c>
      <c r="AO39" s="11">
        <f t="shared" si="9"/>
        <v>249.52038824119413</v>
      </c>
      <c r="AP39" s="11">
        <f t="shared" si="10"/>
        <v>244.42156915841136</v>
      </c>
      <c r="AQ39" s="11">
        <f t="shared" si="11"/>
        <v>249.3791720376937</v>
      </c>
      <c r="AR39" s="11">
        <f t="shared" si="12"/>
        <v>244.78285915059334</v>
      </c>
      <c r="AS39" s="11">
        <f t="shared" si="13"/>
        <v>231.82074058960714</v>
      </c>
      <c r="AT39" s="11">
        <f t="shared" si="14"/>
        <v>245.23841175162045</v>
      </c>
      <c r="AU39" s="11">
        <f t="shared" si="15"/>
        <v>248.7115699763209</v>
      </c>
      <c r="AV39" s="11">
        <f t="shared" si="16"/>
        <v>244.53767565006572</v>
      </c>
      <c r="AW39" s="11">
        <f t="shared" si="17"/>
        <v>254.54768435114033</v>
      </c>
      <c r="AX39" s="11">
        <f t="shared" si="18"/>
        <v>247.8484102123179</v>
      </c>
      <c r="AY39" s="11">
        <f t="shared" si="19"/>
        <v>241.53876841451887</v>
      </c>
      <c r="AZ39" s="11">
        <f t="shared" si="20"/>
        <v>238.5664939549055</v>
      </c>
      <c r="BA39" s="11">
        <f t="shared" si="21"/>
        <v>235.44590858666305</v>
      </c>
      <c r="BB39" s="11">
        <f t="shared" si="22"/>
        <v>212.30163421920113</v>
      </c>
      <c r="BC39" s="11">
        <f t="shared" si="23"/>
        <v>234.95173221826846</v>
      </c>
      <c r="BD39" s="11">
        <f t="shared" si="24"/>
        <v>233.75989164755825</v>
      </c>
      <c r="BE39" s="11">
        <f t="shared" si="25"/>
        <v>231.3864889845938</v>
      </c>
      <c r="BF39" s="11">
        <f t="shared" si="26"/>
        <v>225.7142741133665</v>
      </c>
      <c r="BG39" s="11">
        <f t="shared" si="27"/>
        <v>221.6370922389367</v>
      </c>
      <c r="BH39" s="11">
        <f t="shared" si="28"/>
        <v>209.90978783475106</v>
      </c>
      <c r="BI39" s="11">
        <f t="shared" si="29"/>
        <v>217.23762795252512</v>
      </c>
      <c r="BJ39" s="11">
        <f t="shared" si="30"/>
        <v>220.61903154458966</v>
      </c>
      <c r="BK39" s="11">
        <f t="shared" si="31"/>
        <v>218.70844748574197</v>
      </c>
      <c r="BL39" s="11">
        <f t="shared" si="32"/>
        <v>211.93645442384474</v>
      </c>
      <c r="BM39" s="11">
        <f t="shared" si="33"/>
        <v>192.00663058919173</v>
      </c>
      <c r="BN39" s="11">
        <f t="shared" si="34"/>
        <v>200.62484426928802</v>
      </c>
      <c r="BO39" s="11">
        <f t="shared" si="3"/>
        <v>191.75339871718506</v>
      </c>
      <c r="BP39" s="204">
        <f t="shared" si="2"/>
        <v>-0.18702064235320015</v>
      </c>
    </row>
    <row r="40" spans="1:68" ht="13">
      <c r="A40" s="25" t="s">
        <v>38</v>
      </c>
      <c r="B40" s="27">
        <v>101351.54</v>
      </c>
      <c r="C40" s="27">
        <v>91867.55</v>
      </c>
      <c r="D40" s="27">
        <v>90393.96</v>
      </c>
      <c r="E40" s="27">
        <v>96880</v>
      </c>
      <c r="F40" s="27">
        <v>98549.52</v>
      </c>
      <c r="G40" s="27">
        <v>99191.31</v>
      </c>
      <c r="H40" s="27">
        <v>106774.67</v>
      </c>
      <c r="I40" s="27">
        <v>105861.59</v>
      </c>
      <c r="J40" s="27">
        <v>114033</v>
      </c>
      <c r="K40" s="27">
        <v>127820.99</v>
      </c>
      <c r="L40" s="27">
        <v>143192.84</v>
      </c>
      <c r="M40" s="27">
        <v>137545.74</v>
      </c>
      <c r="N40" s="27">
        <v>141953.16</v>
      </c>
      <c r="O40" s="27">
        <v>142098.76</v>
      </c>
      <c r="P40" s="26">
        <v>141653.086</v>
      </c>
      <c r="Q40" s="27">
        <v>143986.09</v>
      </c>
      <c r="R40" s="26">
        <v>177226.309</v>
      </c>
      <c r="S40" s="26">
        <v>208586.996</v>
      </c>
      <c r="T40" s="26">
        <v>240053.652</v>
      </c>
      <c r="U40" s="26">
        <v>246596.805</v>
      </c>
      <c r="V40" s="26">
        <v>234550.992</v>
      </c>
      <c r="W40" s="26">
        <v>251208.514</v>
      </c>
      <c r="X40" s="26">
        <v>245517.404</v>
      </c>
      <c r="Y40" s="26">
        <v>255019.725</v>
      </c>
      <c r="Z40" s="26">
        <v>254945.117</v>
      </c>
      <c r="AA40" s="27">
        <v>245800.67</v>
      </c>
      <c r="AB40" s="27">
        <v>237366.41</v>
      </c>
      <c r="AC40" s="26">
        <v>252460.592</v>
      </c>
      <c r="AD40" s="26">
        <v>278073.763</v>
      </c>
      <c r="AE40" s="26">
        <v>268026.319</v>
      </c>
      <c r="AF40" s="26">
        <v>251567.707</v>
      </c>
      <c r="AG40" s="27">
        <v>254931.46</v>
      </c>
      <c r="AH40" s="27" t="s">
        <v>4</v>
      </c>
      <c r="AI40" s="11">
        <f t="shared" si="1"/>
        <v>399.3598518430955</v>
      </c>
      <c r="AJ40" s="11">
        <f t="shared" si="4"/>
        <v>359.04555509524516</v>
      </c>
      <c r="AK40" s="11">
        <f t="shared" si="5"/>
        <v>348.03451316189694</v>
      </c>
      <c r="AL40" s="11">
        <f t="shared" si="6"/>
        <v>369.2270166853415</v>
      </c>
      <c r="AM40" s="11">
        <f t="shared" si="7"/>
        <v>371.7951890864093</v>
      </c>
      <c r="AN40" s="11">
        <f t="shared" si="8"/>
        <v>371.53364696716585</v>
      </c>
      <c r="AO40" s="11">
        <f t="shared" si="9"/>
        <v>398.4753953977862</v>
      </c>
      <c r="AP40" s="11">
        <f t="shared" si="10"/>
        <v>392.26301903851424</v>
      </c>
      <c r="AQ40" s="11">
        <f t="shared" si="11"/>
        <v>418.65254918661725</v>
      </c>
      <c r="AR40" s="11">
        <f t="shared" si="12"/>
        <v>463.60328893918296</v>
      </c>
      <c r="AS40" s="11">
        <f t="shared" si="13"/>
        <v>513.1458632713251</v>
      </c>
      <c r="AT40" s="11">
        <f t="shared" si="14"/>
        <v>485.4081542625837</v>
      </c>
      <c r="AU40" s="11">
        <f t="shared" si="15"/>
        <v>495.34383669196546</v>
      </c>
      <c r="AV40" s="11">
        <f t="shared" si="16"/>
        <v>492.5928776202808</v>
      </c>
      <c r="AW40" s="11">
        <f t="shared" si="17"/>
        <v>487.500726158929</v>
      </c>
      <c r="AX40" s="11">
        <f t="shared" si="18"/>
        <v>490.4542590189286</v>
      </c>
      <c r="AY40" s="11">
        <f t="shared" si="19"/>
        <v>590.9690820998297</v>
      </c>
      <c r="AZ40" s="11">
        <f t="shared" si="20"/>
        <v>677.9524818638031</v>
      </c>
      <c r="BA40" s="11">
        <f t="shared" si="21"/>
        <v>760.9662491797666</v>
      </c>
      <c r="BB40" s="11">
        <f t="shared" si="22"/>
        <v>772.1399921094161</v>
      </c>
      <c r="BC40" s="11">
        <f t="shared" si="23"/>
        <v>738.4409281239177</v>
      </c>
      <c r="BD40" s="11">
        <f t="shared" si="24"/>
        <v>788.8426324846445</v>
      </c>
      <c r="BE40" s="11">
        <f t="shared" si="25"/>
        <v>768.2622357818979</v>
      </c>
      <c r="BF40" s="11">
        <f t="shared" si="26"/>
        <v>792.338600682912</v>
      </c>
      <c r="BG40" s="11">
        <f t="shared" si="27"/>
        <v>782.8302704262891</v>
      </c>
      <c r="BH40" s="11">
        <f t="shared" si="28"/>
        <v>746.887481008812</v>
      </c>
      <c r="BI40" s="11">
        <f t="shared" si="29"/>
        <v>713.8216817179856</v>
      </c>
      <c r="BJ40" s="11">
        <f t="shared" si="30"/>
        <v>746.1543908804224</v>
      </c>
      <c r="BK40" s="11">
        <f t="shared" si="31"/>
        <v>798.0306012340363</v>
      </c>
      <c r="BL40" s="11">
        <f t="shared" si="32"/>
        <v>750.7929303539865</v>
      </c>
      <c r="BM40" s="11">
        <f t="shared" si="33"/>
        <v>690.8657444786809</v>
      </c>
      <c r="BN40" s="11">
        <f t="shared" si="34"/>
        <v>691.2608191067051</v>
      </c>
      <c r="BO40" s="11" t="e">
        <f t="shared" si="3"/>
        <v>#VALUE!</v>
      </c>
      <c r="BP40" s="204" t="e">
        <f t="shared" si="2"/>
        <v>#VALUE!</v>
      </c>
    </row>
    <row r="41" spans="1:68" ht="13">
      <c r="A41" s="25" t="s">
        <v>39</v>
      </c>
      <c r="B41" s="30">
        <v>894235.194</v>
      </c>
      <c r="C41" s="30">
        <v>913188.519</v>
      </c>
      <c r="D41" s="30">
        <v>930969.521</v>
      </c>
      <c r="E41" s="30">
        <v>988841.419</v>
      </c>
      <c r="F41" s="30">
        <v>976000.442</v>
      </c>
      <c r="G41" s="30">
        <v>989280.038</v>
      </c>
      <c r="H41" s="30">
        <v>970935.579</v>
      </c>
      <c r="I41" s="30">
        <v>1031163.939</v>
      </c>
      <c r="J41" s="30">
        <v>1076159.248</v>
      </c>
      <c r="K41" s="30">
        <v>1124792.535</v>
      </c>
      <c r="L41" s="30">
        <v>1104667.622</v>
      </c>
      <c r="M41" s="30">
        <v>1175056.735</v>
      </c>
      <c r="N41" s="30">
        <v>1083674.333</v>
      </c>
      <c r="O41" s="30">
        <v>1164524.124</v>
      </c>
      <c r="P41" s="30">
        <v>1233676.734</v>
      </c>
      <c r="Q41" s="31">
        <v>1271311.65</v>
      </c>
      <c r="R41" s="31">
        <v>1277365.78</v>
      </c>
      <c r="S41" s="30">
        <v>1207632.109</v>
      </c>
      <c r="T41" s="30">
        <v>1326857.474</v>
      </c>
      <c r="U41" s="30">
        <v>1301771.633</v>
      </c>
      <c r="V41" s="30">
        <v>1384300.561</v>
      </c>
      <c r="W41" s="30">
        <v>1212300.441</v>
      </c>
      <c r="X41" s="30">
        <v>1290598.171</v>
      </c>
      <c r="Y41" s="30">
        <v>1351834.313</v>
      </c>
      <c r="Z41" s="30">
        <v>1241696.001</v>
      </c>
      <c r="AA41" s="30">
        <v>1119758.591</v>
      </c>
      <c r="AB41" s="30">
        <v>1232727.999</v>
      </c>
      <c r="AC41" s="30">
        <v>1300279.123</v>
      </c>
      <c r="AD41" s="30">
        <v>1305252.305</v>
      </c>
      <c r="AE41" s="30">
        <v>1243404.126</v>
      </c>
      <c r="AF41" s="30">
        <v>1213665.57</v>
      </c>
      <c r="AG41" s="30">
        <v>1257505.902</v>
      </c>
      <c r="AH41" s="30">
        <v>1131412.579</v>
      </c>
      <c r="AI41" s="11">
        <f t="shared" si="1"/>
        <v>211.24750514750838</v>
      </c>
      <c r="AJ41" s="11">
        <f t="shared" si="4"/>
        <v>214.87648188280474</v>
      </c>
      <c r="AK41" s="11">
        <f t="shared" si="5"/>
        <v>217.8402551552145</v>
      </c>
      <c r="AL41" s="11">
        <f t="shared" si="6"/>
        <v>230.00767799901703</v>
      </c>
      <c r="AM41" s="11">
        <f t="shared" si="7"/>
        <v>225.67449520962168</v>
      </c>
      <c r="AN41" s="11">
        <f t="shared" si="8"/>
        <v>227.5038549722772</v>
      </c>
      <c r="AO41" s="11">
        <f t="shared" si="9"/>
        <v>222.18424094333196</v>
      </c>
      <c r="AP41" s="11">
        <f t="shared" si="10"/>
        <v>234.7441556632187</v>
      </c>
      <c r="AQ41" s="11">
        <f t="shared" si="11"/>
        <v>243.60727354384133</v>
      </c>
      <c r="AR41" s="11">
        <f t="shared" si="12"/>
        <v>253.02796148496543</v>
      </c>
      <c r="AS41" s="11">
        <f t="shared" si="13"/>
        <v>246.66034654036832</v>
      </c>
      <c r="AT41" s="11">
        <f t="shared" si="14"/>
        <v>260.9244885460791</v>
      </c>
      <c r="AU41" s="11">
        <f t="shared" si="15"/>
        <v>239.5354826830555</v>
      </c>
      <c r="AV41" s="11">
        <f t="shared" si="16"/>
        <v>255.81275465417997</v>
      </c>
      <c r="AW41" s="11">
        <f t="shared" si="17"/>
        <v>269.511375857818</v>
      </c>
      <c r="AX41" s="11">
        <f t="shared" si="18"/>
        <v>275.9903312005589</v>
      </c>
      <c r="AY41" s="11">
        <f t="shared" si="19"/>
        <v>275.2813563325352</v>
      </c>
      <c r="AZ41" s="11">
        <f t="shared" si="20"/>
        <v>257.9785387472351</v>
      </c>
      <c r="BA41" s="11">
        <f t="shared" si="21"/>
        <v>280.094907699131</v>
      </c>
      <c r="BB41" s="11">
        <f t="shared" si="22"/>
        <v>271.2446925062489</v>
      </c>
      <c r="BC41" s="11">
        <f t="shared" si="23"/>
        <v>284.94109874873385</v>
      </c>
      <c r="BD41" s="11">
        <f t="shared" si="24"/>
        <v>246.3872546518966</v>
      </c>
      <c r="BE41" s="11">
        <f t="shared" si="25"/>
        <v>258.8511475429564</v>
      </c>
      <c r="BF41" s="11">
        <f t="shared" si="26"/>
        <v>267.6223949398914</v>
      </c>
      <c r="BG41" s="11">
        <f t="shared" si="27"/>
        <v>243.038244442809</v>
      </c>
      <c r="BH41" s="11">
        <f t="shared" si="28"/>
        <v>216.7637456875041</v>
      </c>
      <c r="BI41" s="11">
        <f t="shared" si="29"/>
        <v>236.42722389880294</v>
      </c>
      <c r="BJ41" s="11">
        <f t="shared" si="30"/>
        <v>247.28047453206034</v>
      </c>
      <c r="BK41" s="11">
        <f t="shared" si="31"/>
        <v>246.47775925722752</v>
      </c>
      <c r="BL41" s="11">
        <f t="shared" si="32"/>
        <v>233.36235983102773</v>
      </c>
      <c r="BM41" s="11">
        <f t="shared" si="33"/>
        <v>226.11038307766256</v>
      </c>
      <c r="BN41" s="11">
        <f t="shared" si="34"/>
        <v>233.24426541755906</v>
      </c>
      <c r="BO41" s="11">
        <f t="shared" si="3"/>
        <v>208.54493490646547</v>
      </c>
      <c r="BP41" s="204">
        <f t="shared" si="2"/>
        <v>-0.012793382999509384</v>
      </c>
    </row>
    <row r="42" spans="1:68" ht="13">
      <c r="A42" s="25" t="s">
        <v>50</v>
      </c>
      <c r="B42" s="34" t="s">
        <v>4</v>
      </c>
      <c r="C42" s="34" t="s">
        <v>4</v>
      </c>
      <c r="D42" s="34" t="s">
        <v>4</v>
      </c>
      <c r="E42" s="34" t="s">
        <v>4</v>
      </c>
      <c r="F42" s="34" t="s">
        <v>4</v>
      </c>
      <c r="G42" s="34" t="s">
        <v>4</v>
      </c>
      <c r="H42" s="34" t="s">
        <v>4</v>
      </c>
      <c r="I42" s="34" t="s">
        <v>4</v>
      </c>
      <c r="J42" s="34" t="s">
        <v>4</v>
      </c>
      <c r="K42" s="34" t="s">
        <v>4</v>
      </c>
      <c r="L42" s="34" t="s">
        <v>4</v>
      </c>
      <c r="M42" s="34" t="s">
        <v>4</v>
      </c>
      <c r="N42" s="34" t="s">
        <v>4</v>
      </c>
      <c r="O42" s="34" t="s">
        <v>4</v>
      </c>
      <c r="P42" s="34" t="s">
        <v>4</v>
      </c>
      <c r="Q42" s="34" t="s">
        <v>4</v>
      </c>
      <c r="R42" s="34" t="s">
        <v>4</v>
      </c>
      <c r="S42" s="34" t="s">
        <v>4</v>
      </c>
      <c r="T42" s="34" t="s">
        <v>4</v>
      </c>
      <c r="U42" s="34" t="s">
        <v>4</v>
      </c>
      <c r="V42" s="34" t="s">
        <v>4</v>
      </c>
      <c r="W42" s="34" t="s">
        <v>4</v>
      </c>
      <c r="X42" s="34" t="s">
        <v>4</v>
      </c>
      <c r="Y42" s="34" t="s">
        <v>4</v>
      </c>
      <c r="Z42" s="30">
        <v>251317.787</v>
      </c>
      <c r="AA42" s="31">
        <v>258872.53</v>
      </c>
      <c r="AB42" s="30">
        <v>283326.016</v>
      </c>
      <c r="AC42" s="31">
        <v>282795.94</v>
      </c>
      <c r="AD42" s="30">
        <v>313102.768</v>
      </c>
      <c r="AE42" s="30">
        <v>302718.282</v>
      </c>
      <c r="AF42" s="30">
        <v>297608.222</v>
      </c>
      <c r="AG42" s="30">
        <v>308737.944</v>
      </c>
      <c r="AH42" s="30">
        <v>306059.588</v>
      </c>
      <c r="AI42" s="11" t="e">
        <f t="shared" si="1"/>
        <v>#VALUE!</v>
      </c>
      <c r="AJ42" s="11" t="e">
        <f t="shared" si="4"/>
        <v>#VALUE!</v>
      </c>
      <c r="AK42" s="11" t="e">
        <f t="shared" si="5"/>
        <v>#VALUE!</v>
      </c>
      <c r="AL42" s="11" t="e">
        <f t="shared" si="6"/>
        <v>#VALUE!</v>
      </c>
      <c r="AM42" s="11" t="e">
        <f t="shared" si="7"/>
        <v>#VALUE!</v>
      </c>
      <c r="AN42" s="11" t="e">
        <f t="shared" si="8"/>
        <v>#VALUE!</v>
      </c>
      <c r="AO42" s="11" t="e">
        <f t="shared" si="9"/>
        <v>#VALUE!</v>
      </c>
      <c r="AP42" s="11" t="e">
        <f t="shared" si="10"/>
        <v>#VALUE!</v>
      </c>
      <c r="AQ42" s="11" t="e">
        <f t="shared" si="11"/>
        <v>#VALUE!</v>
      </c>
      <c r="AR42" s="11" t="e">
        <f t="shared" si="12"/>
        <v>#VALUE!</v>
      </c>
      <c r="AS42" s="11" t="e">
        <f t="shared" si="13"/>
        <v>#VALUE!</v>
      </c>
      <c r="AT42" s="11" t="e">
        <f t="shared" si="14"/>
        <v>#VALUE!</v>
      </c>
      <c r="AU42" s="11" t="e">
        <f t="shared" si="15"/>
        <v>#VALUE!</v>
      </c>
      <c r="AV42" s="11" t="e">
        <f t="shared" si="16"/>
        <v>#VALUE!</v>
      </c>
      <c r="AW42" s="11" t="e">
        <f t="shared" si="17"/>
        <v>#VALUE!</v>
      </c>
      <c r="AX42" s="11" t="e">
        <f t="shared" si="18"/>
        <v>#VALUE!</v>
      </c>
      <c r="AY42" s="11" t="e">
        <f t="shared" si="19"/>
        <v>#VALUE!</v>
      </c>
      <c r="AZ42" s="11" t="e">
        <f t="shared" si="20"/>
        <v>#VALUE!</v>
      </c>
      <c r="BA42" s="11" t="e">
        <f t="shared" si="21"/>
        <v>#VALUE!</v>
      </c>
      <c r="BB42" s="11" t="e">
        <f t="shared" si="22"/>
        <v>#VALUE!</v>
      </c>
      <c r="BC42" s="11" t="e">
        <f t="shared" si="23"/>
        <v>#VALUE!</v>
      </c>
      <c r="BD42" s="11" t="e">
        <f t="shared" si="24"/>
        <v>#VALUE!</v>
      </c>
      <c r="BE42" s="11" t="e">
        <f t="shared" si="25"/>
        <v>#VALUE!</v>
      </c>
      <c r="BF42" s="11" t="e">
        <f t="shared" si="26"/>
        <v>#VALUE!</v>
      </c>
      <c r="BG42" s="11" t="e">
        <f t="shared" si="27"/>
        <v>#VALUE!</v>
      </c>
      <c r="BH42" s="11" t="e">
        <f t="shared" si="28"/>
        <v>#VALUE!</v>
      </c>
      <c r="BI42" s="11" t="e">
        <f t="shared" si="29"/>
        <v>#VALUE!</v>
      </c>
      <c r="BJ42" s="11" t="e">
        <f t="shared" si="30"/>
        <v>#VALUE!</v>
      </c>
      <c r="BK42" s="11" t="e">
        <f t="shared" si="31"/>
        <v>#VALUE!</v>
      </c>
      <c r="BL42" s="11" t="e">
        <f t="shared" si="32"/>
        <v>#VALUE!</v>
      </c>
      <c r="BM42" s="11" t="e">
        <f t="shared" si="33"/>
        <v>#VALUE!</v>
      </c>
      <c r="BN42" s="11" t="e">
        <f t="shared" si="34"/>
        <v>#VALUE!</v>
      </c>
      <c r="BO42" s="11" t="e">
        <f t="shared" si="3"/>
        <v>#VALUE!</v>
      </c>
      <c r="BP42" s="204" t="e">
        <f t="shared" si="2"/>
        <v>#VALUE!</v>
      </c>
    </row>
    <row r="43" spans="1:68" ht="13">
      <c r="A43" s="25" t="s">
        <v>40</v>
      </c>
      <c r="B43" s="69" t="s">
        <v>4</v>
      </c>
      <c r="C43" s="69" t="s">
        <v>4</v>
      </c>
      <c r="D43" s="69" t="s">
        <v>4</v>
      </c>
      <c r="E43" s="69" t="s">
        <v>4</v>
      </c>
      <c r="F43" s="69" t="s">
        <v>4</v>
      </c>
      <c r="G43" s="69" t="s">
        <v>4</v>
      </c>
      <c r="H43" s="69" t="s">
        <v>4</v>
      </c>
      <c r="I43" s="69" t="s">
        <v>4</v>
      </c>
      <c r="J43" s="69" t="s">
        <v>4</v>
      </c>
      <c r="K43" s="69" t="s">
        <v>4</v>
      </c>
      <c r="L43" s="69" t="s">
        <v>4</v>
      </c>
      <c r="M43" s="69" t="s">
        <v>4</v>
      </c>
      <c r="N43" s="69" t="s">
        <v>4</v>
      </c>
      <c r="O43" s="69" t="s">
        <v>4</v>
      </c>
      <c r="P43" s="69" t="s">
        <v>4</v>
      </c>
      <c r="Q43" s="26">
        <v>43570.591</v>
      </c>
      <c r="R43" s="27">
        <v>48228.59</v>
      </c>
      <c r="S43" s="26">
        <v>47891.227</v>
      </c>
      <c r="T43" s="26">
        <v>51617.822</v>
      </c>
      <c r="U43" s="26">
        <v>40382.764</v>
      </c>
      <c r="V43" s="27">
        <v>47268.68</v>
      </c>
      <c r="W43" s="26">
        <v>47467.561</v>
      </c>
      <c r="X43" s="26">
        <v>44793.453</v>
      </c>
      <c r="Y43" s="26">
        <v>41657.485</v>
      </c>
      <c r="Z43" s="27">
        <v>40774.86</v>
      </c>
      <c r="AA43" s="27">
        <v>42658.22</v>
      </c>
      <c r="AB43" s="26">
        <v>41436.462</v>
      </c>
      <c r="AC43" s="26">
        <v>43422.222</v>
      </c>
      <c r="AD43" s="26">
        <v>44978.653</v>
      </c>
      <c r="AE43" s="26">
        <v>46567.105</v>
      </c>
      <c r="AF43" s="26">
        <v>42811.041</v>
      </c>
      <c r="AG43" s="26">
        <v>45757.298</v>
      </c>
      <c r="AH43" s="26">
        <v>44446.723</v>
      </c>
      <c r="AI43" s="11" t="e">
        <f t="shared" si="1"/>
        <v>#VALUE!</v>
      </c>
      <c r="AJ43" s="11" t="e">
        <f t="shared" si="4"/>
        <v>#VALUE!</v>
      </c>
      <c r="AK43" s="11" t="e">
        <f t="shared" si="5"/>
        <v>#VALUE!</v>
      </c>
      <c r="AL43" s="11" t="e">
        <f t="shared" si="6"/>
        <v>#VALUE!</v>
      </c>
      <c r="AM43" s="11" t="e">
        <f t="shared" si="7"/>
        <v>#VALUE!</v>
      </c>
      <c r="AN43" s="11" t="e">
        <f t="shared" si="8"/>
        <v>#VALUE!</v>
      </c>
      <c r="AO43" s="11" t="e">
        <f t="shared" si="9"/>
        <v>#VALUE!</v>
      </c>
      <c r="AP43" s="11" t="e">
        <f t="shared" si="10"/>
        <v>#VALUE!</v>
      </c>
      <c r="AQ43" s="11" t="e">
        <f t="shared" si="11"/>
        <v>#VALUE!</v>
      </c>
      <c r="AR43" s="11" t="e">
        <f t="shared" si="12"/>
        <v>#VALUE!</v>
      </c>
      <c r="AS43" s="11" t="e">
        <f t="shared" si="13"/>
        <v>#VALUE!</v>
      </c>
      <c r="AT43" s="11" t="e">
        <f t="shared" si="14"/>
        <v>#VALUE!</v>
      </c>
      <c r="AU43" s="11" t="e">
        <f t="shared" si="15"/>
        <v>#VALUE!</v>
      </c>
      <c r="AV43" s="11" t="e">
        <f t="shared" si="16"/>
        <v>#VALUE!</v>
      </c>
      <c r="AW43" s="11" t="e">
        <f t="shared" si="17"/>
        <v>#VALUE!</v>
      </c>
      <c r="AX43" s="11">
        <f t="shared" si="18"/>
        <v>71.02897036288351</v>
      </c>
      <c r="AY43" s="11">
        <f t="shared" si="19"/>
        <v>78.66234225888056</v>
      </c>
      <c r="AZ43" s="11">
        <f t="shared" si="20"/>
        <v>77.91955244181808</v>
      </c>
      <c r="BA43" s="11">
        <f t="shared" si="21"/>
        <v>83.85737795734822</v>
      </c>
      <c r="BB43" s="11">
        <f t="shared" si="22"/>
        <v>65.4335347407548</v>
      </c>
      <c r="BC43" s="11">
        <f t="shared" si="23"/>
        <v>76.36284917148761</v>
      </c>
      <c r="BD43" s="11">
        <f t="shared" si="24"/>
        <v>76.57910946196661</v>
      </c>
      <c r="BE43" s="11">
        <f t="shared" si="25"/>
        <v>72.21163196347621</v>
      </c>
      <c r="BF43" s="11">
        <f t="shared" si="26"/>
        <v>67.09285657915292</v>
      </c>
      <c r="BG43" s="11">
        <f t="shared" si="27"/>
        <v>65.60495944626167</v>
      </c>
      <c r="BH43" s="11">
        <f t="shared" si="28"/>
        <v>68.57143316417483</v>
      </c>
      <c r="BI43" s="11">
        <f t="shared" si="29"/>
        <v>66.59476582162522</v>
      </c>
      <c r="BJ43" s="11">
        <f t="shared" si="30"/>
        <v>69.76723806891853</v>
      </c>
      <c r="BK43" s="11">
        <f t="shared" si="31"/>
        <v>72.27123412692674</v>
      </c>
      <c r="BL43" s="11">
        <f t="shared" si="32"/>
        <v>74.84482836211913</v>
      </c>
      <c r="BM43" s="11">
        <f t="shared" si="33"/>
        <v>68.84209637659136</v>
      </c>
      <c r="BN43" s="11">
        <f t="shared" si="34"/>
        <v>73.71423094086242</v>
      </c>
      <c r="BO43" s="11">
        <f t="shared" si="3"/>
        <v>71.95717382540883</v>
      </c>
      <c r="BP43" s="204" t="e">
        <f t="shared" si="2"/>
        <v>#VALUE!</v>
      </c>
    </row>
    <row r="44" spans="1:68" ht="13">
      <c r="A44" s="25" t="s">
        <v>43</v>
      </c>
      <c r="B44" s="34" t="s">
        <v>4</v>
      </c>
      <c r="C44" s="34" t="s">
        <v>4</v>
      </c>
      <c r="D44" s="34" t="s">
        <v>4</v>
      </c>
      <c r="E44" s="34" t="s">
        <v>4</v>
      </c>
      <c r="F44" s="34" t="s">
        <v>4</v>
      </c>
      <c r="G44" s="34" t="s">
        <v>4</v>
      </c>
      <c r="H44" s="34" t="s">
        <v>4</v>
      </c>
      <c r="I44" s="34" t="s">
        <v>4</v>
      </c>
      <c r="J44" s="34" t="s">
        <v>4</v>
      </c>
      <c r="K44" s="34" t="s">
        <v>4</v>
      </c>
      <c r="L44" s="34" t="s">
        <v>4</v>
      </c>
      <c r="M44" s="34" t="s">
        <v>4</v>
      </c>
      <c r="N44" s="34" t="s">
        <v>4</v>
      </c>
      <c r="O44" s="34" t="s">
        <v>4</v>
      </c>
      <c r="P44" s="34" t="s">
        <v>4</v>
      </c>
      <c r="Q44" s="34" t="s">
        <v>4</v>
      </c>
      <c r="R44" s="34" t="s">
        <v>4</v>
      </c>
      <c r="S44" s="34" t="s">
        <v>4</v>
      </c>
      <c r="T44" s="34" t="s">
        <v>4</v>
      </c>
      <c r="U44" s="34" t="s">
        <v>4</v>
      </c>
      <c r="V44" s="30">
        <v>106272.724</v>
      </c>
      <c r="W44" s="30">
        <v>108243.549</v>
      </c>
      <c r="X44" s="30">
        <v>106038.702</v>
      </c>
      <c r="Y44" s="30">
        <v>107188.746</v>
      </c>
      <c r="Z44" s="30">
        <v>108352.197</v>
      </c>
      <c r="AA44" s="30">
        <v>108955.569</v>
      </c>
      <c r="AB44" s="30">
        <v>113386.801</v>
      </c>
      <c r="AC44" s="30">
        <v>119343.594</v>
      </c>
      <c r="AD44" s="30">
        <v>125113.752</v>
      </c>
      <c r="AE44" s="30">
        <v>118899.674</v>
      </c>
      <c r="AF44" s="30">
        <v>113651.682</v>
      </c>
      <c r="AG44" s="30">
        <v>125972.842</v>
      </c>
      <c r="AH44" s="30">
        <v>112716.884</v>
      </c>
      <c r="AI44" s="11" t="e">
        <f t="shared" si="1"/>
        <v>#VALUE!</v>
      </c>
      <c r="AJ44" s="11" t="e">
        <f t="shared" si="4"/>
        <v>#VALUE!</v>
      </c>
      <c r="AK44" s="11" t="e">
        <f t="shared" si="5"/>
        <v>#VALUE!</v>
      </c>
      <c r="AL44" s="11" t="e">
        <f t="shared" si="6"/>
        <v>#VALUE!</v>
      </c>
      <c r="AM44" s="11" t="e">
        <f t="shared" si="7"/>
        <v>#VALUE!</v>
      </c>
      <c r="AN44" s="11" t="e">
        <f t="shared" si="8"/>
        <v>#VALUE!</v>
      </c>
      <c r="AO44" s="11" t="e">
        <f t="shared" si="9"/>
        <v>#VALUE!</v>
      </c>
      <c r="AP44" s="11" t="e">
        <f t="shared" si="10"/>
        <v>#VALUE!</v>
      </c>
      <c r="AQ44" s="11" t="e">
        <f t="shared" si="11"/>
        <v>#VALUE!</v>
      </c>
      <c r="AR44" s="11" t="e">
        <f t="shared" si="12"/>
        <v>#VALUE!</v>
      </c>
      <c r="AS44" s="11" t="e">
        <f t="shared" si="13"/>
        <v>#VALUE!</v>
      </c>
      <c r="AT44" s="11" t="e">
        <f t="shared" si="14"/>
        <v>#VALUE!</v>
      </c>
      <c r="AU44" s="11" t="e">
        <f t="shared" si="15"/>
        <v>#VALUE!</v>
      </c>
      <c r="AV44" s="11" t="e">
        <f t="shared" si="16"/>
        <v>#VALUE!</v>
      </c>
      <c r="AW44" s="11" t="e">
        <f t="shared" si="17"/>
        <v>#VALUE!</v>
      </c>
      <c r="AX44" s="11" t="e">
        <f t="shared" si="18"/>
        <v>#VALUE!</v>
      </c>
      <c r="AY44" s="11" t="e">
        <f t="shared" si="19"/>
        <v>#VALUE!</v>
      </c>
      <c r="AZ44" s="11" t="e">
        <f t="shared" si="20"/>
        <v>#VALUE!</v>
      </c>
      <c r="BA44" s="11" t="e">
        <f t="shared" si="21"/>
        <v>#VALUE!</v>
      </c>
      <c r="BB44" s="11" t="e">
        <f t="shared" si="22"/>
        <v>#VALUE!</v>
      </c>
      <c r="BC44" s="11">
        <f t="shared" si="23"/>
        <v>29.820936976929847</v>
      </c>
      <c r="BD44" s="11">
        <f t="shared" si="24"/>
        <v>30.401819162292195</v>
      </c>
      <c r="BE44" s="11">
        <f t="shared" si="25"/>
        <v>29.78999314799296</v>
      </c>
      <c r="BF44" s="11">
        <f t="shared" si="26"/>
        <v>30.113453108683615</v>
      </c>
      <c r="BG44" s="11">
        <f t="shared" si="27"/>
        <v>30.4562518235434</v>
      </c>
      <c r="BH44" s="11">
        <f t="shared" si="28"/>
        <v>30.64717189864082</v>
      </c>
      <c r="BI44" s="11" t="e">
        <f t="shared" si="29"/>
        <v>#VALUE!</v>
      </c>
      <c r="BJ44" s="11">
        <f t="shared" si="30"/>
        <v>33.609847439431434</v>
      </c>
      <c r="BK44" s="11" t="e">
        <f t="shared" si="31"/>
        <v>#VALUE!</v>
      </c>
      <c r="BL44" s="11" t="e">
        <f t="shared" si="32"/>
        <v>#VALUE!</v>
      </c>
      <c r="BM44" s="11" t="e">
        <f t="shared" si="33"/>
        <v>#VALUE!</v>
      </c>
      <c r="BN44" s="11">
        <f t="shared" si="34"/>
        <v>48.505064288841396</v>
      </c>
      <c r="BO44" s="11" t="e">
        <f t="shared" si="3"/>
        <v>#VALUE!</v>
      </c>
      <c r="BP44" s="204" t="e">
        <f t="shared" si="2"/>
        <v>#VALUE!</v>
      </c>
    </row>
    <row r="45" spans="1:68" ht="13">
      <c r="A45" s="25" t="s">
        <v>97</v>
      </c>
      <c r="B45" s="26">
        <v>103236.988</v>
      </c>
      <c r="C45" s="26">
        <v>101446.222</v>
      </c>
      <c r="D45" s="27">
        <v>112885.8</v>
      </c>
      <c r="E45" s="26">
        <v>116008.329</v>
      </c>
      <c r="F45" s="26">
        <v>104578.976</v>
      </c>
      <c r="G45" s="26">
        <v>106197.881</v>
      </c>
      <c r="H45" s="26">
        <v>120691.888</v>
      </c>
      <c r="I45" s="26">
        <v>110067.764</v>
      </c>
      <c r="J45" s="26">
        <v>121647.416</v>
      </c>
      <c r="K45" s="27">
        <v>115219.52</v>
      </c>
      <c r="L45" s="26">
        <v>112978.889</v>
      </c>
      <c r="M45" s="26">
        <v>108908.334</v>
      </c>
      <c r="N45" s="26">
        <v>107038.605</v>
      </c>
      <c r="O45" s="26">
        <v>116625.511</v>
      </c>
      <c r="P45" s="26">
        <v>115542.385</v>
      </c>
      <c r="Q45" s="26">
        <v>122375.123</v>
      </c>
      <c r="R45" s="26">
        <v>124153.494</v>
      </c>
      <c r="S45" s="26">
        <v>129802.788</v>
      </c>
      <c r="T45" s="26">
        <v>126954.847</v>
      </c>
      <c r="U45" s="26">
        <v>117954.999</v>
      </c>
      <c r="V45" s="26">
        <v>120638.202</v>
      </c>
      <c r="W45" s="26">
        <v>130727.235</v>
      </c>
      <c r="X45" s="26">
        <v>125789.273</v>
      </c>
      <c r="Y45" s="26">
        <v>116503.695</v>
      </c>
      <c r="Z45" s="26">
        <v>113347.634</v>
      </c>
      <c r="AA45" s="26">
        <v>111414.246</v>
      </c>
      <c r="AB45" s="26">
        <v>113280.583</v>
      </c>
      <c r="AC45" s="26">
        <v>115692.868</v>
      </c>
      <c r="AD45" s="26">
        <v>108525.616</v>
      </c>
      <c r="AE45" s="26">
        <v>119824.011</v>
      </c>
      <c r="AF45" s="27">
        <v>108743.199</v>
      </c>
      <c r="AG45" s="26">
        <v>112079.506</v>
      </c>
      <c r="AH45" s="26">
        <v>114778.311</v>
      </c>
      <c r="AI45" s="11">
        <f t="shared" si="1"/>
        <v>55.11531256323043</v>
      </c>
      <c r="AJ45" s="11">
        <f t="shared" si="4"/>
        <v>53.650496702050695</v>
      </c>
      <c r="AK45" s="11">
        <f t="shared" si="5"/>
        <v>59.13530067194324</v>
      </c>
      <c r="AL45" s="11">
        <f t="shared" si="6"/>
        <v>56.28739883551674</v>
      </c>
      <c r="AM45" s="11">
        <f t="shared" si="7"/>
        <v>53.99739872290616</v>
      </c>
      <c r="AN45" s="11">
        <f t="shared" si="8"/>
        <v>54.25830482842129</v>
      </c>
      <c r="AO45" s="11">
        <f t="shared" si="9"/>
        <v>61.21249873839002</v>
      </c>
      <c r="AP45" s="11">
        <f t="shared" si="10"/>
        <v>55.27160517385274</v>
      </c>
      <c r="AQ45" s="11">
        <f t="shared" si="11"/>
        <v>60.75262742591168</v>
      </c>
      <c r="AR45" s="11">
        <f t="shared" si="12"/>
        <v>57.246104123555114</v>
      </c>
      <c r="AS45" s="11">
        <f t="shared" si="13"/>
        <v>55.886485211057895</v>
      </c>
      <c r="AT45" s="11">
        <f t="shared" si="14"/>
        <v>53.620053448554295</v>
      </c>
      <c r="AU45" s="11">
        <f t="shared" si="15"/>
        <v>52.50462438151503</v>
      </c>
      <c r="AV45" s="11">
        <f t="shared" si="16"/>
        <v>57.63115186687052</v>
      </c>
      <c r="AW45" s="11">
        <f t="shared" si="17"/>
        <v>56.92045931507686</v>
      </c>
      <c r="AX45" s="11">
        <f t="shared" si="18"/>
        <v>60.129404244112116</v>
      </c>
      <c r="AY45" s="11">
        <f t="shared" si="19"/>
        <v>60.90392020854407</v>
      </c>
      <c r="AZ45" s="11">
        <f t="shared" si="20"/>
        <v>63.56833424668</v>
      </c>
      <c r="BA45" s="11">
        <f t="shared" si="21"/>
        <v>62.07523700882613</v>
      </c>
      <c r="BB45" s="11">
        <f t="shared" si="22"/>
        <v>57.57781168679974</v>
      </c>
      <c r="BC45" s="11">
        <f t="shared" si="23"/>
        <v>58.769868496562125</v>
      </c>
      <c r="BD45" s="11">
        <f t="shared" si="24"/>
        <v>63.54360166121936</v>
      </c>
      <c r="BE45" s="11">
        <f t="shared" si="25"/>
        <v>61.068860769572105</v>
      </c>
      <c r="BF45" s="11">
        <f t="shared" si="26"/>
        <v>56.49228238068869</v>
      </c>
      <c r="BG45" s="11">
        <f t="shared" si="27"/>
        <v>54.86946217123018</v>
      </c>
      <c r="BH45" s="11">
        <f t="shared" si="28"/>
        <v>53.84484518445059</v>
      </c>
      <c r="BI45" s="11">
        <f t="shared" si="29"/>
        <v>54.691153481087525</v>
      </c>
      <c r="BJ45" s="11">
        <f t="shared" si="30"/>
        <v>55.79049834547105</v>
      </c>
      <c r="BK45" s="11">
        <f t="shared" si="31"/>
        <v>52.29391591870287</v>
      </c>
      <c r="BL45" s="11">
        <f t="shared" si="32"/>
        <v>57.68723942436012</v>
      </c>
      <c r="BM45" s="11">
        <f t="shared" si="33"/>
        <v>52.374683745493684</v>
      </c>
      <c r="BN45" s="11">
        <f t="shared" si="34"/>
        <v>54.17588582410741</v>
      </c>
      <c r="BO45" s="11">
        <f t="shared" si="3"/>
        <v>62.477511466354294</v>
      </c>
      <c r="BP45" s="204">
        <f t="shared" si="2"/>
        <v>0.13357810308483065</v>
      </c>
    </row>
    <row r="46" spans="1:68" ht="13">
      <c r="A46" s="25" t="s">
        <v>51</v>
      </c>
      <c r="B46" s="31" t="s">
        <v>4</v>
      </c>
      <c r="C46" s="30" t="s">
        <v>4</v>
      </c>
      <c r="D46" s="30" t="s">
        <v>4</v>
      </c>
      <c r="E46" s="30" t="s">
        <v>4</v>
      </c>
      <c r="F46" s="30" t="s">
        <v>4</v>
      </c>
      <c r="G46" s="30" t="s">
        <v>4</v>
      </c>
      <c r="H46" s="30" t="s">
        <v>4</v>
      </c>
      <c r="I46" s="30" t="s">
        <v>4</v>
      </c>
      <c r="J46" s="30" t="s">
        <v>4</v>
      </c>
      <c r="K46" s="30" t="s">
        <v>4</v>
      </c>
      <c r="L46" s="30" t="s">
        <v>4</v>
      </c>
      <c r="M46" s="30" t="s">
        <v>4</v>
      </c>
      <c r="N46" s="30" t="s">
        <v>4</v>
      </c>
      <c r="O46" s="31" t="s">
        <v>4</v>
      </c>
      <c r="P46" s="31" t="s">
        <v>4</v>
      </c>
      <c r="Q46" s="30" t="s">
        <v>4</v>
      </c>
      <c r="R46" s="30" t="s">
        <v>4</v>
      </c>
      <c r="S46" s="30" t="s">
        <v>4</v>
      </c>
      <c r="T46" s="30" t="s">
        <v>4</v>
      </c>
      <c r="U46" s="30" t="s">
        <v>4</v>
      </c>
      <c r="V46" s="30" t="s">
        <v>4</v>
      </c>
      <c r="W46" s="30" t="s">
        <v>4</v>
      </c>
      <c r="X46" s="30" t="s">
        <v>4</v>
      </c>
      <c r="Y46" s="30">
        <v>177859.919</v>
      </c>
      <c r="Z46" s="30">
        <v>189359.142</v>
      </c>
      <c r="AA46" s="30">
        <v>199357.982</v>
      </c>
      <c r="AB46" s="30">
        <v>206012.163</v>
      </c>
      <c r="AC46" s="30">
        <v>208988.959</v>
      </c>
      <c r="AD46" s="30">
        <v>207599.186</v>
      </c>
      <c r="AE46" s="30">
        <v>218005.212</v>
      </c>
      <c r="AF46" s="30">
        <v>209429.248</v>
      </c>
      <c r="AG46" s="30">
        <v>225594.926</v>
      </c>
      <c r="AH46" s="30">
        <v>245758.646</v>
      </c>
      <c r="AI46" s="11" t="e">
        <f t="shared" si="1"/>
        <v>#VALUE!</v>
      </c>
      <c r="AJ46" s="11" t="e">
        <f t="shared" si="4"/>
        <v>#VALUE!</v>
      </c>
      <c r="AK46" s="11" t="e">
        <f t="shared" si="5"/>
        <v>#VALUE!</v>
      </c>
      <c r="AL46" s="11" t="e">
        <f t="shared" si="6"/>
        <v>#VALUE!</v>
      </c>
      <c r="AM46" s="11" t="e">
        <f t="shared" si="7"/>
        <v>#VALUE!</v>
      </c>
      <c r="AN46" s="11" t="e">
        <f t="shared" si="8"/>
        <v>#VALUE!</v>
      </c>
      <c r="AO46" s="11" t="e">
        <f t="shared" si="9"/>
        <v>#VALUE!</v>
      </c>
      <c r="AP46" s="11" t="e">
        <f t="shared" si="10"/>
        <v>#VALUE!</v>
      </c>
      <c r="AQ46" s="11" t="e">
        <f t="shared" si="11"/>
        <v>#VALUE!</v>
      </c>
      <c r="AR46" s="11" t="e">
        <f t="shared" si="12"/>
        <v>#VALUE!</v>
      </c>
      <c r="AS46" s="11" t="e">
        <f t="shared" si="13"/>
        <v>#VALUE!</v>
      </c>
      <c r="AT46" s="11" t="e">
        <f t="shared" si="14"/>
        <v>#VALUE!</v>
      </c>
      <c r="AU46" s="11" t="e">
        <f t="shared" si="15"/>
        <v>#VALUE!</v>
      </c>
      <c r="AV46" s="11" t="e">
        <f t="shared" si="16"/>
        <v>#VALUE!</v>
      </c>
      <c r="AW46" s="11" t="e">
        <f t="shared" si="17"/>
        <v>#VALUE!</v>
      </c>
      <c r="AX46" s="11" t="e">
        <f t="shared" si="18"/>
        <v>#VALUE!</v>
      </c>
      <c r="AY46" s="11" t="e">
        <f t="shared" si="19"/>
        <v>#VALUE!</v>
      </c>
      <c r="AZ46" s="11" t="e">
        <f t="shared" si="20"/>
        <v>#VALUE!</v>
      </c>
      <c r="BA46" s="11" t="e">
        <f t="shared" si="21"/>
        <v>#VALUE!</v>
      </c>
      <c r="BB46" s="11" t="e">
        <f t="shared" si="22"/>
        <v>#VALUE!</v>
      </c>
      <c r="BC46" s="11" t="e">
        <f t="shared" si="23"/>
        <v>#VALUE!</v>
      </c>
      <c r="BD46" s="11" t="e">
        <f t="shared" si="24"/>
        <v>#VALUE!</v>
      </c>
      <c r="BE46" s="11" t="e">
        <f t="shared" si="25"/>
        <v>#VALUE!</v>
      </c>
      <c r="BF46" s="11" t="e">
        <f t="shared" si="26"/>
        <v>#VALUE!</v>
      </c>
      <c r="BG46" s="11">
        <f t="shared" si="27"/>
        <v>42.16885120536742</v>
      </c>
      <c r="BH46" s="11">
        <f t="shared" si="28"/>
        <v>53.454345622737634</v>
      </c>
      <c r="BI46" s="11">
        <f t="shared" si="29"/>
        <v>55.373659552736264</v>
      </c>
      <c r="BJ46" s="11">
        <f t="shared" si="30"/>
        <v>56.20702463557636</v>
      </c>
      <c r="BK46" s="11">
        <f t="shared" si="31"/>
        <v>55.662094903171436</v>
      </c>
      <c r="BL46" s="11">
        <f t="shared" si="32"/>
        <v>58.54903176182179</v>
      </c>
      <c r="BM46" s="11">
        <f t="shared" si="33"/>
        <v>56.34577592149068</v>
      </c>
      <c r="BN46" s="11">
        <f t="shared" si="34"/>
        <v>60.504360783602735</v>
      </c>
      <c r="BO46" s="11">
        <f t="shared" si="3"/>
        <v>66.62568849770662</v>
      </c>
      <c r="BP46" s="204" t="e">
        <f t="shared" si="2"/>
        <v>#VALUE!</v>
      </c>
    </row>
    <row r="47" spans="1:68" ht="13">
      <c r="A47" s="25" t="s">
        <v>41</v>
      </c>
      <c r="B47" s="26">
        <v>111912.62</v>
      </c>
      <c r="C47" s="26">
        <v>78330.643</v>
      </c>
      <c r="D47" s="26">
        <v>56865.713</v>
      </c>
      <c r="E47" s="26">
        <v>55731.185</v>
      </c>
      <c r="F47" s="26">
        <v>59302.656</v>
      </c>
      <c r="G47" s="26">
        <v>55696.144</v>
      </c>
      <c r="H47" s="26">
        <v>59441.027</v>
      </c>
      <c r="I47" s="26">
        <v>50735.641</v>
      </c>
      <c r="J47" s="26">
        <v>55949.433</v>
      </c>
      <c r="K47" s="26">
        <v>77178.565</v>
      </c>
      <c r="L47" s="26">
        <v>77339.288</v>
      </c>
      <c r="M47" s="26">
        <v>78956.415</v>
      </c>
      <c r="N47" s="26">
        <v>87212.045</v>
      </c>
      <c r="O47" s="26">
        <v>85402.8</v>
      </c>
      <c r="P47" s="26">
        <v>93718.14</v>
      </c>
      <c r="Q47" s="27">
        <v>94232.256</v>
      </c>
      <c r="R47" s="27">
        <v>91369.669</v>
      </c>
      <c r="S47" s="27">
        <v>86102.573</v>
      </c>
      <c r="T47" s="26">
        <v>89599.352</v>
      </c>
      <c r="U47" s="26">
        <v>90906.719</v>
      </c>
      <c r="V47" s="27">
        <v>90107.809</v>
      </c>
      <c r="W47" s="26">
        <v>94006.554</v>
      </c>
      <c r="X47" s="26">
        <v>84703.501</v>
      </c>
      <c r="Y47" s="27">
        <v>99886.269</v>
      </c>
      <c r="Z47" s="26">
        <v>99469.096</v>
      </c>
      <c r="AA47" s="26">
        <v>92890.411</v>
      </c>
      <c r="AB47" s="26">
        <v>96531.207</v>
      </c>
      <c r="AC47" s="26">
        <v>100996.829</v>
      </c>
      <c r="AD47" s="27">
        <v>100403.482</v>
      </c>
      <c r="AE47" s="26">
        <v>99915.607</v>
      </c>
      <c r="AF47" s="26">
        <v>92727.771</v>
      </c>
      <c r="AG47" s="26">
        <v>97431.376</v>
      </c>
      <c r="AH47" s="26">
        <v>93756.296</v>
      </c>
      <c r="AI47" s="11">
        <f t="shared" si="1"/>
        <v>34.052219686596686</v>
      </c>
      <c r="AJ47" s="11">
        <f t="shared" si="4"/>
        <v>24.029175590999973</v>
      </c>
      <c r="AK47" s="11">
        <f t="shared" si="5"/>
        <v>17.825666757468333</v>
      </c>
      <c r="AL47" s="11">
        <f t="shared" si="6"/>
        <v>17.594813602493844</v>
      </c>
      <c r="AM47" s="11">
        <f t="shared" si="7"/>
        <v>18.415201021019715</v>
      </c>
      <c r="AN47" s="11">
        <f t="shared" si="8"/>
        <v>17.143415056961942</v>
      </c>
      <c r="AO47" s="11">
        <f t="shared" si="9"/>
        <v>18.105704233932382</v>
      </c>
      <c r="AP47" s="11">
        <f t="shared" si="10"/>
        <v>15.261974414594038</v>
      </c>
      <c r="AQ47" s="11">
        <f t="shared" si="11"/>
        <v>16.679709367652244</v>
      </c>
      <c r="AR47" s="11">
        <f t="shared" si="12"/>
        <v>22.878263911224284</v>
      </c>
      <c r="AS47" s="11">
        <f t="shared" si="13"/>
        <v>25.286697354942643</v>
      </c>
      <c r="AT47" s="11">
        <f t="shared" si="14"/>
        <v>25.774802028388823</v>
      </c>
      <c r="AU47" s="11">
        <f t="shared" si="15"/>
        <v>28.52846957394428</v>
      </c>
      <c r="AV47" s="11">
        <f t="shared" si="16"/>
        <v>28.046961027496614</v>
      </c>
      <c r="AW47" s="11">
        <f t="shared" si="17"/>
        <v>30.886949609307926</v>
      </c>
      <c r="AX47" s="11">
        <f t="shared" si="18"/>
        <v>31.206515756545326</v>
      </c>
      <c r="AY47" s="11">
        <f t="shared" si="19"/>
        <v>30.42279716940768</v>
      </c>
      <c r="AZ47" s="11">
        <f t="shared" si="20"/>
        <v>28.876474760669474</v>
      </c>
      <c r="BA47" s="11">
        <f t="shared" si="21"/>
        <v>30.28779426866955</v>
      </c>
      <c r="BB47" s="11">
        <f t="shared" si="22"/>
        <v>30.95903560707067</v>
      </c>
      <c r="BC47" s="11">
        <f t="shared" si="23"/>
        <v>30.87285835965236</v>
      </c>
      <c r="BD47" s="11">
        <f t="shared" si="24"/>
        <v>32.333980541116155</v>
      </c>
      <c r="BE47" s="11">
        <f t="shared" si="25"/>
        <v>29.177839330790682</v>
      </c>
      <c r="BF47" s="11">
        <f t="shared" si="26"/>
        <v>34.47004731224355</v>
      </c>
      <c r="BG47" s="11">
        <f t="shared" si="27"/>
        <v>34.389884642272115</v>
      </c>
      <c r="BH47" s="11">
        <f t="shared" si="28"/>
        <v>32.18883490031866</v>
      </c>
      <c r="BI47" s="11">
        <f t="shared" si="29"/>
        <v>33.56915967216489</v>
      </c>
      <c r="BJ47" s="11">
        <f t="shared" si="30"/>
        <v>35.10990231145129</v>
      </c>
      <c r="BK47" s="11">
        <f t="shared" si="31"/>
        <v>34.97984269371681</v>
      </c>
      <c r="BL47" s="11">
        <f t="shared" si="32"/>
        <v>34.905905722661224</v>
      </c>
      <c r="BM47" s="11">
        <f t="shared" si="33"/>
        <v>32.582304006915074</v>
      </c>
      <c r="BN47" s="11">
        <f t="shared" si="34"/>
        <v>34.431199180419696</v>
      </c>
      <c r="BO47" s="11">
        <f t="shared" si="3"/>
        <v>33.56119862886205</v>
      </c>
      <c r="BP47" s="204">
        <f t="shared" si="2"/>
        <v>-0.014419649064107976</v>
      </c>
    </row>
    <row r="48" spans="1:68" ht="13">
      <c r="A48" s="25" t="s">
        <v>42</v>
      </c>
      <c r="B48" s="30">
        <v>824345.879</v>
      </c>
      <c r="C48" s="30">
        <v>697871.202</v>
      </c>
      <c r="D48" s="30">
        <v>641519.188</v>
      </c>
      <c r="E48" s="30">
        <v>544716.885</v>
      </c>
      <c r="F48" s="30">
        <v>501807.595</v>
      </c>
      <c r="G48" s="30">
        <v>570703.082</v>
      </c>
      <c r="H48" s="30">
        <v>685977.111</v>
      </c>
      <c r="I48" s="30">
        <v>726105.488</v>
      </c>
      <c r="J48" s="30">
        <v>723307.851</v>
      </c>
      <c r="K48" s="30">
        <v>524637.245</v>
      </c>
      <c r="L48" s="30">
        <v>568163.096</v>
      </c>
      <c r="M48" s="30">
        <v>619381.173</v>
      </c>
      <c r="N48" s="31">
        <v>661231.112</v>
      </c>
      <c r="O48" s="30">
        <v>695159.811</v>
      </c>
      <c r="P48" s="30">
        <v>757750.167</v>
      </c>
      <c r="Q48" s="30">
        <v>671871.22</v>
      </c>
      <c r="R48" s="30">
        <v>714496.39</v>
      </c>
      <c r="S48" s="30">
        <v>695062.12</v>
      </c>
      <c r="T48" s="30">
        <v>706482.098</v>
      </c>
      <c r="U48" s="30">
        <v>637666.153</v>
      </c>
      <c r="V48" s="30">
        <v>653466.93</v>
      </c>
      <c r="W48" s="30">
        <v>683500.664</v>
      </c>
      <c r="X48" s="30">
        <v>611700.478</v>
      </c>
      <c r="Y48" s="30">
        <v>625919.32</v>
      </c>
      <c r="Z48" s="30">
        <v>559955.998</v>
      </c>
      <c r="AA48" s="30">
        <v>621034.535</v>
      </c>
      <c r="AB48" s="30">
        <v>646974.603</v>
      </c>
      <c r="AC48" s="30">
        <v>659970.393</v>
      </c>
      <c r="AD48" s="30">
        <v>650850.94</v>
      </c>
      <c r="AE48" s="30">
        <v>646174.743</v>
      </c>
      <c r="AF48" s="30">
        <v>668679.298</v>
      </c>
      <c r="AG48" s="31">
        <v>680377.918</v>
      </c>
      <c r="AH48" s="31">
        <v>688242.755</v>
      </c>
      <c r="AI48" s="11" t="e">
        <f t="shared" si="1"/>
        <v>#VALUE!</v>
      </c>
      <c r="AJ48" s="11" t="e">
        <f t="shared" si="4"/>
        <v>#VALUE!</v>
      </c>
      <c r="AK48" s="11" t="e">
        <f t="shared" si="5"/>
        <v>#VALUE!</v>
      </c>
      <c r="AL48" s="11" t="e">
        <f t="shared" si="6"/>
        <v>#VALUE!</v>
      </c>
      <c r="AM48" s="11" t="e">
        <f t="shared" si="7"/>
        <v>#VALUE!</v>
      </c>
      <c r="AN48" s="11" t="e">
        <f t="shared" si="8"/>
        <v>#VALUE!</v>
      </c>
      <c r="AO48" s="11" t="e">
        <f t="shared" si="9"/>
        <v>#VALUE!</v>
      </c>
      <c r="AP48" s="11" t="e">
        <f t="shared" si="10"/>
        <v>#VALUE!</v>
      </c>
      <c r="AQ48" s="11" t="e">
        <f t="shared" si="11"/>
        <v>#VALUE!</v>
      </c>
      <c r="AR48" s="11">
        <f t="shared" si="12"/>
        <v>69.46215600733498</v>
      </c>
      <c r="AS48" s="11">
        <f t="shared" si="13"/>
        <v>75.47379366924763</v>
      </c>
      <c r="AT48" s="11">
        <f t="shared" si="14"/>
        <v>82.53200717573256</v>
      </c>
      <c r="AU48" s="11">
        <f t="shared" si="15"/>
        <v>88.13916375171519</v>
      </c>
      <c r="AV48" s="11">
        <f t="shared" si="16"/>
        <v>92.80034983696257</v>
      </c>
      <c r="AW48" s="11">
        <f t="shared" si="17"/>
        <v>101.43554075673106</v>
      </c>
      <c r="AX48" s="11">
        <f t="shared" si="18"/>
        <v>90.11087908477009</v>
      </c>
      <c r="AY48" s="11">
        <f t="shared" si="19"/>
        <v>96.22215889678347</v>
      </c>
      <c r="AZ48" s="11">
        <f t="shared" si="20"/>
        <v>93.9571385565499</v>
      </c>
      <c r="BA48" s="11">
        <f t="shared" si="21"/>
        <v>95.91764667388138</v>
      </c>
      <c r="BB48" s="11">
        <f t="shared" si="22"/>
        <v>86.93546420371437</v>
      </c>
      <c r="BC48" s="11">
        <f t="shared" si="23"/>
        <v>89.4342161286177</v>
      </c>
      <c r="BD48" s="11">
        <f t="shared" si="24"/>
        <v>94.25581541267941</v>
      </c>
      <c r="BE48" s="11">
        <f t="shared" si="25"/>
        <v>84.76239844836572</v>
      </c>
      <c r="BF48" s="11">
        <f t="shared" si="26"/>
        <v>87.15712375052304</v>
      </c>
      <c r="BG48" s="11">
        <f t="shared" si="27"/>
        <v>78.35103968106382</v>
      </c>
      <c r="BH48" s="11">
        <f t="shared" si="28"/>
        <v>87.29269454189557</v>
      </c>
      <c r="BI48" s="11">
        <f t="shared" si="29"/>
        <v>91.42744375225045</v>
      </c>
      <c r="BJ48" s="11">
        <f t="shared" si="30"/>
        <v>93.7421726035585</v>
      </c>
      <c r="BK48" s="11">
        <f t="shared" si="31"/>
        <v>92.95952949134492</v>
      </c>
      <c r="BL48" s="11">
        <f t="shared" si="32"/>
        <v>92.79101689833257</v>
      </c>
      <c r="BM48" s="11">
        <f t="shared" si="33"/>
        <v>96.53641926428222</v>
      </c>
      <c r="BN48" s="11">
        <f t="shared" si="34"/>
        <v>99.01379092655554</v>
      </c>
      <c r="BO48" s="11">
        <f t="shared" si="3"/>
        <v>101.25527779841565</v>
      </c>
      <c r="BP48" s="204" t="e">
        <f t="shared" si="2"/>
        <v>#VALUE!</v>
      </c>
    </row>
    <row r="49" spans="1:68" ht="13">
      <c r="A49" s="25" t="s">
        <v>205</v>
      </c>
      <c r="B49" s="26">
        <v>2173347.307</v>
      </c>
      <c r="C49" s="26">
        <v>2154421.947</v>
      </c>
      <c r="D49" s="27">
        <v>2240496.985</v>
      </c>
      <c r="E49" s="26">
        <v>2379977.827</v>
      </c>
      <c r="F49" s="26">
        <v>2345726.491</v>
      </c>
      <c r="G49" s="26">
        <v>2569791.974</v>
      </c>
      <c r="H49" s="26">
        <v>2809950.272</v>
      </c>
      <c r="I49" s="26">
        <v>2958727.736</v>
      </c>
      <c r="J49" s="26">
        <v>2992696.081</v>
      </c>
      <c r="K49" s="26">
        <v>2951941.224</v>
      </c>
      <c r="L49" s="26">
        <v>3252867.824</v>
      </c>
      <c r="M49" s="26">
        <v>2983445.069</v>
      </c>
      <c r="N49" s="26">
        <v>3170580.15</v>
      </c>
      <c r="O49" s="26">
        <v>3358871.258</v>
      </c>
      <c r="P49" s="26">
        <v>3469230.223</v>
      </c>
      <c r="Q49" s="26">
        <v>3614936.368</v>
      </c>
      <c r="R49" s="26">
        <v>3971105.048</v>
      </c>
      <c r="S49" s="26">
        <v>4281511.669</v>
      </c>
      <c r="T49" s="26">
        <v>4192604.823</v>
      </c>
      <c r="U49" s="26">
        <v>4186571.697</v>
      </c>
      <c r="V49" s="26">
        <v>4427448.517</v>
      </c>
      <c r="W49" s="26">
        <v>4730845.325</v>
      </c>
      <c r="X49" s="26">
        <v>4943529.484</v>
      </c>
      <c r="Y49" s="26">
        <v>4812120.409</v>
      </c>
      <c r="Z49" s="26">
        <v>5163289.117</v>
      </c>
      <c r="AA49" s="26">
        <v>5577341.426</v>
      </c>
      <c r="AB49" s="26">
        <v>5883496.869</v>
      </c>
      <c r="AC49" s="26">
        <v>6334636.064</v>
      </c>
      <c r="AD49" s="26">
        <v>6240290.476</v>
      </c>
      <c r="AE49" s="27">
        <v>6323315.491</v>
      </c>
      <c r="AF49" s="27">
        <v>6221547.823</v>
      </c>
      <c r="AG49" s="69">
        <v>6797613.21</v>
      </c>
      <c r="AH49" s="69">
        <v>7095949.812</v>
      </c>
      <c r="AI49" s="11">
        <f t="shared" si="1"/>
        <v>39.163143078626</v>
      </c>
      <c r="AJ49" s="11">
        <f t="shared" si="4"/>
        <v>37.98744595056347</v>
      </c>
      <c r="AK49" s="11">
        <f t="shared" si="5"/>
        <v>38.73941455527784</v>
      </c>
      <c r="AL49" s="11">
        <f t="shared" si="6"/>
        <v>40.36695647188835</v>
      </c>
      <c r="AM49" s="11">
        <f t="shared" si="7"/>
        <v>39.0439945465192</v>
      </c>
      <c r="AN49" s="11">
        <f t="shared" si="8"/>
        <v>41.98760605261286</v>
      </c>
      <c r="AO49" s="11">
        <f t="shared" si="9"/>
        <v>45.07631839696406</v>
      </c>
      <c r="AP49" s="11">
        <f t="shared" si="10"/>
        <v>46.60539553011081</v>
      </c>
      <c r="AQ49" s="11">
        <f t="shared" si="11"/>
        <v>46.296697618061415</v>
      </c>
      <c r="AR49" s="11">
        <f t="shared" si="12"/>
        <v>44.87149182729002</v>
      </c>
      <c r="AS49" s="11">
        <f t="shared" si="13"/>
        <v>48.63052454106161</v>
      </c>
      <c r="AT49" s="11">
        <f t="shared" si="14"/>
        <v>46.090963516001764</v>
      </c>
      <c r="AU49" s="11">
        <f t="shared" si="15"/>
        <v>48.32968640534999</v>
      </c>
      <c r="AV49" s="11">
        <f t="shared" si="16"/>
        <v>50.58400040685613</v>
      </c>
      <c r="AW49" s="11">
        <f t="shared" si="17"/>
        <v>51.63524584448321</v>
      </c>
      <c r="AX49" s="11">
        <f t="shared" si="18"/>
        <v>53.15283960038889</v>
      </c>
      <c r="AY49" s="11">
        <f t="shared" si="19"/>
        <v>57.66880575825873</v>
      </c>
      <c r="AZ49" s="11">
        <f t="shared" si="20"/>
        <v>61.40131500420758</v>
      </c>
      <c r="BA49" s="11">
        <f t="shared" si="21"/>
        <v>59.3969004815895</v>
      </c>
      <c r="BB49" s="11">
        <f t="shared" si="22"/>
        <v>58.53944996371498</v>
      </c>
      <c r="BC49" s="11">
        <f t="shared" si="23"/>
        <v>61.016654674049995</v>
      </c>
      <c r="BD49" s="11">
        <f t="shared" si="24"/>
        <v>64.17055864583243</v>
      </c>
      <c r="BE49" s="11">
        <f t="shared" si="25"/>
        <v>66.15694673440031</v>
      </c>
      <c r="BF49" s="11">
        <f t="shared" si="26"/>
        <v>63.629338402079334</v>
      </c>
      <c r="BG49" s="11">
        <f t="shared" si="27"/>
        <v>67.34619758025345</v>
      </c>
      <c r="BH49" s="11">
        <f t="shared" si="28"/>
        <v>71.78424008040372</v>
      </c>
      <c r="BI49" s="11">
        <f t="shared" si="29"/>
        <v>74.71956044326713</v>
      </c>
      <c r="BJ49" s="11">
        <f t="shared" si="30"/>
        <v>79.36661407371065</v>
      </c>
      <c r="BK49" s="11">
        <f t="shared" si="31"/>
        <v>77.22125893873354</v>
      </c>
      <c r="BL49" s="11">
        <f t="shared" si="32"/>
        <v>77.10995305075924</v>
      </c>
      <c r="BM49" s="11">
        <f t="shared" si="33"/>
        <v>74.81868856299761</v>
      </c>
      <c r="BN49" s="11">
        <f t="shared" si="34"/>
        <v>81.29719640747841</v>
      </c>
      <c r="BO49" s="11">
        <f t="shared" si="3"/>
        <v>83.79696428234236</v>
      </c>
      <c r="BP49" s="204">
        <f t="shared" si="2"/>
        <v>1.1396894553153492</v>
      </c>
    </row>
    <row r="50" spans="1:68" ht="13">
      <c r="A50" s="25" t="s">
        <v>44</v>
      </c>
      <c r="B50" s="34">
        <v>10629000.585</v>
      </c>
      <c r="C50" s="34">
        <v>10638005.471</v>
      </c>
      <c r="D50" s="34">
        <v>9216472.98</v>
      </c>
      <c r="E50" s="34">
        <v>8149262.645</v>
      </c>
      <c r="F50" s="34">
        <v>6941669.182</v>
      </c>
      <c r="G50" s="34">
        <v>6853292.467</v>
      </c>
      <c r="H50" s="34">
        <v>6283241.709</v>
      </c>
      <c r="I50" s="34">
        <v>6011957.288</v>
      </c>
      <c r="J50" s="34">
        <v>5682880.772</v>
      </c>
      <c r="K50" s="34">
        <v>5659811.469</v>
      </c>
      <c r="L50" s="30">
        <v>5604800.768</v>
      </c>
      <c r="M50" s="30">
        <v>5617104.003</v>
      </c>
      <c r="N50" s="30">
        <v>5682026.571</v>
      </c>
      <c r="O50" s="30">
        <v>5901386.466</v>
      </c>
      <c r="P50" s="30">
        <v>5947945.859</v>
      </c>
      <c r="Q50" s="30">
        <v>5912972.768</v>
      </c>
      <c r="R50" s="30">
        <v>5678405.594</v>
      </c>
      <c r="S50" s="30">
        <v>5849682.308</v>
      </c>
      <c r="T50" s="30">
        <v>5651423.663</v>
      </c>
      <c r="U50" s="30">
        <v>4809161.003</v>
      </c>
      <c r="V50" s="30">
        <v>5559880.667</v>
      </c>
      <c r="W50" s="30">
        <v>5311525.302</v>
      </c>
      <c r="X50" s="30">
        <v>5145538.642</v>
      </c>
      <c r="Y50" s="30">
        <v>4872731.982</v>
      </c>
      <c r="Z50" s="30">
        <v>4433391.133</v>
      </c>
      <c r="AA50" s="30">
        <v>3898453.299</v>
      </c>
      <c r="AB50" s="30">
        <v>3846123.812</v>
      </c>
      <c r="AC50" s="31">
        <v>3758402.072</v>
      </c>
      <c r="AD50" s="31">
        <v>3929337.445</v>
      </c>
      <c r="AE50" s="30">
        <v>3753108.5</v>
      </c>
      <c r="AF50" s="30">
        <v>3625042.54</v>
      </c>
      <c r="AG50" s="30" t="s">
        <v>4</v>
      </c>
      <c r="AH50" s="30" t="s">
        <v>4</v>
      </c>
      <c r="AI50" s="11" t="e">
        <f t="shared" si="1"/>
        <v>#VALUE!</v>
      </c>
      <c r="AJ50" s="11" t="e">
        <f t="shared" si="4"/>
        <v>#VALUE!</v>
      </c>
      <c r="AK50" s="11" t="e">
        <f t="shared" si="5"/>
        <v>#VALUE!</v>
      </c>
      <c r="AL50" s="11" t="e">
        <f t="shared" si="6"/>
        <v>#VALUE!</v>
      </c>
      <c r="AM50" s="11" t="e">
        <f t="shared" si="7"/>
        <v>#VALUE!</v>
      </c>
      <c r="AN50" s="11" t="e">
        <f t="shared" si="8"/>
        <v>#VALUE!</v>
      </c>
      <c r="AO50" s="11" t="e">
        <f t="shared" si="9"/>
        <v>#VALUE!</v>
      </c>
      <c r="AP50" s="11" t="e">
        <f t="shared" si="10"/>
        <v>#VALUE!</v>
      </c>
      <c r="AQ50" s="11" t="e">
        <f t="shared" si="11"/>
        <v>#VALUE!</v>
      </c>
      <c r="AR50" s="11" t="e">
        <f t="shared" si="12"/>
        <v>#VALUE!</v>
      </c>
      <c r="AS50" s="11">
        <f t="shared" si="13"/>
        <v>114.11598236382201</v>
      </c>
      <c r="AT50" s="11">
        <f t="shared" si="14"/>
        <v>115.42719741562941</v>
      </c>
      <c r="AU50" s="11">
        <f t="shared" si="15"/>
        <v>117.7844181064442</v>
      </c>
      <c r="AV50" s="11">
        <f t="shared" si="16"/>
        <v>123.40031237618433</v>
      </c>
      <c r="AW50" s="11">
        <f t="shared" si="17"/>
        <v>125.3727910827854</v>
      </c>
      <c r="AX50" s="11">
        <f t="shared" si="18"/>
        <v>125.53959169232779</v>
      </c>
      <c r="AY50" s="11">
        <f t="shared" si="19"/>
        <v>121.46537775964791</v>
      </c>
      <c r="AZ50" s="11">
        <f t="shared" si="20"/>
        <v>125.89250653778075</v>
      </c>
      <c r="BA50" s="11">
        <f t="shared" si="21"/>
        <v>122.34555460304009</v>
      </c>
      <c r="BB50" s="11">
        <f t="shared" si="22"/>
        <v>104.63032092584878</v>
      </c>
      <c r="BC50" s="11">
        <f t="shared" si="23"/>
        <v>121.44093254920999</v>
      </c>
      <c r="BD50" s="11">
        <f t="shared" si="24"/>
        <v>116.4854697815893</v>
      </c>
      <c r="BE50" s="11">
        <f t="shared" si="25"/>
        <v>113.20499677009022</v>
      </c>
      <c r="BF50" s="11">
        <f t="shared" si="26"/>
        <v>107.39349523277129</v>
      </c>
      <c r="BG50" s="11">
        <f t="shared" si="27"/>
        <v>97.98438578758109</v>
      </c>
      <c r="BH50" s="11">
        <f t="shared" si="28"/>
        <v>91.17128639069426</v>
      </c>
      <c r="BI50" s="11">
        <f t="shared" si="29"/>
        <v>90.30393131825242</v>
      </c>
      <c r="BJ50" s="11">
        <f t="shared" si="30"/>
        <v>88.6104088173721</v>
      </c>
      <c r="BK50" s="11">
        <f t="shared" si="31"/>
        <v>93.07528305223568</v>
      </c>
      <c r="BL50" s="11">
        <f t="shared" si="32"/>
        <v>89.39470932005678</v>
      </c>
      <c r="BM50" s="11">
        <f t="shared" si="33"/>
        <v>86.8631954751923</v>
      </c>
      <c r="BN50" s="11" t="e">
        <f t="shared" si="34"/>
        <v>#VALUE!</v>
      </c>
      <c r="BO50" s="11" t="e">
        <f t="shared" si="3"/>
        <v>#VALUE!</v>
      </c>
      <c r="BP50" s="204" t="e">
        <f t="shared" si="2"/>
        <v>#VALUE!</v>
      </c>
    </row>
    <row r="51" spans="1:68" ht="13">
      <c r="A51" s="25" t="s">
        <v>125</v>
      </c>
      <c r="B51" s="69" t="s">
        <v>4</v>
      </c>
      <c r="C51" s="69" t="s">
        <v>4</v>
      </c>
      <c r="D51" s="69" t="s">
        <v>4</v>
      </c>
      <c r="E51" s="69" t="s">
        <v>4</v>
      </c>
      <c r="F51" s="69" t="s">
        <v>4</v>
      </c>
      <c r="G51" s="69" t="s">
        <v>4</v>
      </c>
      <c r="H51" s="69" t="s">
        <v>4</v>
      </c>
      <c r="I51" s="69" t="s">
        <v>4</v>
      </c>
      <c r="J51" s="69" t="s">
        <v>4</v>
      </c>
      <c r="K51" s="69" t="s">
        <v>4</v>
      </c>
      <c r="L51" s="69">
        <v>64790.998</v>
      </c>
      <c r="M51" s="69">
        <v>79771.266</v>
      </c>
      <c r="N51" s="69">
        <v>79431.178</v>
      </c>
      <c r="O51" s="69">
        <v>83622.967</v>
      </c>
      <c r="P51" s="69">
        <v>84094.705</v>
      </c>
      <c r="Q51" s="69">
        <v>81629.959</v>
      </c>
      <c r="R51" s="69">
        <v>82495.435</v>
      </c>
      <c r="S51" s="69">
        <v>85790.292</v>
      </c>
      <c r="T51" s="69">
        <v>92907.988</v>
      </c>
      <c r="U51" s="69">
        <v>102942.706</v>
      </c>
      <c r="V51" s="69">
        <v>105369.811</v>
      </c>
      <c r="W51" s="69">
        <v>106377.021</v>
      </c>
      <c r="X51" s="69">
        <v>99804.258</v>
      </c>
      <c r="Y51" s="26">
        <v>96813.642</v>
      </c>
      <c r="Z51" s="26">
        <v>92828.901</v>
      </c>
      <c r="AA51" s="26">
        <v>105690.723</v>
      </c>
      <c r="AB51" s="26">
        <v>113193.762</v>
      </c>
      <c r="AC51" s="26">
        <v>107541.12</v>
      </c>
      <c r="AD51" s="26">
        <v>108225.8</v>
      </c>
      <c r="AE51" s="26">
        <v>111741.697</v>
      </c>
      <c r="AF51" s="26">
        <v>111581.545</v>
      </c>
      <c r="AG51" s="26">
        <v>120914.454</v>
      </c>
      <c r="AH51" s="26">
        <v>111459.232</v>
      </c>
      <c r="AI51" s="11" t="e">
        <f t="shared" si="1"/>
        <v>#VALUE!</v>
      </c>
      <c r="AJ51" s="11" t="e">
        <f t="shared" si="4"/>
        <v>#VALUE!</v>
      </c>
      <c r="AK51" s="11" t="e">
        <f t="shared" si="5"/>
        <v>#VALUE!</v>
      </c>
      <c r="AL51" s="11" t="e">
        <f t="shared" si="6"/>
        <v>#VALUE!</v>
      </c>
      <c r="AM51" s="11" t="e">
        <f t="shared" si="7"/>
        <v>#VALUE!</v>
      </c>
      <c r="AN51" s="11" t="e">
        <f t="shared" si="8"/>
        <v>#VALUE!</v>
      </c>
      <c r="AO51" s="11" t="e">
        <f t="shared" si="9"/>
        <v>#VALUE!</v>
      </c>
      <c r="AP51" s="11" t="e">
        <f t="shared" si="10"/>
        <v>#VALUE!</v>
      </c>
      <c r="AQ51" s="11" t="e">
        <f t="shared" si="11"/>
        <v>#VALUE!</v>
      </c>
      <c r="AR51" s="11" t="e">
        <f t="shared" si="12"/>
        <v>#VALUE!</v>
      </c>
      <c r="AS51" s="11" t="e">
        <f t="shared" si="13"/>
        <v>#VALUE!</v>
      </c>
      <c r="AT51" s="11" t="e">
        <f t="shared" si="14"/>
        <v>#VALUE!</v>
      </c>
      <c r="AU51" s="11" t="e">
        <f t="shared" si="15"/>
        <v>#VALUE!</v>
      </c>
      <c r="AV51" s="11">
        <f t="shared" si="16"/>
        <v>42.12743929471033</v>
      </c>
      <c r="AW51" s="11">
        <f t="shared" si="17"/>
        <v>41.713643353174604</v>
      </c>
      <c r="AX51" s="11">
        <f t="shared" si="18"/>
        <v>39.995080352768255</v>
      </c>
      <c r="AY51" s="11">
        <f t="shared" si="19"/>
        <v>39.283540476190474</v>
      </c>
      <c r="AZ51" s="11">
        <f t="shared" si="20"/>
        <v>40.339478668439675</v>
      </c>
      <c r="BA51" s="11">
        <f t="shared" si="21"/>
        <v>43.1500186471937</v>
      </c>
      <c r="BB51" s="11">
        <f t="shared" si="22"/>
        <v>47.206569859209445</v>
      </c>
      <c r="BC51" s="11">
        <f t="shared" si="23"/>
        <v>47.71952219706745</v>
      </c>
      <c r="BD51" s="11">
        <f t="shared" si="24"/>
        <v>59.29004949336187</v>
      </c>
      <c r="BE51" s="11" t="e">
        <f t="shared" si="25"/>
        <v>#VALUE!</v>
      </c>
      <c r="BF51" s="11" t="e">
        <f t="shared" si="26"/>
        <v>#VALUE!</v>
      </c>
      <c r="BG51" s="11" t="e">
        <f t="shared" si="27"/>
        <v>#VALUE!</v>
      </c>
      <c r="BH51" s="11" t="e">
        <f t="shared" si="28"/>
        <v>#VALUE!</v>
      </c>
      <c r="BI51" s="11">
        <f t="shared" si="29"/>
        <v>63.89337684945394</v>
      </c>
      <c r="BJ51" s="11">
        <f t="shared" si="30"/>
        <v>60.29674841648393</v>
      </c>
      <c r="BK51" s="11">
        <f t="shared" si="31"/>
        <v>60.17539001815952</v>
      </c>
      <c r="BL51" s="11">
        <f t="shared" si="32"/>
        <v>62.228553082811615</v>
      </c>
      <c r="BM51" s="11">
        <f t="shared" si="33"/>
        <v>62.61186567645746</v>
      </c>
      <c r="BN51" s="11">
        <f t="shared" si="34"/>
        <v>67.24246212572004</v>
      </c>
      <c r="BO51" s="11">
        <f t="shared" si="3"/>
        <v>62.830357429743785</v>
      </c>
      <c r="BP51" s="204" t="e">
        <f t="shared" si="2"/>
        <v>#VALUE!</v>
      </c>
    </row>
    <row r="52" spans="1:34" ht="13">
      <c r="A52" s="205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3">
      <c r="A53" s="205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ht="13">
      <c r="A54" s="10" t="s">
        <v>237</v>
      </c>
    </row>
    <row r="55" spans="1:4" ht="12.75">
      <c r="A55" s="13" t="s">
        <v>161</v>
      </c>
      <c r="B55" s="13" t="s">
        <v>162</v>
      </c>
      <c r="D55" s="4"/>
    </row>
    <row r="56" spans="1:4" ht="12.75">
      <c r="A56" s="14" t="s">
        <v>238</v>
      </c>
      <c r="D56" s="4"/>
    </row>
    <row r="57" spans="1:4" ht="13">
      <c r="A57" s="14" t="s">
        <v>217</v>
      </c>
      <c r="B57" s="10" t="s">
        <v>237</v>
      </c>
      <c r="D57" s="4"/>
    </row>
    <row r="58" spans="1:4" ht="12.75">
      <c r="A58" s="14" t="s">
        <v>218</v>
      </c>
      <c r="B58" s="14" t="s">
        <v>208</v>
      </c>
      <c r="D58" s="4"/>
    </row>
    <row r="59" ht="12.75">
      <c r="D59" s="4"/>
    </row>
    <row r="60" spans="1:4" ht="13">
      <c r="A60" s="10" t="s">
        <v>219</v>
      </c>
      <c r="C60" s="14" t="s">
        <v>220</v>
      </c>
      <c r="D60" s="4"/>
    </row>
    <row r="61" spans="1:4" ht="13">
      <c r="A61" s="10" t="s">
        <v>222</v>
      </c>
      <c r="C61" s="14" t="s">
        <v>239</v>
      </c>
      <c r="D61" s="4"/>
    </row>
    <row r="62" spans="1:4" ht="13">
      <c r="A62" s="10" t="s">
        <v>240</v>
      </c>
      <c r="C62" s="14" t="s">
        <v>48</v>
      </c>
      <c r="D62" s="4"/>
    </row>
    <row r="63" spans="1:4" ht="13">
      <c r="A63" s="10" t="s">
        <v>241</v>
      </c>
      <c r="C63" s="14" t="s">
        <v>48</v>
      </c>
      <c r="D63" s="4"/>
    </row>
    <row r="64" spans="1:4" ht="12.75">
      <c r="A64" s="4"/>
      <c r="B64" s="4"/>
      <c r="C64" s="4"/>
      <c r="D64" s="4"/>
    </row>
    <row r="65" spans="1:34" ht="13">
      <c r="A65" s="202" t="s">
        <v>46</v>
      </c>
      <c r="B65" s="203">
        <v>1990</v>
      </c>
      <c r="C65" s="203">
        <v>1991</v>
      </c>
      <c r="D65" s="203">
        <v>1992</v>
      </c>
      <c r="E65" s="203">
        <v>1993</v>
      </c>
      <c r="F65" s="203">
        <v>1994</v>
      </c>
      <c r="G65" s="203">
        <v>1995</v>
      </c>
      <c r="H65" s="203">
        <v>1996</v>
      </c>
      <c r="I65" s="203">
        <v>1997</v>
      </c>
      <c r="J65" s="203">
        <v>1998</v>
      </c>
      <c r="K65" s="203">
        <v>1999</v>
      </c>
      <c r="L65" s="203">
        <v>2000</v>
      </c>
      <c r="M65" s="203">
        <v>2001</v>
      </c>
      <c r="N65" s="203">
        <v>2002</v>
      </c>
      <c r="O65" s="203">
        <v>2003</v>
      </c>
      <c r="P65" s="203">
        <v>2004</v>
      </c>
      <c r="Q65" s="203">
        <v>2005</v>
      </c>
      <c r="R65" s="203">
        <v>2006</v>
      </c>
      <c r="S65" s="203">
        <v>2007</v>
      </c>
      <c r="T65" s="203">
        <v>2008</v>
      </c>
      <c r="U65" s="203">
        <v>2009</v>
      </c>
      <c r="V65" s="203">
        <v>2010</v>
      </c>
      <c r="W65" s="203">
        <v>2011</v>
      </c>
      <c r="X65" s="203">
        <v>2012</v>
      </c>
      <c r="Y65" s="203">
        <v>2013</v>
      </c>
      <c r="Z65" s="203">
        <v>2014</v>
      </c>
      <c r="AA65" s="203">
        <v>2015</v>
      </c>
      <c r="AB65" s="203">
        <v>2016</v>
      </c>
      <c r="AC65" s="203">
        <v>2017</v>
      </c>
      <c r="AD65" s="203">
        <v>2018</v>
      </c>
      <c r="AE65" s="203">
        <v>2019</v>
      </c>
      <c r="AF65" s="203">
        <v>2020</v>
      </c>
      <c r="AG65" s="203">
        <v>2021</v>
      </c>
      <c r="AH65" s="203">
        <v>2022</v>
      </c>
    </row>
    <row r="66" spans="1:34" ht="13">
      <c r="A66" s="25" t="s">
        <v>118</v>
      </c>
      <c r="B66" s="69">
        <v>418030739</v>
      </c>
      <c r="C66" s="69">
        <v>419504036</v>
      </c>
      <c r="D66" s="69">
        <v>420413536</v>
      </c>
      <c r="E66" s="69">
        <v>421912578</v>
      </c>
      <c r="F66" s="69">
        <v>423104986</v>
      </c>
      <c r="G66" s="69">
        <v>423960534</v>
      </c>
      <c r="H66" s="69">
        <v>424641798</v>
      </c>
      <c r="I66" s="69">
        <v>425273491</v>
      </c>
      <c r="J66" s="69">
        <v>427482962</v>
      </c>
      <c r="K66" s="69">
        <v>427998269</v>
      </c>
      <c r="L66" s="69">
        <v>428473834</v>
      </c>
      <c r="M66" s="69">
        <v>429240746</v>
      </c>
      <c r="N66" s="69">
        <v>429723142</v>
      </c>
      <c r="O66" s="69">
        <v>431190184</v>
      </c>
      <c r="P66" s="69">
        <v>432762039</v>
      </c>
      <c r="Q66" s="69">
        <v>434416272</v>
      </c>
      <c r="R66" s="69">
        <v>435816236</v>
      </c>
      <c r="S66" s="69">
        <v>437227496</v>
      </c>
      <c r="T66" s="69">
        <v>438725386</v>
      </c>
      <c r="U66" s="69">
        <v>440047892</v>
      </c>
      <c r="V66" s="69">
        <v>440660421</v>
      </c>
      <c r="W66" s="69">
        <v>439942305</v>
      </c>
      <c r="X66" s="69">
        <v>440552661</v>
      </c>
      <c r="Y66" s="69">
        <v>441257711</v>
      </c>
      <c r="Z66" s="69">
        <v>442883888</v>
      </c>
      <c r="AA66" s="69">
        <v>443666812</v>
      </c>
      <c r="AB66" s="69">
        <v>444802830</v>
      </c>
      <c r="AC66" s="69">
        <v>445534430</v>
      </c>
      <c r="AD66" s="69">
        <v>446208557</v>
      </c>
      <c r="AE66" s="69">
        <v>446446444</v>
      </c>
      <c r="AF66" s="69">
        <v>447319916</v>
      </c>
      <c r="AG66" s="69">
        <v>447073916</v>
      </c>
      <c r="AH66" s="69">
        <v>446820419</v>
      </c>
    </row>
    <row r="67" spans="1:34" ht="13">
      <c r="A67" s="25" t="s">
        <v>12</v>
      </c>
      <c r="B67" s="34">
        <v>9947782</v>
      </c>
      <c r="C67" s="34">
        <v>9986975</v>
      </c>
      <c r="D67" s="34">
        <v>10021997</v>
      </c>
      <c r="E67" s="34">
        <v>10068319</v>
      </c>
      <c r="F67" s="34">
        <v>10100631</v>
      </c>
      <c r="G67" s="34">
        <v>10130574</v>
      </c>
      <c r="H67" s="34">
        <v>10143047</v>
      </c>
      <c r="I67" s="34">
        <v>10170226</v>
      </c>
      <c r="J67" s="34">
        <v>10192264</v>
      </c>
      <c r="K67" s="34">
        <v>10213752</v>
      </c>
      <c r="L67" s="34">
        <v>10239085</v>
      </c>
      <c r="M67" s="34">
        <v>10263414</v>
      </c>
      <c r="N67" s="34">
        <v>10309725</v>
      </c>
      <c r="O67" s="34">
        <v>10355844</v>
      </c>
      <c r="P67" s="34">
        <v>10396421</v>
      </c>
      <c r="Q67" s="34">
        <v>10445852</v>
      </c>
      <c r="R67" s="34">
        <v>10511382</v>
      </c>
      <c r="S67" s="34">
        <v>10584534</v>
      </c>
      <c r="T67" s="34">
        <v>10666866</v>
      </c>
      <c r="U67" s="34">
        <v>10753080</v>
      </c>
      <c r="V67" s="34">
        <v>10839905</v>
      </c>
      <c r="W67" s="34">
        <v>11000638</v>
      </c>
      <c r="X67" s="34">
        <v>11075889</v>
      </c>
      <c r="Y67" s="34">
        <v>11137974</v>
      </c>
      <c r="Z67" s="34">
        <v>11180840</v>
      </c>
      <c r="AA67" s="34">
        <v>11237274</v>
      </c>
      <c r="AB67" s="34">
        <v>11311117</v>
      </c>
      <c r="AC67" s="34">
        <v>11351727</v>
      </c>
      <c r="AD67" s="34">
        <v>11398589</v>
      </c>
      <c r="AE67" s="34">
        <v>11455519</v>
      </c>
      <c r="AF67" s="34">
        <v>11522440</v>
      </c>
      <c r="AG67" s="34">
        <v>11554767</v>
      </c>
      <c r="AH67" s="34">
        <v>11617623</v>
      </c>
    </row>
    <row r="68" spans="1:34" ht="13">
      <c r="A68" s="25" t="s">
        <v>13</v>
      </c>
      <c r="B68" s="69">
        <v>8767308</v>
      </c>
      <c r="C68" s="69">
        <v>8669269</v>
      </c>
      <c r="D68" s="69">
        <v>8595465</v>
      </c>
      <c r="E68" s="69">
        <v>8484863</v>
      </c>
      <c r="F68" s="69">
        <v>8459763</v>
      </c>
      <c r="G68" s="69">
        <v>8427418</v>
      </c>
      <c r="H68" s="69">
        <v>8384715</v>
      </c>
      <c r="I68" s="69">
        <v>8340936</v>
      </c>
      <c r="J68" s="69">
        <v>8283200</v>
      </c>
      <c r="K68" s="69">
        <v>8230371</v>
      </c>
      <c r="L68" s="69">
        <v>8190876</v>
      </c>
      <c r="M68" s="69">
        <v>8149468</v>
      </c>
      <c r="N68" s="69">
        <v>7868815</v>
      </c>
      <c r="O68" s="69">
        <v>7805506</v>
      </c>
      <c r="P68" s="69">
        <v>7745147</v>
      </c>
      <c r="Q68" s="69">
        <v>7688573</v>
      </c>
      <c r="R68" s="69">
        <v>7629371</v>
      </c>
      <c r="S68" s="69">
        <v>7572673</v>
      </c>
      <c r="T68" s="69">
        <v>7518002</v>
      </c>
      <c r="U68" s="69">
        <v>7467119</v>
      </c>
      <c r="V68" s="69">
        <v>7421766</v>
      </c>
      <c r="W68" s="69">
        <v>7369431</v>
      </c>
      <c r="X68" s="69">
        <v>7327224</v>
      </c>
      <c r="Y68" s="69">
        <v>7284552</v>
      </c>
      <c r="Z68" s="69">
        <v>7245677</v>
      </c>
      <c r="AA68" s="69">
        <v>7202198</v>
      </c>
      <c r="AB68" s="69">
        <v>7153784</v>
      </c>
      <c r="AC68" s="69">
        <v>7101859</v>
      </c>
      <c r="AD68" s="69">
        <v>7050034</v>
      </c>
      <c r="AE68" s="69">
        <v>7000039</v>
      </c>
      <c r="AF68" s="69">
        <v>6951482</v>
      </c>
      <c r="AG68" s="69">
        <v>6916548</v>
      </c>
      <c r="AH68" s="69">
        <v>6838937</v>
      </c>
    </row>
    <row r="69" spans="1:34" ht="13">
      <c r="A69" s="25" t="s">
        <v>96</v>
      </c>
      <c r="B69" s="34">
        <v>10362102</v>
      </c>
      <c r="C69" s="34">
        <v>10304607</v>
      </c>
      <c r="D69" s="34">
        <v>10312548</v>
      </c>
      <c r="E69" s="34">
        <v>10325697</v>
      </c>
      <c r="F69" s="34">
        <v>10334013</v>
      </c>
      <c r="G69" s="34">
        <v>10333161</v>
      </c>
      <c r="H69" s="34">
        <v>10321344</v>
      </c>
      <c r="I69" s="34">
        <v>10309137</v>
      </c>
      <c r="J69" s="34">
        <v>10299125</v>
      </c>
      <c r="K69" s="34">
        <v>10289621</v>
      </c>
      <c r="L69" s="34">
        <v>10278098</v>
      </c>
      <c r="M69" s="34">
        <v>10232027</v>
      </c>
      <c r="N69" s="34">
        <v>10201182</v>
      </c>
      <c r="O69" s="34">
        <v>10192649</v>
      </c>
      <c r="P69" s="34">
        <v>10195347</v>
      </c>
      <c r="Q69" s="34">
        <v>10198855</v>
      </c>
      <c r="R69" s="34">
        <v>10223577</v>
      </c>
      <c r="S69" s="34">
        <v>10254233</v>
      </c>
      <c r="T69" s="34">
        <v>10343422</v>
      </c>
      <c r="U69" s="34">
        <v>10425783</v>
      </c>
      <c r="V69" s="34">
        <v>10462088</v>
      </c>
      <c r="W69" s="34">
        <v>10486731</v>
      </c>
      <c r="X69" s="34">
        <v>10505445</v>
      </c>
      <c r="Y69" s="34">
        <v>10516125</v>
      </c>
      <c r="Z69" s="34">
        <v>10512419</v>
      </c>
      <c r="AA69" s="34">
        <v>10538275</v>
      </c>
      <c r="AB69" s="34">
        <v>10553843</v>
      </c>
      <c r="AC69" s="34">
        <v>10578820</v>
      </c>
      <c r="AD69" s="34">
        <v>10610055</v>
      </c>
      <c r="AE69" s="34">
        <v>10649800</v>
      </c>
      <c r="AF69" s="34">
        <v>10693939</v>
      </c>
      <c r="AG69" s="34">
        <v>10494836</v>
      </c>
      <c r="AH69" s="34">
        <v>10516707</v>
      </c>
    </row>
    <row r="70" spans="1:34" ht="13">
      <c r="A70" s="25" t="s">
        <v>14</v>
      </c>
      <c r="B70" s="69">
        <v>5135409</v>
      </c>
      <c r="C70" s="69">
        <v>5146469</v>
      </c>
      <c r="D70" s="69">
        <v>5162126</v>
      </c>
      <c r="E70" s="69">
        <v>5180614</v>
      </c>
      <c r="F70" s="69">
        <v>5196642</v>
      </c>
      <c r="G70" s="69">
        <v>5215718</v>
      </c>
      <c r="H70" s="69">
        <v>5251027</v>
      </c>
      <c r="I70" s="69">
        <v>5275121</v>
      </c>
      <c r="J70" s="69">
        <v>5294860</v>
      </c>
      <c r="K70" s="69">
        <v>5313577</v>
      </c>
      <c r="L70" s="69">
        <v>5330020</v>
      </c>
      <c r="M70" s="69">
        <v>5349212</v>
      </c>
      <c r="N70" s="69">
        <v>5368354</v>
      </c>
      <c r="O70" s="69">
        <v>5383507</v>
      </c>
      <c r="P70" s="69">
        <v>5397640</v>
      </c>
      <c r="Q70" s="69">
        <v>5411405</v>
      </c>
      <c r="R70" s="69">
        <v>5427459</v>
      </c>
      <c r="S70" s="69">
        <v>5447084</v>
      </c>
      <c r="T70" s="69">
        <v>5475791</v>
      </c>
      <c r="U70" s="69">
        <v>5511451</v>
      </c>
      <c r="V70" s="69">
        <v>5534738</v>
      </c>
      <c r="W70" s="69">
        <v>5560628</v>
      </c>
      <c r="X70" s="69">
        <v>5580516</v>
      </c>
      <c r="Y70" s="69">
        <v>5602628</v>
      </c>
      <c r="Z70" s="69">
        <v>5627235</v>
      </c>
      <c r="AA70" s="69">
        <v>5659715</v>
      </c>
      <c r="AB70" s="69">
        <v>5707251</v>
      </c>
      <c r="AC70" s="69">
        <v>5748769</v>
      </c>
      <c r="AD70" s="69">
        <v>5781190</v>
      </c>
      <c r="AE70" s="69">
        <v>5806081</v>
      </c>
      <c r="AF70" s="69">
        <v>5822763</v>
      </c>
      <c r="AG70" s="69">
        <v>5840045</v>
      </c>
      <c r="AH70" s="69">
        <v>5873420</v>
      </c>
    </row>
    <row r="71" spans="1:34" ht="13">
      <c r="A71" s="25" t="s">
        <v>15</v>
      </c>
      <c r="B71" s="34">
        <v>62679035</v>
      </c>
      <c r="C71" s="34">
        <v>79753227</v>
      </c>
      <c r="D71" s="34">
        <v>80274564</v>
      </c>
      <c r="E71" s="34">
        <v>80974632</v>
      </c>
      <c r="F71" s="34">
        <v>81338093</v>
      </c>
      <c r="G71" s="34">
        <v>81538603</v>
      </c>
      <c r="H71" s="34">
        <v>81817499</v>
      </c>
      <c r="I71" s="34">
        <v>82012162</v>
      </c>
      <c r="J71" s="34">
        <v>82057379</v>
      </c>
      <c r="K71" s="34">
        <v>82037011</v>
      </c>
      <c r="L71" s="34">
        <v>82163475</v>
      </c>
      <c r="M71" s="34">
        <v>82259540</v>
      </c>
      <c r="N71" s="34">
        <v>82440309</v>
      </c>
      <c r="O71" s="34">
        <v>82536680</v>
      </c>
      <c r="P71" s="34">
        <v>82531671</v>
      </c>
      <c r="Q71" s="34">
        <v>82500849</v>
      </c>
      <c r="R71" s="34">
        <v>82437995</v>
      </c>
      <c r="S71" s="34">
        <v>82314906</v>
      </c>
      <c r="T71" s="34">
        <v>82217837</v>
      </c>
      <c r="U71" s="34">
        <v>82002356</v>
      </c>
      <c r="V71" s="34">
        <v>81802257</v>
      </c>
      <c r="W71" s="34">
        <v>80222065</v>
      </c>
      <c r="X71" s="34">
        <v>80327900</v>
      </c>
      <c r="Y71" s="34">
        <v>80523746</v>
      </c>
      <c r="Z71" s="34">
        <v>80767463</v>
      </c>
      <c r="AA71" s="34">
        <v>81197537</v>
      </c>
      <c r="AB71" s="34">
        <v>82175684</v>
      </c>
      <c r="AC71" s="34">
        <v>82521653</v>
      </c>
      <c r="AD71" s="34">
        <v>82792351</v>
      </c>
      <c r="AE71" s="34">
        <v>83019213</v>
      </c>
      <c r="AF71" s="34">
        <v>83166711</v>
      </c>
      <c r="AG71" s="34">
        <v>83155031</v>
      </c>
      <c r="AH71" s="34">
        <v>83237124</v>
      </c>
    </row>
    <row r="72" spans="1:34" ht="13">
      <c r="A72" s="25" t="s">
        <v>16</v>
      </c>
      <c r="B72" s="69">
        <v>1570599</v>
      </c>
      <c r="C72" s="69">
        <v>1567749</v>
      </c>
      <c r="D72" s="69">
        <v>1554878</v>
      </c>
      <c r="E72" s="69">
        <v>1511303</v>
      </c>
      <c r="F72" s="69">
        <v>1476952</v>
      </c>
      <c r="G72" s="69">
        <v>1448075</v>
      </c>
      <c r="H72" s="69">
        <v>1425192</v>
      </c>
      <c r="I72" s="69">
        <v>1405996</v>
      </c>
      <c r="J72" s="69">
        <v>1393074</v>
      </c>
      <c r="K72" s="69">
        <v>1379237</v>
      </c>
      <c r="L72" s="69">
        <v>1401250</v>
      </c>
      <c r="M72" s="69">
        <v>1392720</v>
      </c>
      <c r="N72" s="69">
        <v>1383510</v>
      </c>
      <c r="O72" s="69">
        <v>1375190</v>
      </c>
      <c r="P72" s="69">
        <v>1366250</v>
      </c>
      <c r="Q72" s="69">
        <v>1358850</v>
      </c>
      <c r="R72" s="69">
        <v>1350700</v>
      </c>
      <c r="S72" s="69">
        <v>1342920</v>
      </c>
      <c r="T72" s="69">
        <v>1338440</v>
      </c>
      <c r="U72" s="69">
        <v>1335740</v>
      </c>
      <c r="V72" s="69">
        <v>1333290</v>
      </c>
      <c r="W72" s="69">
        <v>1329660</v>
      </c>
      <c r="X72" s="69">
        <v>1325217</v>
      </c>
      <c r="Y72" s="69">
        <v>1320174</v>
      </c>
      <c r="Z72" s="69">
        <v>1315819</v>
      </c>
      <c r="AA72" s="69">
        <v>1314870</v>
      </c>
      <c r="AB72" s="69">
        <v>1315944</v>
      </c>
      <c r="AC72" s="69">
        <v>1315635</v>
      </c>
      <c r="AD72" s="69">
        <v>1319133</v>
      </c>
      <c r="AE72" s="69">
        <v>1324820</v>
      </c>
      <c r="AF72" s="69">
        <v>1328976</v>
      </c>
      <c r="AG72" s="69">
        <v>1330068</v>
      </c>
      <c r="AH72" s="69">
        <v>1331796</v>
      </c>
    </row>
    <row r="73" spans="1:34" ht="13">
      <c r="A73" s="25" t="s">
        <v>17</v>
      </c>
      <c r="B73" s="34">
        <v>3506970</v>
      </c>
      <c r="C73" s="34">
        <v>3520977</v>
      </c>
      <c r="D73" s="34">
        <v>3547492</v>
      </c>
      <c r="E73" s="34">
        <v>3569367</v>
      </c>
      <c r="F73" s="34">
        <v>3583154</v>
      </c>
      <c r="G73" s="34">
        <v>3597617</v>
      </c>
      <c r="H73" s="34">
        <v>3620065</v>
      </c>
      <c r="I73" s="34">
        <v>3654955</v>
      </c>
      <c r="J73" s="34">
        <v>3693386</v>
      </c>
      <c r="K73" s="34">
        <v>3732006</v>
      </c>
      <c r="L73" s="34">
        <v>3777565</v>
      </c>
      <c r="M73" s="34">
        <v>3832783</v>
      </c>
      <c r="N73" s="34">
        <v>3899702</v>
      </c>
      <c r="O73" s="34">
        <v>3964191</v>
      </c>
      <c r="P73" s="34">
        <v>4028851</v>
      </c>
      <c r="Q73" s="34">
        <v>4111672</v>
      </c>
      <c r="R73" s="34">
        <v>4208156</v>
      </c>
      <c r="S73" s="34">
        <v>4340118</v>
      </c>
      <c r="T73" s="34">
        <v>4457765</v>
      </c>
      <c r="U73" s="34">
        <v>4521322</v>
      </c>
      <c r="V73" s="34">
        <v>4549428</v>
      </c>
      <c r="W73" s="34">
        <v>4570881</v>
      </c>
      <c r="X73" s="34">
        <v>4589287</v>
      </c>
      <c r="Y73" s="34">
        <v>4609779</v>
      </c>
      <c r="Z73" s="34">
        <v>4637852</v>
      </c>
      <c r="AA73" s="34">
        <v>4677627</v>
      </c>
      <c r="AB73" s="34">
        <v>4726286</v>
      </c>
      <c r="AC73" s="34">
        <v>4784383</v>
      </c>
      <c r="AD73" s="34">
        <v>4830392</v>
      </c>
      <c r="AE73" s="34">
        <v>4904240</v>
      </c>
      <c r="AF73" s="34">
        <v>4964440</v>
      </c>
      <c r="AG73" s="34">
        <v>5006324</v>
      </c>
      <c r="AH73" s="34">
        <v>5060004</v>
      </c>
    </row>
    <row r="74" spans="1:34" ht="13">
      <c r="A74" s="25" t="s">
        <v>18</v>
      </c>
      <c r="B74" s="69">
        <v>10120892</v>
      </c>
      <c r="C74" s="69">
        <v>10272691</v>
      </c>
      <c r="D74" s="69">
        <v>10367163</v>
      </c>
      <c r="E74" s="69">
        <v>10430958</v>
      </c>
      <c r="F74" s="69">
        <v>10489871</v>
      </c>
      <c r="G74" s="69">
        <v>10535973</v>
      </c>
      <c r="H74" s="69">
        <v>10588332</v>
      </c>
      <c r="I74" s="69">
        <v>10629267</v>
      </c>
      <c r="J74" s="69">
        <v>10693250</v>
      </c>
      <c r="K74" s="69">
        <v>10747768</v>
      </c>
      <c r="L74" s="69">
        <v>10775627</v>
      </c>
      <c r="M74" s="69">
        <v>10835989</v>
      </c>
      <c r="N74" s="69">
        <v>10888274</v>
      </c>
      <c r="O74" s="69">
        <v>10915770</v>
      </c>
      <c r="P74" s="69">
        <v>10940369</v>
      </c>
      <c r="Q74" s="69">
        <v>10969912</v>
      </c>
      <c r="R74" s="69">
        <v>11004716</v>
      </c>
      <c r="S74" s="69">
        <v>11036008</v>
      </c>
      <c r="T74" s="69">
        <v>11060937</v>
      </c>
      <c r="U74" s="69">
        <v>11094745</v>
      </c>
      <c r="V74" s="69">
        <v>11119289</v>
      </c>
      <c r="W74" s="69">
        <v>11123392</v>
      </c>
      <c r="X74" s="69">
        <v>11086406</v>
      </c>
      <c r="Y74" s="69">
        <v>11003615</v>
      </c>
      <c r="Z74" s="69">
        <v>10926807</v>
      </c>
      <c r="AA74" s="69">
        <v>10858018</v>
      </c>
      <c r="AB74" s="69">
        <v>10783748</v>
      </c>
      <c r="AC74" s="69">
        <v>10768193</v>
      </c>
      <c r="AD74" s="69">
        <v>10741165</v>
      </c>
      <c r="AE74" s="69">
        <v>10724599</v>
      </c>
      <c r="AF74" s="69">
        <v>10718565</v>
      </c>
      <c r="AG74" s="69">
        <v>10678632</v>
      </c>
      <c r="AH74" s="69">
        <v>10459782</v>
      </c>
    </row>
    <row r="75" spans="1:34" ht="13">
      <c r="A75" s="25" t="s">
        <v>19</v>
      </c>
      <c r="B75" s="34">
        <v>38853227</v>
      </c>
      <c r="C75" s="34">
        <v>38881416</v>
      </c>
      <c r="D75" s="34">
        <v>39051336</v>
      </c>
      <c r="E75" s="34">
        <v>39264034</v>
      </c>
      <c r="F75" s="34">
        <v>39458489</v>
      </c>
      <c r="G75" s="34">
        <v>39639726</v>
      </c>
      <c r="H75" s="34">
        <v>39808374</v>
      </c>
      <c r="I75" s="34">
        <v>39971329</v>
      </c>
      <c r="J75" s="34">
        <v>40143449</v>
      </c>
      <c r="K75" s="34">
        <v>40303568</v>
      </c>
      <c r="L75" s="34">
        <v>40470182</v>
      </c>
      <c r="M75" s="34">
        <v>40665545</v>
      </c>
      <c r="N75" s="34">
        <v>41035278</v>
      </c>
      <c r="O75" s="34">
        <v>41827838</v>
      </c>
      <c r="P75" s="34">
        <v>42547451</v>
      </c>
      <c r="Q75" s="34">
        <v>43296338</v>
      </c>
      <c r="R75" s="34">
        <v>44009971</v>
      </c>
      <c r="S75" s="34">
        <v>44784666</v>
      </c>
      <c r="T75" s="34">
        <v>45668939</v>
      </c>
      <c r="U75" s="34">
        <v>46239273</v>
      </c>
      <c r="V75" s="34">
        <v>46486619</v>
      </c>
      <c r="W75" s="34">
        <v>46667174</v>
      </c>
      <c r="X75" s="34">
        <v>46818219</v>
      </c>
      <c r="Y75" s="34">
        <v>46727890</v>
      </c>
      <c r="Z75" s="34">
        <v>46512199</v>
      </c>
      <c r="AA75" s="34">
        <v>46449565</v>
      </c>
      <c r="AB75" s="34">
        <v>46440099</v>
      </c>
      <c r="AC75" s="34">
        <v>46528024</v>
      </c>
      <c r="AD75" s="34">
        <v>46658447</v>
      </c>
      <c r="AE75" s="34">
        <v>46937060</v>
      </c>
      <c r="AF75" s="34">
        <v>47332614</v>
      </c>
      <c r="AG75" s="34">
        <v>47398695</v>
      </c>
      <c r="AH75" s="34">
        <v>47432893</v>
      </c>
    </row>
    <row r="76" spans="1:34" ht="13">
      <c r="A76" s="25" t="s">
        <v>20</v>
      </c>
      <c r="B76" s="69" t="s">
        <v>4</v>
      </c>
      <c r="C76" s="69">
        <v>58313439</v>
      </c>
      <c r="D76" s="69">
        <v>58604851</v>
      </c>
      <c r="E76" s="69">
        <v>58885929</v>
      </c>
      <c r="F76" s="69">
        <v>59104320</v>
      </c>
      <c r="G76" s="69">
        <v>59315139</v>
      </c>
      <c r="H76" s="69">
        <v>59522297</v>
      </c>
      <c r="I76" s="69">
        <v>59726386</v>
      </c>
      <c r="J76" s="69">
        <v>59934884</v>
      </c>
      <c r="K76" s="69">
        <v>60158533</v>
      </c>
      <c r="L76" s="69">
        <v>60545022</v>
      </c>
      <c r="M76" s="69">
        <v>60979315</v>
      </c>
      <c r="N76" s="69">
        <v>61424036</v>
      </c>
      <c r="O76" s="69">
        <v>61864088</v>
      </c>
      <c r="P76" s="69">
        <v>62292241</v>
      </c>
      <c r="Q76" s="69">
        <v>62772870</v>
      </c>
      <c r="R76" s="69">
        <v>63229635</v>
      </c>
      <c r="S76" s="69">
        <v>63645065</v>
      </c>
      <c r="T76" s="69">
        <v>64007193</v>
      </c>
      <c r="U76" s="69">
        <v>64350226</v>
      </c>
      <c r="V76" s="69">
        <v>64658856</v>
      </c>
      <c r="W76" s="69">
        <v>64978721</v>
      </c>
      <c r="X76" s="69">
        <v>65276983</v>
      </c>
      <c r="Y76" s="69">
        <v>65600350</v>
      </c>
      <c r="Z76" s="69">
        <v>66165980</v>
      </c>
      <c r="AA76" s="69">
        <v>66458153</v>
      </c>
      <c r="AB76" s="69">
        <v>66638391</v>
      </c>
      <c r="AC76" s="69">
        <v>66809816</v>
      </c>
      <c r="AD76" s="69">
        <v>67026224</v>
      </c>
      <c r="AE76" s="69">
        <v>67177636</v>
      </c>
      <c r="AF76" s="69">
        <v>67320216</v>
      </c>
      <c r="AG76" s="69">
        <v>67656682</v>
      </c>
      <c r="AH76" s="69">
        <v>67871925</v>
      </c>
    </row>
    <row r="77" spans="1:34" ht="13">
      <c r="A77" s="25" t="s">
        <v>21</v>
      </c>
      <c r="B77" s="34">
        <v>4772556</v>
      </c>
      <c r="C77" s="34">
        <v>4782179</v>
      </c>
      <c r="D77" s="34">
        <v>4595865</v>
      </c>
      <c r="E77" s="34">
        <v>4555771</v>
      </c>
      <c r="F77" s="34">
        <v>4645155</v>
      </c>
      <c r="G77" s="34">
        <v>4658893</v>
      </c>
      <c r="H77" s="34">
        <v>4581167</v>
      </c>
      <c r="I77" s="34">
        <v>4533028</v>
      </c>
      <c r="J77" s="34">
        <v>4536812</v>
      </c>
      <c r="K77" s="34">
        <v>4527460</v>
      </c>
      <c r="L77" s="34">
        <v>4497735</v>
      </c>
      <c r="M77" s="34">
        <v>4295406</v>
      </c>
      <c r="N77" s="34">
        <v>4305494</v>
      </c>
      <c r="O77" s="34">
        <v>4305384</v>
      </c>
      <c r="P77" s="34">
        <v>4305725</v>
      </c>
      <c r="Q77" s="34">
        <v>4310861</v>
      </c>
      <c r="R77" s="34">
        <v>4312487</v>
      </c>
      <c r="S77" s="34">
        <v>4313530</v>
      </c>
      <c r="T77" s="34">
        <v>4311967</v>
      </c>
      <c r="U77" s="34">
        <v>4309796</v>
      </c>
      <c r="V77" s="34">
        <v>4302847</v>
      </c>
      <c r="W77" s="34">
        <v>4289857</v>
      </c>
      <c r="X77" s="34">
        <v>4275984</v>
      </c>
      <c r="Y77" s="34">
        <v>4262140</v>
      </c>
      <c r="Z77" s="34">
        <v>4246809</v>
      </c>
      <c r="AA77" s="34">
        <v>4225316</v>
      </c>
      <c r="AB77" s="34">
        <v>4190669</v>
      </c>
      <c r="AC77" s="34">
        <v>4154213</v>
      </c>
      <c r="AD77" s="34">
        <v>4105493</v>
      </c>
      <c r="AE77" s="34">
        <v>4076246</v>
      </c>
      <c r="AF77" s="34">
        <v>4058165</v>
      </c>
      <c r="AG77" s="34">
        <v>4036355</v>
      </c>
      <c r="AH77" s="34">
        <v>3862305</v>
      </c>
    </row>
    <row r="78" spans="1:34" ht="13">
      <c r="A78" s="25" t="s">
        <v>22</v>
      </c>
      <c r="B78" s="69">
        <v>56694360</v>
      </c>
      <c r="C78" s="69">
        <v>56744119</v>
      </c>
      <c r="D78" s="69">
        <v>56772923</v>
      </c>
      <c r="E78" s="69">
        <v>56821250</v>
      </c>
      <c r="F78" s="69">
        <v>56842392</v>
      </c>
      <c r="G78" s="69">
        <v>56844408</v>
      </c>
      <c r="H78" s="69">
        <v>56844197</v>
      </c>
      <c r="I78" s="69">
        <v>56876364</v>
      </c>
      <c r="J78" s="69">
        <v>56904379</v>
      </c>
      <c r="K78" s="69">
        <v>56909109</v>
      </c>
      <c r="L78" s="69">
        <v>56923524</v>
      </c>
      <c r="M78" s="69">
        <v>56960692</v>
      </c>
      <c r="N78" s="69">
        <v>56987507</v>
      </c>
      <c r="O78" s="69">
        <v>57130506</v>
      </c>
      <c r="P78" s="69">
        <v>57495900</v>
      </c>
      <c r="Q78" s="69">
        <v>57874753</v>
      </c>
      <c r="R78" s="69">
        <v>58064214</v>
      </c>
      <c r="S78" s="69">
        <v>58223744</v>
      </c>
      <c r="T78" s="69">
        <v>58652875</v>
      </c>
      <c r="U78" s="69">
        <v>59000586</v>
      </c>
      <c r="V78" s="69">
        <v>59190143</v>
      </c>
      <c r="W78" s="69">
        <v>59364690</v>
      </c>
      <c r="X78" s="69">
        <v>59394207</v>
      </c>
      <c r="Y78" s="69">
        <v>59685227</v>
      </c>
      <c r="Z78" s="69">
        <v>60782668</v>
      </c>
      <c r="AA78" s="69">
        <v>60795612</v>
      </c>
      <c r="AB78" s="69">
        <v>60665551</v>
      </c>
      <c r="AC78" s="69">
        <v>60589445</v>
      </c>
      <c r="AD78" s="69">
        <v>60483973</v>
      </c>
      <c r="AE78" s="69">
        <v>59816673</v>
      </c>
      <c r="AF78" s="69">
        <v>59641488</v>
      </c>
      <c r="AG78" s="69">
        <v>59236213</v>
      </c>
      <c r="AH78" s="69">
        <v>59030133</v>
      </c>
    </row>
    <row r="79" spans="1:34" ht="13">
      <c r="A79" s="25" t="s">
        <v>23</v>
      </c>
      <c r="B79" s="34">
        <v>572655</v>
      </c>
      <c r="C79" s="34">
        <v>587141</v>
      </c>
      <c r="D79" s="34">
        <v>603069</v>
      </c>
      <c r="E79" s="34">
        <v>619231</v>
      </c>
      <c r="F79" s="34">
        <v>632944</v>
      </c>
      <c r="G79" s="34">
        <v>645399</v>
      </c>
      <c r="H79" s="34">
        <v>656333</v>
      </c>
      <c r="I79" s="34">
        <v>666313</v>
      </c>
      <c r="J79" s="34">
        <v>675215</v>
      </c>
      <c r="K79" s="34">
        <v>682862</v>
      </c>
      <c r="L79" s="34">
        <v>690497</v>
      </c>
      <c r="M79" s="34">
        <v>697549</v>
      </c>
      <c r="N79" s="34">
        <v>705539</v>
      </c>
      <c r="O79" s="34">
        <v>713720</v>
      </c>
      <c r="P79" s="34">
        <v>722893</v>
      </c>
      <c r="Q79" s="34">
        <v>733067</v>
      </c>
      <c r="R79" s="34">
        <v>744013</v>
      </c>
      <c r="S79" s="34">
        <v>757916</v>
      </c>
      <c r="T79" s="34">
        <v>776333</v>
      </c>
      <c r="U79" s="34">
        <v>796930</v>
      </c>
      <c r="V79" s="34">
        <v>819140</v>
      </c>
      <c r="W79" s="34">
        <v>839751</v>
      </c>
      <c r="X79" s="34">
        <v>862011</v>
      </c>
      <c r="Y79" s="34">
        <v>865878</v>
      </c>
      <c r="Z79" s="34">
        <v>858000</v>
      </c>
      <c r="AA79" s="34">
        <v>847008</v>
      </c>
      <c r="AB79" s="34">
        <v>848319</v>
      </c>
      <c r="AC79" s="34">
        <v>854802</v>
      </c>
      <c r="AD79" s="34">
        <v>864236</v>
      </c>
      <c r="AE79" s="34">
        <v>875899</v>
      </c>
      <c r="AF79" s="34">
        <v>888005</v>
      </c>
      <c r="AG79" s="34">
        <v>896007</v>
      </c>
      <c r="AH79" s="34">
        <v>904705</v>
      </c>
    </row>
    <row r="80" spans="1:34" ht="13">
      <c r="A80" s="25" t="s">
        <v>24</v>
      </c>
      <c r="B80" s="69">
        <v>2668140</v>
      </c>
      <c r="C80" s="69">
        <v>2658161</v>
      </c>
      <c r="D80" s="69">
        <v>2643000</v>
      </c>
      <c r="E80" s="69">
        <v>2585675</v>
      </c>
      <c r="F80" s="69">
        <v>2540904</v>
      </c>
      <c r="G80" s="69">
        <v>2500580</v>
      </c>
      <c r="H80" s="69">
        <v>2469531</v>
      </c>
      <c r="I80" s="69">
        <v>2444912</v>
      </c>
      <c r="J80" s="69">
        <v>2420789</v>
      </c>
      <c r="K80" s="69">
        <v>2399248</v>
      </c>
      <c r="L80" s="69">
        <v>2381715</v>
      </c>
      <c r="M80" s="69">
        <v>2353384</v>
      </c>
      <c r="N80" s="69">
        <v>2320956</v>
      </c>
      <c r="O80" s="69">
        <v>2299390</v>
      </c>
      <c r="P80" s="69">
        <v>2276520</v>
      </c>
      <c r="Q80" s="69">
        <v>2249724</v>
      </c>
      <c r="R80" s="69">
        <v>2227874</v>
      </c>
      <c r="S80" s="69">
        <v>2208840</v>
      </c>
      <c r="T80" s="69">
        <v>2191810</v>
      </c>
      <c r="U80" s="69">
        <v>2162834</v>
      </c>
      <c r="V80" s="69">
        <v>2120504</v>
      </c>
      <c r="W80" s="69">
        <v>2074605</v>
      </c>
      <c r="X80" s="69">
        <v>2044813</v>
      </c>
      <c r="Y80" s="69">
        <v>2023825</v>
      </c>
      <c r="Z80" s="69">
        <v>2001468</v>
      </c>
      <c r="AA80" s="69">
        <v>1986096</v>
      </c>
      <c r="AB80" s="69">
        <v>1968957</v>
      </c>
      <c r="AC80" s="69">
        <v>1950116</v>
      </c>
      <c r="AD80" s="69">
        <v>1934379</v>
      </c>
      <c r="AE80" s="69">
        <v>1919968</v>
      </c>
      <c r="AF80" s="69">
        <v>1907675</v>
      </c>
      <c r="AG80" s="69">
        <v>1893223</v>
      </c>
      <c r="AH80" s="69">
        <v>1875757</v>
      </c>
    </row>
    <row r="81" spans="1:34" ht="13">
      <c r="A81" s="25" t="s">
        <v>25</v>
      </c>
      <c r="B81" s="34">
        <v>3693708</v>
      </c>
      <c r="C81" s="34">
        <v>3701968</v>
      </c>
      <c r="D81" s="34">
        <v>3706299</v>
      </c>
      <c r="E81" s="34">
        <v>3693929</v>
      </c>
      <c r="F81" s="34">
        <v>3671296</v>
      </c>
      <c r="G81" s="34">
        <v>3642991</v>
      </c>
      <c r="H81" s="34">
        <v>3615212</v>
      </c>
      <c r="I81" s="34">
        <v>3588013</v>
      </c>
      <c r="J81" s="34">
        <v>3562261</v>
      </c>
      <c r="K81" s="34">
        <v>3536401</v>
      </c>
      <c r="L81" s="34">
        <v>3512074</v>
      </c>
      <c r="M81" s="34">
        <v>3486998</v>
      </c>
      <c r="N81" s="34">
        <v>3454637</v>
      </c>
      <c r="O81" s="34">
        <v>3431497</v>
      </c>
      <c r="P81" s="34">
        <v>3398929</v>
      </c>
      <c r="Q81" s="34">
        <v>3355220</v>
      </c>
      <c r="R81" s="34">
        <v>3289835</v>
      </c>
      <c r="S81" s="34">
        <v>3249983</v>
      </c>
      <c r="T81" s="34">
        <v>3212605</v>
      </c>
      <c r="U81" s="34">
        <v>3183856</v>
      </c>
      <c r="V81" s="34">
        <v>3141976</v>
      </c>
      <c r="W81" s="34">
        <v>3052588</v>
      </c>
      <c r="X81" s="34">
        <v>3003641</v>
      </c>
      <c r="Y81" s="34">
        <v>2971905</v>
      </c>
      <c r="Z81" s="34">
        <v>2943472</v>
      </c>
      <c r="AA81" s="34">
        <v>2921262</v>
      </c>
      <c r="AB81" s="34">
        <v>2888558</v>
      </c>
      <c r="AC81" s="34">
        <v>2847904</v>
      </c>
      <c r="AD81" s="34">
        <v>2808901</v>
      </c>
      <c r="AE81" s="34">
        <v>2794184</v>
      </c>
      <c r="AF81" s="34">
        <v>2794090</v>
      </c>
      <c r="AG81" s="34">
        <v>2795680</v>
      </c>
      <c r="AH81" s="34">
        <v>2805998</v>
      </c>
    </row>
    <row r="82" spans="1:34" ht="13">
      <c r="A82" s="25" t="s">
        <v>26</v>
      </c>
      <c r="B82" s="69">
        <v>379300</v>
      </c>
      <c r="C82" s="69">
        <v>384400</v>
      </c>
      <c r="D82" s="69">
        <v>389600</v>
      </c>
      <c r="E82" s="69">
        <v>394750</v>
      </c>
      <c r="F82" s="69">
        <v>400200</v>
      </c>
      <c r="G82" s="69">
        <v>405650</v>
      </c>
      <c r="H82" s="69">
        <v>411600</v>
      </c>
      <c r="I82" s="69">
        <v>416850</v>
      </c>
      <c r="J82" s="69">
        <v>422050</v>
      </c>
      <c r="K82" s="69">
        <v>427350</v>
      </c>
      <c r="L82" s="69">
        <v>433600</v>
      </c>
      <c r="M82" s="69">
        <v>439000</v>
      </c>
      <c r="N82" s="69">
        <v>444050</v>
      </c>
      <c r="O82" s="69">
        <v>448300</v>
      </c>
      <c r="P82" s="69">
        <v>454960</v>
      </c>
      <c r="Q82" s="69">
        <v>461230</v>
      </c>
      <c r="R82" s="69">
        <v>469086</v>
      </c>
      <c r="S82" s="69">
        <v>476187</v>
      </c>
      <c r="T82" s="69">
        <v>483799</v>
      </c>
      <c r="U82" s="69">
        <v>493500</v>
      </c>
      <c r="V82" s="69">
        <v>502066</v>
      </c>
      <c r="W82" s="69">
        <v>511840</v>
      </c>
      <c r="X82" s="69">
        <v>524853</v>
      </c>
      <c r="Y82" s="69">
        <v>537039</v>
      </c>
      <c r="Z82" s="69">
        <v>549680</v>
      </c>
      <c r="AA82" s="69">
        <v>562958</v>
      </c>
      <c r="AB82" s="69">
        <v>576249</v>
      </c>
      <c r="AC82" s="69">
        <v>590667</v>
      </c>
      <c r="AD82" s="69">
        <v>602005</v>
      </c>
      <c r="AE82" s="69">
        <v>613894</v>
      </c>
      <c r="AF82" s="69">
        <v>626108</v>
      </c>
      <c r="AG82" s="69">
        <v>634730</v>
      </c>
      <c r="AH82" s="69">
        <v>645397</v>
      </c>
    </row>
    <row r="83" spans="1:34" ht="13">
      <c r="A83" s="25" t="s">
        <v>27</v>
      </c>
      <c r="B83" s="34">
        <v>10374823</v>
      </c>
      <c r="C83" s="34">
        <v>10373153</v>
      </c>
      <c r="D83" s="34">
        <v>10373647</v>
      </c>
      <c r="E83" s="34">
        <v>10365035</v>
      </c>
      <c r="F83" s="34">
        <v>10350010</v>
      </c>
      <c r="G83" s="34">
        <v>10336700</v>
      </c>
      <c r="H83" s="34">
        <v>10321229</v>
      </c>
      <c r="I83" s="34">
        <v>10301247</v>
      </c>
      <c r="J83" s="34">
        <v>10279724</v>
      </c>
      <c r="K83" s="34">
        <v>10253416</v>
      </c>
      <c r="L83" s="34">
        <v>10221644</v>
      </c>
      <c r="M83" s="34">
        <v>10200298</v>
      </c>
      <c r="N83" s="34">
        <v>10174853</v>
      </c>
      <c r="O83" s="34">
        <v>10142362</v>
      </c>
      <c r="P83" s="34">
        <v>10116742</v>
      </c>
      <c r="Q83" s="34">
        <v>10097549</v>
      </c>
      <c r="R83" s="34">
        <v>10076581</v>
      </c>
      <c r="S83" s="34">
        <v>10066158</v>
      </c>
      <c r="T83" s="34">
        <v>10045401</v>
      </c>
      <c r="U83" s="34">
        <v>10030975</v>
      </c>
      <c r="V83" s="34">
        <v>10014324</v>
      </c>
      <c r="W83" s="34">
        <v>9985722</v>
      </c>
      <c r="X83" s="34">
        <v>9931925</v>
      </c>
      <c r="Y83" s="34">
        <v>9908798</v>
      </c>
      <c r="Z83" s="34">
        <v>9877365</v>
      </c>
      <c r="AA83" s="34">
        <v>9855571</v>
      </c>
      <c r="AB83" s="34">
        <v>9830485</v>
      </c>
      <c r="AC83" s="34">
        <v>9797561</v>
      </c>
      <c r="AD83" s="34">
        <v>9778371</v>
      </c>
      <c r="AE83" s="34">
        <v>9772756</v>
      </c>
      <c r="AF83" s="34">
        <v>9769526</v>
      </c>
      <c r="AG83" s="34">
        <v>9730772</v>
      </c>
      <c r="AH83" s="34">
        <v>9689010</v>
      </c>
    </row>
    <row r="84" spans="1:34" ht="13">
      <c r="A84" s="25" t="s">
        <v>28</v>
      </c>
      <c r="B84" s="69">
        <v>352430</v>
      </c>
      <c r="C84" s="69">
        <v>361908</v>
      </c>
      <c r="D84" s="69">
        <v>365781</v>
      </c>
      <c r="E84" s="69">
        <v>369455</v>
      </c>
      <c r="F84" s="69">
        <v>373161</v>
      </c>
      <c r="G84" s="69">
        <v>376433</v>
      </c>
      <c r="H84" s="69">
        <v>378404</v>
      </c>
      <c r="I84" s="69">
        <v>381405</v>
      </c>
      <c r="J84" s="69">
        <v>384176</v>
      </c>
      <c r="K84" s="69">
        <v>386397</v>
      </c>
      <c r="L84" s="69">
        <v>388759</v>
      </c>
      <c r="M84" s="69">
        <v>391415</v>
      </c>
      <c r="N84" s="69">
        <v>394641</v>
      </c>
      <c r="O84" s="69">
        <v>397296</v>
      </c>
      <c r="P84" s="69">
        <v>399867</v>
      </c>
      <c r="Q84" s="69">
        <v>402668</v>
      </c>
      <c r="R84" s="69">
        <v>404999</v>
      </c>
      <c r="S84" s="69">
        <v>405616</v>
      </c>
      <c r="T84" s="69">
        <v>407832</v>
      </c>
      <c r="U84" s="69">
        <v>410926</v>
      </c>
      <c r="V84" s="69">
        <v>414027</v>
      </c>
      <c r="W84" s="69">
        <v>414989</v>
      </c>
      <c r="X84" s="69">
        <v>417546</v>
      </c>
      <c r="Y84" s="69">
        <v>422509</v>
      </c>
      <c r="Z84" s="69">
        <v>429424</v>
      </c>
      <c r="AA84" s="69">
        <v>439691</v>
      </c>
      <c r="AB84" s="69">
        <v>450415</v>
      </c>
      <c r="AC84" s="69">
        <v>460297</v>
      </c>
      <c r="AD84" s="69">
        <v>475701</v>
      </c>
      <c r="AE84" s="69">
        <v>493559</v>
      </c>
      <c r="AF84" s="69">
        <v>514564</v>
      </c>
      <c r="AG84" s="69">
        <v>516100</v>
      </c>
      <c r="AH84" s="69">
        <v>520971</v>
      </c>
    </row>
    <row r="85" spans="1:34" ht="13">
      <c r="A85" s="25" t="s">
        <v>29</v>
      </c>
      <c r="B85" s="34">
        <v>14892574</v>
      </c>
      <c r="C85" s="34">
        <v>15010445</v>
      </c>
      <c r="D85" s="34">
        <v>15129150</v>
      </c>
      <c r="E85" s="34">
        <v>15239182</v>
      </c>
      <c r="F85" s="34">
        <v>15341553</v>
      </c>
      <c r="G85" s="34">
        <v>15424122</v>
      </c>
      <c r="H85" s="34">
        <v>15493889</v>
      </c>
      <c r="I85" s="34">
        <v>15567107</v>
      </c>
      <c r="J85" s="34">
        <v>15654192</v>
      </c>
      <c r="K85" s="34">
        <v>15760225</v>
      </c>
      <c r="L85" s="34">
        <v>15863950</v>
      </c>
      <c r="M85" s="34">
        <v>15987075</v>
      </c>
      <c r="N85" s="34">
        <v>16105285</v>
      </c>
      <c r="O85" s="34">
        <v>16192572</v>
      </c>
      <c r="P85" s="34">
        <v>16258032</v>
      </c>
      <c r="Q85" s="34">
        <v>16305526</v>
      </c>
      <c r="R85" s="34">
        <v>16334210</v>
      </c>
      <c r="S85" s="34">
        <v>16357992</v>
      </c>
      <c r="T85" s="34">
        <v>16405399</v>
      </c>
      <c r="U85" s="34">
        <v>16485787</v>
      </c>
      <c r="V85" s="34">
        <v>16574989</v>
      </c>
      <c r="W85" s="34">
        <v>16655799</v>
      </c>
      <c r="X85" s="34">
        <v>16730348</v>
      </c>
      <c r="Y85" s="34">
        <v>16779575</v>
      </c>
      <c r="Z85" s="34">
        <v>16829289</v>
      </c>
      <c r="AA85" s="34">
        <v>16900726</v>
      </c>
      <c r="AB85" s="34">
        <v>16979120</v>
      </c>
      <c r="AC85" s="34">
        <v>17081507</v>
      </c>
      <c r="AD85" s="34">
        <v>17181084</v>
      </c>
      <c r="AE85" s="34">
        <v>17282163</v>
      </c>
      <c r="AF85" s="34">
        <v>17407585</v>
      </c>
      <c r="AG85" s="34">
        <v>17475415</v>
      </c>
      <c r="AH85" s="34">
        <v>17590672</v>
      </c>
    </row>
    <row r="86" spans="1:34" ht="13">
      <c r="A86" s="25" t="s">
        <v>30</v>
      </c>
      <c r="B86" s="69">
        <v>7644818</v>
      </c>
      <c r="C86" s="69">
        <v>7710882</v>
      </c>
      <c r="D86" s="69">
        <v>7798899</v>
      </c>
      <c r="E86" s="69">
        <v>7882519</v>
      </c>
      <c r="F86" s="69">
        <v>7928746</v>
      </c>
      <c r="G86" s="69">
        <v>7943489</v>
      </c>
      <c r="H86" s="69">
        <v>7953067</v>
      </c>
      <c r="I86" s="69">
        <v>7964966</v>
      </c>
      <c r="J86" s="69">
        <v>7971116</v>
      </c>
      <c r="K86" s="69">
        <v>7982461</v>
      </c>
      <c r="L86" s="69">
        <v>8002186</v>
      </c>
      <c r="M86" s="69">
        <v>8020946</v>
      </c>
      <c r="N86" s="69">
        <v>8063640</v>
      </c>
      <c r="O86" s="69">
        <v>8100273</v>
      </c>
      <c r="P86" s="69">
        <v>8142573</v>
      </c>
      <c r="Q86" s="69">
        <v>8201359</v>
      </c>
      <c r="R86" s="69">
        <v>8254298</v>
      </c>
      <c r="S86" s="69">
        <v>8282984</v>
      </c>
      <c r="T86" s="69">
        <v>8307989</v>
      </c>
      <c r="U86" s="69">
        <v>8335003</v>
      </c>
      <c r="V86" s="69">
        <v>8351643</v>
      </c>
      <c r="W86" s="69">
        <v>8375164</v>
      </c>
      <c r="X86" s="69">
        <v>8408121</v>
      </c>
      <c r="Y86" s="69">
        <v>8451860</v>
      </c>
      <c r="Z86" s="69">
        <v>8507786</v>
      </c>
      <c r="AA86" s="69">
        <v>8584926</v>
      </c>
      <c r="AB86" s="69">
        <v>8700471</v>
      </c>
      <c r="AC86" s="69">
        <v>8772865</v>
      </c>
      <c r="AD86" s="69">
        <v>8822267</v>
      </c>
      <c r="AE86" s="69">
        <v>8858775</v>
      </c>
      <c r="AF86" s="69">
        <v>8901064</v>
      </c>
      <c r="AG86" s="69">
        <v>8932664</v>
      </c>
      <c r="AH86" s="69">
        <v>8978929</v>
      </c>
    </row>
    <row r="87" spans="1:34" ht="13">
      <c r="A87" s="25" t="s">
        <v>31</v>
      </c>
      <c r="B87" s="34">
        <v>38038403</v>
      </c>
      <c r="C87" s="34">
        <v>38183160</v>
      </c>
      <c r="D87" s="34">
        <v>38309226</v>
      </c>
      <c r="E87" s="34">
        <v>38418108</v>
      </c>
      <c r="F87" s="34">
        <v>38504707</v>
      </c>
      <c r="G87" s="34">
        <v>38580597</v>
      </c>
      <c r="H87" s="34">
        <v>38609399</v>
      </c>
      <c r="I87" s="34">
        <v>38639341</v>
      </c>
      <c r="J87" s="34">
        <v>38659979</v>
      </c>
      <c r="K87" s="34">
        <v>38666983</v>
      </c>
      <c r="L87" s="34">
        <v>38263303</v>
      </c>
      <c r="M87" s="34">
        <v>38253955</v>
      </c>
      <c r="N87" s="34">
        <v>38242197</v>
      </c>
      <c r="O87" s="34">
        <v>38218531</v>
      </c>
      <c r="P87" s="34">
        <v>38190608</v>
      </c>
      <c r="Q87" s="34">
        <v>38173835</v>
      </c>
      <c r="R87" s="34">
        <v>38157055</v>
      </c>
      <c r="S87" s="34">
        <v>38125479</v>
      </c>
      <c r="T87" s="34">
        <v>38115641</v>
      </c>
      <c r="U87" s="34">
        <v>38135876</v>
      </c>
      <c r="V87" s="34">
        <v>38022869</v>
      </c>
      <c r="W87" s="34">
        <v>38062718</v>
      </c>
      <c r="X87" s="34">
        <v>38063792</v>
      </c>
      <c r="Y87" s="34">
        <v>38062535</v>
      </c>
      <c r="Z87" s="34">
        <v>38017856</v>
      </c>
      <c r="AA87" s="34">
        <v>38005614</v>
      </c>
      <c r="AB87" s="34">
        <v>37967209</v>
      </c>
      <c r="AC87" s="34">
        <v>37972964</v>
      </c>
      <c r="AD87" s="34">
        <v>37976687</v>
      </c>
      <c r="AE87" s="34">
        <v>37972812</v>
      </c>
      <c r="AF87" s="34">
        <v>37958138</v>
      </c>
      <c r="AG87" s="34">
        <v>37073357</v>
      </c>
      <c r="AH87" s="34">
        <v>36889761</v>
      </c>
    </row>
    <row r="88" spans="1:34" ht="13">
      <c r="A88" s="25" t="s">
        <v>32</v>
      </c>
      <c r="B88" s="69">
        <v>9995995</v>
      </c>
      <c r="C88" s="69">
        <v>9970441</v>
      </c>
      <c r="D88" s="69">
        <v>9950029</v>
      </c>
      <c r="E88" s="69">
        <v>9954958</v>
      </c>
      <c r="F88" s="69">
        <v>9974391</v>
      </c>
      <c r="G88" s="69">
        <v>10008659</v>
      </c>
      <c r="H88" s="69">
        <v>10043693</v>
      </c>
      <c r="I88" s="69">
        <v>10084196</v>
      </c>
      <c r="J88" s="69">
        <v>10133758</v>
      </c>
      <c r="K88" s="69">
        <v>10186634</v>
      </c>
      <c r="L88" s="69">
        <v>10249022</v>
      </c>
      <c r="M88" s="69">
        <v>10330774</v>
      </c>
      <c r="N88" s="69">
        <v>10394669</v>
      </c>
      <c r="O88" s="69">
        <v>10444592</v>
      </c>
      <c r="P88" s="69">
        <v>10473050</v>
      </c>
      <c r="Q88" s="69">
        <v>10494672</v>
      </c>
      <c r="R88" s="69">
        <v>10511988</v>
      </c>
      <c r="S88" s="69">
        <v>10532588</v>
      </c>
      <c r="T88" s="69">
        <v>10553339</v>
      </c>
      <c r="U88" s="69">
        <v>10563014</v>
      </c>
      <c r="V88" s="69">
        <v>10573479</v>
      </c>
      <c r="W88" s="69">
        <v>10572721</v>
      </c>
      <c r="X88" s="69">
        <v>10542398</v>
      </c>
      <c r="Y88" s="69">
        <v>10487289</v>
      </c>
      <c r="Z88" s="69">
        <v>10427301</v>
      </c>
      <c r="AA88" s="69">
        <v>10374822</v>
      </c>
      <c r="AB88" s="69">
        <v>10341330</v>
      </c>
      <c r="AC88" s="69">
        <v>10309573</v>
      </c>
      <c r="AD88" s="69">
        <v>10291027</v>
      </c>
      <c r="AE88" s="69">
        <v>10276617</v>
      </c>
      <c r="AF88" s="69">
        <v>10295909</v>
      </c>
      <c r="AG88" s="69">
        <v>10298252</v>
      </c>
      <c r="AH88" s="69">
        <v>10352042</v>
      </c>
    </row>
    <row r="89" spans="1:34" ht="13">
      <c r="A89" s="25" t="s">
        <v>33</v>
      </c>
      <c r="B89" s="34">
        <v>23211395</v>
      </c>
      <c r="C89" s="34">
        <v>23192274</v>
      </c>
      <c r="D89" s="34">
        <v>22810035</v>
      </c>
      <c r="E89" s="34">
        <v>22778533</v>
      </c>
      <c r="F89" s="34">
        <v>22748027</v>
      </c>
      <c r="G89" s="34">
        <v>22712394</v>
      </c>
      <c r="H89" s="34">
        <v>22656145</v>
      </c>
      <c r="I89" s="34">
        <v>22581862</v>
      </c>
      <c r="J89" s="34">
        <v>22526093</v>
      </c>
      <c r="K89" s="34">
        <v>22488595</v>
      </c>
      <c r="L89" s="34">
        <v>22455485</v>
      </c>
      <c r="M89" s="34">
        <v>22430457</v>
      </c>
      <c r="N89" s="34">
        <v>21833483</v>
      </c>
      <c r="O89" s="34">
        <v>21627509</v>
      </c>
      <c r="P89" s="34">
        <v>21521142</v>
      </c>
      <c r="Q89" s="34">
        <v>21382354</v>
      </c>
      <c r="R89" s="34">
        <v>21257016</v>
      </c>
      <c r="S89" s="34">
        <v>21130503</v>
      </c>
      <c r="T89" s="34">
        <v>20635460</v>
      </c>
      <c r="U89" s="34">
        <v>20440290</v>
      </c>
      <c r="V89" s="34">
        <v>20294683</v>
      </c>
      <c r="W89" s="34">
        <v>20199059</v>
      </c>
      <c r="X89" s="34">
        <v>20095996</v>
      </c>
      <c r="Y89" s="34">
        <v>20020074</v>
      </c>
      <c r="Z89" s="34">
        <v>19947311</v>
      </c>
      <c r="AA89" s="34">
        <v>19870647</v>
      </c>
      <c r="AB89" s="34">
        <v>19760585</v>
      </c>
      <c r="AC89" s="34">
        <v>19643949</v>
      </c>
      <c r="AD89" s="34">
        <v>19533481</v>
      </c>
      <c r="AE89" s="34">
        <v>19414458</v>
      </c>
      <c r="AF89" s="34">
        <v>19328838</v>
      </c>
      <c r="AG89" s="34">
        <v>19201662</v>
      </c>
      <c r="AH89" s="34">
        <v>19042455</v>
      </c>
    </row>
    <row r="90" spans="1:34" ht="13">
      <c r="A90" s="25" t="s">
        <v>34</v>
      </c>
      <c r="B90" s="69">
        <v>1996377</v>
      </c>
      <c r="C90" s="69">
        <v>1999945</v>
      </c>
      <c r="D90" s="69">
        <v>1998912</v>
      </c>
      <c r="E90" s="69">
        <v>1994084</v>
      </c>
      <c r="F90" s="69">
        <v>1989408</v>
      </c>
      <c r="G90" s="69">
        <v>1989477</v>
      </c>
      <c r="H90" s="69">
        <v>1990266</v>
      </c>
      <c r="I90" s="69">
        <v>1986989</v>
      </c>
      <c r="J90" s="69">
        <v>1984923</v>
      </c>
      <c r="K90" s="69">
        <v>1978334</v>
      </c>
      <c r="L90" s="69">
        <v>1987755</v>
      </c>
      <c r="M90" s="69">
        <v>1990094</v>
      </c>
      <c r="N90" s="69">
        <v>1994026</v>
      </c>
      <c r="O90" s="69">
        <v>1995033</v>
      </c>
      <c r="P90" s="69">
        <v>1996433</v>
      </c>
      <c r="Q90" s="69">
        <v>1997590</v>
      </c>
      <c r="R90" s="69">
        <v>2003358</v>
      </c>
      <c r="S90" s="69">
        <v>2010377</v>
      </c>
      <c r="T90" s="69">
        <v>2010269</v>
      </c>
      <c r="U90" s="69">
        <v>2032362</v>
      </c>
      <c r="V90" s="69">
        <v>2046976</v>
      </c>
      <c r="W90" s="69">
        <v>2050189</v>
      </c>
      <c r="X90" s="69">
        <v>2055496</v>
      </c>
      <c r="Y90" s="69">
        <v>2058821</v>
      </c>
      <c r="Z90" s="69">
        <v>2061085</v>
      </c>
      <c r="AA90" s="69">
        <v>2062874</v>
      </c>
      <c r="AB90" s="69">
        <v>2064188</v>
      </c>
      <c r="AC90" s="69">
        <v>2065895</v>
      </c>
      <c r="AD90" s="69">
        <v>2066880</v>
      </c>
      <c r="AE90" s="69">
        <v>2080908</v>
      </c>
      <c r="AF90" s="69">
        <v>2095861</v>
      </c>
      <c r="AG90" s="69">
        <v>2108977</v>
      </c>
      <c r="AH90" s="69">
        <v>2107180</v>
      </c>
    </row>
    <row r="91" spans="1:34" ht="13">
      <c r="A91" s="25" t="s">
        <v>35</v>
      </c>
      <c r="B91" s="34">
        <v>5287663</v>
      </c>
      <c r="C91" s="34">
        <v>5310711</v>
      </c>
      <c r="D91" s="34">
        <v>5295877</v>
      </c>
      <c r="E91" s="34">
        <v>5314155</v>
      </c>
      <c r="F91" s="34">
        <v>5336455</v>
      </c>
      <c r="G91" s="34">
        <v>5356207</v>
      </c>
      <c r="H91" s="34">
        <v>5367790</v>
      </c>
      <c r="I91" s="34">
        <v>5378932</v>
      </c>
      <c r="J91" s="34">
        <v>5387650</v>
      </c>
      <c r="K91" s="34">
        <v>5393382</v>
      </c>
      <c r="L91" s="34">
        <v>5398657</v>
      </c>
      <c r="M91" s="34">
        <v>5378783</v>
      </c>
      <c r="N91" s="34">
        <v>5378951</v>
      </c>
      <c r="O91" s="34">
        <v>5374873</v>
      </c>
      <c r="P91" s="34">
        <v>5371875</v>
      </c>
      <c r="Q91" s="34">
        <v>5372685</v>
      </c>
      <c r="R91" s="34">
        <v>5372928</v>
      </c>
      <c r="S91" s="34">
        <v>5373180</v>
      </c>
      <c r="T91" s="34">
        <v>5376064</v>
      </c>
      <c r="U91" s="34">
        <v>5382401</v>
      </c>
      <c r="V91" s="34">
        <v>5390410</v>
      </c>
      <c r="W91" s="34">
        <v>5392446</v>
      </c>
      <c r="X91" s="34">
        <v>5404322</v>
      </c>
      <c r="Y91" s="34">
        <v>5410836</v>
      </c>
      <c r="Z91" s="34">
        <v>5415949</v>
      </c>
      <c r="AA91" s="34">
        <v>5421349</v>
      </c>
      <c r="AB91" s="34">
        <v>5426252</v>
      </c>
      <c r="AC91" s="34">
        <v>5435343</v>
      </c>
      <c r="AD91" s="34">
        <v>5443120</v>
      </c>
      <c r="AE91" s="34">
        <v>5450421</v>
      </c>
      <c r="AF91" s="34">
        <v>5457873</v>
      </c>
      <c r="AG91" s="34">
        <v>5459781</v>
      </c>
      <c r="AH91" s="34">
        <v>5434712</v>
      </c>
    </row>
    <row r="92" spans="1:34" ht="13">
      <c r="A92" s="25" t="s">
        <v>36</v>
      </c>
      <c r="B92" s="69">
        <v>4974383</v>
      </c>
      <c r="C92" s="69">
        <v>4998478</v>
      </c>
      <c r="D92" s="69">
        <v>5029002</v>
      </c>
      <c r="E92" s="69">
        <v>5054982</v>
      </c>
      <c r="F92" s="69">
        <v>5077912</v>
      </c>
      <c r="G92" s="69">
        <v>5098754</v>
      </c>
      <c r="H92" s="69">
        <v>5116826</v>
      </c>
      <c r="I92" s="69">
        <v>5132320</v>
      </c>
      <c r="J92" s="69">
        <v>5147349</v>
      </c>
      <c r="K92" s="69">
        <v>5159646</v>
      </c>
      <c r="L92" s="69">
        <v>5171302</v>
      </c>
      <c r="M92" s="69">
        <v>5181115</v>
      </c>
      <c r="N92" s="69">
        <v>5194901</v>
      </c>
      <c r="O92" s="69">
        <v>5206295</v>
      </c>
      <c r="P92" s="69">
        <v>5219732</v>
      </c>
      <c r="Q92" s="69">
        <v>5236611</v>
      </c>
      <c r="R92" s="69">
        <v>5255580</v>
      </c>
      <c r="S92" s="69">
        <v>5276955</v>
      </c>
      <c r="T92" s="69">
        <v>5300484</v>
      </c>
      <c r="U92" s="69">
        <v>5326314</v>
      </c>
      <c r="V92" s="69">
        <v>5351427</v>
      </c>
      <c r="W92" s="69">
        <v>5375276</v>
      </c>
      <c r="X92" s="69">
        <v>5401267</v>
      </c>
      <c r="Y92" s="69">
        <v>5426674</v>
      </c>
      <c r="Z92" s="69">
        <v>5451270</v>
      </c>
      <c r="AA92" s="69">
        <v>5471753</v>
      </c>
      <c r="AB92" s="69">
        <v>5487308</v>
      </c>
      <c r="AC92" s="69">
        <v>5503297</v>
      </c>
      <c r="AD92" s="69">
        <v>5513130</v>
      </c>
      <c r="AE92" s="69">
        <v>5517919</v>
      </c>
      <c r="AF92" s="69">
        <v>5525292</v>
      </c>
      <c r="AG92" s="69">
        <v>5533793</v>
      </c>
      <c r="AH92" s="69">
        <v>5548241</v>
      </c>
    </row>
    <row r="93" spans="1:34" ht="13">
      <c r="A93" s="25" t="s">
        <v>37</v>
      </c>
      <c r="B93" s="34">
        <v>8527039</v>
      </c>
      <c r="C93" s="34">
        <v>8590630</v>
      </c>
      <c r="D93" s="34">
        <v>8644120</v>
      </c>
      <c r="E93" s="34">
        <v>8692013</v>
      </c>
      <c r="F93" s="34">
        <v>8745109</v>
      </c>
      <c r="G93" s="34">
        <v>8816381</v>
      </c>
      <c r="H93" s="34">
        <v>8837496</v>
      </c>
      <c r="I93" s="34">
        <v>8844499</v>
      </c>
      <c r="J93" s="34">
        <v>8847625</v>
      </c>
      <c r="K93" s="34">
        <v>8854322</v>
      </c>
      <c r="L93" s="34">
        <v>8861426</v>
      </c>
      <c r="M93" s="34">
        <v>8882792</v>
      </c>
      <c r="N93" s="34">
        <v>8909128</v>
      </c>
      <c r="O93" s="34">
        <v>8940788</v>
      </c>
      <c r="P93" s="34">
        <v>8975670</v>
      </c>
      <c r="Q93" s="34">
        <v>9011392</v>
      </c>
      <c r="R93" s="34">
        <v>9047752</v>
      </c>
      <c r="S93" s="34">
        <v>9113257</v>
      </c>
      <c r="T93" s="34">
        <v>9182927</v>
      </c>
      <c r="U93" s="34">
        <v>9256347</v>
      </c>
      <c r="V93" s="34">
        <v>9340682</v>
      </c>
      <c r="W93" s="34">
        <v>9415570</v>
      </c>
      <c r="X93" s="34">
        <v>9482855</v>
      </c>
      <c r="Y93" s="34">
        <v>9555893</v>
      </c>
      <c r="Z93" s="34">
        <v>9644864</v>
      </c>
      <c r="AA93" s="34">
        <v>9747355</v>
      </c>
      <c r="AB93" s="34">
        <v>9851017</v>
      </c>
      <c r="AC93" s="34">
        <v>9995153</v>
      </c>
      <c r="AD93" s="34">
        <v>10120242</v>
      </c>
      <c r="AE93" s="34">
        <v>10230185</v>
      </c>
      <c r="AF93" s="34">
        <v>10327589</v>
      </c>
      <c r="AG93" s="34">
        <v>10379295</v>
      </c>
      <c r="AH93" s="34">
        <v>10452326</v>
      </c>
    </row>
    <row r="94" spans="1:34" ht="13">
      <c r="A94" s="25" t="s">
        <v>38</v>
      </c>
      <c r="B94" s="69">
        <v>253785</v>
      </c>
      <c r="C94" s="69">
        <v>255866</v>
      </c>
      <c r="D94" s="69">
        <v>259727</v>
      </c>
      <c r="E94" s="69">
        <v>262386</v>
      </c>
      <c r="F94" s="69">
        <v>265064</v>
      </c>
      <c r="G94" s="69">
        <v>266978</v>
      </c>
      <c r="H94" s="69">
        <v>267958</v>
      </c>
      <c r="I94" s="69">
        <v>269874</v>
      </c>
      <c r="J94" s="69">
        <v>272381</v>
      </c>
      <c r="K94" s="69">
        <v>275712</v>
      </c>
      <c r="L94" s="69">
        <v>279049</v>
      </c>
      <c r="M94" s="69">
        <v>283361</v>
      </c>
      <c r="N94" s="69">
        <v>286575</v>
      </c>
      <c r="O94" s="69">
        <v>288471</v>
      </c>
      <c r="P94" s="69">
        <v>290570</v>
      </c>
      <c r="Q94" s="69">
        <v>293577</v>
      </c>
      <c r="R94" s="69">
        <v>299891</v>
      </c>
      <c r="S94" s="69">
        <v>307672</v>
      </c>
      <c r="T94" s="69">
        <v>315459</v>
      </c>
      <c r="U94" s="69">
        <v>319368</v>
      </c>
      <c r="V94" s="69">
        <v>317630</v>
      </c>
      <c r="W94" s="69">
        <v>318452</v>
      </c>
      <c r="X94" s="69">
        <v>319575</v>
      </c>
      <c r="Y94" s="69">
        <v>321857</v>
      </c>
      <c r="Z94" s="69">
        <v>325671</v>
      </c>
      <c r="AA94" s="69">
        <v>329100</v>
      </c>
      <c r="AB94" s="69">
        <v>332529</v>
      </c>
      <c r="AC94" s="69">
        <v>338349</v>
      </c>
      <c r="AD94" s="69">
        <v>348450</v>
      </c>
      <c r="AE94" s="69">
        <v>356991</v>
      </c>
      <c r="AF94" s="69">
        <v>364134</v>
      </c>
      <c r="AG94" s="69">
        <v>368792</v>
      </c>
      <c r="AH94" s="69">
        <v>376248</v>
      </c>
    </row>
    <row r="95" spans="1:34" ht="13">
      <c r="A95" s="25" t="s">
        <v>39</v>
      </c>
      <c r="B95" s="34">
        <v>4233116</v>
      </c>
      <c r="C95" s="34">
        <v>4249830</v>
      </c>
      <c r="D95" s="34">
        <v>4273634</v>
      </c>
      <c r="E95" s="34">
        <v>4299167</v>
      </c>
      <c r="F95" s="34">
        <v>4324815</v>
      </c>
      <c r="G95" s="34">
        <v>4348410</v>
      </c>
      <c r="H95" s="34">
        <v>4369957</v>
      </c>
      <c r="I95" s="34">
        <v>4392714</v>
      </c>
      <c r="J95" s="34">
        <v>4417599</v>
      </c>
      <c r="K95" s="34">
        <v>4445329</v>
      </c>
      <c r="L95" s="34">
        <v>4478497</v>
      </c>
      <c r="M95" s="34">
        <v>4503436</v>
      </c>
      <c r="N95" s="34">
        <v>4524066</v>
      </c>
      <c r="O95" s="34">
        <v>4552252</v>
      </c>
      <c r="P95" s="34">
        <v>4577457</v>
      </c>
      <c r="Q95" s="34">
        <v>4606363</v>
      </c>
      <c r="R95" s="34">
        <v>4640219</v>
      </c>
      <c r="S95" s="34">
        <v>4681134</v>
      </c>
      <c r="T95" s="34">
        <v>4737171</v>
      </c>
      <c r="U95" s="34">
        <v>4799252</v>
      </c>
      <c r="V95" s="34">
        <v>4858199</v>
      </c>
      <c r="W95" s="34">
        <v>4920305</v>
      </c>
      <c r="X95" s="34">
        <v>4985870</v>
      </c>
      <c r="Y95" s="34">
        <v>5051275</v>
      </c>
      <c r="Z95" s="34">
        <v>5109056</v>
      </c>
      <c r="AA95" s="34">
        <v>5165802</v>
      </c>
      <c r="AB95" s="34">
        <v>5213985</v>
      </c>
      <c r="AC95" s="34">
        <v>5258317</v>
      </c>
      <c r="AD95" s="34">
        <v>5295619</v>
      </c>
      <c r="AE95" s="34">
        <v>5328212</v>
      </c>
      <c r="AF95" s="34">
        <v>5367580</v>
      </c>
      <c r="AG95" s="34">
        <v>5391369</v>
      </c>
      <c r="AH95" s="34">
        <v>5425270</v>
      </c>
    </row>
    <row r="96" spans="1:34" ht="13">
      <c r="A96" s="25" t="s">
        <v>50</v>
      </c>
      <c r="B96" s="69">
        <v>4499203</v>
      </c>
      <c r="C96" s="69">
        <v>4517921</v>
      </c>
      <c r="D96" s="69" t="s">
        <v>4</v>
      </c>
      <c r="E96" s="69" t="s">
        <v>4</v>
      </c>
      <c r="F96" s="69" t="s">
        <v>4</v>
      </c>
      <c r="G96" s="69" t="s">
        <v>4</v>
      </c>
      <c r="H96" s="69" t="s">
        <v>4</v>
      </c>
      <c r="I96" s="69">
        <v>3727439</v>
      </c>
      <c r="J96" s="69">
        <v>3549736</v>
      </c>
      <c r="K96" s="69" t="s">
        <v>4</v>
      </c>
      <c r="L96" s="69">
        <v>3753085</v>
      </c>
      <c r="M96" s="69">
        <v>3789717</v>
      </c>
      <c r="N96" s="69">
        <v>3813167</v>
      </c>
      <c r="O96" s="69">
        <v>3830349</v>
      </c>
      <c r="P96" s="69">
        <v>3837414</v>
      </c>
      <c r="Q96" s="69">
        <v>3842532</v>
      </c>
      <c r="R96" s="69">
        <v>3842650</v>
      </c>
      <c r="S96" s="69">
        <v>3844017</v>
      </c>
      <c r="T96" s="69">
        <v>3843846</v>
      </c>
      <c r="U96" s="69">
        <v>3843998</v>
      </c>
      <c r="V96" s="69">
        <v>3844046</v>
      </c>
      <c r="W96" s="69">
        <v>3843183</v>
      </c>
      <c r="X96" s="69">
        <v>3839265</v>
      </c>
      <c r="Y96" s="69" t="s">
        <v>4</v>
      </c>
      <c r="Z96" s="69" t="s">
        <v>4</v>
      </c>
      <c r="AA96" s="69" t="s">
        <v>4</v>
      </c>
      <c r="AB96" s="69" t="s">
        <v>4</v>
      </c>
      <c r="AC96" s="69" t="s">
        <v>4</v>
      </c>
      <c r="AD96" s="69" t="s">
        <v>4</v>
      </c>
      <c r="AE96" s="69" t="s">
        <v>4</v>
      </c>
      <c r="AF96" s="69" t="s">
        <v>4</v>
      </c>
      <c r="AG96" s="69" t="s">
        <v>4</v>
      </c>
      <c r="AH96" s="69" t="s">
        <v>4</v>
      </c>
    </row>
    <row r="97" spans="1:34" ht="13">
      <c r="A97" s="25" t="s">
        <v>40</v>
      </c>
      <c r="B97" s="34" t="s">
        <v>4</v>
      </c>
      <c r="C97" s="34" t="s">
        <v>4</v>
      </c>
      <c r="D97" s="34" t="s">
        <v>4</v>
      </c>
      <c r="E97" s="34" t="s">
        <v>4</v>
      </c>
      <c r="F97" s="34" t="s">
        <v>4</v>
      </c>
      <c r="G97" s="34" t="s">
        <v>4</v>
      </c>
      <c r="H97" s="34" t="s">
        <v>4</v>
      </c>
      <c r="I97" s="34" t="s">
        <v>4</v>
      </c>
      <c r="J97" s="34" t="s">
        <v>4</v>
      </c>
      <c r="K97" s="34" t="s">
        <v>4</v>
      </c>
      <c r="L97" s="34">
        <v>603152</v>
      </c>
      <c r="M97" s="34">
        <v>605988</v>
      </c>
      <c r="N97" s="34">
        <v>608460</v>
      </c>
      <c r="O97" s="34">
        <v>610510</v>
      </c>
      <c r="P97" s="34">
        <v>612214</v>
      </c>
      <c r="Q97" s="34">
        <v>613420</v>
      </c>
      <c r="R97" s="34">
        <v>613109</v>
      </c>
      <c r="S97" s="34">
        <v>614624</v>
      </c>
      <c r="T97" s="34">
        <v>615543</v>
      </c>
      <c r="U97" s="34">
        <v>617157</v>
      </c>
      <c r="V97" s="34">
        <v>619001</v>
      </c>
      <c r="W97" s="34">
        <v>619850</v>
      </c>
      <c r="X97" s="34">
        <v>620308</v>
      </c>
      <c r="Y97" s="34">
        <v>620893</v>
      </c>
      <c r="Z97" s="34">
        <v>621521</v>
      </c>
      <c r="AA97" s="34">
        <v>622099</v>
      </c>
      <c r="AB97" s="34">
        <v>622218</v>
      </c>
      <c r="AC97" s="34">
        <v>622387</v>
      </c>
      <c r="AD97" s="34">
        <v>622359</v>
      </c>
      <c r="AE97" s="34">
        <v>622182</v>
      </c>
      <c r="AF97" s="34">
        <v>621873</v>
      </c>
      <c r="AG97" s="34">
        <v>620739</v>
      </c>
      <c r="AH97" s="34">
        <v>617683</v>
      </c>
    </row>
    <row r="98" spans="1:34" ht="13">
      <c r="A98" s="25" t="s">
        <v>43</v>
      </c>
      <c r="B98" s="69" t="s">
        <v>4</v>
      </c>
      <c r="C98" s="69" t="s">
        <v>4</v>
      </c>
      <c r="D98" s="69" t="s">
        <v>4</v>
      </c>
      <c r="E98" s="69" t="s">
        <v>4</v>
      </c>
      <c r="F98" s="69" t="s">
        <v>4</v>
      </c>
      <c r="G98" s="69" t="s">
        <v>4</v>
      </c>
      <c r="H98" s="69" t="s">
        <v>4</v>
      </c>
      <c r="I98" s="69" t="s">
        <v>4</v>
      </c>
      <c r="J98" s="69" t="s">
        <v>4</v>
      </c>
      <c r="K98" s="69" t="s">
        <v>4</v>
      </c>
      <c r="L98" s="69">
        <v>3644070</v>
      </c>
      <c r="M98" s="69">
        <v>3635112</v>
      </c>
      <c r="N98" s="69">
        <v>3627812</v>
      </c>
      <c r="O98" s="69">
        <v>3618312</v>
      </c>
      <c r="P98" s="69">
        <v>3607435</v>
      </c>
      <c r="Q98" s="69">
        <v>3600436</v>
      </c>
      <c r="R98" s="69">
        <v>3589936</v>
      </c>
      <c r="S98" s="69">
        <v>3581110</v>
      </c>
      <c r="T98" s="69">
        <v>3572703</v>
      </c>
      <c r="U98" s="69">
        <v>3567512</v>
      </c>
      <c r="V98" s="69">
        <v>3563695</v>
      </c>
      <c r="W98" s="69">
        <v>3560430</v>
      </c>
      <c r="X98" s="69">
        <v>3559541</v>
      </c>
      <c r="Y98" s="69">
        <v>3559497</v>
      </c>
      <c r="Z98" s="69">
        <v>3557634</v>
      </c>
      <c r="AA98" s="69">
        <v>3555159</v>
      </c>
      <c r="AB98" s="69" t="s">
        <v>4</v>
      </c>
      <c r="AC98" s="69">
        <v>3550852</v>
      </c>
      <c r="AD98" s="69" t="s">
        <v>4</v>
      </c>
      <c r="AE98" s="69" t="s">
        <v>4</v>
      </c>
      <c r="AF98" s="69" t="s">
        <v>4</v>
      </c>
      <c r="AG98" s="69">
        <v>2597107</v>
      </c>
      <c r="AH98" s="69" t="s">
        <v>4</v>
      </c>
    </row>
    <row r="99" spans="1:34" ht="13">
      <c r="A99" s="25" t="s">
        <v>97</v>
      </c>
      <c r="B99" s="34">
        <v>1873109</v>
      </c>
      <c r="C99" s="34">
        <v>1890872</v>
      </c>
      <c r="D99" s="34">
        <v>1908941</v>
      </c>
      <c r="E99" s="34">
        <v>2061000</v>
      </c>
      <c r="F99" s="34">
        <v>1936741</v>
      </c>
      <c r="G99" s="34">
        <v>1957265</v>
      </c>
      <c r="H99" s="34">
        <v>1971687</v>
      </c>
      <c r="I99" s="34">
        <v>1991398</v>
      </c>
      <c r="J99" s="34">
        <v>2002340</v>
      </c>
      <c r="K99" s="34">
        <v>2012705</v>
      </c>
      <c r="L99" s="34">
        <v>2021578</v>
      </c>
      <c r="M99" s="34">
        <v>2031112</v>
      </c>
      <c r="N99" s="34">
        <v>2038651</v>
      </c>
      <c r="O99" s="34">
        <v>2023654</v>
      </c>
      <c r="P99" s="34">
        <v>2029892</v>
      </c>
      <c r="Q99" s="34">
        <v>2035196</v>
      </c>
      <c r="R99" s="34">
        <v>2038514</v>
      </c>
      <c r="S99" s="34">
        <v>2041941</v>
      </c>
      <c r="T99" s="34">
        <v>2045177</v>
      </c>
      <c r="U99" s="34">
        <v>2048619</v>
      </c>
      <c r="V99" s="34">
        <v>2052722</v>
      </c>
      <c r="W99" s="34">
        <v>2057284</v>
      </c>
      <c r="X99" s="34">
        <v>2059794</v>
      </c>
      <c r="Y99" s="34">
        <v>2062294</v>
      </c>
      <c r="Z99" s="34">
        <v>2065769</v>
      </c>
      <c r="AA99" s="34">
        <v>2069172</v>
      </c>
      <c r="AB99" s="34">
        <v>2071278</v>
      </c>
      <c r="AC99" s="34">
        <v>2073702</v>
      </c>
      <c r="AD99" s="34">
        <v>2075301</v>
      </c>
      <c r="AE99" s="34">
        <v>2077132</v>
      </c>
      <c r="AF99" s="34">
        <v>2076255</v>
      </c>
      <c r="AG99" s="34">
        <v>2068808</v>
      </c>
      <c r="AH99" s="34">
        <v>1837114</v>
      </c>
    </row>
    <row r="100" spans="1:34" ht="13">
      <c r="A100" s="25" t="s">
        <v>51</v>
      </c>
      <c r="B100" s="69" t="s">
        <v>4</v>
      </c>
      <c r="C100" s="69" t="s">
        <v>4</v>
      </c>
      <c r="D100" s="69" t="s">
        <v>4</v>
      </c>
      <c r="E100" s="69" t="s">
        <v>4</v>
      </c>
      <c r="F100" s="69" t="s">
        <v>4</v>
      </c>
      <c r="G100" s="69" t="s">
        <v>4</v>
      </c>
      <c r="H100" s="69" t="s">
        <v>4</v>
      </c>
      <c r="I100" s="69" t="s">
        <v>4</v>
      </c>
      <c r="J100" s="69" t="s">
        <v>4</v>
      </c>
      <c r="K100" s="69" t="s">
        <v>4</v>
      </c>
      <c r="L100" s="69">
        <v>4435200</v>
      </c>
      <c r="M100" s="69">
        <v>4401400</v>
      </c>
      <c r="N100" s="69">
        <v>4371500</v>
      </c>
      <c r="O100" s="69">
        <v>4352600</v>
      </c>
      <c r="P100" s="69">
        <v>4315200</v>
      </c>
      <c r="Q100" s="69">
        <v>4321500</v>
      </c>
      <c r="R100" s="69">
        <v>4401292</v>
      </c>
      <c r="S100" s="69">
        <v>4394702</v>
      </c>
      <c r="T100" s="69">
        <v>4382070</v>
      </c>
      <c r="U100" s="69">
        <v>4385429</v>
      </c>
      <c r="V100" s="69">
        <v>4436391</v>
      </c>
      <c r="W100" s="69">
        <v>4469250</v>
      </c>
      <c r="X100" s="69">
        <v>4497617</v>
      </c>
      <c r="Y100" s="69" t="s">
        <v>4</v>
      </c>
      <c r="Z100" s="69">
        <v>4490498</v>
      </c>
      <c r="AA100" s="69">
        <v>3729500</v>
      </c>
      <c r="AB100" s="69">
        <v>3720400</v>
      </c>
      <c r="AC100" s="69">
        <v>3718200</v>
      </c>
      <c r="AD100" s="69">
        <v>3729633</v>
      </c>
      <c r="AE100" s="69">
        <v>3723464</v>
      </c>
      <c r="AF100" s="69">
        <v>3716858</v>
      </c>
      <c r="AG100" s="69">
        <v>3728573</v>
      </c>
      <c r="AH100" s="69">
        <v>3688647</v>
      </c>
    </row>
    <row r="101" spans="1:34" ht="13">
      <c r="A101" s="25" t="s">
        <v>41</v>
      </c>
      <c r="B101" s="34">
        <v>3286500</v>
      </c>
      <c r="C101" s="34">
        <v>3259814</v>
      </c>
      <c r="D101" s="34">
        <v>3190103</v>
      </c>
      <c r="E101" s="34">
        <v>3167478</v>
      </c>
      <c r="F101" s="34">
        <v>3220310</v>
      </c>
      <c r="G101" s="34">
        <v>3248836</v>
      </c>
      <c r="H101" s="34">
        <v>3283000</v>
      </c>
      <c r="I101" s="34">
        <v>3324317</v>
      </c>
      <c r="J101" s="34">
        <v>3354341</v>
      </c>
      <c r="K101" s="34">
        <v>3373445</v>
      </c>
      <c r="L101" s="34">
        <v>3058497</v>
      </c>
      <c r="M101" s="34">
        <v>3063318</v>
      </c>
      <c r="N101" s="34">
        <v>3057018</v>
      </c>
      <c r="O101" s="34">
        <v>3044993</v>
      </c>
      <c r="P101" s="34">
        <v>3034231</v>
      </c>
      <c r="Q101" s="34">
        <v>3019634</v>
      </c>
      <c r="R101" s="34">
        <v>3003329</v>
      </c>
      <c r="S101" s="34">
        <v>2981755</v>
      </c>
      <c r="T101" s="34">
        <v>2958266</v>
      </c>
      <c r="U101" s="34">
        <v>2936355</v>
      </c>
      <c r="V101" s="34">
        <v>2918674</v>
      </c>
      <c r="W101" s="34">
        <v>2907361</v>
      </c>
      <c r="X101" s="34">
        <v>2903008</v>
      </c>
      <c r="Y101" s="34">
        <v>2897770</v>
      </c>
      <c r="Z101" s="34">
        <v>2892394</v>
      </c>
      <c r="AA101" s="34">
        <v>2885796</v>
      </c>
      <c r="AB101" s="34">
        <v>2875592</v>
      </c>
      <c r="AC101" s="34">
        <v>2876591</v>
      </c>
      <c r="AD101" s="34">
        <v>2870324</v>
      </c>
      <c r="AE101" s="34">
        <v>2862427</v>
      </c>
      <c r="AF101" s="34">
        <v>2845955</v>
      </c>
      <c r="AG101" s="34">
        <v>2829741</v>
      </c>
      <c r="AH101" s="34">
        <v>2793592</v>
      </c>
    </row>
    <row r="102" spans="1:34" ht="13">
      <c r="A102" s="25" t="s">
        <v>42</v>
      </c>
      <c r="B102" s="69" t="s">
        <v>4</v>
      </c>
      <c r="C102" s="69" t="s">
        <v>4</v>
      </c>
      <c r="D102" s="69" t="s">
        <v>4</v>
      </c>
      <c r="E102" s="69" t="s">
        <v>4</v>
      </c>
      <c r="F102" s="69" t="s">
        <v>4</v>
      </c>
      <c r="G102" s="69" t="s">
        <v>4</v>
      </c>
      <c r="H102" s="69" t="s">
        <v>4</v>
      </c>
      <c r="I102" s="69" t="s">
        <v>4</v>
      </c>
      <c r="J102" s="69" t="s">
        <v>4</v>
      </c>
      <c r="K102" s="69">
        <v>7552850</v>
      </c>
      <c r="L102" s="69">
        <v>7527952</v>
      </c>
      <c r="M102" s="69">
        <v>7504739</v>
      </c>
      <c r="N102" s="69">
        <v>7502126</v>
      </c>
      <c r="O102" s="69">
        <v>7490918</v>
      </c>
      <c r="P102" s="69">
        <v>7470263</v>
      </c>
      <c r="Q102" s="69">
        <v>7456050</v>
      </c>
      <c r="R102" s="69">
        <v>7425487</v>
      </c>
      <c r="S102" s="69">
        <v>7397651</v>
      </c>
      <c r="T102" s="69">
        <v>7365507</v>
      </c>
      <c r="U102" s="69">
        <v>7334937</v>
      </c>
      <c r="V102" s="69">
        <v>7306677</v>
      </c>
      <c r="W102" s="69">
        <v>7251549</v>
      </c>
      <c r="X102" s="69">
        <v>7216649</v>
      </c>
      <c r="Y102" s="69">
        <v>7181505</v>
      </c>
      <c r="Z102" s="69">
        <v>7146759</v>
      </c>
      <c r="AA102" s="69">
        <v>7114393</v>
      </c>
      <c r="AB102" s="69">
        <v>7076372</v>
      </c>
      <c r="AC102" s="69">
        <v>7040272</v>
      </c>
      <c r="AD102" s="69">
        <v>7001444</v>
      </c>
      <c r="AE102" s="69">
        <v>6963764</v>
      </c>
      <c r="AF102" s="69">
        <v>6926705</v>
      </c>
      <c r="AG102" s="69">
        <v>6871547</v>
      </c>
      <c r="AH102" s="69">
        <v>6797105</v>
      </c>
    </row>
    <row r="103" spans="1:34" ht="13">
      <c r="A103" s="25" t="s">
        <v>205</v>
      </c>
      <c r="B103" s="69">
        <v>55494711</v>
      </c>
      <c r="C103" s="69">
        <v>56714051</v>
      </c>
      <c r="D103" s="69">
        <v>57835076</v>
      </c>
      <c r="E103" s="69">
        <v>58958565</v>
      </c>
      <c r="F103" s="69">
        <v>60079060</v>
      </c>
      <c r="G103" s="69">
        <v>61203584</v>
      </c>
      <c r="H103" s="69">
        <v>62337617</v>
      </c>
      <c r="I103" s="69">
        <v>63484661</v>
      </c>
      <c r="J103" s="69">
        <v>64641675</v>
      </c>
      <c r="K103" s="69">
        <v>65786563</v>
      </c>
      <c r="L103" s="69">
        <v>66889425</v>
      </c>
      <c r="M103" s="69">
        <v>64729501</v>
      </c>
      <c r="N103" s="69">
        <v>65603160</v>
      </c>
      <c r="O103" s="69">
        <v>66401851</v>
      </c>
      <c r="P103" s="69">
        <v>67187251</v>
      </c>
      <c r="Q103" s="69">
        <v>68010221</v>
      </c>
      <c r="R103" s="69">
        <v>68860539</v>
      </c>
      <c r="S103" s="69">
        <v>69729967</v>
      </c>
      <c r="T103" s="69">
        <v>70586256</v>
      </c>
      <c r="U103" s="69">
        <v>71517100</v>
      </c>
      <c r="V103" s="69">
        <v>72561312</v>
      </c>
      <c r="W103" s="69">
        <v>73722988</v>
      </c>
      <c r="X103" s="69">
        <v>74724269</v>
      </c>
      <c r="Y103" s="69">
        <v>75627384</v>
      </c>
      <c r="Z103" s="69">
        <v>76667864</v>
      </c>
      <c r="AA103" s="69">
        <v>77695904</v>
      </c>
      <c r="AB103" s="69">
        <v>78741053</v>
      </c>
      <c r="AC103" s="69">
        <v>79814871</v>
      </c>
      <c r="AD103" s="69">
        <v>80810525</v>
      </c>
      <c r="AE103" s="69">
        <v>82003882</v>
      </c>
      <c r="AF103" s="69">
        <v>83154997</v>
      </c>
      <c r="AG103" s="69">
        <v>83614362</v>
      </c>
      <c r="AH103" s="69">
        <v>84680273</v>
      </c>
    </row>
    <row r="104" spans="1:34" ht="13">
      <c r="A104" s="25" t="s">
        <v>44</v>
      </c>
      <c r="B104" s="34" t="s">
        <v>4</v>
      </c>
      <c r="C104" s="34" t="s">
        <v>4</v>
      </c>
      <c r="D104" s="34" t="s">
        <v>4</v>
      </c>
      <c r="E104" s="34" t="s">
        <v>4</v>
      </c>
      <c r="F104" s="34" t="s">
        <v>4</v>
      </c>
      <c r="G104" s="34" t="s">
        <v>4</v>
      </c>
      <c r="H104" s="34" t="s">
        <v>4</v>
      </c>
      <c r="I104" s="34" t="s">
        <v>4</v>
      </c>
      <c r="J104" s="34" t="s">
        <v>4</v>
      </c>
      <c r="K104" s="34" t="s">
        <v>4</v>
      </c>
      <c r="L104" s="34">
        <v>49114950</v>
      </c>
      <c r="M104" s="34">
        <v>48663609</v>
      </c>
      <c r="N104" s="34">
        <v>48240902</v>
      </c>
      <c r="O104" s="34">
        <v>47823108</v>
      </c>
      <c r="P104" s="34">
        <v>47442079</v>
      </c>
      <c r="Q104" s="34">
        <v>47100462</v>
      </c>
      <c r="R104" s="34">
        <v>46749170</v>
      </c>
      <c r="S104" s="34">
        <v>46465691</v>
      </c>
      <c r="T104" s="34">
        <v>46192309</v>
      </c>
      <c r="U104" s="34">
        <v>45963359</v>
      </c>
      <c r="V104" s="34">
        <v>45782592</v>
      </c>
      <c r="W104" s="34">
        <v>45598179</v>
      </c>
      <c r="X104" s="34">
        <v>45453282</v>
      </c>
      <c r="Y104" s="34">
        <v>45372692</v>
      </c>
      <c r="Z104" s="34">
        <v>45245894</v>
      </c>
      <c r="AA104" s="34">
        <v>42759661</v>
      </c>
      <c r="AB104" s="34">
        <v>42590879</v>
      </c>
      <c r="AC104" s="34">
        <v>42414905</v>
      </c>
      <c r="AD104" s="34">
        <v>42216766</v>
      </c>
      <c r="AE104" s="34">
        <v>41983564</v>
      </c>
      <c r="AF104" s="34">
        <v>41732779</v>
      </c>
      <c r="AG104" s="34">
        <v>41418717</v>
      </c>
      <c r="AH104" s="34">
        <v>40997698</v>
      </c>
    </row>
    <row r="105" spans="1:34" ht="13">
      <c r="A105" s="25" t="s">
        <v>125</v>
      </c>
      <c r="B105" s="69" t="s">
        <v>4</v>
      </c>
      <c r="C105" s="69" t="s">
        <v>4</v>
      </c>
      <c r="D105" s="69" t="s">
        <v>4</v>
      </c>
      <c r="E105" s="69" t="s">
        <v>4</v>
      </c>
      <c r="F105" s="69" t="s">
        <v>4</v>
      </c>
      <c r="G105" s="69" t="s">
        <v>4</v>
      </c>
      <c r="H105" s="69" t="s">
        <v>4</v>
      </c>
      <c r="I105" s="69" t="s">
        <v>4</v>
      </c>
      <c r="J105" s="69" t="s">
        <v>4</v>
      </c>
      <c r="K105" s="69" t="s">
        <v>4</v>
      </c>
      <c r="L105" s="69" t="s">
        <v>4</v>
      </c>
      <c r="M105" s="69" t="s">
        <v>4</v>
      </c>
      <c r="N105" s="69" t="s">
        <v>4</v>
      </c>
      <c r="O105" s="69">
        <v>1985000</v>
      </c>
      <c r="P105" s="69">
        <v>2016000</v>
      </c>
      <c r="Q105" s="69">
        <v>2041000</v>
      </c>
      <c r="R105" s="69">
        <v>2100000</v>
      </c>
      <c r="S105" s="69">
        <v>2126708</v>
      </c>
      <c r="T105" s="69">
        <v>2153139</v>
      </c>
      <c r="U105" s="69">
        <v>2180686</v>
      </c>
      <c r="V105" s="69">
        <v>2208107</v>
      </c>
      <c r="W105" s="69">
        <v>1794180</v>
      </c>
      <c r="X105" s="69" t="s">
        <v>4</v>
      </c>
      <c r="Y105" s="69" t="s">
        <v>4</v>
      </c>
      <c r="Z105" s="69" t="s">
        <v>4</v>
      </c>
      <c r="AA105" s="69" t="s">
        <v>4</v>
      </c>
      <c r="AB105" s="69">
        <v>1771604</v>
      </c>
      <c r="AC105" s="69">
        <v>1783531</v>
      </c>
      <c r="AD105" s="69">
        <v>1798506</v>
      </c>
      <c r="AE105" s="69">
        <v>1795666</v>
      </c>
      <c r="AF105" s="69">
        <v>1782115</v>
      </c>
      <c r="AG105" s="69">
        <v>1798186</v>
      </c>
      <c r="AH105" s="69">
        <v>1773971</v>
      </c>
    </row>
    <row r="111" ht="13">
      <c r="A111" s="206" t="s">
        <v>242</v>
      </c>
    </row>
    <row r="112" ht="12.75">
      <c r="A112" s="4" t="s">
        <v>152</v>
      </c>
    </row>
    <row r="114" spans="1:36" ht="13">
      <c r="A114" s="202"/>
      <c r="B114" s="203">
        <v>1990</v>
      </c>
      <c r="C114" s="202">
        <v>1991</v>
      </c>
      <c r="D114" s="202">
        <v>1992</v>
      </c>
      <c r="E114" s="203">
        <v>1993</v>
      </c>
      <c r="F114" s="202">
        <v>1994</v>
      </c>
      <c r="G114" s="202">
        <v>1995</v>
      </c>
      <c r="H114" s="203">
        <v>1996</v>
      </c>
      <c r="I114" s="202">
        <v>1997</v>
      </c>
      <c r="J114" s="202">
        <v>1998</v>
      </c>
      <c r="K114" s="203">
        <v>1999</v>
      </c>
      <c r="L114" s="202">
        <v>2000</v>
      </c>
      <c r="M114" s="202">
        <v>2001</v>
      </c>
      <c r="N114" s="203">
        <v>2002</v>
      </c>
      <c r="O114" s="202">
        <v>2003</v>
      </c>
      <c r="P114" s="202">
        <v>2004</v>
      </c>
      <c r="Q114" s="203">
        <v>2005</v>
      </c>
      <c r="R114" s="202">
        <v>2006</v>
      </c>
      <c r="S114" s="202">
        <v>2007</v>
      </c>
      <c r="T114" s="203">
        <v>2008</v>
      </c>
      <c r="U114" s="202">
        <v>2009</v>
      </c>
      <c r="V114" s="202">
        <v>2010</v>
      </c>
      <c r="W114" s="203">
        <v>2011</v>
      </c>
      <c r="X114" s="202">
        <v>2012</v>
      </c>
      <c r="Y114" s="202">
        <v>2013</v>
      </c>
      <c r="Z114" s="203">
        <v>2014</v>
      </c>
      <c r="AA114" s="202">
        <v>2015</v>
      </c>
      <c r="AB114" s="202">
        <v>2016</v>
      </c>
      <c r="AC114" s="202">
        <v>2017</v>
      </c>
      <c r="AD114" s="202">
        <v>2018</v>
      </c>
      <c r="AE114" s="202">
        <v>2019</v>
      </c>
      <c r="AF114" s="202">
        <v>2020</v>
      </c>
      <c r="AG114" s="202">
        <v>2021</v>
      </c>
      <c r="AH114" s="202">
        <v>2022</v>
      </c>
      <c r="AI114" s="207" t="s">
        <v>200</v>
      </c>
      <c r="AJ114" s="193" t="s">
        <v>129</v>
      </c>
    </row>
    <row r="115" spans="1:36" ht="13">
      <c r="A115" s="25" t="s">
        <v>134</v>
      </c>
      <c r="B115" s="208">
        <f>_xlfn.IFERROR(B12/B66*1000,":")</f>
        <v>149.2135319216322</v>
      </c>
      <c r="C115" s="208">
        <f aca="true" t="shared" si="35" ref="C115:AH115">_xlfn.IFERROR(C12/C66*1000,":")</f>
        <v>148.1034599056873</v>
      </c>
      <c r="D115" s="208">
        <f t="shared" si="35"/>
        <v>143.8121294529394</v>
      </c>
      <c r="E115" s="208">
        <f t="shared" si="35"/>
        <v>143.1479418515937</v>
      </c>
      <c r="F115" s="208">
        <f t="shared" si="35"/>
        <v>141.97526841482318</v>
      </c>
      <c r="G115" s="208">
        <f t="shared" si="35"/>
        <v>146.58904832872958</v>
      </c>
      <c r="H115" s="208">
        <f t="shared" si="35"/>
        <v>151.32545349198054</v>
      </c>
      <c r="I115" s="208">
        <f t="shared" si="35"/>
        <v>150.47311689596944</v>
      </c>
      <c r="J115" s="208">
        <f t="shared" si="35"/>
        <v>150.67985553772783</v>
      </c>
      <c r="K115" s="208">
        <f t="shared" si="35"/>
        <v>149.1241643012346</v>
      </c>
      <c r="L115" s="208">
        <f t="shared" si="35"/>
        <v>150.33678658659937</v>
      </c>
      <c r="M115" s="208">
        <f t="shared" si="35"/>
        <v>153.89007017754088</v>
      </c>
      <c r="N115" s="208">
        <f t="shared" si="35"/>
        <v>154.03124577591402</v>
      </c>
      <c r="O115" s="208">
        <f t="shared" si="35"/>
        <v>157.2949532914228</v>
      </c>
      <c r="P115" s="208">
        <f t="shared" si="35"/>
        <v>158.97364407463658</v>
      </c>
      <c r="Q115" s="208">
        <f t="shared" si="35"/>
        <v>159.11835325772512</v>
      </c>
      <c r="R115" s="208">
        <f t="shared" si="35"/>
        <v>160.23688791162888</v>
      </c>
      <c r="S115" s="208">
        <f t="shared" si="35"/>
        <v>157.9229520505728</v>
      </c>
      <c r="T115" s="208">
        <f t="shared" si="35"/>
        <v>156.95363522684323</v>
      </c>
      <c r="U115" s="208">
        <f t="shared" si="35"/>
        <v>147.01337583273778</v>
      </c>
      <c r="V115" s="208">
        <f t="shared" si="35"/>
        <v>152.62562361142935</v>
      </c>
      <c r="W115" s="208">
        <f t="shared" si="35"/>
        <v>148.50441678483273</v>
      </c>
      <c r="X115" s="208">
        <f t="shared" si="35"/>
        <v>146.1864285709081</v>
      </c>
      <c r="Y115" s="208">
        <f t="shared" si="35"/>
        <v>144.29934627023437</v>
      </c>
      <c r="Z115" s="208">
        <f t="shared" si="35"/>
        <v>138.83362657347337</v>
      </c>
      <c r="AA115" s="208">
        <f t="shared" si="35"/>
        <v>139.76980014903617</v>
      </c>
      <c r="AB115" s="208">
        <f t="shared" si="35"/>
        <v>141.12773931991396</v>
      </c>
      <c r="AC115" s="208">
        <f t="shared" si="35"/>
        <v>143.65263610940238</v>
      </c>
      <c r="AD115" s="208">
        <f t="shared" si="35"/>
        <v>142.2044469084442</v>
      </c>
      <c r="AE115" s="208">
        <f t="shared" si="35"/>
        <v>140.84209553699569</v>
      </c>
      <c r="AF115" s="208">
        <f t="shared" si="35"/>
        <v>129.09176669880264</v>
      </c>
      <c r="AG115" s="208">
        <f t="shared" si="35"/>
        <v>136.9571119957712</v>
      </c>
      <c r="AH115" s="208">
        <f t="shared" si="35"/>
        <v>130.83800121050422</v>
      </c>
      <c r="AI115" s="28">
        <f>AG115/B115-1</f>
        <v>-0.08214013680942922</v>
      </c>
      <c r="AJ115" s="28">
        <f>AF115/C115-1</f>
        <v>-0.12836765068818345</v>
      </c>
    </row>
    <row r="116" spans="1:36" ht="13">
      <c r="A116" s="25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8"/>
      <c r="AJ116" s="28"/>
    </row>
    <row r="117" spans="1:36" ht="13">
      <c r="A117" s="25" t="s">
        <v>26</v>
      </c>
      <c r="B117" s="210">
        <v>387.54326127076195</v>
      </c>
      <c r="C117" s="210">
        <v>407.93198231009364</v>
      </c>
      <c r="D117" s="210">
        <v>403.268090349076</v>
      </c>
      <c r="E117" s="210">
        <v>403.2982849905003</v>
      </c>
      <c r="F117" s="210">
        <v>387.96028235882056</v>
      </c>
      <c r="G117" s="210">
        <v>343.21883890053</v>
      </c>
      <c r="H117" s="210">
        <v>344.511166180758</v>
      </c>
      <c r="I117" s="210">
        <v>335.966575506777</v>
      </c>
      <c r="J117" s="210">
        <v>324.3487999052245</v>
      </c>
      <c r="K117" s="210">
        <v>337.547941967942</v>
      </c>
      <c r="L117" s="210">
        <v>353.06360701107013</v>
      </c>
      <c r="M117" s="210">
        <v>367.8221412300683</v>
      </c>
      <c r="N117" s="210">
        <v>379.10769507938295</v>
      </c>
      <c r="O117" s="210">
        <v>395.7455900066919</v>
      </c>
      <c r="P117" s="210">
        <v>433.0703908035871</v>
      </c>
      <c r="Q117" s="210">
        <v>435.90072631875637</v>
      </c>
      <c r="R117" s="210">
        <v>421.6734777844574</v>
      </c>
      <c r="S117" s="210">
        <v>407.4812983134777</v>
      </c>
      <c r="T117" s="210">
        <v>401.42136300405747</v>
      </c>
      <c r="U117" s="210">
        <v>370.6262127659574</v>
      </c>
      <c r="V117" s="210">
        <v>387.2747766229937</v>
      </c>
      <c r="W117" s="210">
        <v>373.7935604876524</v>
      </c>
      <c r="X117" s="210">
        <v>355.83413832063457</v>
      </c>
      <c r="Y117" s="210">
        <v>338.35607842260987</v>
      </c>
      <c r="Z117" s="210">
        <v>321.5822569494979</v>
      </c>
      <c r="AA117" s="210">
        <v>310.7415668664447</v>
      </c>
      <c r="AB117" s="210">
        <v>304.4659634984182</v>
      </c>
      <c r="AC117" s="210">
        <v>306.9491388548878</v>
      </c>
      <c r="AD117" s="210">
        <v>313.3032034617653</v>
      </c>
      <c r="AE117" s="210">
        <v>310.0258367079659</v>
      </c>
      <c r="AF117" s="210">
        <v>265.3839688999342</v>
      </c>
      <c r="AG117" s="210">
        <v>278.53753249413137</v>
      </c>
      <c r="AH117" s="210">
        <v>248.30099613106353</v>
      </c>
      <c r="AI117" s="28">
        <f aca="true" t="shared" si="36" ref="AI117:AI156">AG117/B117-1</f>
        <v>-0.2812737045644883</v>
      </c>
      <c r="AJ117" s="28">
        <f aca="true" t="shared" si="37" ref="AJ117:AJ143">AF117/C117-1</f>
        <v>-0.34944064106697115</v>
      </c>
    </row>
    <row r="118" spans="1:36" ht="13">
      <c r="A118" s="25" t="s">
        <v>36</v>
      </c>
      <c r="B118" s="210">
        <v>245.86895862260707</v>
      </c>
      <c r="C118" s="210">
        <v>247.650574434858</v>
      </c>
      <c r="D118" s="210">
        <v>233.0074670879033</v>
      </c>
      <c r="E118" s="210">
        <v>242.59061535728512</v>
      </c>
      <c r="F118" s="210">
        <v>256.6705925585162</v>
      </c>
      <c r="G118" s="210">
        <v>242.58796188245208</v>
      </c>
      <c r="H118" s="210">
        <v>260.1492732017856</v>
      </c>
      <c r="I118" s="210">
        <v>269.50384738286</v>
      </c>
      <c r="J118" s="210">
        <v>272.0690536040979</v>
      </c>
      <c r="K118" s="210">
        <v>271.2849565648496</v>
      </c>
      <c r="L118" s="210">
        <v>270.74717372916916</v>
      </c>
      <c r="M118" s="210">
        <v>276.28698552338636</v>
      </c>
      <c r="N118" s="210">
        <v>290.30721509418566</v>
      </c>
      <c r="O118" s="210">
        <v>305.04604214705466</v>
      </c>
      <c r="P118" s="210">
        <v>306.827633679277</v>
      </c>
      <c r="Q118" s="210">
        <v>282.6629726745026</v>
      </c>
      <c r="R118" s="210">
        <v>306.76762298357175</v>
      </c>
      <c r="S118" s="210">
        <v>300.5243247289393</v>
      </c>
      <c r="T118" s="210">
        <v>287.3229940888417</v>
      </c>
      <c r="U118" s="210">
        <v>266.19770633124523</v>
      </c>
      <c r="V118" s="210">
        <v>289.5020673924917</v>
      </c>
      <c r="W118" s="210">
        <v>277.5628886777163</v>
      </c>
      <c r="X118" s="210">
        <v>265.838234251334</v>
      </c>
      <c r="Y118" s="210">
        <v>260.40255228156326</v>
      </c>
      <c r="Z118" s="210">
        <v>264.54611567579667</v>
      </c>
      <c r="AA118" s="210">
        <v>252.18840616526367</v>
      </c>
      <c r="AB118" s="210">
        <v>260.56427997116253</v>
      </c>
      <c r="AC118" s="210">
        <v>263.3010909641984</v>
      </c>
      <c r="AD118" s="210">
        <v>267.5910600693254</v>
      </c>
      <c r="AE118" s="210">
        <v>262.11772699091813</v>
      </c>
      <c r="AF118" s="210">
        <v>245.76279787565977</v>
      </c>
      <c r="AG118" s="210">
        <v>257.16646809882474</v>
      </c>
      <c r="AH118" s="210">
        <v>247.75556577300804</v>
      </c>
      <c r="AI118" s="28">
        <f t="shared" si="36"/>
        <v>0.045949311940425286</v>
      </c>
      <c r="AJ118" s="28">
        <f t="shared" si="37"/>
        <v>-0.007622742501228408</v>
      </c>
    </row>
    <row r="119" spans="1:36" ht="13">
      <c r="A119" s="25" t="s">
        <v>28</v>
      </c>
      <c r="B119" s="210">
        <v>94.83017904264676</v>
      </c>
      <c r="C119" s="210">
        <v>92.17066215723334</v>
      </c>
      <c r="D119" s="210">
        <v>91.42218978022369</v>
      </c>
      <c r="E119" s="210">
        <v>109.29396002219485</v>
      </c>
      <c r="F119" s="210">
        <v>99.50343149471676</v>
      </c>
      <c r="G119" s="210">
        <v>92.93021600125388</v>
      </c>
      <c r="H119" s="210">
        <v>87.81355376793057</v>
      </c>
      <c r="I119" s="210">
        <v>109.8845059713428</v>
      </c>
      <c r="J119" s="210">
        <v>87.52160468118778</v>
      </c>
      <c r="K119" s="210">
        <v>93.95699241971339</v>
      </c>
      <c r="L119" s="210">
        <v>157.99685666441164</v>
      </c>
      <c r="M119" s="210">
        <v>172.67631541969521</v>
      </c>
      <c r="N119" s="210">
        <v>167.14203541953322</v>
      </c>
      <c r="O119" s="210">
        <v>192.96695662679713</v>
      </c>
      <c r="P119" s="210">
        <v>201.3209392122881</v>
      </c>
      <c r="Q119" s="210">
        <v>165.75292797043716</v>
      </c>
      <c r="R119" s="210">
        <v>174.66857942859122</v>
      </c>
      <c r="S119" s="210">
        <v>185.88467910536073</v>
      </c>
      <c r="T119" s="210">
        <v>193.8832656584084</v>
      </c>
      <c r="U119" s="210">
        <v>206.53840350817424</v>
      </c>
      <c r="V119" s="210">
        <v>241.46200127044852</v>
      </c>
      <c r="W119" s="210">
        <v>229.10457626587694</v>
      </c>
      <c r="X119" s="210">
        <v>217.22088584251796</v>
      </c>
      <c r="Y119" s="210">
        <v>205.0047501946704</v>
      </c>
      <c r="Z119" s="210">
        <v>206.27143103319798</v>
      </c>
      <c r="AA119" s="210">
        <v>218.48819057019588</v>
      </c>
      <c r="AB119" s="210">
        <v>229.63838238069337</v>
      </c>
      <c r="AC119" s="210">
        <v>269.1753606910321</v>
      </c>
      <c r="AD119" s="210">
        <v>268.7760967498492</v>
      </c>
      <c r="AE119" s="210">
        <v>268.3671962217283</v>
      </c>
      <c r="AF119" s="210">
        <v>239.77562752155222</v>
      </c>
      <c r="AG119" s="210">
        <v>222.07417942259252</v>
      </c>
      <c r="AH119" s="210">
        <v>244.38577387225007</v>
      </c>
      <c r="AI119" s="28">
        <f t="shared" si="36"/>
        <v>1.3418091335957718</v>
      </c>
      <c r="AJ119" s="28">
        <f t="shared" si="37"/>
        <v>1.6014311051874675</v>
      </c>
    </row>
    <row r="120" spans="1:36" ht="13">
      <c r="A120" s="25" t="s">
        <v>12</v>
      </c>
      <c r="B120" s="210">
        <v>222.34966327167203</v>
      </c>
      <c r="C120" s="210">
        <v>230.7381840847704</v>
      </c>
      <c r="D120" s="210">
        <v>232.15653955993005</v>
      </c>
      <c r="E120" s="210">
        <v>226.1612865067148</v>
      </c>
      <c r="F120" s="210">
        <v>237.20883992297112</v>
      </c>
      <c r="G120" s="210">
        <v>239.86702145406568</v>
      </c>
      <c r="H120" s="210">
        <v>254.12441872742974</v>
      </c>
      <c r="I120" s="210">
        <v>256.987655239913</v>
      </c>
      <c r="J120" s="210">
        <v>262.73479631218345</v>
      </c>
      <c r="K120" s="210">
        <v>259.75921111066725</v>
      </c>
      <c r="L120" s="210">
        <v>264.8829108265045</v>
      </c>
      <c r="M120" s="210">
        <v>261.6834021311038</v>
      </c>
      <c r="N120" s="210">
        <v>258.31156563341887</v>
      </c>
      <c r="O120" s="210">
        <v>269.96694137146136</v>
      </c>
      <c r="P120" s="210">
        <v>271.3426349317712</v>
      </c>
      <c r="Q120" s="210">
        <v>268.217081574581</v>
      </c>
      <c r="R120" s="210">
        <v>266.4023827694589</v>
      </c>
      <c r="S120" s="210">
        <v>264.44270990106884</v>
      </c>
      <c r="T120" s="210">
        <v>270.90198742536</v>
      </c>
      <c r="U120" s="210">
        <v>247.75199245239503</v>
      </c>
      <c r="V120" s="210">
        <v>263.7433534703487</v>
      </c>
      <c r="W120" s="210">
        <v>241.30143051703004</v>
      </c>
      <c r="X120" s="210">
        <v>228.3178130441719</v>
      </c>
      <c r="Y120" s="210">
        <v>235.4730225622721</v>
      </c>
      <c r="Z120" s="210">
        <v>220.94036771834675</v>
      </c>
      <c r="AA120" s="210">
        <v>221.69296094408665</v>
      </c>
      <c r="AB120" s="210">
        <v>233.73758197355755</v>
      </c>
      <c r="AC120" s="210">
        <v>235.7604401515294</v>
      </c>
      <c r="AD120" s="210">
        <v>235.0506170544442</v>
      </c>
      <c r="AE120" s="210">
        <v>234.94571079669112</v>
      </c>
      <c r="AF120" s="210">
        <v>210.09260408385722</v>
      </c>
      <c r="AG120" s="210">
        <v>233.23406062623332</v>
      </c>
      <c r="AH120" s="210">
        <v>215.96757529487746</v>
      </c>
      <c r="AI120" s="28">
        <f t="shared" si="36"/>
        <v>0.04895171503481199</v>
      </c>
      <c r="AJ120" s="28">
        <f t="shared" si="37"/>
        <v>-0.08947621774351944</v>
      </c>
    </row>
    <row r="121" spans="1:36" ht="13">
      <c r="A121" s="25" t="s">
        <v>37</v>
      </c>
      <c r="B121" s="210">
        <v>235.8650277077424</v>
      </c>
      <c r="C121" s="210">
        <v>241.94615586982562</v>
      </c>
      <c r="D121" s="210">
        <v>229.27842799498387</v>
      </c>
      <c r="E121" s="210">
        <v>228.6765295910165</v>
      </c>
      <c r="F121" s="210">
        <v>243.52770525787614</v>
      </c>
      <c r="G121" s="210">
        <v>244.4085173950627</v>
      </c>
      <c r="H121" s="210">
        <v>249.52038824119413</v>
      </c>
      <c r="I121" s="210">
        <v>244.42156915841136</v>
      </c>
      <c r="J121" s="210">
        <v>249.3791720376937</v>
      </c>
      <c r="K121" s="210">
        <v>244.78285915059334</v>
      </c>
      <c r="L121" s="210">
        <v>231.82074058960714</v>
      </c>
      <c r="M121" s="210">
        <v>245.23841175162045</v>
      </c>
      <c r="N121" s="210">
        <v>248.7115699763209</v>
      </c>
      <c r="O121" s="210">
        <v>244.53767565006572</v>
      </c>
      <c r="P121" s="210">
        <v>254.54768435114033</v>
      </c>
      <c r="Q121" s="210">
        <v>247.8484102123179</v>
      </c>
      <c r="R121" s="210">
        <v>241.53876841451887</v>
      </c>
      <c r="S121" s="210">
        <v>238.5664939549055</v>
      </c>
      <c r="T121" s="210">
        <v>235.44590858666305</v>
      </c>
      <c r="U121" s="210">
        <v>212.30163421920113</v>
      </c>
      <c r="V121" s="210">
        <v>234.95173221826846</v>
      </c>
      <c r="W121" s="210">
        <v>233.75989164755825</v>
      </c>
      <c r="X121" s="210">
        <v>231.3864889845938</v>
      </c>
      <c r="Y121" s="210">
        <v>225.7142741133665</v>
      </c>
      <c r="Z121" s="210">
        <v>221.6370922389367</v>
      </c>
      <c r="AA121" s="210">
        <v>209.90978783475106</v>
      </c>
      <c r="AB121" s="210">
        <v>217.23762795252512</v>
      </c>
      <c r="AC121" s="210">
        <v>220.61903154458966</v>
      </c>
      <c r="AD121" s="210">
        <v>218.70844748574197</v>
      </c>
      <c r="AE121" s="210">
        <v>211.93645442384474</v>
      </c>
      <c r="AF121" s="210">
        <v>192.00663058919173</v>
      </c>
      <c r="AG121" s="210">
        <v>200.62484426928802</v>
      </c>
      <c r="AH121" s="210">
        <v>191.75339871718506</v>
      </c>
      <c r="AI121" s="28">
        <f t="shared" si="36"/>
        <v>-0.1494082602280491</v>
      </c>
      <c r="AJ121" s="28">
        <f t="shared" si="37"/>
        <v>-0.20640759966239297</v>
      </c>
    </row>
    <row r="122" spans="1:36" ht="13">
      <c r="A122" s="25" t="s">
        <v>29</v>
      </c>
      <c r="B122" s="210">
        <v>224.60978961729518</v>
      </c>
      <c r="C122" s="210">
        <v>231.324075735263</v>
      </c>
      <c r="D122" s="210">
        <v>228.31166760855697</v>
      </c>
      <c r="E122" s="210">
        <v>229.97369432296298</v>
      </c>
      <c r="F122" s="210">
        <v>230.10746337088563</v>
      </c>
      <c r="G122" s="210">
        <v>235.54343086757223</v>
      </c>
      <c r="H122" s="210">
        <v>246.001241069947</v>
      </c>
      <c r="I122" s="210">
        <v>241.33719951947396</v>
      </c>
      <c r="J122" s="210">
        <v>241.90081602423172</v>
      </c>
      <c r="K122" s="210">
        <v>238.92455234617526</v>
      </c>
      <c r="L122" s="210">
        <v>241.29842687350882</v>
      </c>
      <c r="M122" s="210">
        <v>247.69559378435395</v>
      </c>
      <c r="N122" s="210">
        <v>247.87079030268634</v>
      </c>
      <c r="O122" s="210">
        <v>251.59875447828796</v>
      </c>
      <c r="P122" s="210">
        <v>256.1048935074061</v>
      </c>
      <c r="Q122" s="210">
        <v>255.0269328324643</v>
      </c>
      <c r="R122" s="210">
        <v>255.57000607926557</v>
      </c>
      <c r="S122" s="210">
        <v>255.48539215571202</v>
      </c>
      <c r="T122" s="210">
        <v>251.50613691261026</v>
      </c>
      <c r="U122" s="210">
        <v>241.73138255395386</v>
      </c>
      <c r="V122" s="210">
        <v>252.63181761387594</v>
      </c>
      <c r="W122" s="210">
        <v>240.00460548305128</v>
      </c>
      <c r="X122" s="210">
        <v>236.3272204499273</v>
      </c>
      <c r="Y122" s="210">
        <v>230.15255589012236</v>
      </c>
      <c r="Z122" s="210">
        <v>218.76175065981693</v>
      </c>
      <c r="AA122" s="210">
        <v>200.54960029527726</v>
      </c>
      <c r="AB122" s="210">
        <v>213.84877626166727</v>
      </c>
      <c r="AC122" s="210">
        <v>209.20052206166588</v>
      </c>
      <c r="AD122" s="210">
        <v>192.40657219300013</v>
      </c>
      <c r="AE122" s="210">
        <v>212.51036412513875</v>
      </c>
      <c r="AF122" s="210">
        <v>201.75597557041948</v>
      </c>
      <c r="AG122" s="210">
        <v>205.2658818688998</v>
      </c>
      <c r="AH122" s="210">
        <v>187.37571287782524</v>
      </c>
      <c r="AI122" s="28">
        <f t="shared" si="36"/>
        <v>-0.08612228247644405</v>
      </c>
      <c r="AJ122" s="28">
        <f t="shared" si="37"/>
        <v>-0.12782111014973851</v>
      </c>
    </row>
    <row r="123" spans="1:36" ht="13">
      <c r="A123" s="25" t="s">
        <v>96</v>
      </c>
      <c r="B123" s="210">
        <v>202.00268690657552</v>
      </c>
      <c r="C123" s="210">
        <v>184.29619897197438</v>
      </c>
      <c r="D123" s="210">
        <v>179.28468269917386</v>
      </c>
      <c r="E123" s="210">
        <v>173.25907403635802</v>
      </c>
      <c r="F123" s="210">
        <v>167.1686933236875</v>
      </c>
      <c r="G123" s="210">
        <v>169.68240657432898</v>
      </c>
      <c r="H123" s="210">
        <v>174.61339434089203</v>
      </c>
      <c r="I123" s="210">
        <v>176.3092721534305</v>
      </c>
      <c r="J123" s="210">
        <v>170.912720643744</v>
      </c>
      <c r="K123" s="210">
        <v>159.72251990622397</v>
      </c>
      <c r="L123" s="210">
        <v>168.19432700486027</v>
      </c>
      <c r="M123" s="210">
        <v>173.344921001479</v>
      </c>
      <c r="N123" s="210">
        <v>176.2262748571685</v>
      </c>
      <c r="O123" s="210">
        <v>184.18899051659682</v>
      </c>
      <c r="P123" s="210">
        <v>188.8431512924474</v>
      </c>
      <c r="Q123" s="210">
        <v>186.92850707260766</v>
      </c>
      <c r="R123" s="210">
        <v>190.69962098392764</v>
      </c>
      <c r="S123" s="210">
        <v>189.72804460362855</v>
      </c>
      <c r="T123" s="210">
        <v>184.62681286715363</v>
      </c>
      <c r="U123" s="210">
        <v>172.04890136309186</v>
      </c>
      <c r="V123" s="210">
        <v>181.95081345138752</v>
      </c>
      <c r="W123" s="210">
        <v>174.14264206834332</v>
      </c>
      <c r="X123" s="210">
        <v>172.33624829790645</v>
      </c>
      <c r="Y123" s="210">
        <v>172.97211853225403</v>
      </c>
      <c r="Z123" s="210">
        <v>167.3242665650979</v>
      </c>
      <c r="AA123" s="210">
        <v>167.07054503701983</v>
      </c>
      <c r="AB123" s="210">
        <v>165.2672219967646</v>
      </c>
      <c r="AC123" s="210">
        <v>172.0139013613995</v>
      </c>
      <c r="AD123" s="210">
        <v>172.2026864139724</v>
      </c>
      <c r="AE123" s="210">
        <v>168.79063015267892</v>
      </c>
      <c r="AF123" s="210">
        <v>157.8613447299447</v>
      </c>
      <c r="AG123" s="210">
        <v>170.53373382871345</v>
      </c>
      <c r="AH123" s="210">
        <v>166.66823892688083</v>
      </c>
      <c r="AI123" s="28">
        <f t="shared" si="36"/>
        <v>-0.15578482425046247</v>
      </c>
      <c r="AJ123" s="28">
        <f t="shared" si="37"/>
        <v>-0.1434367848576713</v>
      </c>
    </row>
    <row r="124" spans="1:36" ht="13">
      <c r="A124" s="25" t="s">
        <v>16</v>
      </c>
      <c r="B124" s="210">
        <v>291.24684849538295</v>
      </c>
      <c r="C124" s="210">
        <v>271.63746173654073</v>
      </c>
      <c r="D124" s="210">
        <v>174.18557919013583</v>
      </c>
      <c r="E124" s="210">
        <v>153.38378670590873</v>
      </c>
      <c r="F124" s="210">
        <v>174.06459519334413</v>
      </c>
      <c r="G124" s="210">
        <v>165.30988243012277</v>
      </c>
      <c r="H124" s="210">
        <v>175.1935402387889</v>
      </c>
      <c r="I124" s="210">
        <v>172.0078122555114</v>
      </c>
      <c r="J124" s="210">
        <v>160.4160984987158</v>
      </c>
      <c r="K124" s="210">
        <v>153.6323169984564</v>
      </c>
      <c r="L124" s="210">
        <v>143.79835075825156</v>
      </c>
      <c r="M124" s="210">
        <v>152.47647337584007</v>
      </c>
      <c r="N124" s="210">
        <v>143.76158177389394</v>
      </c>
      <c r="O124" s="210">
        <v>155.0486049200474</v>
      </c>
      <c r="P124" s="210">
        <v>169.87163915827998</v>
      </c>
      <c r="Q124" s="210">
        <v>172.97164219744639</v>
      </c>
      <c r="R124" s="210">
        <v>175.37884652402457</v>
      </c>
      <c r="S124" s="210">
        <v>206.31072141304026</v>
      </c>
      <c r="T124" s="210">
        <v>182.73198723887512</v>
      </c>
      <c r="U124" s="210">
        <v>145.89239223202122</v>
      </c>
      <c r="V124" s="210">
        <v>192.8083500213757</v>
      </c>
      <c r="W124" s="210">
        <v>187.4460305642044</v>
      </c>
      <c r="X124" s="210">
        <v>179.43480275305856</v>
      </c>
      <c r="Y124" s="210">
        <v>199.62650226409548</v>
      </c>
      <c r="Z124" s="210">
        <v>187.74066113956403</v>
      </c>
      <c r="AA124" s="210">
        <v>163.532824537787</v>
      </c>
      <c r="AB124" s="210">
        <v>200.21233654319636</v>
      </c>
      <c r="AC124" s="210">
        <v>198.3993653254892</v>
      </c>
      <c r="AD124" s="210">
        <v>191.19646313146592</v>
      </c>
      <c r="AE124" s="210">
        <v>161.1820096314971</v>
      </c>
      <c r="AF124" s="210">
        <v>150.9085762271102</v>
      </c>
      <c r="AG124" s="210">
        <v>154.54253090819418</v>
      </c>
      <c r="AH124" s="210">
        <v>162.32022471910113</v>
      </c>
      <c r="AI124" s="28">
        <f t="shared" si="36"/>
        <v>-0.46937612644881854</v>
      </c>
      <c r="AJ124" s="28">
        <f t="shared" si="37"/>
        <v>-0.44444858502810136</v>
      </c>
    </row>
    <row r="125" spans="1:36" ht="13">
      <c r="A125" s="25" t="s">
        <v>30</v>
      </c>
      <c r="B125" s="210">
        <v>138.80746997508638</v>
      </c>
      <c r="C125" s="210">
        <v>146.35796371932545</v>
      </c>
      <c r="D125" s="210">
        <v>139.09365103971726</v>
      </c>
      <c r="E125" s="210">
        <v>139.3205134044079</v>
      </c>
      <c r="F125" s="210">
        <v>137.92674226163885</v>
      </c>
      <c r="G125" s="210">
        <v>143.89059278611705</v>
      </c>
      <c r="H125" s="210">
        <v>152.996458221715</v>
      </c>
      <c r="I125" s="210">
        <v>151.66455563024374</v>
      </c>
      <c r="J125" s="210">
        <v>154.18733813433403</v>
      </c>
      <c r="K125" s="210">
        <v>153.7211361258138</v>
      </c>
      <c r="L125" s="210">
        <v>153.01110121659255</v>
      </c>
      <c r="M125" s="210">
        <v>161.02136917515713</v>
      </c>
      <c r="N125" s="210">
        <v>161.11254098645279</v>
      </c>
      <c r="O125" s="210">
        <v>168.81426156871504</v>
      </c>
      <c r="P125" s="210">
        <v>170.18942439938826</v>
      </c>
      <c r="Q125" s="210">
        <v>175.62313709227945</v>
      </c>
      <c r="R125" s="210">
        <v>176.06894880703362</v>
      </c>
      <c r="S125" s="210">
        <v>172.46838627238685</v>
      </c>
      <c r="T125" s="210">
        <v>173.315546638302</v>
      </c>
      <c r="U125" s="210">
        <v>164.01112525094473</v>
      </c>
      <c r="V125" s="210">
        <v>174.72908755798107</v>
      </c>
      <c r="W125" s="210">
        <v>169.1688414698506</v>
      </c>
      <c r="X125" s="210">
        <v>168.01137638242838</v>
      </c>
      <c r="Y125" s="210">
        <v>169.1001112181224</v>
      </c>
      <c r="Z125" s="210">
        <v>162.0936484533109</v>
      </c>
      <c r="AA125" s="210">
        <v>164.5564334509115</v>
      </c>
      <c r="AB125" s="210">
        <v>164.62083087225966</v>
      </c>
      <c r="AC125" s="210">
        <v>166.19969394262876</v>
      </c>
      <c r="AD125" s="210">
        <v>161.4879215285595</v>
      </c>
      <c r="AE125" s="210">
        <v>164.39006691105712</v>
      </c>
      <c r="AF125" s="210">
        <v>152.17807826120563</v>
      </c>
      <c r="AG125" s="210">
        <v>160.42504195836761</v>
      </c>
      <c r="AH125" s="210">
        <v>151.20822628177595</v>
      </c>
      <c r="AI125" s="28">
        <f t="shared" si="36"/>
        <v>0.1557378143061121</v>
      </c>
      <c r="AJ125" s="28">
        <f t="shared" si="37"/>
        <v>0.039766298969843294</v>
      </c>
    </row>
    <row r="126" spans="1:36" ht="13">
      <c r="A126" s="25" t="s">
        <v>15</v>
      </c>
      <c r="B126" s="210">
        <v>239.29996908854773</v>
      </c>
      <c r="C126" s="210">
        <v>183.94905692029238</v>
      </c>
      <c r="D126" s="210">
        <v>179.27464246333372</v>
      </c>
      <c r="E126" s="210">
        <v>176.35046430343766</v>
      </c>
      <c r="F126" s="210">
        <v>174.8289801802951</v>
      </c>
      <c r="G126" s="210">
        <v>176.26545940454733</v>
      </c>
      <c r="H126" s="210">
        <v>181.47696800167407</v>
      </c>
      <c r="I126" s="210">
        <v>179.7207651104235</v>
      </c>
      <c r="J126" s="210">
        <v>178.52744173074308</v>
      </c>
      <c r="K126" s="210">
        <v>174.80345145680647</v>
      </c>
      <c r="L126" s="210">
        <v>175.6143051033321</v>
      </c>
      <c r="M126" s="210">
        <v>180.44340712335614</v>
      </c>
      <c r="N126" s="210">
        <v>176.15547723141114</v>
      </c>
      <c r="O126" s="210">
        <v>176.48234790883276</v>
      </c>
      <c r="P126" s="210">
        <v>177.78472923442928</v>
      </c>
      <c r="Q126" s="210">
        <v>177.0949876770359</v>
      </c>
      <c r="R126" s="210">
        <v>182.64299063799402</v>
      </c>
      <c r="S126" s="210">
        <v>174.22098562561683</v>
      </c>
      <c r="T126" s="210">
        <v>176.55874097004036</v>
      </c>
      <c r="U126" s="210">
        <v>165.55094562161116</v>
      </c>
      <c r="V126" s="210">
        <v>174.5426059943554</v>
      </c>
      <c r="W126" s="210">
        <v>168.82637725668118</v>
      </c>
      <c r="X126" s="210">
        <v>169.9924437337463</v>
      </c>
      <c r="Y126" s="210">
        <v>173.17716044904319</v>
      </c>
      <c r="Z126" s="210">
        <v>165.29036636943766</v>
      </c>
      <c r="AA126" s="210">
        <v>165.26780423154955</v>
      </c>
      <c r="AB126" s="210">
        <v>164.48789728358088</v>
      </c>
      <c r="AC126" s="210">
        <v>164.52628902137965</v>
      </c>
      <c r="AD126" s="210">
        <v>160.08383805890475</v>
      </c>
      <c r="AE126" s="210">
        <v>156.09263346064242</v>
      </c>
      <c r="AF126" s="210">
        <v>144.08410116158134</v>
      </c>
      <c r="AG126" s="210">
        <v>149.91556383401502</v>
      </c>
      <c r="AH126" s="210">
        <v>142.72197370730876</v>
      </c>
      <c r="AI126" s="28">
        <f t="shared" si="36"/>
        <v>-0.3735245165094775</v>
      </c>
      <c r="AJ126" s="28">
        <f t="shared" si="37"/>
        <v>-0.21671736961383314</v>
      </c>
    </row>
    <row r="127" spans="1:36" ht="13">
      <c r="A127" s="25" t="s">
        <v>20</v>
      </c>
      <c r="B127" s="210" t="s">
        <v>4</v>
      </c>
      <c r="C127" s="210">
        <v>173.4351554879142</v>
      </c>
      <c r="D127" s="210">
        <v>169.835069250496</v>
      </c>
      <c r="E127" s="210">
        <v>171.70652353977468</v>
      </c>
      <c r="F127" s="210">
        <v>164.6370581541248</v>
      </c>
      <c r="G127" s="210">
        <v>170.86178064928754</v>
      </c>
      <c r="H127" s="210">
        <v>179.92578720542318</v>
      </c>
      <c r="I127" s="210">
        <v>174.1262612306728</v>
      </c>
      <c r="J127" s="210">
        <v>178.81307520341576</v>
      </c>
      <c r="K127" s="210">
        <v>178.21362469061535</v>
      </c>
      <c r="L127" s="210">
        <v>178.91833384749617</v>
      </c>
      <c r="M127" s="210">
        <v>183.1832945155255</v>
      </c>
      <c r="N127" s="210">
        <v>182.25793891173157</v>
      </c>
      <c r="O127" s="210">
        <v>185.40095762827698</v>
      </c>
      <c r="P127" s="210">
        <v>187.27354989524298</v>
      </c>
      <c r="Q127" s="210">
        <v>186.56352996127148</v>
      </c>
      <c r="R127" s="210">
        <v>182.6237097525551</v>
      </c>
      <c r="S127" s="210">
        <v>179.84122800408798</v>
      </c>
      <c r="T127" s="210">
        <v>179.59824941862394</v>
      </c>
      <c r="U127" s="210">
        <v>171.7208832957323</v>
      </c>
      <c r="V127" s="210">
        <v>176.12682112717863</v>
      </c>
      <c r="W127" s="210">
        <v>172.19933402505725</v>
      </c>
      <c r="X127" s="210">
        <v>171.4510305110149</v>
      </c>
      <c r="Y127" s="210">
        <v>171.33151338369385</v>
      </c>
      <c r="Z127" s="210">
        <v>163.21469709962733</v>
      </c>
      <c r="AA127" s="210">
        <v>165.13214930905468</v>
      </c>
      <c r="AB127" s="210">
        <v>161.81178193513105</v>
      </c>
      <c r="AC127" s="210">
        <v>161.47556897926495</v>
      </c>
      <c r="AD127" s="210">
        <v>160.35351466315635</v>
      </c>
      <c r="AE127" s="210">
        <v>158.03225811637668</v>
      </c>
      <c r="AF127" s="210">
        <v>139.7052576301894</v>
      </c>
      <c r="AG127" s="210">
        <v>150.4243874684839</v>
      </c>
      <c r="AH127" s="210">
        <v>136.3282804635348</v>
      </c>
      <c r="AI127" s="28" t="e">
        <f t="shared" si="36"/>
        <v>#VALUE!</v>
      </c>
      <c r="AJ127" s="28">
        <f t="shared" si="37"/>
        <v>-0.19448131933133506</v>
      </c>
    </row>
    <row r="128" spans="1:36" ht="13">
      <c r="A128" s="25" t="s">
        <v>23</v>
      </c>
      <c r="B128" s="210">
        <v>122.52258340536623</v>
      </c>
      <c r="C128" s="210">
        <v>124.50628043349042</v>
      </c>
      <c r="D128" s="210">
        <v>133.20581890297794</v>
      </c>
      <c r="E128" s="210">
        <v>134.04133352496885</v>
      </c>
      <c r="F128" s="210">
        <v>148.38491872898706</v>
      </c>
      <c r="G128" s="210">
        <v>132.42479148557712</v>
      </c>
      <c r="H128" s="210">
        <v>143.17730024240743</v>
      </c>
      <c r="I128" s="210">
        <v>138.5621607262653</v>
      </c>
      <c r="J128" s="210">
        <v>145.75453744362906</v>
      </c>
      <c r="K128" s="210">
        <v>148.41180355620904</v>
      </c>
      <c r="L128" s="210">
        <v>158.5255924355935</v>
      </c>
      <c r="M128" s="210">
        <v>158.38749822593107</v>
      </c>
      <c r="N128" s="210">
        <v>154.4901146499343</v>
      </c>
      <c r="O128" s="210">
        <v>164.49117300902313</v>
      </c>
      <c r="P128" s="210">
        <v>148.70969285910914</v>
      </c>
      <c r="Q128" s="210">
        <v>161.93667973050214</v>
      </c>
      <c r="R128" s="210">
        <v>165.49090808897157</v>
      </c>
      <c r="S128" s="210">
        <v>167.84147055874266</v>
      </c>
      <c r="T128" s="210">
        <v>171.14232552268163</v>
      </c>
      <c r="U128" s="210">
        <v>160.95297077535042</v>
      </c>
      <c r="V128" s="210">
        <v>150.5327758380741</v>
      </c>
      <c r="W128" s="210">
        <v>145.094853117174</v>
      </c>
      <c r="X128" s="210">
        <v>132.87884493353334</v>
      </c>
      <c r="Y128" s="210">
        <v>118.00242528393146</v>
      </c>
      <c r="Z128" s="210">
        <v>120.87637645687644</v>
      </c>
      <c r="AA128" s="210">
        <v>125.64543428161245</v>
      </c>
      <c r="AB128" s="210">
        <v>135.73932801222182</v>
      </c>
      <c r="AC128" s="210">
        <v>138.4562436681243</v>
      </c>
      <c r="AD128" s="210">
        <v>140.60882675565472</v>
      </c>
      <c r="AE128" s="210">
        <v>138.78589312238054</v>
      </c>
      <c r="AF128" s="210">
        <v>120.63230049380353</v>
      </c>
      <c r="AG128" s="210">
        <v>124.3897692763561</v>
      </c>
      <c r="AH128" s="210">
        <v>132.31666896944307</v>
      </c>
      <c r="AI128" s="28">
        <f t="shared" si="36"/>
        <v>0.015239524168473295</v>
      </c>
      <c r="AJ128" s="28">
        <f t="shared" si="37"/>
        <v>-0.031114735145881367</v>
      </c>
    </row>
    <row r="129" spans="1:36" ht="13">
      <c r="A129" s="25" t="s">
        <v>35</v>
      </c>
      <c r="B129" s="210">
        <v>168.5115392187437</v>
      </c>
      <c r="C129" s="210">
        <v>150.5230936121359</v>
      </c>
      <c r="D129" s="210">
        <v>142.80366084786337</v>
      </c>
      <c r="E129" s="210">
        <v>139.633024441327</v>
      </c>
      <c r="F129" s="210">
        <v>136.7016845452646</v>
      </c>
      <c r="G129" s="210">
        <v>138.99744259323808</v>
      </c>
      <c r="H129" s="210">
        <v>141.01915741860245</v>
      </c>
      <c r="I129" s="210">
        <v>140.86500052426766</v>
      </c>
      <c r="J129" s="210">
        <v>136.3499774484237</v>
      </c>
      <c r="K129" s="210">
        <v>136.87169590435093</v>
      </c>
      <c r="L129" s="210">
        <v>137.51107395783802</v>
      </c>
      <c r="M129" s="210">
        <v>143.99328100799008</v>
      </c>
      <c r="N129" s="210">
        <v>145.1161882679355</v>
      </c>
      <c r="O129" s="210">
        <v>144.4577256057957</v>
      </c>
      <c r="P129" s="210">
        <v>142.31478915648634</v>
      </c>
      <c r="Q129" s="210">
        <v>145.71617692085056</v>
      </c>
      <c r="R129" s="210">
        <v>144.47627383058176</v>
      </c>
      <c r="S129" s="210">
        <v>138.35674684265183</v>
      </c>
      <c r="T129" s="210">
        <v>142.22607208545136</v>
      </c>
      <c r="U129" s="210">
        <v>129.82774954894663</v>
      </c>
      <c r="V129" s="210">
        <v>143.13422355627867</v>
      </c>
      <c r="W129" s="210">
        <v>138.70781311486473</v>
      </c>
      <c r="X129" s="210">
        <v>134.0380158695207</v>
      </c>
      <c r="Y129" s="210">
        <v>135.0424551769819</v>
      </c>
      <c r="Z129" s="210">
        <v>124.69936792240843</v>
      </c>
      <c r="AA129" s="210">
        <v>130.1328811334596</v>
      </c>
      <c r="AB129" s="210">
        <v>131.1984371533058</v>
      </c>
      <c r="AC129" s="210">
        <v>137.7538431337268</v>
      </c>
      <c r="AD129" s="210">
        <v>134.87062585428947</v>
      </c>
      <c r="AE129" s="210">
        <v>130.72762599439565</v>
      </c>
      <c r="AF129" s="210">
        <v>126.16398512753962</v>
      </c>
      <c r="AG129" s="210">
        <v>136.443416869651</v>
      </c>
      <c r="AH129" s="210">
        <v>128.02356205811827</v>
      </c>
      <c r="AI129" s="28">
        <f t="shared" si="36"/>
        <v>-0.19030223388717193</v>
      </c>
      <c r="AJ129" s="28">
        <f t="shared" si="37"/>
        <v>-0.16182970931599527</v>
      </c>
    </row>
    <row r="130" spans="1:36" ht="13">
      <c r="A130" s="25" t="s">
        <v>34</v>
      </c>
      <c r="B130" s="210">
        <v>120.25027186748797</v>
      </c>
      <c r="C130" s="210">
        <v>116.65952563695501</v>
      </c>
      <c r="D130" s="210">
        <v>108.31230939631159</v>
      </c>
      <c r="E130" s="210">
        <v>114.00324409603608</v>
      </c>
      <c r="F130" s="210">
        <v>118.92032604674355</v>
      </c>
      <c r="G130" s="210">
        <v>128.20372188268576</v>
      </c>
      <c r="H130" s="210">
        <v>133.5325484131267</v>
      </c>
      <c r="I130" s="210">
        <v>139.03661972965125</v>
      </c>
      <c r="J130" s="210">
        <v>136.57358194751131</v>
      </c>
      <c r="K130" s="210">
        <v>136.77085315219776</v>
      </c>
      <c r="L130" s="210">
        <v>138.1990481724357</v>
      </c>
      <c r="M130" s="210">
        <v>146.73055192367798</v>
      </c>
      <c r="N130" s="210">
        <v>146.72661891068623</v>
      </c>
      <c r="O130" s="210">
        <v>149.01302685218744</v>
      </c>
      <c r="P130" s="210">
        <v>153.0324578886444</v>
      </c>
      <c r="Q130" s="210">
        <v>158.96051792409855</v>
      </c>
      <c r="R130" s="210">
        <v>157.62895648206663</v>
      </c>
      <c r="S130" s="210">
        <v>159.4072668957116</v>
      </c>
      <c r="T130" s="210">
        <v>168.36280069980683</v>
      </c>
      <c r="U130" s="210">
        <v>146.18059184338222</v>
      </c>
      <c r="V130" s="210">
        <v>148.75153348158454</v>
      </c>
      <c r="W130" s="210">
        <v>148.5720896951452</v>
      </c>
      <c r="X130" s="210">
        <v>142.89150891074465</v>
      </c>
      <c r="Y130" s="210">
        <v>139.17323118425546</v>
      </c>
      <c r="Z130" s="210">
        <v>134.2959184119044</v>
      </c>
      <c r="AA130" s="210">
        <v>133.20693265802956</v>
      </c>
      <c r="AB130" s="210">
        <v>138.57999949616993</v>
      </c>
      <c r="AC130" s="210">
        <v>143.00702407431163</v>
      </c>
      <c r="AD130" s="210">
        <v>143.13305949063323</v>
      </c>
      <c r="AE130" s="210">
        <v>139.1237599163442</v>
      </c>
      <c r="AF130" s="210">
        <v>128.96584315467487</v>
      </c>
      <c r="AG130" s="210">
        <v>131.6344644820688</v>
      </c>
      <c r="AH130" s="210">
        <v>126.54373522907395</v>
      </c>
      <c r="AI130" s="28">
        <f t="shared" si="36"/>
        <v>0.09467082641713986</v>
      </c>
      <c r="AJ130" s="28">
        <f t="shared" si="37"/>
        <v>0.10548917844923511</v>
      </c>
    </row>
    <row r="131" spans="1:36" ht="13">
      <c r="A131" s="25" t="s">
        <v>14</v>
      </c>
      <c r="B131" s="210">
        <v>154.3396531804964</v>
      </c>
      <c r="C131" s="210">
        <v>168.29083493945072</v>
      </c>
      <c r="D131" s="210">
        <v>161.58384859261474</v>
      </c>
      <c r="E131" s="210">
        <v>168.74931909615344</v>
      </c>
      <c r="F131" s="210">
        <v>175.38930024427313</v>
      </c>
      <c r="G131" s="210">
        <v>174.032619478277</v>
      </c>
      <c r="H131" s="210">
        <v>192.79376453406164</v>
      </c>
      <c r="I131" s="210">
        <v>178.35153278948482</v>
      </c>
      <c r="J131" s="210">
        <v>175.64714836652905</v>
      </c>
      <c r="K131" s="210">
        <v>168.08496216390577</v>
      </c>
      <c r="L131" s="210">
        <v>163.31811231477556</v>
      </c>
      <c r="M131" s="210">
        <v>165.6671074169429</v>
      </c>
      <c r="N131" s="210">
        <v>161.20607657393683</v>
      </c>
      <c r="O131" s="210">
        <v>169.74420428913717</v>
      </c>
      <c r="P131" s="210">
        <v>163.64161188964067</v>
      </c>
      <c r="Q131" s="210">
        <v>159.3281153415795</v>
      </c>
      <c r="R131" s="210">
        <v>171.61390367020738</v>
      </c>
      <c r="S131" s="210">
        <v>167.87506636578397</v>
      </c>
      <c r="T131" s="210">
        <v>161.63596400958326</v>
      </c>
      <c r="U131" s="210">
        <v>151.5484347044</v>
      </c>
      <c r="V131" s="210">
        <v>159.00659290466868</v>
      </c>
      <c r="W131" s="210">
        <v>147.9018716950675</v>
      </c>
      <c r="X131" s="210">
        <v>140.14865041153902</v>
      </c>
      <c r="Y131" s="210">
        <v>141.22677536327598</v>
      </c>
      <c r="Z131" s="210">
        <v>134.50501231954948</v>
      </c>
      <c r="AA131" s="210">
        <v>133.39547980772883</v>
      </c>
      <c r="AB131" s="210">
        <v>135.1062048961926</v>
      </c>
      <c r="AC131" s="210">
        <v>134.0325838453415</v>
      </c>
      <c r="AD131" s="210">
        <v>133.95348103072206</v>
      </c>
      <c r="AE131" s="210">
        <v>130.59427107544658</v>
      </c>
      <c r="AF131" s="210">
        <v>119.23472980095531</v>
      </c>
      <c r="AG131" s="210">
        <v>125.10261530519028</v>
      </c>
      <c r="AH131" s="210">
        <v>122.5372779402801</v>
      </c>
      <c r="AI131" s="28">
        <f t="shared" si="36"/>
        <v>-0.18943309300503697</v>
      </c>
      <c r="AJ131" s="28">
        <f t="shared" si="37"/>
        <v>-0.2914959995067188</v>
      </c>
    </row>
    <row r="132" spans="1:36" ht="13">
      <c r="A132" s="25" t="s">
        <v>17</v>
      </c>
      <c r="B132" s="210">
        <v>122.84431859981694</v>
      </c>
      <c r="C132" s="210">
        <v>124.22695007664065</v>
      </c>
      <c r="D132" s="210">
        <v>122.38990701036113</v>
      </c>
      <c r="E132" s="210">
        <v>124.78554404744595</v>
      </c>
      <c r="F132" s="210">
        <v>129.18492702239422</v>
      </c>
      <c r="G132" s="210">
        <v>127.33181797840071</v>
      </c>
      <c r="H132" s="210">
        <v>137.13409510602708</v>
      </c>
      <c r="I132" s="210">
        <v>145.55505471339595</v>
      </c>
      <c r="J132" s="210">
        <v>152.1929172851145</v>
      </c>
      <c r="K132" s="210">
        <v>156.4539896238109</v>
      </c>
      <c r="L132" s="210">
        <v>160.98797214607822</v>
      </c>
      <c r="M132" s="210">
        <v>167.25054457818248</v>
      </c>
      <c r="N132" s="210">
        <v>166.86764988709393</v>
      </c>
      <c r="O132" s="210">
        <v>157.39591281045742</v>
      </c>
      <c r="P132" s="210">
        <v>158.38591226133704</v>
      </c>
      <c r="Q132" s="210">
        <v>158.5832556682537</v>
      </c>
      <c r="R132" s="210">
        <v>156.0039437701454</v>
      </c>
      <c r="S132" s="210">
        <v>156.51034165430525</v>
      </c>
      <c r="T132" s="210">
        <v>150.5152566364535</v>
      </c>
      <c r="U132" s="210">
        <v>141.57889882649368</v>
      </c>
      <c r="V132" s="210">
        <v>139.90403980456446</v>
      </c>
      <c r="W132" s="210">
        <v>128.07941160577138</v>
      </c>
      <c r="X132" s="210">
        <v>129.0804859229767</v>
      </c>
      <c r="Y132" s="210">
        <v>122.11285790490172</v>
      </c>
      <c r="Z132" s="210">
        <v>122.15811630039077</v>
      </c>
      <c r="AA132" s="210">
        <v>128.15710722552268</v>
      </c>
      <c r="AB132" s="210">
        <v>133.81886834609668</v>
      </c>
      <c r="AC132" s="210">
        <v>131.121001391402</v>
      </c>
      <c r="AD132" s="210">
        <v>130.61904644591993</v>
      </c>
      <c r="AE132" s="210">
        <v>129.04815343457906</v>
      </c>
      <c r="AF132" s="210">
        <v>117.4182592598561</v>
      </c>
      <c r="AG132" s="210">
        <v>120.8724159682833</v>
      </c>
      <c r="AH132" s="210">
        <v>122.39285285149971</v>
      </c>
      <c r="AI132" s="28">
        <f t="shared" si="36"/>
        <v>-0.016052045825231787</v>
      </c>
      <c r="AJ132" s="28">
        <f t="shared" si="37"/>
        <v>-0.05480848408967609</v>
      </c>
    </row>
    <row r="133" spans="1:36" ht="13">
      <c r="A133" s="25" t="s">
        <v>13</v>
      </c>
      <c r="B133" s="210">
        <v>134.95358004988532</v>
      </c>
      <c r="C133" s="210">
        <v>110.70808830594598</v>
      </c>
      <c r="D133" s="210">
        <v>102.37823003176676</v>
      </c>
      <c r="E133" s="210">
        <v>111.50573851339733</v>
      </c>
      <c r="F133" s="210">
        <v>107.9723246384089</v>
      </c>
      <c r="G133" s="210">
        <v>117.46239880352441</v>
      </c>
      <c r="H133" s="210">
        <v>116.65265402580768</v>
      </c>
      <c r="I133" s="210">
        <v>105.42123605791964</v>
      </c>
      <c r="J133" s="210">
        <v>102.08667290419162</v>
      </c>
      <c r="K133" s="210">
        <v>93.23104256175087</v>
      </c>
      <c r="L133" s="210">
        <v>95.58643703066681</v>
      </c>
      <c r="M133" s="210">
        <v>100.41877604771256</v>
      </c>
      <c r="N133" s="210">
        <v>101.58456197025855</v>
      </c>
      <c r="O133" s="210">
        <v>105.18244070275522</v>
      </c>
      <c r="P133" s="210">
        <v>103.15585191604497</v>
      </c>
      <c r="Q133" s="210">
        <v>109.96538811558399</v>
      </c>
      <c r="R133" s="210">
        <v>114.12740748876939</v>
      </c>
      <c r="S133" s="210">
        <v>112.80532131784905</v>
      </c>
      <c r="T133" s="210">
        <v>112.25971847307302</v>
      </c>
      <c r="U133" s="210">
        <v>99.67533984659946</v>
      </c>
      <c r="V133" s="210">
        <v>101.61222504185662</v>
      </c>
      <c r="W133" s="210">
        <v>109.51001305256811</v>
      </c>
      <c r="X133" s="210">
        <v>105.47351043178153</v>
      </c>
      <c r="Y133" s="210">
        <v>98.7162010786662</v>
      </c>
      <c r="Z133" s="210">
        <v>103.7536895448141</v>
      </c>
      <c r="AA133" s="210">
        <v>109.10131879184661</v>
      </c>
      <c r="AB133" s="210">
        <v>107.51968902052397</v>
      </c>
      <c r="AC133" s="210">
        <v>112.10512669992461</v>
      </c>
      <c r="AD133" s="210">
        <v>112.50128722783465</v>
      </c>
      <c r="AE133" s="210">
        <v>112.13846751425241</v>
      </c>
      <c r="AF133" s="210">
        <v>107.19759527536718</v>
      </c>
      <c r="AG133" s="210">
        <v>117.23247738611805</v>
      </c>
      <c r="AH133" s="210">
        <v>120.13036645899794</v>
      </c>
      <c r="AI133" s="28">
        <f t="shared" si="36"/>
        <v>-0.13131257916401107</v>
      </c>
      <c r="AJ133" s="28">
        <f t="shared" si="37"/>
        <v>-0.03170945397302338</v>
      </c>
    </row>
    <row r="134" spans="1:36" ht="13">
      <c r="A134" s="25" t="s">
        <v>31</v>
      </c>
      <c r="B134" s="210">
        <v>114.18451040123846</v>
      </c>
      <c r="C134" s="210">
        <v>111.23393165992547</v>
      </c>
      <c r="D134" s="210">
        <v>108.29221276879883</v>
      </c>
      <c r="E134" s="210">
        <v>110.46470953228618</v>
      </c>
      <c r="F134" s="210">
        <v>105.06552593686793</v>
      </c>
      <c r="G134" s="210">
        <v>108.44641058820318</v>
      </c>
      <c r="H134" s="210">
        <v>112.85349580292613</v>
      </c>
      <c r="I134" s="210">
        <v>111.2772537192081</v>
      </c>
      <c r="J134" s="210">
        <v>103.77378539186479</v>
      </c>
      <c r="K134" s="210">
        <v>101.18958011283166</v>
      </c>
      <c r="L134" s="210">
        <v>97.93470584596422</v>
      </c>
      <c r="M134" s="210">
        <v>98.63653501971234</v>
      </c>
      <c r="N134" s="210">
        <v>97.5386854212377</v>
      </c>
      <c r="O134" s="210">
        <v>100.15539707687876</v>
      </c>
      <c r="P134" s="210">
        <v>100.56915938599353</v>
      </c>
      <c r="Q134" s="210">
        <v>101.89589662657681</v>
      </c>
      <c r="R134" s="210">
        <v>107.34937263895236</v>
      </c>
      <c r="S134" s="210">
        <v>106.97227685978712</v>
      </c>
      <c r="T134" s="210">
        <v>108.26234172475284</v>
      </c>
      <c r="U134" s="210">
        <v>103.75200553935092</v>
      </c>
      <c r="V134" s="210">
        <v>112.11572117296039</v>
      </c>
      <c r="W134" s="210">
        <v>112.01650368215954</v>
      </c>
      <c r="X134" s="210">
        <v>107.72514272881693</v>
      </c>
      <c r="Y134" s="210">
        <v>108.49970481472135</v>
      </c>
      <c r="Z134" s="210">
        <v>104.58788567666731</v>
      </c>
      <c r="AA134" s="210">
        <v>105.82359371960152</v>
      </c>
      <c r="AB134" s="210">
        <v>111.11804844543616</v>
      </c>
      <c r="AC134" s="210">
        <v>116.31338917867986</v>
      </c>
      <c r="AD134" s="210">
        <v>121.54313861027424</v>
      </c>
      <c r="AE134" s="210">
        <v>117.25680644878237</v>
      </c>
      <c r="AF134" s="210">
        <v>113.89752866697516</v>
      </c>
      <c r="AG134" s="210">
        <v>124.17265320753123</v>
      </c>
      <c r="AH134" s="210">
        <v>119.09226996618384</v>
      </c>
      <c r="AI134" s="28">
        <f t="shared" si="36"/>
        <v>0.08747371049886676</v>
      </c>
      <c r="AJ134" s="28">
        <f t="shared" si="37"/>
        <v>0.023945903622224485</v>
      </c>
    </row>
    <row r="135" spans="1:36" ht="13">
      <c r="A135" s="25" t="s">
        <v>19</v>
      </c>
      <c r="B135" s="210">
        <v>99.26265120783918</v>
      </c>
      <c r="C135" s="210">
        <v>103.12409992989967</v>
      </c>
      <c r="D135" s="210">
        <v>104.72384409588444</v>
      </c>
      <c r="E135" s="210">
        <v>99.76478942535552</v>
      </c>
      <c r="F135" s="210">
        <v>104.40271899413077</v>
      </c>
      <c r="G135" s="210">
        <v>111.82274352754102</v>
      </c>
      <c r="H135" s="210">
        <v>111.48292218617118</v>
      </c>
      <c r="I135" s="210">
        <v>118.96021425757446</v>
      </c>
      <c r="J135" s="210">
        <v>124.37694304741977</v>
      </c>
      <c r="K135" s="210">
        <v>129.41705024726346</v>
      </c>
      <c r="L135" s="210">
        <v>134.5288740485526</v>
      </c>
      <c r="M135" s="210">
        <v>137.97443169641525</v>
      </c>
      <c r="N135" s="210">
        <v>140.5630055680383</v>
      </c>
      <c r="O135" s="210">
        <v>142.58995250961812</v>
      </c>
      <c r="P135" s="210">
        <v>146.43433534949014</v>
      </c>
      <c r="Q135" s="210">
        <v>147.3593871842002</v>
      </c>
      <c r="R135" s="210">
        <v>145.47149749314764</v>
      </c>
      <c r="S135" s="210">
        <v>145.22502255571138</v>
      </c>
      <c r="T135" s="210">
        <v>137.92699526038913</v>
      </c>
      <c r="U135" s="210">
        <v>125.83495726673729</v>
      </c>
      <c r="V135" s="210">
        <v>124.77273139610347</v>
      </c>
      <c r="W135" s="210">
        <v>123.90763273987835</v>
      </c>
      <c r="X135" s="210">
        <v>122.9346269451215</v>
      </c>
      <c r="Y135" s="210">
        <v>114.65664736841318</v>
      </c>
      <c r="Z135" s="210">
        <v>113.49084368167587</v>
      </c>
      <c r="AA135" s="210">
        <v>117.53913350964643</v>
      </c>
      <c r="AB135" s="210">
        <v>118.49525938779759</v>
      </c>
      <c r="AC135" s="210">
        <v>123.40433758803081</v>
      </c>
      <c r="AD135" s="210">
        <v>123.16919502271476</v>
      </c>
      <c r="AE135" s="210">
        <v>119.54236111081521</v>
      </c>
      <c r="AF135" s="210">
        <v>104.52511720565442</v>
      </c>
      <c r="AG135" s="210">
        <v>110.63436335114291</v>
      </c>
      <c r="AH135" s="210">
        <v>113.0884492750632</v>
      </c>
      <c r="AI135" s="28">
        <f t="shared" si="36"/>
        <v>0.11456184178975115</v>
      </c>
      <c r="AJ135" s="28">
        <f t="shared" si="37"/>
        <v>0.013585740643623723</v>
      </c>
    </row>
    <row r="136" spans="1:36" ht="13">
      <c r="A136" s="25" t="s">
        <v>27</v>
      </c>
      <c r="B136" s="210">
        <v>117.6340826248313</v>
      </c>
      <c r="C136" s="210">
        <v>112.25061473594383</v>
      </c>
      <c r="D136" s="210">
        <v>101.68539097195037</v>
      </c>
      <c r="E136" s="210">
        <v>104.42384767634648</v>
      </c>
      <c r="F136" s="210">
        <v>101.54203793039814</v>
      </c>
      <c r="G136" s="210">
        <v>105.48806147029518</v>
      </c>
      <c r="H136" s="210">
        <v>108.53522327622031</v>
      </c>
      <c r="I136" s="210">
        <v>106.66879349655434</v>
      </c>
      <c r="J136" s="210">
        <v>105.48212160170837</v>
      </c>
      <c r="K136" s="210">
        <v>105.03134487082158</v>
      </c>
      <c r="L136" s="210">
        <v>103.34470678102268</v>
      </c>
      <c r="M136" s="210">
        <v>105.97746301137475</v>
      </c>
      <c r="N136" s="210">
        <v>106.18779082115486</v>
      </c>
      <c r="O136" s="210">
        <v>108.76483712571095</v>
      </c>
      <c r="P136" s="210">
        <v>109.40432334836652</v>
      </c>
      <c r="Q136" s="210">
        <v>118.21367175341264</v>
      </c>
      <c r="R136" s="210">
        <v>117.17393280518462</v>
      </c>
      <c r="S136" s="210">
        <v>114.78283492073142</v>
      </c>
      <c r="T136" s="210">
        <v>113.2435230808606</v>
      </c>
      <c r="U136" s="210">
        <v>107.85431406219237</v>
      </c>
      <c r="V136" s="210">
        <v>111.17788859238027</v>
      </c>
      <c r="W136" s="210">
        <v>109.27501396493915</v>
      </c>
      <c r="X136" s="210">
        <v>104.42218512524006</v>
      </c>
      <c r="Y136" s="210">
        <v>101.0697066384843</v>
      </c>
      <c r="Z136" s="210">
        <v>100.98150437895127</v>
      </c>
      <c r="AA136" s="210">
        <v>107.06730437028965</v>
      </c>
      <c r="AB136" s="210">
        <v>108.68810806384427</v>
      </c>
      <c r="AC136" s="210">
        <v>113.91123035620802</v>
      </c>
      <c r="AD136" s="210">
        <v>114.34079633509508</v>
      </c>
      <c r="AE136" s="210">
        <v>114.41043816094458</v>
      </c>
      <c r="AF136" s="210">
        <v>112.02276957960909</v>
      </c>
      <c r="AG136" s="210">
        <v>117.78690889068206</v>
      </c>
      <c r="AH136" s="210">
        <v>111.44160837897783</v>
      </c>
      <c r="AI136" s="28">
        <f t="shared" si="36"/>
        <v>0.001299166554800113</v>
      </c>
      <c r="AJ136" s="28">
        <f t="shared" si="37"/>
        <v>-0.0020297898311801843</v>
      </c>
    </row>
    <row r="137" spans="1:36" ht="13">
      <c r="A137" s="25" t="s">
        <v>25</v>
      </c>
      <c r="B137" s="210">
        <v>185.7469756678113</v>
      </c>
      <c r="C137" s="210">
        <v>197.1198886646238</v>
      </c>
      <c r="D137" s="210">
        <v>129.58608574213793</v>
      </c>
      <c r="E137" s="210">
        <v>106.62313487887829</v>
      </c>
      <c r="F137" s="210">
        <v>95.95534928265113</v>
      </c>
      <c r="G137" s="210">
        <v>103.34312107825686</v>
      </c>
      <c r="H137" s="210">
        <v>111.92977617910098</v>
      </c>
      <c r="I137" s="210">
        <v>106.19466819100153</v>
      </c>
      <c r="J137" s="210">
        <v>111.94915251858299</v>
      </c>
      <c r="K137" s="210">
        <v>96.6436357189131</v>
      </c>
      <c r="L137" s="210">
        <v>88.7072268408923</v>
      </c>
      <c r="M137" s="210">
        <v>102.03239003865215</v>
      </c>
      <c r="N137" s="210">
        <v>110.19009377830436</v>
      </c>
      <c r="O137" s="210">
        <v>115.64046828541595</v>
      </c>
      <c r="P137" s="210">
        <v>118.3477059979776</v>
      </c>
      <c r="Q137" s="210">
        <v>113.85879018365412</v>
      </c>
      <c r="R137" s="210">
        <v>114.65345496050715</v>
      </c>
      <c r="S137" s="210">
        <v>125.23855663245007</v>
      </c>
      <c r="T137" s="210">
        <v>126.65961548338497</v>
      </c>
      <c r="U137" s="210">
        <v>117.93539594755542</v>
      </c>
      <c r="V137" s="210">
        <v>96.21911020326063</v>
      </c>
      <c r="W137" s="210">
        <v>102.6810100151085</v>
      </c>
      <c r="X137" s="210">
        <v>105.0840593133467</v>
      </c>
      <c r="Y137" s="210">
        <v>100.06834269601485</v>
      </c>
      <c r="Z137" s="210">
        <v>100.57959749574653</v>
      </c>
      <c r="AA137" s="210">
        <v>104.0530246859063</v>
      </c>
      <c r="AB137" s="210">
        <v>108.97319873791699</v>
      </c>
      <c r="AC137" s="210">
        <v>115.67765065114553</v>
      </c>
      <c r="AD137" s="210">
        <v>119.75426937439234</v>
      </c>
      <c r="AE137" s="210">
        <v>119.82158655263935</v>
      </c>
      <c r="AF137" s="210">
        <v>117.09741490073691</v>
      </c>
      <c r="AG137" s="210">
        <v>121.85103087620901</v>
      </c>
      <c r="AH137" s="210">
        <v>108.72153080650806</v>
      </c>
      <c r="AI137" s="28">
        <f t="shared" si="36"/>
        <v>-0.3439945364487301</v>
      </c>
      <c r="AJ137" s="28">
        <f t="shared" si="37"/>
        <v>-0.4059583957052435</v>
      </c>
    </row>
    <row r="138" spans="1:36" ht="13">
      <c r="A138" s="25" t="s">
        <v>22</v>
      </c>
      <c r="B138" s="210">
        <v>111.35796073895182</v>
      </c>
      <c r="C138" s="210">
        <v>113.99221115760031</v>
      </c>
      <c r="D138" s="210">
        <v>113.17854551896156</v>
      </c>
      <c r="E138" s="210">
        <v>112.53387794179113</v>
      </c>
      <c r="F138" s="210">
        <v>111.10245548779861</v>
      </c>
      <c r="G138" s="210">
        <v>120.50656718951141</v>
      </c>
      <c r="H138" s="210">
        <v>120.1902220379681</v>
      </c>
      <c r="I138" s="210">
        <v>121.93181459349265</v>
      </c>
      <c r="J138" s="210">
        <v>125.49825072337578</v>
      </c>
      <c r="K138" s="210">
        <v>126.96271328022374</v>
      </c>
      <c r="L138" s="210">
        <v>129.5866313020255</v>
      </c>
      <c r="M138" s="210">
        <v>129.83573185873516</v>
      </c>
      <c r="N138" s="210">
        <v>130.79577839753546</v>
      </c>
      <c r="O138" s="210">
        <v>136.89858917055628</v>
      </c>
      <c r="P138" s="210">
        <v>137.01531211790754</v>
      </c>
      <c r="Q138" s="210">
        <v>138.67068517769744</v>
      </c>
      <c r="R138" s="210">
        <v>137.20826089198417</v>
      </c>
      <c r="S138" s="210">
        <v>136.63491459772837</v>
      </c>
      <c r="T138" s="210">
        <v>133.87767978978013</v>
      </c>
      <c r="U138" s="210">
        <v>124.12926517373913</v>
      </c>
      <c r="V138" s="210">
        <v>127.1946561440137</v>
      </c>
      <c r="W138" s="210">
        <v>122.49679631107313</v>
      </c>
      <c r="X138" s="210">
        <v>117.65641332663975</v>
      </c>
      <c r="Y138" s="210">
        <v>112.63692591803327</v>
      </c>
      <c r="Z138" s="210">
        <v>104.5335922898284</v>
      </c>
      <c r="AA138" s="210">
        <v>108.55444437338669</v>
      </c>
      <c r="AB138" s="210">
        <v>108.00095144606863</v>
      </c>
      <c r="AC138" s="210">
        <v>111.81620310270213</v>
      </c>
      <c r="AD138" s="210">
        <v>110.55450133872655</v>
      </c>
      <c r="AE138" s="210">
        <v>110.65080453404688</v>
      </c>
      <c r="AF138" s="210">
        <v>101.11170832961109</v>
      </c>
      <c r="AG138" s="210">
        <v>110.6715821114358</v>
      </c>
      <c r="AH138" s="210">
        <v>106.76627347256697</v>
      </c>
      <c r="AI138" s="28">
        <f t="shared" si="36"/>
        <v>-0.006163714052963343</v>
      </c>
      <c r="AJ138" s="28">
        <f t="shared" si="37"/>
        <v>-0.11299458706157772</v>
      </c>
    </row>
    <row r="139" spans="1:36" ht="13">
      <c r="A139" s="25" t="s">
        <v>24</v>
      </c>
      <c r="B139" s="210">
        <v>132.2136207245497</v>
      </c>
      <c r="C139" s="210">
        <v>120.54804430581895</v>
      </c>
      <c r="D139" s="210">
        <v>100.18454029511918</v>
      </c>
      <c r="E139" s="210">
        <v>89.52574859562783</v>
      </c>
      <c r="F139" s="210">
        <v>83.96400454326492</v>
      </c>
      <c r="G139" s="210">
        <v>80.11597829303602</v>
      </c>
      <c r="H139" s="210">
        <v>79.55262517457768</v>
      </c>
      <c r="I139" s="210">
        <v>77.88904467727264</v>
      </c>
      <c r="J139" s="210">
        <v>75.9177301284829</v>
      </c>
      <c r="K139" s="210">
        <v>70.3541688895854</v>
      </c>
      <c r="L139" s="210">
        <v>68.07497916417371</v>
      </c>
      <c r="M139" s="210">
        <v>77.17774787285033</v>
      </c>
      <c r="N139" s="210">
        <v>77.95351484474502</v>
      </c>
      <c r="O139" s="210">
        <v>83.08924018978946</v>
      </c>
      <c r="P139" s="210">
        <v>86.23369660710206</v>
      </c>
      <c r="Q139" s="210">
        <v>90.24336896437075</v>
      </c>
      <c r="R139" s="210">
        <v>93.24766122321101</v>
      </c>
      <c r="S139" s="210">
        <v>95.98608726752504</v>
      </c>
      <c r="T139" s="210">
        <v>93.5899808833795</v>
      </c>
      <c r="U139" s="210">
        <v>92.59136854700824</v>
      </c>
      <c r="V139" s="210">
        <v>96.36846287486371</v>
      </c>
      <c r="W139" s="210">
        <v>92.66989137691272</v>
      </c>
      <c r="X139" s="210">
        <v>97.83632488643215</v>
      </c>
      <c r="Y139" s="210">
        <v>97.35926327622201</v>
      </c>
      <c r="Z139" s="210">
        <v>97.98730431863012</v>
      </c>
      <c r="AA139" s="210">
        <v>97.69091725676907</v>
      </c>
      <c r="AB139" s="210">
        <v>100.08327556162983</v>
      </c>
      <c r="AC139" s="210">
        <v>103.29611469266443</v>
      </c>
      <c r="AD139" s="210">
        <v>104.57476378724128</v>
      </c>
      <c r="AE139" s="210">
        <v>107.73014758579309</v>
      </c>
      <c r="AF139" s="210">
        <v>100.26138991180363</v>
      </c>
      <c r="AG139" s="210">
        <v>105.87987574628028</v>
      </c>
      <c r="AH139" s="210">
        <v>100.73078335839877</v>
      </c>
      <c r="AI139" s="28">
        <f t="shared" si="36"/>
        <v>-0.19917573419407708</v>
      </c>
      <c r="AJ139" s="28">
        <f t="shared" si="37"/>
        <v>-0.16828688105922318</v>
      </c>
    </row>
    <row r="140" spans="1:36" ht="13">
      <c r="A140" s="25" t="s">
        <v>18</v>
      </c>
      <c r="B140" s="210">
        <v>102.3597102903578</v>
      </c>
      <c r="C140" s="210">
        <v>100.38368807160656</v>
      </c>
      <c r="D140" s="210">
        <v>103.1467871200636</v>
      </c>
      <c r="E140" s="210">
        <v>103.45979726886064</v>
      </c>
      <c r="F140" s="210">
        <v>106.53807687434859</v>
      </c>
      <c r="G140" s="210">
        <v>107.57695848309405</v>
      </c>
      <c r="H140" s="210">
        <v>107.99860875159563</v>
      </c>
      <c r="I140" s="210">
        <v>111.28209461668429</v>
      </c>
      <c r="J140" s="210">
        <v>117.20617885114441</v>
      </c>
      <c r="K140" s="210">
        <v>115.99831788330378</v>
      </c>
      <c r="L140" s="210">
        <v>122.39275784137665</v>
      </c>
      <c r="M140" s="210">
        <v>124.68660950098787</v>
      </c>
      <c r="N140" s="210">
        <v>124.51365615891002</v>
      </c>
      <c r="O140" s="210">
        <v>127.51950719005623</v>
      </c>
      <c r="P140" s="210">
        <v>129.3399937424414</v>
      </c>
      <c r="Q140" s="210">
        <v>129.4918676649366</v>
      </c>
      <c r="R140" s="210">
        <v>130.44039191924628</v>
      </c>
      <c r="S140" s="210">
        <v>130.44239257528628</v>
      </c>
      <c r="T140" s="210">
        <v>130.62338823555365</v>
      </c>
      <c r="U140" s="210">
        <v>124.2965594071788</v>
      </c>
      <c r="V140" s="210">
        <v>116.93862836014065</v>
      </c>
      <c r="W140" s="210">
        <v>114.00879974381915</v>
      </c>
      <c r="X140" s="210">
        <v>111.44795391761765</v>
      </c>
      <c r="Y140" s="210">
        <v>99.64895827416719</v>
      </c>
      <c r="Z140" s="210">
        <v>99.08387555486246</v>
      </c>
      <c r="AA140" s="210">
        <v>99.7589435751534</v>
      </c>
      <c r="AB140" s="210">
        <v>98.51534772511376</v>
      </c>
      <c r="AC140" s="210">
        <v>103.14695316103641</v>
      </c>
      <c r="AD140" s="210">
        <v>101.43542343870523</v>
      </c>
      <c r="AE140" s="210">
        <v>101.78480556708925</v>
      </c>
      <c r="AF140" s="210">
        <v>86.22899800486353</v>
      </c>
      <c r="AG140" s="210">
        <v>91.43657755038285</v>
      </c>
      <c r="AH140" s="210">
        <v>95.16137640344704</v>
      </c>
      <c r="AI140" s="28">
        <f t="shared" si="36"/>
        <v>-0.10671320492203362</v>
      </c>
      <c r="AJ140" s="28">
        <f t="shared" si="37"/>
        <v>-0.14100587793353525</v>
      </c>
    </row>
    <row r="141" spans="1:36" ht="13">
      <c r="A141" s="25" t="s">
        <v>32</v>
      </c>
      <c r="B141" s="210">
        <v>74.78292816272916</v>
      </c>
      <c r="C141" s="210">
        <v>75.98397523238943</v>
      </c>
      <c r="D141" s="210">
        <v>80.74590636871511</v>
      </c>
      <c r="E141" s="210">
        <v>79.20022204011308</v>
      </c>
      <c r="F141" s="210">
        <v>80.7120184079409</v>
      </c>
      <c r="G141" s="210">
        <v>88.73619163166614</v>
      </c>
      <c r="H141" s="210">
        <v>87.72575316668879</v>
      </c>
      <c r="I141" s="210">
        <v>91.90474352144683</v>
      </c>
      <c r="J141" s="210">
        <v>98.29841427040195</v>
      </c>
      <c r="K141" s="210">
        <v>105.89953835584943</v>
      </c>
      <c r="L141" s="210">
        <v>106.39581503483943</v>
      </c>
      <c r="M141" s="210">
        <v>105.48921794243103</v>
      </c>
      <c r="N141" s="210">
        <v>109.11846053010443</v>
      </c>
      <c r="O141" s="210">
        <v>106.1829625321889</v>
      </c>
      <c r="P141" s="210">
        <v>109.56564935715957</v>
      </c>
      <c r="Q141" s="210">
        <v>111.76618668977935</v>
      </c>
      <c r="R141" s="210">
        <v>106.54715739782046</v>
      </c>
      <c r="S141" s="210">
        <v>106.10181894516334</v>
      </c>
      <c r="T141" s="210">
        <v>103.61229701803383</v>
      </c>
      <c r="U141" s="210">
        <v>101.68155111789116</v>
      </c>
      <c r="V141" s="210">
        <v>98.36659986746083</v>
      </c>
      <c r="W141" s="210">
        <v>96.3417846739737</v>
      </c>
      <c r="X141" s="210">
        <v>91.20735073746978</v>
      </c>
      <c r="Y141" s="210">
        <v>91.98256117477072</v>
      </c>
      <c r="Z141" s="210">
        <v>93.63743599614129</v>
      </c>
      <c r="AA141" s="210">
        <v>97.78191808977542</v>
      </c>
      <c r="AB141" s="210">
        <v>98.31674475140045</v>
      </c>
      <c r="AC141" s="210">
        <v>103.23219312768822</v>
      </c>
      <c r="AD141" s="210">
        <v>101.07163016868967</v>
      </c>
      <c r="AE141" s="210">
        <v>101.2736740115935</v>
      </c>
      <c r="AF141" s="210">
        <v>89.81483635879066</v>
      </c>
      <c r="AG141" s="210">
        <v>90.26862578231723</v>
      </c>
      <c r="AH141" s="210">
        <v>94.19067996439736</v>
      </c>
      <c r="AI141" s="28">
        <f t="shared" si="36"/>
        <v>0.20707530448514766</v>
      </c>
      <c r="AJ141" s="28">
        <f t="shared" si="37"/>
        <v>0.18202339485530894</v>
      </c>
    </row>
    <row r="142" spans="1:36" ht="13">
      <c r="A142" s="25" t="s">
        <v>21</v>
      </c>
      <c r="B142" s="210">
        <v>84.73086119890475</v>
      </c>
      <c r="C142" s="210">
        <v>70.92316891525809</v>
      </c>
      <c r="D142" s="210">
        <v>67.43648540590291</v>
      </c>
      <c r="E142" s="210">
        <v>69.71267475911321</v>
      </c>
      <c r="F142" s="210">
        <v>67.08366200912563</v>
      </c>
      <c r="G142" s="210">
        <v>68.90869655087593</v>
      </c>
      <c r="H142" s="210">
        <v>75.95896242158385</v>
      </c>
      <c r="I142" s="210">
        <v>78.35914514536421</v>
      </c>
      <c r="J142" s="210">
        <v>79.52298574417455</v>
      </c>
      <c r="K142" s="210">
        <v>81.63807521214986</v>
      </c>
      <c r="L142" s="210">
        <v>79.02021528613847</v>
      </c>
      <c r="M142" s="210">
        <v>86.09949443661436</v>
      </c>
      <c r="N142" s="210">
        <v>87.89920831384273</v>
      </c>
      <c r="O142" s="210">
        <v>94.07300115390403</v>
      </c>
      <c r="P142" s="210">
        <v>94.13643161140111</v>
      </c>
      <c r="Q142" s="210">
        <v>95.67410106704902</v>
      </c>
      <c r="R142" s="210">
        <v>95.09562370854684</v>
      </c>
      <c r="S142" s="210">
        <v>98.8240923327298</v>
      </c>
      <c r="T142" s="210">
        <v>96.51223026521308</v>
      </c>
      <c r="U142" s="210">
        <v>92.9704039355923</v>
      </c>
      <c r="V142" s="210">
        <v>92.22145407447672</v>
      </c>
      <c r="W142" s="210">
        <v>90.61081616473464</v>
      </c>
      <c r="X142" s="210">
        <v>85.46856559800037</v>
      </c>
      <c r="Y142" s="210">
        <v>84.08216506262112</v>
      </c>
      <c r="Z142" s="210">
        <v>80.40941728248197</v>
      </c>
      <c r="AA142" s="210">
        <v>84.30867277145663</v>
      </c>
      <c r="AB142" s="210">
        <v>85.75082785111398</v>
      </c>
      <c r="AC142" s="210">
        <v>89.57960966373173</v>
      </c>
      <c r="AD142" s="210">
        <v>88.69026472581977</v>
      </c>
      <c r="AE142" s="210">
        <v>90.53095642412161</v>
      </c>
      <c r="AF142" s="210">
        <v>85.86956962075223</v>
      </c>
      <c r="AG142" s="210">
        <v>90.43131340033273</v>
      </c>
      <c r="AH142" s="210">
        <v>92.43313487671222</v>
      </c>
      <c r="AI142" s="28">
        <f t="shared" si="36"/>
        <v>0.06727716584924393</v>
      </c>
      <c r="AJ142" s="28">
        <f t="shared" si="37"/>
        <v>0.21074073443267483</v>
      </c>
    </row>
    <row r="143" spans="1:36" ht="13">
      <c r="A143" s="25" t="s">
        <v>33</v>
      </c>
      <c r="B143" s="210">
        <v>113.96785893308007</v>
      </c>
      <c r="C143" s="210">
        <v>93.66644887862226</v>
      </c>
      <c r="D143" s="210">
        <v>85.00404142299651</v>
      </c>
      <c r="E143" s="210">
        <v>84.47958584514639</v>
      </c>
      <c r="F143" s="210">
        <v>79.59616484541714</v>
      </c>
      <c r="G143" s="210">
        <v>86.25059313430367</v>
      </c>
      <c r="H143" s="210">
        <v>88.6114774159505</v>
      </c>
      <c r="I143" s="210">
        <v>83.4667258616672</v>
      </c>
      <c r="J143" s="210">
        <v>76.64412199665517</v>
      </c>
      <c r="K143" s="210">
        <v>67.75202732762985</v>
      </c>
      <c r="L143" s="210">
        <v>68.53299401014941</v>
      </c>
      <c r="M143" s="210">
        <v>69.049268679635</v>
      </c>
      <c r="N143" s="210">
        <v>73.48062565189439</v>
      </c>
      <c r="O143" s="210">
        <v>77.29362318147687</v>
      </c>
      <c r="P143" s="210">
        <v>76.54416410616128</v>
      </c>
      <c r="Q143" s="210">
        <v>75.75019789682652</v>
      </c>
      <c r="R143" s="210">
        <v>78.97735514711943</v>
      </c>
      <c r="S143" s="210">
        <v>78.93864623099601</v>
      </c>
      <c r="T143" s="210">
        <v>80.52709302336851</v>
      </c>
      <c r="U143" s="210">
        <v>71.29627593346278</v>
      </c>
      <c r="V143" s="210">
        <v>72.2493875859012</v>
      </c>
      <c r="W143" s="210">
        <v>74.1235239225748</v>
      </c>
      <c r="X143" s="210">
        <v>72.91641240374452</v>
      </c>
      <c r="Y143" s="210">
        <v>66.73219884202226</v>
      </c>
      <c r="Z143" s="210">
        <v>66.46350117065906</v>
      </c>
      <c r="AA143" s="210">
        <v>67.2511525668993</v>
      </c>
      <c r="AB143" s="210">
        <v>67.43253891521935</v>
      </c>
      <c r="AC143" s="210">
        <v>71.53319701654692</v>
      </c>
      <c r="AD143" s="210">
        <v>72.04007688133007</v>
      </c>
      <c r="AE143" s="210">
        <v>71.68200224801538</v>
      </c>
      <c r="AF143" s="210">
        <v>69.88878007048328</v>
      </c>
      <c r="AG143" s="210">
        <v>74.8469162200647</v>
      </c>
      <c r="AH143" s="210">
        <v>69.66001164240642</v>
      </c>
      <c r="AI143" s="28">
        <f t="shared" si="36"/>
        <v>-0.34326294342325503</v>
      </c>
      <c r="AJ143" s="28">
        <f t="shared" si="37"/>
        <v>-0.2538547056369276</v>
      </c>
    </row>
    <row r="144" spans="1:36" ht="13">
      <c r="A144" s="25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8"/>
      <c r="AJ144" s="28"/>
    </row>
    <row r="145" spans="1:36" ht="13">
      <c r="A145" s="25" t="s">
        <v>38</v>
      </c>
      <c r="B145" s="210">
        <f aca="true" t="shared" si="38" ref="B145:AH145">_xlfn.IFERROR(B40/B94*1000,":")</f>
        <v>399.3598518430955</v>
      </c>
      <c r="C145" s="210">
        <f t="shared" si="38"/>
        <v>359.04555509524516</v>
      </c>
      <c r="D145" s="210">
        <f t="shared" si="38"/>
        <v>348.03451316189694</v>
      </c>
      <c r="E145" s="210">
        <f t="shared" si="38"/>
        <v>369.2270166853415</v>
      </c>
      <c r="F145" s="210">
        <f t="shared" si="38"/>
        <v>371.7951890864093</v>
      </c>
      <c r="G145" s="210">
        <f t="shared" si="38"/>
        <v>371.53364696716585</v>
      </c>
      <c r="H145" s="210">
        <f t="shared" si="38"/>
        <v>398.4753953977862</v>
      </c>
      <c r="I145" s="210">
        <f t="shared" si="38"/>
        <v>392.26301903851424</v>
      </c>
      <c r="J145" s="210">
        <f t="shared" si="38"/>
        <v>418.65254918661725</v>
      </c>
      <c r="K145" s="210">
        <f t="shared" si="38"/>
        <v>463.60328893918296</v>
      </c>
      <c r="L145" s="210">
        <f t="shared" si="38"/>
        <v>513.1458632713251</v>
      </c>
      <c r="M145" s="210">
        <f t="shared" si="38"/>
        <v>485.4081542625837</v>
      </c>
      <c r="N145" s="210">
        <f t="shared" si="38"/>
        <v>495.34383669196546</v>
      </c>
      <c r="O145" s="210">
        <f t="shared" si="38"/>
        <v>492.5928776202808</v>
      </c>
      <c r="P145" s="210">
        <f t="shared" si="38"/>
        <v>487.500726158929</v>
      </c>
      <c r="Q145" s="210">
        <f t="shared" si="38"/>
        <v>490.4542590189286</v>
      </c>
      <c r="R145" s="210">
        <f t="shared" si="38"/>
        <v>590.9690820998297</v>
      </c>
      <c r="S145" s="210">
        <f t="shared" si="38"/>
        <v>677.9524818638031</v>
      </c>
      <c r="T145" s="210">
        <f t="shared" si="38"/>
        <v>760.9662491797666</v>
      </c>
      <c r="U145" s="210">
        <f t="shared" si="38"/>
        <v>772.1399921094161</v>
      </c>
      <c r="V145" s="210">
        <f t="shared" si="38"/>
        <v>738.4409281239177</v>
      </c>
      <c r="W145" s="210">
        <f t="shared" si="38"/>
        <v>788.8426324846445</v>
      </c>
      <c r="X145" s="210">
        <f t="shared" si="38"/>
        <v>768.2622357818979</v>
      </c>
      <c r="Y145" s="210">
        <f t="shared" si="38"/>
        <v>792.338600682912</v>
      </c>
      <c r="Z145" s="210">
        <f t="shared" si="38"/>
        <v>782.8302704262891</v>
      </c>
      <c r="AA145" s="210">
        <f t="shared" si="38"/>
        <v>746.887481008812</v>
      </c>
      <c r="AB145" s="210">
        <f t="shared" si="38"/>
        <v>713.8216817179856</v>
      </c>
      <c r="AC145" s="210">
        <f t="shared" si="38"/>
        <v>746.1543908804224</v>
      </c>
      <c r="AD145" s="210">
        <f t="shared" si="38"/>
        <v>798.0306012340363</v>
      </c>
      <c r="AE145" s="210">
        <f t="shared" si="38"/>
        <v>750.7929303539865</v>
      </c>
      <c r="AF145" s="210">
        <f t="shared" si="38"/>
        <v>690.8657444786809</v>
      </c>
      <c r="AG145" s="210">
        <f t="shared" si="38"/>
        <v>691.2608191067051</v>
      </c>
      <c r="AH145" s="210" t="str">
        <f t="shared" si="38"/>
        <v>:</v>
      </c>
      <c r="AI145" s="28"/>
      <c r="AJ145" s="28"/>
    </row>
    <row r="146" spans="1:36" ht="13">
      <c r="A146" s="25" t="s">
        <v>39</v>
      </c>
      <c r="B146" s="210">
        <f aca="true" t="shared" si="39" ref="B146:AH146">_xlfn.IFERROR(B41/B95*1000,":")</f>
        <v>211.24750514750838</v>
      </c>
      <c r="C146" s="210">
        <f t="shared" si="39"/>
        <v>214.87648188280474</v>
      </c>
      <c r="D146" s="210">
        <f t="shared" si="39"/>
        <v>217.8402551552145</v>
      </c>
      <c r="E146" s="210">
        <f t="shared" si="39"/>
        <v>230.00767799901703</v>
      </c>
      <c r="F146" s="210">
        <f t="shared" si="39"/>
        <v>225.67449520962168</v>
      </c>
      <c r="G146" s="210">
        <f t="shared" si="39"/>
        <v>227.5038549722772</v>
      </c>
      <c r="H146" s="210">
        <f t="shared" si="39"/>
        <v>222.18424094333196</v>
      </c>
      <c r="I146" s="210">
        <f t="shared" si="39"/>
        <v>234.7441556632187</v>
      </c>
      <c r="J146" s="210">
        <f t="shared" si="39"/>
        <v>243.60727354384133</v>
      </c>
      <c r="K146" s="210">
        <f t="shared" si="39"/>
        <v>253.02796148496543</v>
      </c>
      <c r="L146" s="210">
        <f t="shared" si="39"/>
        <v>246.66034654036832</v>
      </c>
      <c r="M146" s="210">
        <f t="shared" si="39"/>
        <v>260.9244885460791</v>
      </c>
      <c r="N146" s="210">
        <f t="shared" si="39"/>
        <v>239.5354826830555</v>
      </c>
      <c r="O146" s="210">
        <f t="shared" si="39"/>
        <v>255.81275465417997</v>
      </c>
      <c r="P146" s="210">
        <f t="shared" si="39"/>
        <v>269.511375857818</v>
      </c>
      <c r="Q146" s="210">
        <f t="shared" si="39"/>
        <v>275.9903312005589</v>
      </c>
      <c r="R146" s="210">
        <f t="shared" si="39"/>
        <v>275.2813563325352</v>
      </c>
      <c r="S146" s="210">
        <f t="shared" si="39"/>
        <v>257.9785387472351</v>
      </c>
      <c r="T146" s="210">
        <f t="shared" si="39"/>
        <v>280.094907699131</v>
      </c>
      <c r="U146" s="210">
        <f t="shared" si="39"/>
        <v>271.2446925062489</v>
      </c>
      <c r="V146" s="210">
        <f t="shared" si="39"/>
        <v>284.94109874873385</v>
      </c>
      <c r="W146" s="210">
        <f t="shared" si="39"/>
        <v>246.3872546518966</v>
      </c>
      <c r="X146" s="210">
        <f t="shared" si="39"/>
        <v>258.8511475429564</v>
      </c>
      <c r="Y146" s="210">
        <f t="shared" si="39"/>
        <v>267.6223949398914</v>
      </c>
      <c r="Z146" s="210">
        <f t="shared" si="39"/>
        <v>243.038244442809</v>
      </c>
      <c r="AA146" s="210">
        <f t="shared" si="39"/>
        <v>216.7637456875041</v>
      </c>
      <c r="AB146" s="210">
        <f t="shared" si="39"/>
        <v>236.42722389880294</v>
      </c>
      <c r="AC146" s="210">
        <f t="shared" si="39"/>
        <v>247.28047453206034</v>
      </c>
      <c r="AD146" s="210">
        <f t="shared" si="39"/>
        <v>246.47775925722752</v>
      </c>
      <c r="AE146" s="210">
        <f t="shared" si="39"/>
        <v>233.36235983102773</v>
      </c>
      <c r="AF146" s="210">
        <f t="shared" si="39"/>
        <v>226.11038307766256</v>
      </c>
      <c r="AG146" s="210">
        <f t="shared" si="39"/>
        <v>233.24426541755906</v>
      </c>
      <c r="AH146" s="210">
        <f t="shared" si="39"/>
        <v>208.54493490646547</v>
      </c>
      <c r="AI146" s="28">
        <f t="shared" si="36"/>
        <v>0.10412790558019114</v>
      </c>
      <c r="AJ146" s="28"/>
    </row>
    <row r="147" spans="1:36" ht="13">
      <c r="A147" s="25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8"/>
      <c r="AJ147" s="28"/>
    </row>
    <row r="148" spans="1:36" ht="13">
      <c r="A148" s="25" t="s">
        <v>41</v>
      </c>
      <c r="B148" s="210">
        <v>34.052219686596686</v>
      </c>
      <c r="C148" s="210">
        <v>24.029175590999973</v>
      </c>
      <c r="D148" s="210">
        <v>17.825666757468333</v>
      </c>
      <c r="E148" s="210">
        <v>17.594813602493844</v>
      </c>
      <c r="F148" s="210">
        <v>18.415201021019715</v>
      </c>
      <c r="G148" s="210">
        <v>17.143415056961942</v>
      </c>
      <c r="H148" s="210">
        <v>18.105704233932382</v>
      </c>
      <c r="I148" s="210">
        <v>15.261974414594038</v>
      </c>
      <c r="J148" s="210">
        <v>16.679709367652244</v>
      </c>
      <c r="K148" s="210">
        <v>22.878263911224284</v>
      </c>
      <c r="L148" s="210">
        <v>25.286697354942643</v>
      </c>
      <c r="M148" s="210">
        <v>25.774802028388823</v>
      </c>
      <c r="N148" s="210">
        <v>28.52846957394428</v>
      </c>
      <c r="O148" s="210">
        <v>28.046961027496614</v>
      </c>
      <c r="P148" s="210">
        <v>30.886949609307926</v>
      </c>
      <c r="Q148" s="210">
        <v>31.206515756545326</v>
      </c>
      <c r="R148" s="210">
        <v>30.42279716940768</v>
      </c>
      <c r="S148" s="210">
        <v>28.876474760669474</v>
      </c>
      <c r="T148" s="210">
        <v>30.28779426866955</v>
      </c>
      <c r="U148" s="210">
        <v>30.95903560707067</v>
      </c>
      <c r="V148" s="210">
        <v>30.87285835965236</v>
      </c>
      <c r="W148" s="210">
        <v>32.333980541116155</v>
      </c>
      <c r="X148" s="210">
        <v>29.177839330790682</v>
      </c>
      <c r="Y148" s="210">
        <v>34.47004731224355</v>
      </c>
      <c r="Z148" s="210">
        <v>34.389884642272115</v>
      </c>
      <c r="AA148" s="210">
        <v>32.18883490031866</v>
      </c>
      <c r="AB148" s="210">
        <v>33.56915967216489</v>
      </c>
      <c r="AC148" s="210">
        <v>35.10990231145129</v>
      </c>
      <c r="AD148" s="210">
        <v>34.97984269371681</v>
      </c>
      <c r="AE148" s="210">
        <v>34.905905722661224</v>
      </c>
      <c r="AF148" s="210">
        <v>32.582304006915074</v>
      </c>
      <c r="AG148" s="210">
        <v>34.431199180419696</v>
      </c>
      <c r="AH148" s="210">
        <v>33.56119862886205</v>
      </c>
      <c r="AI148" s="28">
        <f t="shared" si="36"/>
        <v>0.011129362411936405</v>
      </c>
      <c r="AJ148" s="28">
        <f>AF148/C148-1</f>
        <v>0.3559476430443431</v>
      </c>
    </row>
    <row r="149" spans="1:36" ht="13">
      <c r="A149" s="25" t="s">
        <v>97</v>
      </c>
      <c r="B149" s="210">
        <v>55.11531256323043</v>
      </c>
      <c r="C149" s="210">
        <v>53.650496702050695</v>
      </c>
      <c r="D149" s="210">
        <v>59.13530067194324</v>
      </c>
      <c r="E149" s="210">
        <v>56.28739883551674</v>
      </c>
      <c r="F149" s="210">
        <v>53.99739872290616</v>
      </c>
      <c r="G149" s="210">
        <v>54.25830482842129</v>
      </c>
      <c r="H149" s="210">
        <v>61.21249873839002</v>
      </c>
      <c r="I149" s="210">
        <v>55.27160517385274</v>
      </c>
      <c r="J149" s="210">
        <v>60.75262742591168</v>
      </c>
      <c r="K149" s="210">
        <v>57.246104123555114</v>
      </c>
      <c r="L149" s="210">
        <v>55.886485211057895</v>
      </c>
      <c r="M149" s="210">
        <v>53.620053448554295</v>
      </c>
      <c r="N149" s="210">
        <v>52.50462438151503</v>
      </c>
      <c r="O149" s="210">
        <v>57.63115186687052</v>
      </c>
      <c r="P149" s="210">
        <v>56.92045931507686</v>
      </c>
      <c r="Q149" s="210">
        <v>60.129404244112116</v>
      </c>
      <c r="R149" s="210">
        <v>60.90392020854407</v>
      </c>
      <c r="S149" s="210">
        <v>63.56833424668</v>
      </c>
      <c r="T149" s="210">
        <v>62.07523700882613</v>
      </c>
      <c r="U149" s="210">
        <v>57.57781168679974</v>
      </c>
      <c r="V149" s="210">
        <v>58.769868496562125</v>
      </c>
      <c r="W149" s="210">
        <v>63.54360166121936</v>
      </c>
      <c r="X149" s="210">
        <v>61.068860769572105</v>
      </c>
      <c r="Y149" s="210">
        <v>56.49228238068869</v>
      </c>
      <c r="Z149" s="210">
        <v>54.86946217123018</v>
      </c>
      <c r="AA149" s="210">
        <v>53.84484518445059</v>
      </c>
      <c r="AB149" s="210">
        <v>54.691153481087525</v>
      </c>
      <c r="AC149" s="210">
        <v>55.79049834547105</v>
      </c>
      <c r="AD149" s="210">
        <v>52.29391591870287</v>
      </c>
      <c r="AE149" s="210">
        <v>57.68723942436012</v>
      </c>
      <c r="AF149" s="210">
        <v>52.374683745493684</v>
      </c>
      <c r="AG149" s="210">
        <v>54.17588582410741</v>
      </c>
      <c r="AH149" s="210">
        <v>62.477511466354294</v>
      </c>
      <c r="AI149" s="28">
        <f t="shared" si="36"/>
        <v>-0.017044750277797616</v>
      </c>
      <c r="AJ149" s="28">
        <f>AF149/C149-1</f>
        <v>-0.023780077258972465</v>
      </c>
    </row>
    <row r="150" spans="1:36" ht="13">
      <c r="A150" s="25" t="s">
        <v>51</v>
      </c>
      <c r="B150" s="210" t="s">
        <v>4</v>
      </c>
      <c r="C150" s="210" t="s">
        <v>4</v>
      </c>
      <c r="D150" s="210" t="s">
        <v>4</v>
      </c>
      <c r="E150" s="210" t="s">
        <v>4</v>
      </c>
      <c r="F150" s="210" t="s">
        <v>4</v>
      </c>
      <c r="G150" s="210" t="s">
        <v>4</v>
      </c>
      <c r="H150" s="210" t="s">
        <v>4</v>
      </c>
      <c r="I150" s="210" t="s">
        <v>4</v>
      </c>
      <c r="J150" s="210" t="s">
        <v>4</v>
      </c>
      <c r="K150" s="210" t="s">
        <v>4</v>
      </c>
      <c r="L150" s="210" t="s">
        <v>4</v>
      </c>
      <c r="M150" s="210" t="s">
        <v>4</v>
      </c>
      <c r="N150" s="210" t="s">
        <v>4</v>
      </c>
      <c r="O150" s="210" t="s">
        <v>4</v>
      </c>
      <c r="P150" s="210" t="s">
        <v>4</v>
      </c>
      <c r="Q150" s="210" t="s">
        <v>4</v>
      </c>
      <c r="R150" s="210" t="s">
        <v>4</v>
      </c>
      <c r="S150" s="210" t="s">
        <v>4</v>
      </c>
      <c r="T150" s="210" t="s">
        <v>4</v>
      </c>
      <c r="U150" s="210" t="s">
        <v>4</v>
      </c>
      <c r="V150" s="210" t="s">
        <v>4</v>
      </c>
      <c r="W150" s="210" t="s">
        <v>4</v>
      </c>
      <c r="X150" s="210" t="s">
        <v>4</v>
      </c>
      <c r="Y150" s="210" t="s">
        <v>4</v>
      </c>
      <c r="Z150" s="210">
        <v>42.16885120536742</v>
      </c>
      <c r="AA150" s="210">
        <v>53.454345622737634</v>
      </c>
      <c r="AB150" s="210">
        <v>55.373659552736264</v>
      </c>
      <c r="AC150" s="210">
        <v>56.20702463557636</v>
      </c>
      <c r="AD150" s="210">
        <v>55.662094903171436</v>
      </c>
      <c r="AE150" s="210">
        <v>58.54903176182179</v>
      </c>
      <c r="AF150" s="210">
        <v>56.34577592149068</v>
      </c>
      <c r="AG150" s="210">
        <v>60.504360783602735</v>
      </c>
      <c r="AH150" s="210">
        <v>66.62568849770662</v>
      </c>
      <c r="AI150" s="28" t="e">
        <f t="shared" si="36"/>
        <v>#VALUE!</v>
      </c>
      <c r="AJ150" s="28" t="e">
        <f aca="true" t="shared" si="40" ref="AJ150:AJ156">AF150/C150-1</f>
        <v>#VALUE!</v>
      </c>
    </row>
    <row r="151" spans="1:36" ht="13">
      <c r="A151" s="25" t="s">
        <v>40</v>
      </c>
      <c r="B151" s="210" t="s">
        <v>4</v>
      </c>
      <c r="C151" s="210" t="s">
        <v>4</v>
      </c>
      <c r="D151" s="210" t="s">
        <v>4</v>
      </c>
      <c r="E151" s="210" t="s">
        <v>4</v>
      </c>
      <c r="F151" s="210" t="s">
        <v>4</v>
      </c>
      <c r="G151" s="210" t="s">
        <v>4</v>
      </c>
      <c r="H151" s="210" t="s">
        <v>4</v>
      </c>
      <c r="I151" s="210" t="s">
        <v>4</v>
      </c>
      <c r="J151" s="210" t="s">
        <v>4</v>
      </c>
      <c r="K151" s="210" t="s">
        <v>4</v>
      </c>
      <c r="L151" s="210" t="s">
        <v>4</v>
      </c>
      <c r="M151" s="210" t="s">
        <v>4</v>
      </c>
      <c r="N151" s="210" t="s">
        <v>4</v>
      </c>
      <c r="O151" s="210" t="s">
        <v>4</v>
      </c>
      <c r="P151" s="210" t="s">
        <v>4</v>
      </c>
      <c r="Q151" s="210">
        <v>71.02897036288351</v>
      </c>
      <c r="R151" s="210">
        <v>78.66234225888056</v>
      </c>
      <c r="S151" s="210">
        <v>77.91955244181808</v>
      </c>
      <c r="T151" s="210">
        <v>83.85737795734822</v>
      </c>
      <c r="U151" s="210">
        <v>65.4335347407548</v>
      </c>
      <c r="V151" s="210">
        <v>76.36284917148761</v>
      </c>
      <c r="W151" s="210">
        <v>76.57910946196661</v>
      </c>
      <c r="X151" s="210">
        <v>72.21163196347621</v>
      </c>
      <c r="Y151" s="210">
        <v>67.09285657915292</v>
      </c>
      <c r="Z151" s="210">
        <v>65.60495944626167</v>
      </c>
      <c r="AA151" s="210">
        <v>68.57143316417483</v>
      </c>
      <c r="AB151" s="210">
        <v>66.59476582162522</v>
      </c>
      <c r="AC151" s="210">
        <v>69.76723806891853</v>
      </c>
      <c r="AD151" s="210">
        <v>72.27123412692674</v>
      </c>
      <c r="AE151" s="210">
        <v>74.84482836211913</v>
      </c>
      <c r="AF151" s="210">
        <v>68.84209637659136</v>
      </c>
      <c r="AG151" s="210">
        <v>73.71423094086242</v>
      </c>
      <c r="AH151" s="210">
        <v>71.95717382540883</v>
      </c>
      <c r="AI151" s="28" t="e">
        <f t="shared" si="36"/>
        <v>#VALUE!</v>
      </c>
      <c r="AJ151" s="28" t="e">
        <f t="shared" si="40"/>
        <v>#VALUE!</v>
      </c>
    </row>
    <row r="152" spans="1:36" ht="13">
      <c r="A152" s="25" t="s">
        <v>205</v>
      </c>
      <c r="B152" s="210">
        <v>39.163143078626</v>
      </c>
      <c r="C152" s="210">
        <v>37.98744595056347</v>
      </c>
      <c r="D152" s="210">
        <v>38.73941455527784</v>
      </c>
      <c r="E152" s="210">
        <v>40.36695647188835</v>
      </c>
      <c r="F152" s="210">
        <v>39.0439945465192</v>
      </c>
      <c r="G152" s="210">
        <v>41.98760605261286</v>
      </c>
      <c r="H152" s="210">
        <v>45.07631839696406</v>
      </c>
      <c r="I152" s="210">
        <v>46.60539553011081</v>
      </c>
      <c r="J152" s="210">
        <v>46.296697618061415</v>
      </c>
      <c r="K152" s="210">
        <v>44.87149182729002</v>
      </c>
      <c r="L152" s="210">
        <v>48.63052454106161</v>
      </c>
      <c r="M152" s="210">
        <v>46.090963516001764</v>
      </c>
      <c r="N152" s="210">
        <v>48.32968640534999</v>
      </c>
      <c r="O152" s="210">
        <v>50.58400040685613</v>
      </c>
      <c r="P152" s="210">
        <v>51.63524584448321</v>
      </c>
      <c r="Q152" s="210">
        <v>53.15283960038889</v>
      </c>
      <c r="R152" s="210">
        <v>57.66880575825873</v>
      </c>
      <c r="S152" s="210">
        <v>61.40131500420758</v>
      </c>
      <c r="T152" s="210">
        <v>59.3969004815895</v>
      </c>
      <c r="U152" s="210">
        <v>58.53944996371498</v>
      </c>
      <c r="V152" s="210">
        <v>61.016654674049995</v>
      </c>
      <c r="W152" s="210">
        <v>64.17055864583243</v>
      </c>
      <c r="X152" s="210">
        <v>66.15694673440031</v>
      </c>
      <c r="Y152" s="210">
        <v>63.629338402079334</v>
      </c>
      <c r="Z152" s="210">
        <v>67.34619758025345</v>
      </c>
      <c r="AA152" s="210">
        <v>71.78424008040372</v>
      </c>
      <c r="AB152" s="210">
        <v>74.71956044326713</v>
      </c>
      <c r="AC152" s="210">
        <v>79.36661407371065</v>
      </c>
      <c r="AD152" s="210">
        <v>77.22125893873354</v>
      </c>
      <c r="AE152" s="210">
        <v>77.10995305075924</v>
      </c>
      <c r="AF152" s="210">
        <v>74.81868856299761</v>
      </c>
      <c r="AG152" s="210">
        <v>81.29719640747841</v>
      </c>
      <c r="AH152" s="210">
        <v>83.79696428234236</v>
      </c>
      <c r="AI152" s="28">
        <f t="shared" si="36"/>
        <v>1.075859852317314</v>
      </c>
      <c r="AJ152" s="28">
        <f t="shared" si="40"/>
        <v>0.9695635410805452</v>
      </c>
    </row>
    <row r="153" spans="1:36" ht="13">
      <c r="A153" s="25" t="s">
        <v>42</v>
      </c>
      <c r="B153" s="210" t="s">
        <v>4</v>
      </c>
      <c r="C153" s="210" t="s">
        <v>4</v>
      </c>
      <c r="D153" s="210" t="s">
        <v>4</v>
      </c>
      <c r="E153" s="210" t="s">
        <v>4</v>
      </c>
      <c r="F153" s="210" t="s">
        <v>4</v>
      </c>
      <c r="G153" s="210" t="s">
        <v>4</v>
      </c>
      <c r="H153" s="210" t="s">
        <v>4</v>
      </c>
      <c r="I153" s="210" t="s">
        <v>4</v>
      </c>
      <c r="J153" s="210" t="s">
        <v>4</v>
      </c>
      <c r="K153" s="210">
        <v>69.46215600733498</v>
      </c>
      <c r="L153" s="210">
        <v>75.47379366924763</v>
      </c>
      <c r="M153" s="210">
        <v>82.53200717573256</v>
      </c>
      <c r="N153" s="210">
        <v>88.13916375171519</v>
      </c>
      <c r="O153" s="210">
        <v>92.80034983696257</v>
      </c>
      <c r="P153" s="210">
        <v>101.43554075673106</v>
      </c>
      <c r="Q153" s="210">
        <v>90.11087908477009</v>
      </c>
      <c r="R153" s="210">
        <v>96.22215889678347</v>
      </c>
      <c r="S153" s="210">
        <v>93.9571385565499</v>
      </c>
      <c r="T153" s="210">
        <v>95.91764667388138</v>
      </c>
      <c r="U153" s="210">
        <v>86.93546420371437</v>
      </c>
      <c r="V153" s="210">
        <v>89.4342161286177</v>
      </c>
      <c r="W153" s="210">
        <v>94.25581541267941</v>
      </c>
      <c r="X153" s="210">
        <v>84.76239844836572</v>
      </c>
      <c r="Y153" s="210">
        <v>87.15712375052304</v>
      </c>
      <c r="Z153" s="210">
        <v>78.35103968106382</v>
      </c>
      <c r="AA153" s="210">
        <v>87.29269454189557</v>
      </c>
      <c r="AB153" s="210">
        <v>91.42744375225045</v>
      </c>
      <c r="AC153" s="210">
        <v>93.7421726035585</v>
      </c>
      <c r="AD153" s="210">
        <v>92.95952949134492</v>
      </c>
      <c r="AE153" s="210">
        <v>92.79101689833257</v>
      </c>
      <c r="AF153" s="210">
        <v>96.53641926428222</v>
      </c>
      <c r="AG153" s="210">
        <v>99.01379092655554</v>
      </c>
      <c r="AH153" s="210">
        <v>101.25527779841565</v>
      </c>
      <c r="AI153" s="28" t="e">
        <f t="shared" si="36"/>
        <v>#VALUE!</v>
      </c>
      <c r="AJ153" s="28" t="e">
        <f t="shared" si="40"/>
        <v>#VALUE!</v>
      </c>
    </row>
    <row r="154" spans="1:36" ht="13">
      <c r="A154" s="25" t="s">
        <v>50</v>
      </c>
      <c r="B154" s="210" t="s">
        <v>4</v>
      </c>
      <c r="C154" s="210" t="s">
        <v>4</v>
      </c>
      <c r="D154" s="210" t="s">
        <v>4</v>
      </c>
      <c r="E154" s="210" t="s">
        <v>4</v>
      </c>
      <c r="F154" s="210" t="s">
        <v>4</v>
      </c>
      <c r="G154" s="210" t="s">
        <v>4</v>
      </c>
      <c r="H154" s="210" t="s">
        <v>4</v>
      </c>
      <c r="I154" s="210" t="s">
        <v>4</v>
      </c>
      <c r="J154" s="210" t="s">
        <v>4</v>
      </c>
      <c r="K154" s="210" t="s">
        <v>4</v>
      </c>
      <c r="L154" s="210" t="s">
        <v>4</v>
      </c>
      <c r="M154" s="210" t="s">
        <v>4</v>
      </c>
      <c r="N154" s="210" t="s">
        <v>4</v>
      </c>
      <c r="O154" s="210" t="s">
        <v>4</v>
      </c>
      <c r="P154" s="210" t="s">
        <v>4</v>
      </c>
      <c r="Q154" s="210" t="s">
        <v>4</v>
      </c>
      <c r="R154" s="210" t="s">
        <v>4</v>
      </c>
      <c r="S154" s="210" t="s">
        <v>4</v>
      </c>
      <c r="T154" s="210" t="s">
        <v>4</v>
      </c>
      <c r="U154" s="210" t="s">
        <v>4</v>
      </c>
      <c r="V154" s="210" t="s">
        <v>4</v>
      </c>
      <c r="W154" s="210" t="s">
        <v>4</v>
      </c>
      <c r="X154" s="210" t="s">
        <v>4</v>
      </c>
      <c r="Y154" s="210" t="s">
        <v>4</v>
      </c>
      <c r="Z154" s="210" t="s">
        <v>4</v>
      </c>
      <c r="AA154" s="210" t="s">
        <v>4</v>
      </c>
      <c r="AB154" s="210" t="s">
        <v>4</v>
      </c>
      <c r="AC154" s="210" t="s">
        <v>4</v>
      </c>
      <c r="AD154" s="210" t="s">
        <v>4</v>
      </c>
      <c r="AE154" s="210" t="s">
        <v>4</v>
      </c>
      <c r="AF154" s="210" t="s">
        <v>4</v>
      </c>
      <c r="AG154" s="210" t="s">
        <v>4</v>
      </c>
      <c r="AH154" s="210" t="s">
        <v>4</v>
      </c>
      <c r="AI154" s="28" t="e">
        <f t="shared" si="36"/>
        <v>#VALUE!</v>
      </c>
      <c r="AJ154" s="28" t="e">
        <f t="shared" si="40"/>
        <v>#VALUE!</v>
      </c>
    </row>
    <row r="155" spans="1:36" ht="13">
      <c r="A155" s="25" t="s">
        <v>43</v>
      </c>
      <c r="B155" s="210" t="s">
        <v>4</v>
      </c>
      <c r="C155" s="210" t="s">
        <v>4</v>
      </c>
      <c r="D155" s="210" t="s">
        <v>4</v>
      </c>
      <c r="E155" s="210" t="s">
        <v>4</v>
      </c>
      <c r="F155" s="210" t="s">
        <v>4</v>
      </c>
      <c r="G155" s="210" t="s">
        <v>4</v>
      </c>
      <c r="H155" s="210" t="s">
        <v>4</v>
      </c>
      <c r="I155" s="210" t="s">
        <v>4</v>
      </c>
      <c r="J155" s="210" t="s">
        <v>4</v>
      </c>
      <c r="K155" s="210" t="s">
        <v>4</v>
      </c>
      <c r="L155" s="210" t="s">
        <v>4</v>
      </c>
      <c r="M155" s="210" t="s">
        <v>4</v>
      </c>
      <c r="N155" s="210" t="s">
        <v>4</v>
      </c>
      <c r="O155" s="210" t="s">
        <v>4</v>
      </c>
      <c r="P155" s="210" t="s">
        <v>4</v>
      </c>
      <c r="Q155" s="210" t="s">
        <v>4</v>
      </c>
      <c r="R155" s="210" t="s">
        <v>4</v>
      </c>
      <c r="S155" s="210" t="s">
        <v>4</v>
      </c>
      <c r="T155" s="210" t="s">
        <v>4</v>
      </c>
      <c r="U155" s="210" t="s">
        <v>4</v>
      </c>
      <c r="V155" s="210">
        <v>29.820936976929847</v>
      </c>
      <c r="W155" s="210">
        <v>30.401819162292195</v>
      </c>
      <c r="X155" s="210">
        <v>29.78999314799296</v>
      </c>
      <c r="Y155" s="210">
        <v>30.113453108683615</v>
      </c>
      <c r="Z155" s="210">
        <v>30.4562518235434</v>
      </c>
      <c r="AA155" s="210">
        <v>30.64717189864082</v>
      </c>
      <c r="AB155" s="210" t="s">
        <v>4</v>
      </c>
      <c r="AC155" s="210">
        <v>33.609847439431434</v>
      </c>
      <c r="AD155" s="210" t="s">
        <v>4</v>
      </c>
      <c r="AE155" s="210" t="s">
        <v>4</v>
      </c>
      <c r="AF155" s="210" t="s">
        <v>4</v>
      </c>
      <c r="AG155" s="210">
        <v>48.505064288841396</v>
      </c>
      <c r="AH155" s="210" t="s">
        <v>4</v>
      </c>
      <c r="AI155" s="28" t="e">
        <f t="shared" si="36"/>
        <v>#VALUE!</v>
      </c>
      <c r="AJ155" s="28" t="e">
        <f t="shared" si="40"/>
        <v>#VALUE!</v>
      </c>
    </row>
    <row r="156" spans="1:36" ht="13">
      <c r="A156" s="25" t="s">
        <v>44</v>
      </c>
      <c r="B156" s="210" t="s">
        <v>4</v>
      </c>
      <c r="C156" s="210" t="s">
        <v>4</v>
      </c>
      <c r="D156" s="210" t="s">
        <v>4</v>
      </c>
      <c r="E156" s="210" t="s">
        <v>4</v>
      </c>
      <c r="F156" s="210" t="s">
        <v>4</v>
      </c>
      <c r="G156" s="210" t="s">
        <v>4</v>
      </c>
      <c r="H156" s="210" t="s">
        <v>4</v>
      </c>
      <c r="I156" s="210" t="s">
        <v>4</v>
      </c>
      <c r="J156" s="210" t="s">
        <v>4</v>
      </c>
      <c r="K156" s="210" t="s">
        <v>4</v>
      </c>
      <c r="L156" s="210">
        <v>114.11598236382201</v>
      </c>
      <c r="M156" s="210">
        <v>115.42719741562941</v>
      </c>
      <c r="N156" s="210">
        <v>117.7844181064442</v>
      </c>
      <c r="O156" s="210">
        <v>123.40031237618433</v>
      </c>
      <c r="P156" s="210">
        <v>125.3727910827854</v>
      </c>
      <c r="Q156" s="210">
        <v>125.53959169232779</v>
      </c>
      <c r="R156" s="210">
        <v>121.46537775964791</v>
      </c>
      <c r="S156" s="210">
        <v>125.89250653778075</v>
      </c>
      <c r="T156" s="210">
        <v>122.34555460304009</v>
      </c>
      <c r="U156" s="210">
        <v>104.63032092584878</v>
      </c>
      <c r="V156" s="210">
        <v>121.44093254920999</v>
      </c>
      <c r="W156" s="210">
        <v>116.4854697815893</v>
      </c>
      <c r="X156" s="210">
        <v>113.20499677009022</v>
      </c>
      <c r="Y156" s="210">
        <v>107.39349523277129</v>
      </c>
      <c r="Z156" s="210">
        <v>97.98438578758109</v>
      </c>
      <c r="AA156" s="210">
        <v>91.17128639069426</v>
      </c>
      <c r="AB156" s="210">
        <v>90.30393131825242</v>
      </c>
      <c r="AC156" s="210">
        <v>88.6104088173721</v>
      </c>
      <c r="AD156" s="210">
        <v>93.07528305223568</v>
      </c>
      <c r="AE156" s="210">
        <v>89.39470932005678</v>
      </c>
      <c r="AF156" s="210">
        <v>86.8631954751923</v>
      </c>
      <c r="AG156" s="210" t="s">
        <v>4</v>
      </c>
      <c r="AH156" s="210" t="s">
        <v>4</v>
      </c>
      <c r="AI156" s="28" t="e">
        <f t="shared" si="36"/>
        <v>#VALUE!</v>
      </c>
      <c r="AJ156" s="28" t="e">
        <f t="shared" si="40"/>
        <v>#VALUE!</v>
      </c>
    </row>
    <row r="157" spans="1:36" ht="13">
      <c r="A157" s="25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8"/>
      <c r="AJ157" s="28"/>
    </row>
    <row r="158" spans="1:36" ht="13">
      <c r="A158" s="25" t="s">
        <v>125</v>
      </c>
      <c r="B158" s="210" t="s">
        <v>4</v>
      </c>
      <c r="C158" s="210" t="s">
        <v>4</v>
      </c>
      <c r="D158" s="210" t="s">
        <v>4</v>
      </c>
      <c r="E158" s="210" t="s">
        <v>4</v>
      </c>
      <c r="F158" s="210" t="s">
        <v>4</v>
      </c>
      <c r="G158" s="210" t="s">
        <v>4</v>
      </c>
      <c r="H158" s="210" t="s">
        <v>4</v>
      </c>
      <c r="I158" s="210" t="s">
        <v>4</v>
      </c>
      <c r="J158" s="210" t="s">
        <v>4</v>
      </c>
      <c r="K158" s="210" t="s">
        <v>4</v>
      </c>
      <c r="L158" s="210" t="s">
        <v>4</v>
      </c>
      <c r="M158" s="210" t="s">
        <v>4</v>
      </c>
      <c r="N158" s="210" t="s">
        <v>4</v>
      </c>
      <c r="O158" s="210">
        <v>42.12743929471033</v>
      </c>
      <c r="P158" s="210">
        <v>41.713643353174604</v>
      </c>
      <c r="Q158" s="210">
        <v>39.995080352768255</v>
      </c>
      <c r="R158" s="210">
        <v>39.283540476190474</v>
      </c>
      <c r="S158" s="210">
        <v>40.339478668439675</v>
      </c>
      <c r="T158" s="210">
        <v>43.1500186471937</v>
      </c>
      <c r="U158" s="210">
        <v>47.206569859209445</v>
      </c>
      <c r="V158" s="210">
        <v>47.71952219706745</v>
      </c>
      <c r="W158" s="210">
        <v>59.29004949336187</v>
      </c>
      <c r="X158" s="210" t="s">
        <v>4</v>
      </c>
      <c r="Y158" s="210" t="s">
        <v>4</v>
      </c>
      <c r="Z158" s="210" t="s">
        <v>4</v>
      </c>
      <c r="AA158" s="210" t="s">
        <v>4</v>
      </c>
      <c r="AB158" s="210">
        <v>63.89337684945394</v>
      </c>
      <c r="AC158" s="210">
        <v>60.29674841648393</v>
      </c>
      <c r="AD158" s="210">
        <v>60.17539001815952</v>
      </c>
      <c r="AE158" s="210">
        <v>62.228553082811615</v>
      </c>
      <c r="AF158" s="210">
        <v>62.61186567645746</v>
      </c>
      <c r="AG158" s="210">
        <v>67.24246212572004</v>
      </c>
      <c r="AH158" s="210">
        <v>62.830357429743785</v>
      </c>
      <c r="AI158" s="28" t="e">
        <f>AG158/B158-1</f>
        <v>#VALUE!</v>
      </c>
      <c r="AJ158" s="28"/>
    </row>
    <row r="160" ht="12.75">
      <c r="A160" s="4" t="s">
        <v>124</v>
      </c>
    </row>
    <row r="161" ht="13">
      <c r="A161" s="47" t="s">
        <v>347</v>
      </c>
    </row>
  </sheetData>
  <hyperlinks>
    <hyperlink ref="A2" r:id="rId1" display="https://ec.europa.eu/eurostat/databrowser/product/page/NRG_BAL_S__custom_6181170"/>
    <hyperlink ref="B2" r:id="rId2" display="https://ec.europa.eu/eurostat/databrowser/view/NRG_BAL_S__custom_6181170/default/table"/>
    <hyperlink ref="A55" r:id="rId3" display="https://ec.europa.eu/eurostat/databrowser/product/page/DEMO_PJAN__custom_6182055"/>
    <hyperlink ref="B55" r:id="rId4" display="https://ec.europa.eu/eurostat/databrowser/view/DEMO_PJAN__custom_6182055/default/tabl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BA110"/>
  <sheetViews>
    <sheetView workbookViewId="0" topLeftCell="A76">
      <pane xSplit="2" topLeftCell="C1" activePane="topRight" state="frozen"/>
      <selection pane="topLeft" activeCell="A65" sqref="A65"/>
      <selection pane="topRight" activeCell="A109" sqref="A109"/>
    </sheetView>
  </sheetViews>
  <sheetFormatPr defaultColWidth="9.140625" defaultRowHeight="12.75"/>
  <cols>
    <col min="1" max="1" width="24.421875" style="11" customWidth="1"/>
    <col min="2" max="2" width="27.57421875" style="11" customWidth="1"/>
    <col min="3" max="23" width="10.421875" style="11" customWidth="1"/>
    <col min="24" max="25" width="10.00390625" style="11" customWidth="1"/>
    <col min="26" max="26" width="11.421875" style="11" customWidth="1"/>
    <col min="27" max="27" width="12.421875" style="11" customWidth="1"/>
    <col min="28" max="28" width="12.00390625" style="11" customWidth="1"/>
    <col min="29" max="29" width="13.421875" style="11" customWidth="1"/>
    <col min="30" max="31" width="12.57421875" style="11" customWidth="1"/>
    <col min="32" max="33" width="11.57421875" style="11" customWidth="1"/>
    <col min="34" max="16384" width="9.140625" style="11" customWidth="1"/>
  </cols>
  <sheetData>
    <row r="1" ht="13">
      <c r="A1" s="10" t="s">
        <v>243</v>
      </c>
    </row>
    <row r="2" spans="1:2" ht="12.75">
      <c r="A2" s="13" t="s">
        <v>161</v>
      </c>
      <c r="B2" s="13" t="s">
        <v>162</v>
      </c>
    </row>
    <row r="3" spans="1:3" ht="12.75">
      <c r="A3" s="14" t="s">
        <v>244</v>
      </c>
      <c r="C3" s="4"/>
    </row>
    <row r="4" spans="1:3" ht="13">
      <c r="A4" s="14" t="s">
        <v>217</v>
      </c>
      <c r="B4" s="10" t="s">
        <v>243</v>
      </c>
      <c r="C4" s="4"/>
    </row>
    <row r="5" spans="1:3" ht="12.75">
      <c r="A5" s="14" t="s">
        <v>218</v>
      </c>
      <c r="B5" s="14" t="s">
        <v>164</v>
      </c>
      <c r="C5" s="4"/>
    </row>
    <row r="6" spans="1:3" ht="13">
      <c r="A6" s="10" t="s">
        <v>219</v>
      </c>
      <c r="C6" s="14" t="s">
        <v>220</v>
      </c>
    </row>
    <row r="7" spans="1:3" ht="13">
      <c r="A7" s="10" t="s">
        <v>222</v>
      </c>
      <c r="C7" s="14" t="s">
        <v>144</v>
      </c>
    </row>
    <row r="8" spans="1:3" ht="13">
      <c r="A8" s="10" t="s">
        <v>223</v>
      </c>
      <c r="C8" s="14" t="s">
        <v>118</v>
      </c>
    </row>
    <row r="9" spans="1:15" ht="13">
      <c r="A9" s="292" t="s">
        <v>8</v>
      </c>
      <c r="B9" s="292" t="s">
        <v>8</v>
      </c>
      <c r="C9" s="22" t="s">
        <v>166</v>
      </c>
      <c r="D9" s="22" t="s">
        <v>171</v>
      </c>
      <c r="E9" s="22" t="s">
        <v>176</v>
      </c>
      <c r="F9" s="22" t="s">
        <v>181</v>
      </c>
      <c r="G9" s="22" t="s">
        <v>186</v>
      </c>
      <c r="H9" s="22" t="s">
        <v>191</v>
      </c>
      <c r="I9" s="22" t="s">
        <v>192</v>
      </c>
      <c r="J9" s="22" t="s">
        <v>193</v>
      </c>
      <c r="K9" s="22" t="s">
        <v>194</v>
      </c>
      <c r="L9" s="22" t="s">
        <v>195</v>
      </c>
      <c r="M9" s="22" t="s">
        <v>196</v>
      </c>
      <c r="N9" s="22" t="s">
        <v>197</v>
      </c>
      <c r="O9" s="22" t="s">
        <v>289</v>
      </c>
    </row>
    <row r="10" spans="1:15" ht="13">
      <c r="A10" s="211" t="s">
        <v>245</v>
      </c>
      <c r="B10" s="211" t="s">
        <v>246</v>
      </c>
      <c r="C10" s="212" t="s">
        <v>247</v>
      </c>
      <c r="D10" s="212" t="s">
        <v>247</v>
      </c>
      <c r="E10" s="212" t="s">
        <v>247</v>
      </c>
      <c r="F10" s="212" t="s">
        <v>247</v>
      </c>
      <c r="G10" s="212" t="s">
        <v>247</v>
      </c>
      <c r="H10" s="212" t="s">
        <v>247</v>
      </c>
      <c r="I10" s="212" t="s">
        <v>247</v>
      </c>
      <c r="J10" s="212" t="s">
        <v>247</v>
      </c>
      <c r="K10" s="212" t="s">
        <v>247</v>
      </c>
      <c r="L10" s="212" t="s">
        <v>247</v>
      </c>
      <c r="M10" s="212" t="s">
        <v>247</v>
      </c>
      <c r="N10" s="212" t="s">
        <v>247</v>
      </c>
      <c r="O10" s="212" t="s">
        <v>247</v>
      </c>
    </row>
    <row r="11" spans="1:15" ht="13">
      <c r="A11" s="25" t="s">
        <v>5</v>
      </c>
      <c r="B11" s="25" t="s">
        <v>48</v>
      </c>
      <c r="C11" s="31">
        <v>42723115.41</v>
      </c>
      <c r="D11" s="30">
        <v>43524815.226</v>
      </c>
      <c r="E11" s="30">
        <v>49083739.386</v>
      </c>
      <c r="F11" s="30">
        <v>56081746.668</v>
      </c>
      <c r="G11" s="30">
        <v>54626410.362</v>
      </c>
      <c r="H11" s="30">
        <v>54849667.232</v>
      </c>
      <c r="I11" s="30">
        <v>55395219.946</v>
      </c>
      <c r="J11" s="30">
        <v>56454795.735</v>
      </c>
      <c r="K11" s="30">
        <v>54750107.298</v>
      </c>
      <c r="L11" s="30">
        <v>55561445.962</v>
      </c>
      <c r="M11" s="30">
        <v>49060414.668</v>
      </c>
      <c r="N11" s="30">
        <v>51258603.501</v>
      </c>
      <c r="O11" s="30">
        <v>54448720.462</v>
      </c>
    </row>
    <row r="12" spans="1:15" ht="13">
      <c r="A12" s="25" t="s">
        <v>5</v>
      </c>
      <c r="B12" s="25" t="s">
        <v>68</v>
      </c>
      <c r="C12" s="27">
        <v>4624563.96</v>
      </c>
      <c r="D12" s="27">
        <v>4296924.67</v>
      </c>
      <c r="E12" s="26">
        <v>4611924.929</v>
      </c>
      <c r="F12" s="27">
        <v>5068728.25</v>
      </c>
      <c r="G12" s="27">
        <v>4771230.68</v>
      </c>
      <c r="H12" s="26">
        <v>4729660.502</v>
      </c>
      <c r="I12" s="26">
        <v>4566424.334</v>
      </c>
      <c r="J12" s="26">
        <v>4568174.025</v>
      </c>
      <c r="K12" s="26">
        <v>4391569.109</v>
      </c>
      <c r="L12" s="26">
        <v>3640992.303</v>
      </c>
      <c r="M12" s="26">
        <v>2633261.461</v>
      </c>
      <c r="N12" s="26">
        <v>3144170.661</v>
      </c>
      <c r="O12" s="26">
        <v>3656513.363</v>
      </c>
    </row>
    <row r="13" spans="1:15" ht="13">
      <c r="A13" s="25" t="s">
        <v>5</v>
      </c>
      <c r="B13" s="25" t="s">
        <v>92</v>
      </c>
      <c r="C13" s="31">
        <v>186.3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3">
      <c r="A14" s="25" t="s">
        <v>5</v>
      </c>
      <c r="B14" s="25" t="s">
        <v>93</v>
      </c>
      <c r="C14" s="26">
        <v>2927.742</v>
      </c>
      <c r="D14" s="27">
        <v>4058.3</v>
      </c>
      <c r="E14" s="27">
        <v>2917.58</v>
      </c>
      <c r="F14" s="26">
        <v>4373.739</v>
      </c>
      <c r="G14" s="26">
        <v>5810.665</v>
      </c>
      <c r="H14" s="27">
        <v>2589.07</v>
      </c>
      <c r="I14" s="27">
        <v>2326.14</v>
      </c>
      <c r="J14" s="26">
        <v>2441.054</v>
      </c>
      <c r="K14" s="26">
        <v>3251.032</v>
      </c>
      <c r="L14" s="26">
        <v>2724.845</v>
      </c>
      <c r="M14" s="27">
        <v>1689.36</v>
      </c>
      <c r="N14" s="26">
        <v>1825.742</v>
      </c>
      <c r="O14" s="26">
        <v>1938.609</v>
      </c>
    </row>
    <row r="15" spans="1:15" ht="13">
      <c r="A15" s="25" t="s">
        <v>5</v>
      </c>
      <c r="B15" s="25" t="s">
        <v>94</v>
      </c>
      <c r="C15" s="31">
        <v>20524.6</v>
      </c>
      <c r="D15" s="30">
        <v>12506.325</v>
      </c>
      <c r="E15" s="30">
        <v>10960.416</v>
      </c>
      <c r="F15" s="31">
        <v>1445.76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ht="13">
      <c r="A16" s="25" t="s">
        <v>5</v>
      </c>
      <c r="B16" s="25" t="s">
        <v>73</v>
      </c>
      <c r="C16" s="26">
        <v>6606146.973</v>
      </c>
      <c r="D16" s="26">
        <v>7480515.385</v>
      </c>
      <c r="E16" s="26">
        <v>10065615.789</v>
      </c>
      <c r="F16" s="26">
        <v>12958491.095</v>
      </c>
      <c r="G16" s="26">
        <v>13231820.298</v>
      </c>
      <c r="H16" s="27">
        <v>12531162.55</v>
      </c>
      <c r="I16" s="26">
        <v>12891317.473</v>
      </c>
      <c r="J16" s="27">
        <v>13435555.15</v>
      </c>
      <c r="K16" s="26">
        <v>12479361.539</v>
      </c>
      <c r="L16" s="26">
        <v>13977817.659</v>
      </c>
      <c r="M16" s="26">
        <v>12552020.348</v>
      </c>
      <c r="N16" s="26">
        <v>13006221.312</v>
      </c>
      <c r="O16" s="26">
        <v>14056958.837</v>
      </c>
    </row>
    <row r="17" spans="1:15" ht="13">
      <c r="A17" s="25" t="s">
        <v>5</v>
      </c>
      <c r="B17" s="25" t="s">
        <v>86</v>
      </c>
      <c r="C17" s="30">
        <v>30671593.435</v>
      </c>
      <c r="D17" s="30">
        <v>31057550.246</v>
      </c>
      <c r="E17" s="30">
        <v>33450625.934</v>
      </c>
      <c r="F17" s="30">
        <v>36724992.714</v>
      </c>
      <c r="G17" s="30">
        <v>35110426.013</v>
      </c>
      <c r="H17" s="30">
        <v>35581441.447</v>
      </c>
      <c r="I17" s="30">
        <v>35978808.814</v>
      </c>
      <c r="J17" s="30">
        <v>36425501.939</v>
      </c>
      <c r="K17" s="30">
        <v>35727796.206</v>
      </c>
      <c r="L17" s="31">
        <v>35779021.25</v>
      </c>
      <c r="M17" s="30">
        <v>31604327.312</v>
      </c>
      <c r="N17" s="31">
        <v>32684589.09</v>
      </c>
      <c r="O17" s="30">
        <v>34289954.116</v>
      </c>
    </row>
    <row r="18" spans="1:15" ht="13">
      <c r="A18" s="25" t="s">
        <v>5</v>
      </c>
      <c r="B18" s="25" t="s">
        <v>87</v>
      </c>
      <c r="C18" s="27">
        <v>10508</v>
      </c>
      <c r="D18" s="27">
        <v>20313.3</v>
      </c>
      <c r="E18" s="26">
        <v>35098.178</v>
      </c>
      <c r="F18" s="26">
        <v>157160.698</v>
      </c>
      <c r="G18" s="26">
        <v>455223.368</v>
      </c>
      <c r="H18" s="26">
        <v>591316.607</v>
      </c>
      <c r="I18" s="26">
        <v>631412.141</v>
      </c>
      <c r="J18" s="26">
        <v>682539.148</v>
      </c>
      <c r="K18" s="26">
        <v>787006.804</v>
      </c>
      <c r="L18" s="27">
        <v>809976.35</v>
      </c>
      <c r="M18" s="26">
        <v>877102.798</v>
      </c>
      <c r="N18" s="26">
        <v>952187.219</v>
      </c>
      <c r="O18" s="26">
        <v>899467.449</v>
      </c>
    </row>
    <row r="19" spans="1:15" ht="13">
      <c r="A19" s="25" t="s">
        <v>5</v>
      </c>
      <c r="B19" s="25" t="s">
        <v>11</v>
      </c>
      <c r="C19" s="31">
        <v>0</v>
      </c>
      <c r="D19" s="31">
        <v>0</v>
      </c>
      <c r="E19" s="31">
        <v>0</v>
      </c>
      <c r="F19" s="31">
        <v>133</v>
      </c>
      <c r="G19" s="31">
        <v>2162</v>
      </c>
      <c r="H19" s="31">
        <v>17738.33</v>
      </c>
      <c r="I19" s="31">
        <v>19598.38</v>
      </c>
      <c r="J19" s="30">
        <v>20728.586</v>
      </c>
      <c r="K19" s="31">
        <v>20427.66</v>
      </c>
      <c r="L19" s="30">
        <v>20729.669</v>
      </c>
      <c r="M19" s="30">
        <v>20158.091</v>
      </c>
      <c r="N19" s="30">
        <v>24241.361</v>
      </c>
      <c r="O19" s="30">
        <v>22972.863</v>
      </c>
    </row>
    <row r="20" spans="1:15" ht="13">
      <c r="A20" s="25" t="s">
        <v>5</v>
      </c>
      <c r="B20" s="25" t="s">
        <v>6</v>
      </c>
      <c r="C20" s="69" t="s">
        <v>4</v>
      </c>
      <c r="D20" s="69" t="s">
        <v>4</v>
      </c>
      <c r="E20" s="69" t="s">
        <v>4</v>
      </c>
      <c r="F20" s="69" t="s">
        <v>4</v>
      </c>
      <c r="G20" s="69" t="s">
        <v>4</v>
      </c>
      <c r="H20" s="69" t="s">
        <v>4</v>
      </c>
      <c r="I20" s="69" t="s">
        <v>4</v>
      </c>
      <c r="J20" s="69" t="s">
        <v>4</v>
      </c>
      <c r="K20" s="69" t="s">
        <v>4</v>
      </c>
      <c r="L20" s="69" t="s">
        <v>4</v>
      </c>
      <c r="M20" s="69" t="s">
        <v>4</v>
      </c>
      <c r="N20" s="69" t="s">
        <v>4</v>
      </c>
      <c r="O20" s="69" t="s">
        <v>4</v>
      </c>
    </row>
    <row r="21" spans="1:15" ht="13">
      <c r="A21" s="25" t="s">
        <v>5</v>
      </c>
      <c r="B21" s="25" t="s">
        <v>9</v>
      </c>
      <c r="C21" s="31">
        <v>786542.4</v>
      </c>
      <c r="D21" s="31">
        <v>652806</v>
      </c>
      <c r="E21" s="30">
        <v>906452.561</v>
      </c>
      <c r="F21" s="30">
        <v>1166268.413</v>
      </c>
      <c r="G21" s="30">
        <v>1049544.338</v>
      </c>
      <c r="H21" s="30">
        <v>1395499.136</v>
      </c>
      <c r="I21" s="30">
        <v>1305088.518</v>
      </c>
      <c r="J21" s="30">
        <v>1319595.584</v>
      </c>
      <c r="K21" s="30">
        <v>1340453.788</v>
      </c>
      <c r="L21" s="30">
        <v>1329956.813</v>
      </c>
      <c r="M21" s="31">
        <v>1371631.86</v>
      </c>
      <c r="N21" s="30">
        <v>1445132.958</v>
      </c>
      <c r="O21" s="30">
        <v>1520683.117</v>
      </c>
    </row>
    <row r="22" spans="1:15" ht="13">
      <c r="A22" s="25" t="s">
        <v>5</v>
      </c>
      <c r="B22" s="25" t="s">
        <v>88</v>
      </c>
      <c r="C22" s="27">
        <v>122</v>
      </c>
      <c r="D22" s="27">
        <v>141</v>
      </c>
      <c r="E22" s="27">
        <v>144</v>
      </c>
      <c r="F22" s="27">
        <v>153</v>
      </c>
      <c r="G22" s="27">
        <v>193</v>
      </c>
      <c r="H22" s="26">
        <v>259.591</v>
      </c>
      <c r="I22" s="26">
        <v>244.149</v>
      </c>
      <c r="J22" s="26">
        <v>260.247</v>
      </c>
      <c r="K22" s="26">
        <v>241.159</v>
      </c>
      <c r="L22" s="26">
        <v>227.077</v>
      </c>
      <c r="M22" s="26">
        <v>223.439</v>
      </c>
      <c r="N22" s="26">
        <v>235.157</v>
      </c>
      <c r="O22" s="27">
        <v>232.11</v>
      </c>
    </row>
    <row r="23" spans="1:15" ht="13">
      <c r="A23" s="25" t="s">
        <v>7</v>
      </c>
      <c r="B23" s="25" t="s">
        <v>48</v>
      </c>
      <c r="C23" s="30">
        <v>11520121.773</v>
      </c>
      <c r="D23" s="30">
        <v>11113410.934</v>
      </c>
      <c r="E23" s="30">
        <v>12827843.006</v>
      </c>
      <c r="F23" s="30">
        <v>16115103.271</v>
      </c>
      <c r="G23" s="30">
        <v>17136793.491</v>
      </c>
      <c r="H23" s="30">
        <v>20261911.938</v>
      </c>
      <c r="I23" s="30">
        <v>20224148.484</v>
      </c>
      <c r="J23" s="30">
        <v>19751517.307</v>
      </c>
      <c r="K23" s="30">
        <v>18047244.368</v>
      </c>
      <c r="L23" s="30">
        <v>17535419.886</v>
      </c>
      <c r="M23" s="30">
        <v>15877766.305</v>
      </c>
      <c r="N23" s="30">
        <v>17265415.932</v>
      </c>
      <c r="O23" s="30">
        <v>17909397.903</v>
      </c>
    </row>
    <row r="24" spans="1:15" ht="13">
      <c r="A24" s="25" t="s">
        <v>7</v>
      </c>
      <c r="B24" s="25" t="s">
        <v>68</v>
      </c>
      <c r="C24" s="26">
        <v>1629442.673</v>
      </c>
      <c r="D24" s="26">
        <v>1458964.366</v>
      </c>
      <c r="E24" s="26">
        <v>1124871.634</v>
      </c>
      <c r="F24" s="26">
        <v>968199.443</v>
      </c>
      <c r="G24" s="26">
        <v>847877.423</v>
      </c>
      <c r="H24" s="26">
        <v>711716.925</v>
      </c>
      <c r="I24" s="26">
        <v>701789.152</v>
      </c>
      <c r="J24" s="26">
        <v>607184.445</v>
      </c>
      <c r="K24" s="26">
        <v>537301.451</v>
      </c>
      <c r="L24" s="27">
        <v>525425.41</v>
      </c>
      <c r="M24" s="26">
        <v>527062.799</v>
      </c>
      <c r="N24" s="26">
        <v>595545.278</v>
      </c>
      <c r="O24" s="27">
        <v>551751.34</v>
      </c>
    </row>
    <row r="25" spans="1:15" ht="13">
      <c r="A25" s="25" t="s">
        <v>7</v>
      </c>
      <c r="B25" s="25" t="s">
        <v>92</v>
      </c>
      <c r="C25" s="31">
        <v>190.8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13">
      <c r="A26" s="25" t="s">
        <v>7</v>
      </c>
      <c r="B26" s="25" t="s">
        <v>93</v>
      </c>
      <c r="C26" s="26">
        <v>3726.841</v>
      </c>
      <c r="D26" s="26">
        <v>3013.598</v>
      </c>
      <c r="E26" s="26">
        <v>3746.258</v>
      </c>
      <c r="F26" s="26">
        <v>2765.823</v>
      </c>
      <c r="G26" s="26">
        <v>2798.599</v>
      </c>
      <c r="H26" s="26">
        <v>863.602</v>
      </c>
      <c r="I26" s="26">
        <v>498.445</v>
      </c>
      <c r="J26" s="26">
        <v>627.935</v>
      </c>
      <c r="K26" s="26">
        <v>360.137</v>
      </c>
      <c r="L26" s="26">
        <v>293.409</v>
      </c>
      <c r="M26" s="26">
        <v>272.504</v>
      </c>
      <c r="N26" s="26">
        <v>151.056</v>
      </c>
      <c r="O26" s="26">
        <v>620.557</v>
      </c>
    </row>
    <row r="27" spans="1:15" ht="13">
      <c r="A27" s="25" t="s">
        <v>7</v>
      </c>
      <c r="B27" s="25" t="s">
        <v>94</v>
      </c>
      <c r="C27" s="31">
        <v>810</v>
      </c>
      <c r="D27" s="30">
        <v>64.001</v>
      </c>
      <c r="E27" s="30">
        <v>114.996</v>
      </c>
      <c r="F27" s="30">
        <v>34.912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13">
      <c r="A28" s="25" t="s">
        <v>7</v>
      </c>
      <c r="B28" s="25" t="s">
        <v>73</v>
      </c>
      <c r="C28" s="26">
        <v>1184545.728</v>
      </c>
      <c r="D28" s="26">
        <v>1412492.764</v>
      </c>
      <c r="E28" s="26">
        <v>1574273.151</v>
      </c>
      <c r="F28" s="26">
        <v>2568787.833</v>
      </c>
      <c r="G28" s="26">
        <v>2937624.766</v>
      </c>
      <c r="H28" s="26">
        <v>3296831.425</v>
      </c>
      <c r="I28" s="26">
        <v>2960844.097</v>
      </c>
      <c r="J28" s="26">
        <v>2325339.067</v>
      </c>
      <c r="K28" s="26">
        <v>1153923.274</v>
      </c>
      <c r="L28" s="26">
        <v>1394494.003</v>
      </c>
      <c r="M28" s="26">
        <v>1100877.179</v>
      </c>
      <c r="N28" s="27">
        <v>1122291.32</v>
      </c>
      <c r="O28" s="26">
        <v>2029316.503</v>
      </c>
    </row>
    <row r="29" spans="1:15" ht="13">
      <c r="A29" s="25" t="s">
        <v>7</v>
      </c>
      <c r="B29" s="25" t="s">
        <v>86</v>
      </c>
      <c r="C29" s="30">
        <v>8032176.811</v>
      </c>
      <c r="D29" s="30">
        <v>7593231.204</v>
      </c>
      <c r="E29" s="30">
        <v>9229195.829</v>
      </c>
      <c r="F29" s="30">
        <v>11349391.813</v>
      </c>
      <c r="G29" s="30">
        <v>12073670.954</v>
      </c>
      <c r="H29" s="30">
        <v>14392341.753</v>
      </c>
      <c r="I29" s="30">
        <v>14788630.006</v>
      </c>
      <c r="J29" s="30">
        <v>14984112.975</v>
      </c>
      <c r="K29" s="30">
        <v>14489301.513</v>
      </c>
      <c r="L29" s="30">
        <v>13697922.336</v>
      </c>
      <c r="M29" s="31">
        <v>12322112.66</v>
      </c>
      <c r="N29" s="30">
        <v>13470855.355</v>
      </c>
      <c r="O29" s="30">
        <v>13248087.754</v>
      </c>
    </row>
    <row r="30" spans="1:15" ht="13">
      <c r="A30" s="25" t="s">
        <v>7</v>
      </c>
      <c r="B30" s="25" t="s">
        <v>87</v>
      </c>
      <c r="C30" s="27">
        <v>3999</v>
      </c>
      <c r="D30" s="27">
        <v>8206.8</v>
      </c>
      <c r="E30" s="26">
        <v>20756.664</v>
      </c>
      <c r="F30" s="26">
        <v>85751.564</v>
      </c>
      <c r="G30" s="26">
        <v>242540.215</v>
      </c>
      <c r="H30" s="26">
        <v>439220.715</v>
      </c>
      <c r="I30" s="26">
        <v>468204.227</v>
      </c>
      <c r="J30" s="26">
        <v>496447.645</v>
      </c>
      <c r="K30" s="26">
        <v>556142.503</v>
      </c>
      <c r="L30" s="26">
        <v>596334.435</v>
      </c>
      <c r="M30" s="26">
        <v>604468.631</v>
      </c>
      <c r="N30" s="26">
        <v>656905.607</v>
      </c>
      <c r="O30" s="26">
        <v>604745.643</v>
      </c>
    </row>
    <row r="31" spans="1:15" ht="13">
      <c r="A31" s="25" t="s">
        <v>7</v>
      </c>
      <c r="B31" s="25" t="s">
        <v>11</v>
      </c>
      <c r="C31" s="31">
        <v>0</v>
      </c>
      <c r="D31" s="31">
        <v>0</v>
      </c>
      <c r="E31" s="31">
        <v>0</v>
      </c>
      <c r="F31" s="31">
        <v>0</v>
      </c>
      <c r="G31" s="31">
        <v>1</v>
      </c>
      <c r="H31" s="31">
        <v>1183</v>
      </c>
      <c r="I31" s="31">
        <v>1208</v>
      </c>
      <c r="J31" s="31">
        <v>1529.4</v>
      </c>
      <c r="K31" s="31">
        <v>1547.6</v>
      </c>
      <c r="L31" s="31">
        <v>1520.4</v>
      </c>
      <c r="M31" s="31">
        <v>1536.2</v>
      </c>
      <c r="N31" s="30">
        <v>803.268</v>
      </c>
      <c r="O31" s="30">
        <v>813.268</v>
      </c>
    </row>
    <row r="32" spans="1:15" ht="13">
      <c r="A32" s="25" t="s">
        <v>7</v>
      </c>
      <c r="B32" s="25" t="s">
        <v>6</v>
      </c>
      <c r="C32" s="69" t="s">
        <v>4</v>
      </c>
      <c r="D32" s="69" t="s">
        <v>4</v>
      </c>
      <c r="E32" s="69" t="s">
        <v>4</v>
      </c>
      <c r="F32" s="69" t="s">
        <v>4</v>
      </c>
      <c r="G32" s="69" t="s">
        <v>4</v>
      </c>
      <c r="H32" s="69" t="s">
        <v>4</v>
      </c>
      <c r="I32" s="69" t="s">
        <v>4</v>
      </c>
      <c r="J32" s="69" t="s">
        <v>4</v>
      </c>
      <c r="K32" s="69" t="s">
        <v>4</v>
      </c>
      <c r="L32" s="69" t="s">
        <v>4</v>
      </c>
      <c r="M32" s="69" t="s">
        <v>4</v>
      </c>
      <c r="N32" s="69" t="s">
        <v>4</v>
      </c>
      <c r="O32" s="69" t="s">
        <v>4</v>
      </c>
    </row>
    <row r="33" spans="1:15" ht="13">
      <c r="A33" s="25" t="s">
        <v>7</v>
      </c>
      <c r="B33" s="25" t="s">
        <v>9</v>
      </c>
      <c r="C33" s="31">
        <v>665107.92</v>
      </c>
      <c r="D33" s="31">
        <v>637297.2</v>
      </c>
      <c r="E33" s="30">
        <v>874601.474</v>
      </c>
      <c r="F33" s="30">
        <v>1139790.884</v>
      </c>
      <c r="G33" s="30">
        <v>1031906.534</v>
      </c>
      <c r="H33" s="30">
        <v>1419529.519</v>
      </c>
      <c r="I33" s="30">
        <v>1302761.556</v>
      </c>
      <c r="J33" s="30">
        <v>1336068.067</v>
      </c>
      <c r="K33" s="30">
        <v>1308591.915</v>
      </c>
      <c r="L33" s="30">
        <v>1319355.807</v>
      </c>
      <c r="M33" s="30">
        <v>1321367.593</v>
      </c>
      <c r="N33" s="30">
        <v>1418790.244</v>
      </c>
      <c r="O33" s="30">
        <v>1474021.097</v>
      </c>
    </row>
    <row r="34" spans="1:15" ht="13">
      <c r="A34" s="25" t="s">
        <v>7</v>
      </c>
      <c r="B34" s="25" t="s">
        <v>88</v>
      </c>
      <c r="C34" s="27">
        <v>122</v>
      </c>
      <c r="D34" s="27">
        <v>141</v>
      </c>
      <c r="E34" s="27">
        <v>283</v>
      </c>
      <c r="F34" s="27">
        <v>381</v>
      </c>
      <c r="G34" s="27">
        <v>374</v>
      </c>
      <c r="H34" s="27">
        <v>225</v>
      </c>
      <c r="I34" s="27">
        <v>213</v>
      </c>
      <c r="J34" s="27">
        <v>207.77</v>
      </c>
      <c r="K34" s="26">
        <v>75.976</v>
      </c>
      <c r="L34" s="26">
        <v>74.085</v>
      </c>
      <c r="M34" s="26">
        <v>68.744</v>
      </c>
      <c r="N34" s="26">
        <v>73.804</v>
      </c>
      <c r="O34" s="26">
        <v>41.745</v>
      </c>
    </row>
    <row r="35" spans="1:15" ht="13">
      <c r="A35" s="25" t="s">
        <v>112</v>
      </c>
      <c r="B35" s="25" t="s">
        <v>48</v>
      </c>
      <c r="C35" s="30">
        <v>1387991.624</v>
      </c>
      <c r="D35" s="30">
        <v>1373148.765</v>
      </c>
      <c r="E35" s="31">
        <v>1690499.81</v>
      </c>
      <c r="F35" s="30">
        <v>1976076.602</v>
      </c>
      <c r="G35" s="30">
        <v>1955275.687</v>
      </c>
      <c r="H35" s="30">
        <v>1658233.204</v>
      </c>
      <c r="I35" s="30">
        <v>1740317.455</v>
      </c>
      <c r="J35" s="30">
        <v>1767154.041</v>
      </c>
      <c r="K35" s="30">
        <v>1818654.484</v>
      </c>
      <c r="L35" s="30">
        <v>1805789.901</v>
      </c>
      <c r="M35" s="30">
        <v>1633738.974</v>
      </c>
      <c r="N35" s="30">
        <v>1707205.032</v>
      </c>
      <c r="O35" s="30">
        <v>1763048.237</v>
      </c>
    </row>
    <row r="36" spans="1:15" ht="13">
      <c r="A36" s="25" t="s">
        <v>112</v>
      </c>
      <c r="B36" s="25" t="s">
        <v>68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3">
      <c r="A37" s="25" t="s">
        <v>112</v>
      </c>
      <c r="B37" s="25" t="s">
        <v>92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ht="13">
      <c r="A38" s="25" t="s">
        <v>112</v>
      </c>
      <c r="B38" s="25" t="s">
        <v>93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ht="13">
      <c r="A39" s="25" t="s">
        <v>112</v>
      </c>
      <c r="B39" s="25" t="s">
        <v>94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ht="13">
      <c r="A40" s="25" t="s">
        <v>112</v>
      </c>
      <c r="B40" s="25" t="s">
        <v>73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6">
        <v>225.407</v>
      </c>
      <c r="I40" s="26">
        <v>74.145</v>
      </c>
      <c r="J40" s="26">
        <v>2096.364</v>
      </c>
      <c r="K40" s="26">
        <v>2618.752</v>
      </c>
      <c r="L40" s="26">
        <v>5964.939</v>
      </c>
      <c r="M40" s="26">
        <v>7569.361</v>
      </c>
      <c r="N40" s="26">
        <v>11055.108</v>
      </c>
      <c r="O40" s="27">
        <v>6258.71</v>
      </c>
    </row>
    <row r="41" spans="1:15" ht="13">
      <c r="A41" s="25" t="s">
        <v>112</v>
      </c>
      <c r="B41" s="25" t="s">
        <v>86</v>
      </c>
      <c r="C41" s="30">
        <v>1387991.624</v>
      </c>
      <c r="D41" s="30">
        <v>1373148.765</v>
      </c>
      <c r="E41" s="31">
        <v>1690499.81</v>
      </c>
      <c r="F41" s="30">
        <v>1976076.602</v>
      </c>
      <c r="G41" s="30">
        <v>1955275.687</v>
      </c>
      <c r="H41" s="30">
        <v>1657940.205</v>
      </c>
      <c r="I41" s="30">
        <v>1740179.075</v>
      </c>
      <c r="J41" s="30">
        <v>1764990.371</v>
      </c>
      <c r="K41" s="30">
        <v>1815277.521</v>
      </c>
      <c r="L41" s="30">
        <v>1797776.514</v>
      </c>
      <c r="M41" s="30">
        <v>1616221.062</v>
      </c>
      <c r="N41" s="30">
        <v>1689141.818</v>
      </c>
      <c r="O41" s="30">
        <v>1738610.582</v>
      </c>
    </row>
    <row r="42" spans="1:15" ht="13">
      <c r="A42" s="25" t="s">
        <v>112</v>
      </c>
      <c r="B42" s="25" t="s">
        <v>87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6">
        <v>67.591</v>
      </c>
      <c r="I42" s="26">
        <v>64.236</v>
      </c>
      <c r="J42" s="26">
        <v>67.306</v>
      </c>
      <c r="K42" s="26">
        <v>758.212</v>
      </c>
      <c r="L42" s="26">
        <v>2048.449</v>
      </c>
      <c r="M42" s="27">
        <v>9948.55</v>
      </c>
      <c r="N42" s="26">
        <v>7008.107</v>
      </c>
      <c r="O42" s="26">
        <v>18178.945</v>
      </c>
    </row>
    <row r="43" spans="1:15" ht="13">
      <c r="A43" s="25" t="s">
        <v>112</v>
      </c>
      <c r="B43" s="25" t="s">
        <v>11</v>
      </c>
      <c r="C43" s="34" t="s">
        <v>4</v>
      </c>
      <c r="D43" s="34" t="s">
        <v>4</v>
      </c>
      <c r="E43" s="34" t="s">
        <v>4</v>
      </c>
      <c r="F43" s="34" t="s">
        <v>4</v>
      </c>
      <c r="G43" s="34" t="s">
        <v>4</v>
      </c>
      <c r="H43" s="34" t="s">
        <v>4</v>
      </c>
      <c r="I43" s="34" t="s">
        <v>4</v>
      </c>
      <c r="J43" s="34" t="s">
        <v>4</v>
      </c>
      <c r="K43" s="34" t="s">
        <v>4</v>
      </c>
      <c r="L43" s="34" t="s">
        <v>4</v>
      </c>
      <c r="M43" s="34" t="s">
        <v>4</v>
      </c>
      <c r="N43" s="34" t="s">
        <v>4</v>
      </c>
      <c r="O43" s="34" t="s">
        <v>4</v>
      </c>
    </row>
    <row r="44" spans="1:15" ht="13">
      <c r="A44" s="25" t="s">
        <v>112</v>
      </c>
      <c r="B44" s="25" t="s">
        <v>6</v>
      </c>
      <c r="C44" s="69" t="s">
        <v>4</v>
      </c>
      <c r="D44" s="69" t="s">
        <v>4</v>
      </c>
      <c r="E44" s="69" t="s">
        <v>4</v>
      </c>
      <c r="F44" s="69" t="s">
        <v>4</v>
      </c>
      <c r="G44" s="69" t="s">
        <v>4</v>
      </c>
      <c r="H44" s="69" t="s">
        <v>4</v>
      </c>
      <c r="I44" s="69" t="s">
        <v>4</v>
      </c>
      <c r="J44" s="69" t="s">
        <v>4</v>
      </c>
      <c r="K44" s="69" t="s">
        <v>4</v>
      </c>
      <c r="L44" s="69" t="s">
        <v>4</v>
      </c>
      <c r="M44" s="69" t="s">
        <v>4</v>
      </c>
      <c r="N44" s="69" t="s">
        <v>4</v>
      </c>
      <c r="O44" s="69" t="s">
        <v>4</v>
      </c>
    </row>
    <row r="45" spans="1:15" ht="13">
      <c r="A45" s="25" t="s">
        <v>112</v>
      </c>
      <c r="B45" s="25" t="s">
        <v>9</v>
      </c>
      <c r="C45" s="34" t="s">
        <v>4</v>
      </c>
      <c r="D45" s="34" t="s">
        <v>4</v>
      </c>
      <c r="E45" s="34" t="s">
        <v>4</v>
      </c>
      <c r="F45" s="34" t="s">
        <v>4</v>
      </c>
      <c r="G45" s="34" t="s">
        <v>4</v>
      </c>
      <c r="H45" s="34" t="s">
        <v>4</v>
      </c>
      <c r="I45" s="34" t="s">
        <v>4</v>
      </c>
      <c r="J45" s="34" t="s">
        <v>4</v>
      </c>
      <c r="K45" s="34" t="s">
        <v>4</v>
      </c>
      <c r="L45" s="34" t="s">
        <v>4</v>
      </c>
      <c r="M45" s="34" t="s">
        <v>4</v>
      </c>
      <c r="N45" s="34" t="s">
        <v>4</v>
      </c>
      <c r="O45" s="34" t="s">
        <v>4</v>
      </c>
    </row>
    <row r="46" spans="1:15" ht="13">
      <c r="A46" s="25" t="s">
        <v>112</v>
      </c>
      <c r="B46" s="25" t="s">
        <v>88</v>
      </c>
      <c r="C46" s="69" t="s">
        <v>4</v>
      </c>
      <c r="D46" s="69" t="s">
        <v>4</v>
      </c>
      <c r="E46" s="69" t="s">
        <v>4</v>
      </c>
      <c r="F46" s="69" t="s">
        <v>4</v>
      </c>
      <c r="G46" s="69" t="s">
        <v>4</v>
      </c>
      <c r="H46" s="69" t="s">
        <v>4</v>
      </c>
      <c r="I46" s="69" t="s">
        <v>4</v>
      </c>
      <c r="J46" s="69" t="s">
        <v>4</v>
      </c>
      <c r="K46" s="69" t="s">
        <v>4</v>
      </c>
      <c r="L46" s="69" t="s">
        <v>4</v>
      </c>
      <c r="M46" s="69" t="s">
        <v>4</v>
      </c>
      <c r="N46" s="69" t="s">
        <v>4</v>
      </c>
      <c r="O46" s="69" t="s">
        <v>4</v>
      </c>
    </row>
    <row r="47" spans="1:15" ht="13">
      <c r="A47" s="25" t="s">
        <v>45</v>
      </c>
      <c r="B47" s="25" t="s">
        <v>48</v>
      </c>
      <c r="C47" s="30">
        <v>60987851.394</v>
      </c>
      <c r="D47" s="30">
        <v>60774822.443</v>
      </c>
      <c r="E47" s="31">
        <v>62724879.53</v>
      </c>
      <c r="F47" s="30">
        <v>67147525.226</v>
      </c>
      <c r="G47" s="30">
        <v>65300795.868</v>
      </c>
      <c r="H47" s="30">
        <v>60352988.443</v>
      </c>
      <c r="I47" s="30">
        <v>61033700.387</v>
      </c>
      <c r="J47" s="30">
        <v>62235041.305</v>
      </c>
      <c r="K47" s="30">
        <v>61634186.568</v>
      </c>
      <c r="L47" s="30">
        <v>61072662.818</v>
      </c>
      <c r="M47" s="30">
        <v>56111579.265</v>
      </c>
      <c r="N47" s="30">
        <v>59522747.352</v>
      </c>
      <c r="O47" s="30">
        <v>56698042.284</v>
      </c>
    </row>
    <row r="48" spans="1:15" ht="13">
      <c r="A48" s="25" t="s">
        <v>45</v>
      </c>
      <c r="B48" s="25" t="s">
        <v>68</v>
      </c>
      <c r="C48" s="26">
        <v>16032208.476</v>
      </c>
      <c r="D48" s="26">
        <v>13020382.562</v>
      </c>
      <c r="E48" s="26">
        <v>11682354.619</v>
      </c>
      <c r="F48" s="26">
        <v>11482458.958</v>
      </c>
      <c r="G48" s="27">
        <v>10261073.63</v>
      </c>
      <c r="H48" s="26">
        <v>9800509.306</v>
      </c>
      <c r="I48" s="26">
        <v>9402957.036</v>
      </c>
      <c r="J48" s="26">
        <v>9159687.294</v>
      </c>
      <c r="K48" s="26">
        <v>8803185.554</v>
      </c>
      <c r="L48" s="26">
        <v>7193983.766</v>
      </c>
      <c r="M48" s="26">
        <v>5883783.337</v>
      </c>
      <c r="N48" s="26">
        <v>6839789.372</v>
      </c>
      <c r="O48" s="26">
        <v>6784442.707</v>
      </c>
    </row>
    <row r="49" spans="1:15" ht="13">
      <c r="A49" s="25" t="s">
        <v>45</v>
      </c>
      <c r="B49" s="25" t="s">
        <v>92</v>
      </c>
      <c r="C49" s="31">
        <v>1610.1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ht="13">
      <c r="A50" s="25" t="s">
        <v>45</v>
      </c>
      <c r="B50" s="25" t="s">
        <v>93</v>
      </c>
      <c r="C50" s="26">
        <v>126232.625</v>
      </c>
      <c r="D50" s="26">
        <v>130554.209</v>
      </c>
      <c r="E50" s="26">
        <v>105900.045</v>
      </c>
      <c r="F50" s="26">
        <v>116977.924</v>
      </c>
      <c r="G50" s="26">
        <v>140127.033</v>
      </c>
      <c r="H50" s="26">
        <v>98112.801</v>
      </c>
      <c r="I50" s="27">
        <v>97672.01</v>
      </c>
      <c r="J50" s="26">
        <v>91164.552</v>
      </c>
      <c r="K50" s="26">
        <v>98958.722</v>
      </c>
      <c r="L50" s="26">
        <v>96469.932</v>
      </c>
      <c r="M50" s="26">
        <v>72937.688</v>
      </c>
      <c r="N50" s="26">
        <v>57447.641</v>
      </c>
      <c r="O50" s="26">
        <v>53552.712</v>
      </c>
    </row>
    <row r="51" spans="1:15" ht="13">
      <c r="A51" s="25" t="s">
        <v>45</v>
      </c>
      <c r="B51" s="25" t="s">
        <v>94</v>
      </c>
      <c r="C51" s="30">
        <v>277341.459</v>
      </c>
      <c r="D51" s="30">
        <v>149624.569</v>
      </c>
      <c r="E51" s="30">
        <v>119405.922</v>
      </c>
      <c r="F51" s="30">
        <v>140932.264</v>
      </c>
      <c r="G51" s="30">
        <v>172077.236</v>
      </c>
      <c r="H51" s="30">
        <v>133171.107</v>
      </c>
      <c r="I51" s="31">
        <v>176758.07</v>
      </c>
      <c r="J51" s="30">
        <v>182071.488</v>
      </c>
      <c r="K51" s="30">
        <v>170484.427</v>
      </c>
      <c r="L51" s="30">
        <v>127565.238</v>
      </c>
      <c r="M51" s="30">
        <v>104364.628</v>
      </c>
      <c r="N51" s="30">
        <v>114123.317</v>
      </c>
      <c r="O51" s="30">
        <v>123277.951</v>
      </c>
    </row>
    <row r="52" spans="1:15" ht="13">
      <c r="A52" s="25" t="s">
        <v>45</v>
      </c>
      <c r="B52" s="25" t="s">
        <v>73</v>
      </c>
      <c r="C52" s="26">
        <v>10458333.695</v>
      </c>
      <c r="D52" s="26">
        <v>11327638.791</v>
      </c>
      <c r="E52" s="27">
        <v>12920356.12</v>
      </c>
      <c r="F52" s="26">
        <v>15060384.294</v>
      </c>
      <c r="G52" s="26">
        <v>15191479.052</v>
      </c>
      <c r="H52" s="26">
        <v>12396275.406</v>
      </c>
      <c r="I52" s="27">
        <v>13119718.74</v>
      </c>
      <c r="J52" s="26">
        <v>13857964.718</v>
      </c>
      <c r="K52" s="26">
        <v>13600486.617</v>
      </c>
      <c r="L52" s="26">
        <v>14028668.059</v>
      </c>
      <c r="M52" s="26">
        <v>13691005.767</v>
      </c>
      <c r="N52" s="26">
        <v>14197945.149</v>
      </c>
      <c r="O52" s="26">
        <v>12317199.557</v>
      </c>
    </row>
    <row r="53" spans="1:15" ht="13">
      <c r="A53" s="25" t="s">
        <v>45</v>
      </c>
      <c r="B53" s="25" t="s">
        <v>86</v>
      </c>
      <c r="C53" s="30">
        <v>22940823.105</v>
      </c>
      <c r="D53" s="30">
        <v>23867387.213</v>
      </c>
      <c r="E53" s="30">
        <v>24277091.147</v>
      </c>
      <c r="F53" s="30">
        <v>25063202.644</v>
      </c>
      <c r="G53" s="30">
        <v>22560906.336</v>
      </c>
      <c r="H53" s="30">
        <v>20263381.696</v>
      </c>
      <c r="I53" s="30">
        <v>20641349.372</v>
      </c>
      <c r="J53" s="30">
        <v>21126401.864</v>
      </c>
      <c r="K53" s="30">
        <v>20677484.771</v>
      </c>
      <c r="L53" s="30">
        <v>21031061.712</v>
      </c>
      <c r="M53" s="30">
        <v>18303936.125</v>
      </c>
      <c r="N53" s="31">
        <v>19263889.04</v>
      </c>
      <c r="O53" s="30">
        <v>19793213.161</v>
      </c>
    </row>
    <row r="54" spans="1:15" ht="13">
      <c r="A54" s="25" t="s">
        <v>45</v>
      </c>
      <c r="B54" s="25" t="s">
        <v>87</v>
      </c>
      <c r="C54" s="26">
        <v>2974635.654</v>
      </c>
      <c r="D54" s="26">
        <v>3467686.898</v>
      </c>
      <c r="E54" s="26">
        <v>4034501.209</v>
      </c>
      <c r="F54" s="26">
        <v>5020817.793</v>
      </c>
      <c r="G54" s="26">
        <v>7285131.534</v>
      </c>
      <c r="H54" s="27">
        <v>8579169.25</v>
      </c>
      <c r="I54" s="26">
        <v>8722533.286</v>
      </c>
      <c r="J54" s="26">
        <v>9048371.298</v>
      </c>
      <c r="K54" s="26">
        <v>9450626.789</v>
      </c>
      <c r="L54" s="26">
        <v>9732756.327</v>
      </c>
      <c r="M54" s="26">
        <v>10024256.532</v>
      </c>
      <c r="N54" s="26">
        <v>10552939.518</v>
      </c>
      <c r="O54" s="26">
        <v>10434852.473</v>
      </c>
    </row>
    <row r="55" spans="1:15" ht="13">
      <c r="A55" s="25" t="s">
        <v>45</v>
      </c>
      <c r="B55" s="25" t="s">
        <v>11</v>
      </c>
      <c r="C55" s="31">
        <v>155929</v>
      </c>
      <c r="D55" s="31">
        <v>229997</v>
      </c>
      <c r="E55" s="30">
        <v>245911.384</v>
      </c>
      <c r="F55" s="30">
        <v>300824.402</v>
      </c>
      <c r="G55" s="30">
        <v>447072.762</v>
      </c>
      <c r="H55" s="30">
        <v>533875.722</v>
      </c>
      <c r="I55" s="30">
        <v>575763.665</v>
      </c>
      <c r="J55" s="30">
        <v>578372.695</v>
      </c>
      <c r="K55" s="30">
        <v>581263.658</v>
      </c>
      <c r="L55" s="30">
        <v>592186.742</v>
      </c>
      <c r="M55" s="30">
        <v>600424.777</v>
      </c>
      <c r="N55" s="31">
        <v>608941.06</v>
      </c>
      <c r="O55" s="31">
        <v>597639.98</v>
      </c>
    </row>
    <row r="56" spans="1:15" ht="13">
      <c r="A56" s="25" t="s">
        <v>45</v>
      </c>
      <c r="B56" s="25" t="s">
        <v>6</v>
      </c>
      <c r="C56" s="27">
        <v>7895476.2</v>
      </c>
      <c r="D56" s="27">
        <v>8563326.6</v>
      </c>
      <c r="E56" s="27">
        <v>9296847</v>
      </c>
      <c r="F56" s="27">
        <v>9913264.8</v>
      </c>
      <c r="G56" s="26">
        <v>9195080.199</v>
      </c>
      <c r="H56" s="26">
        <v>8531930.193</v>
      </c>
      <c r="I56" s="26">
        <v>8250206.291</v>
      </c>
      <c r="J56" s="26">
        <v>8160025.344</v>
      </c>
      <c r="K56" s="26">
        <v>8174627.019</v>
      </c>
      <c r="L56" s="26">
        <v>8213702.811</v>
      </c>
      <c r="M56" s="26">
        <v>7334274.183</v>
      </c>
      <c r="N56" s="26">
        <v>7815185.829</v>
      </c>
      <c r="O56" s="26">
        <v>6509696.415</v>
      </c>
    </row>
    <row r="57" spans="1:15" ht="13">
      <c r="A57" s="25" t="s">
        <v>45</v>
      </c>
      <c r="B57" s="25" t="s">
        <v>9</v>
      </c>
      <c r="C57" s="31">
        <v>121434.48</v>
      </c>
      <c r="D57" s="31">
        <v>15508.8</v>
      </c>
      <c r="E57" s="30">
        <v>31851.086</v>
      </c>
      <c r="F57" s="30">
        <v>26477.528</v>
      </c>
      <c r="G57" s="30">
        <v>17637.805</v>
      </c>
      <c r="H57" s="30">
        <v>-24030.382</v>
      </c>
      <c r="I57" s="30">
        <v>2326.961</v>
      </c>
      <c r="J57" s="30">
        <v>-16472.484</v>
      </c>
      <c r="K57" s="30">
        <v>31861.875</v>
      </c>
      <c r="L57" s="30">
        <v>10601.004</v>
      </c>
      <c r="M57" s="30">
        <v>50264.269</v>
      </c>
      <c r="N57" s="30">
        <v>26342.712</v>
      </c>
      <c r="O57" s="30">
        <v>46662.024</v>
      </c>
    </row>
    <row r="58" spans="1:15" ht="13">
      <c r="A58" s="25" t="s">
        <v>45</v>
      </c>
      <c r="B58" s="25" t="s">
        <v>88</v>
      </c>
      <c r="C58" s="27">
        <v>3826.6</v>
      </c>
      <c r="D58" s="27">
        <v>2715.8</v>
      </c>
      <c r="E58" s="27">
        <v>10661</v>
      </c>
      <c r="F58" s="26">
        <v>22184.624</v>
      </c>
      <c r="G58" s="27">
        <v>30210.28</v>
      </c>
      <c r="H58" s="26">
        <v>40593.344</v>
      </c>
      <c r="I58" s="26">
        <v>44414.959</v>
      </c>
      <c r="J58" s="26">
        <v>47454.534</v>
      </c>
      <c r="K58" s="27">
        <v>45207.14</v>
      </c>
      <c r="L58" s="26">
        <v>45667.228</v>
      </c>
      <c r="M58" s="27">
        <v>46331.96</v>
      </c>
      <c r="N58" s="26">
        <v>46143.712</v>
      </c>
      <c r="O58" s="26">
        <v>37505.311</v>
      </c>
    </row>
    <row r="60" ht="12.75">
      <c r="A60" s="11" t="s">
        <v>65</v>
      </c>
    </row>
    <row r="61" spans="1:2" ht="12.75">
      <c r="A61" s="11" t="s">
        <v>4</v>
      </c>
      <c r="B61" s="11" t="s">
        <v>66</v>
      </c>
    </row>
    <row r="64" spans="1:15" ht="13">
      <c r="A64" s="192" t="s">
        <v>69</v>
      </c>
      <c r="B64" s="192"/>
      <c r="C64" s="160">
        <v>1990</v>
      </c>
      <c r="D64" s="84">
        <v>1995</v>
      </c>
      <c r="E64" s="84">
        <v>2000</v>
      </c>
      <c r="F64" s="84">
        <v>2005</v>
      </c>
      <c r="G64" s="84">
        <v>2010</v>
      </c>
      <c r="H64" s="84">
        <v>2015</v>
      </c>
      <c r="I64" s="84">
        <v>2016</v>
      </c>
      <c r="J64" s="84">
        <v>2017</v>
      </c>
      <c r="K64" s="84">
        <v>2018</v>
      </c>
      <c r="L64" s="84">
        <v>2019</v>
      </c>
      <c r="M64" s="84">
        <v>2020</v>
      </c>
      <c r="N64" s="84">
        <v>2021</v>
      </c>
      <c r="O64" s="84">
        <v>2022</v>
      </c>
    </row>
    <row r="65" spans="1:20" ht="13">
      <c r="A65" s="213" t="s">
        <v>67</v>
      </c>
      <c r="B65" s="213"/>
      <c r="C65" s="214">
        <f aca="true" t="shared" si="0" ref="C65:N65">(C11-C23)/1000</f>
        <v>31202.993636999996</v>
      </c>
      <c r="D65" s="214">
        <f t="shared" si="0"/>
        <v>32411.404292000003</v>
      </c>
      <c r="E65" s="214">
        <f t="shared" si="0"/>
        <v>36255.896380000006</v>
      </c>
      <c r="F65" s="214">
        <f t="shared" si="0"/>
        <v>39966.643397</v>
      </c>
      <c r="G65" s="214">
        <f t="shared" si="0"/>
        <v>37489.616871000006</v>
      </c>
      <c r="H65" s="214">
        <f t="shared" si="0"/>
        <v>34587.755294</v>
      </c>
      <c r="I65" s="214">
        <f t="shared" si="0"/>
        <v>35171.071462</v>
      </c>
      <c r="J65" s="214">
        <f t="shared" si="0"/>
        <v>36703.278428000005</v>
      </c>
      <c r="K65" s="214">
        <f t="shared" si="0"/>
        <v>36702.86293</v>
      </c>
      <c r="L65" s="214">
        <f t="shared" si="0"/>
        <v>38026.026075999995</v>
      </c>
      <c r="M65" s="214">
        <f t="shared" si="0"/>
        <v>33182.648363</v>
      </c>
      <c r="N65" s="214">
        <f t="shared" si="0"/>
        <v>33993.18756900001</v>
      </c>
      <c r="O65" s="214">
        <f aca="true" t="shared" si="1" ref="O65">(O11-O23)/1000</f>
        <v>36539.322559</v>
      </c>
      <c r="P65" s="215"/>
      <c r="Q65" s="215"/>
      <c r="R65" s="215"/>
      <c r="S65" s="215"/>
      <c r="T65" s="215"/>
    </row>
    <row r="66" spans="1:20" ht="13">
      <c r="A66" s="216" t="s">
        <v>68</v>
      </c>
      <c r="B66" s="216"/>
      <c r="C66" s="217">
        <f aca="true" t="shared" si="2" ref="C66:N66">(C12-C24)/1000</f>
        <v>2995.121287</v>
      </c>
      <c r="D66" s="217">
        <f t="shared" si="2"/>
        <v>2837.960304</v>
      </c>
      <c r="E66" s="217">
        <f t="shared" si="2"/>
        <v>3487.0532949999993</v>
      </c>
      <c r="F66" s="217">
        <f t="shared" si="2"/>
        <v>4100.528807</v>
      </c>
      <c r="G66" s="217">
        <f t="shared" si="2"/>
        <v>3923.3532569999998</v>
      </c>
      <c r="H66" s="217">
        <f t="shared" si="2"/>
        <v>4017.9435770000005</v>
      </c>
      <c r="I66" s="217">
        <f t="shared" si="2"/>
        <v>3864.635182</v>
      </c>
      <c r="J66" s="217">
        <f t="shared" si="2"/>
        <v>3960.9895800000004</v>
      </c>
      <c r="K66" s="217">
        <f t="shared" si="2"/>
        <v>3854.267658</v>
      </c>
      <c r="L66" s="217">
        <f t="shared" si="2"/>
        <v>3115.5668929999997</v>
      </c>
      <c r="M66" s="217">
        <f t="shared" si="2"/>
        <v>2106.198662</v>
      </c>
      <c r="N66" s="217">
        <f t="shared" si="2"/>
        <v>2548.625383</v>
      </c>
      <c r="O66" s="217">
        <f aca="true" t="shared" si="3" ref="O66">(O12-O24)/1000</f>
        <v>3104.762023</v>
      </c>
      <c r="P66" s="215"/>
      <c r="Q66" s="215"/>
      <c r="R66" s="215"/>
      <c r="S66" s="215"/>
      <c r="T66" s="215"/>
    </row>
    <row r="67" spans="1:20" ht="13">
      <c r="A67" s="216" t="s">
        <v>113</v>
      </c>
      <c r="B67" s="216"/>
      <c r="C67" s="217">
        <f aca="true" t="shared" si="4" ref="C67:N67">(C17-C29)/1000</f>
        <v>22639.416623999998</v>
      </c>
      <c r="D67" s="217">
        <f t="shared" si="4"/>
        <v>23464.319042</v>
      </c>
      <c r="E67" s="217">
        <f t="shared" si="4"/>
        <v>24221.430105</v>
      </c>
      <c r="F67" s="217">
        <f t="shared" si="4"/>
        <v>25375.600901</v>
      </c>
      <c r="G67" s="217">
        <f t="shared" si="4"/>
        <v>23036.755058999996</v>
      </c>
      <c r="H67" s="217">
        <f t="shared" si="4"/>
        <v>21189.099693999997</v>
      </c>
      <c r="I67" s="217">
        <f t="shared" si="4"/>
        <v>21190.178808000004</v>
      </c>
      <c r="J67" s="217">
        <f t="shared" si="4"/>
        <v>21441.388964</v>
      </c>
      <c r="K67" s="217">
        <f t="shared" si="4"/>
        <v>21238.494693</v>
      </c>
      <c r="L67" s="217">
        <f t="shared" si="4"/>
        <v>22081.098914000002</v>
      </c>
      <c r="M67" s="217">
        <f t="shared" si="4"/>
        <v>19282.214652</v>
      </c>
      <c r="N67" s="217">
        <f t="shared" si="4"/>
        <v>19213.733734999998</v>
      </c>
      <c r="O67" s="217">
        <f aca="true" t="shared" si="5" ref="O67">(O17-O29)/1000</f>
        <v>21041.866361999997</v>
      </c>
      <c r="P67" s="215"/>
      <c r="Q67" s="215"/>
      <c r="R67" s="215"/>
      <c r="S67" s="215"/>
      <c r="T67" s="215"/>
    </row>
    <row r="68" spans="1:20" ht="13">
      <c r="A68" s="218" t="s">
        <v>73</v>
      </c>
      <c r="B68" s="218"/>
      <c r="C68" s="219">
        <f aca="true" t="shared" si="6" ref="C68:N68">(C16-C28)/1000</f>
        <v>5421.601245</v>
      </c>
      <c r="D68" s="219">
        <f t="shared" si="6"/>
        <v>6068.022620999999</v>
      </c>
      <c r="E68" s="219">
        <f t="shared" si="6"/>
        <v>8491.342638</v>
      </c>
      <c r="F68" s="219">
        <f t="shared" si="6"/>
        <v>10389.703262</v>
      </c>
      <c r="G68" s="219">
        <f t="shared" si="6"/>
        <v>10294.195532000002</v>
      </c>
      <c r="H68" s="219">
        <f t="shared" si="6"/>
        <v>9234.331125</v>
      </c>
      <c r="I68" s="219">
        <f t="shared" si="6"/>
        <v>9930.473375999998</v>
      </c>
      <c r="J68" s="219">
        <f t="shared" si="6"/>
        <v>11110.216083000001</v>
      </c>
      <c r="K68" s="219">
        <f t="shared" si="6"/>
        <v>11325.438265</v>
      </c>
      <c r="L68" s="219">
        <f t="shared" si="6"/>
        <v>12583.323655999999</v>
      </c>
      <c r="M68" s="219">
        <f t="shared" si="6"/>
        <v>11451.143168999999</v>
      </c>
      <c r="N68" s="219">
        <f t="shared" si="6"/>
        <v>11883.929992000001</v>
      </c>
      <c r="O68" s="219">
        <f aca="true" t="shared" si="7" ref="O68">(O16-O28)/1000</f>
        <v>12027.642333999998</v>
      </c>
      <c r="P68" s="215"/>
      <c r="Q68" s="215"/>
      <c r="R68" s="215"/>
      <c r="S68" s="215"/>
      <c r="T68" s="215"/>
    </row>
    <row r="71" spans="1:15" ht="13">
      <c r="A71" s="192" t="s">
        <v>318</v>
      </c>
      <c r="B71" s="192"/>
      <c r="C71" s="160">
        <v>1990</v>
      </c>
      <c r="D71" s="84">
        <v>1995</v>
      </c>
      <c r="E71" s="84">
        <v>2000</v>
      </c>
      <c r="F71" s="84">
        <v>2005</v>
      </c>
      <c r="G71" s="84">
        <v>2010</v>
      </c>
      <c r="H71" s="84">
        <v>2015</v>
      </c>
      <c r="I71" s="84">
        <v>2016</v>
      </c>
      <c r="J71" s="84">
        <v>2017</v>
      </c>
      <c r="K71" s="84">
        <v>2018</v>
      </c>
      <c r="L71" s="84">
        <v>2019</v>
      </c>
      <c r="M71" s="84">
        <v>2020</v>
      </c>
      <c r="N71" s="84">
        <v>2021</v>
      </c>
      <c r="O71" s="84">
        <v>2022</v>
      </c>
    </row>
    <row r="72" spans="1:15" ht="13">
      <c r="A72" s="213" t="s">
        <v>67</v>
      </c>
      <c r="B72" s="213"/>
      <c r="C72" s="214">
        <f aca="true" t="shared" si="8" ref="C72:N72">(C35+C47)/1000</f>
        <v>62375.843018</v>
      </c>
      <c r="D72" s="214">
        <f t="shared" si="8"/>
        <v>62147.971208</v>
      </c>
      <c r="E72" s="214">
        <f t="shared" si="8"/>
        <v>64415.37934000001</v>
      </c>
      <c r="F72" s="214">
        <f t="shared" si="8"/>
        <v>69123.601828</v>
      </c>
      <c r="G72" s="214">
        <f t="shared" si="8"/>
        <v>67256.071555</v>
      </c>
      <c r="H72" s="214">
        <f t="shared" si="8"/>
        <v>62011.221647</v>
      </c>
      <c r="I72" s="214">
        <f t="shared" si="8"/>
        <v>62774.017842</v>
      </c>
      <c r="J72" s="214">
        <f t="shared" si="8"/>
        <v>64002.195346</v>
      </c>
      <c r="K72" s="214">
        <f t="shared" si="8"/>
        <v>63452.841052</v>
      </c>
      <c r="L72" s="214">
        <f t="shared" si="8"/>
        <v>62878.452719</v>
      </c>
      <c r="M72" s="214">
        <f t="shared" si="8"/>
        <v>57745.318239</v>
      </c>
      <c r="N72" s="214">
        <f t="shared" si="8"/>
        <v>61229.952384</v>
      </c>
      <c r="O72" s="214">
        <f aca="true" t="shared" si="9" ref="O72">(O35+O47)/1000</f>
        <v>58461.090521000006</v>
      </c>
    </row>
    <row r="73" spans="1:15" ht="13">
      <c r="A73" s="216" t="s">
        <v>68</v>
      </c>
      <c r="B73" s="216"/>
      <c r="C73" s="217">
        <f aca="true" t="shared" si="10" ref="C73:N73">(C36+C48)/1000</f>
        <v>16032.208476</v>
      </c>
      <c r="D73" s="217">
        <f t="shared" si="10"/>
        <v>13020.382562</v>
      </c>
      <c r="E73" s="217">
        <f t="shared" si="10"/>
        <v>11682.354619000002</v>
      </c>
      <c r="F73" s="217">
        <f t="shared" si="10"/>
        <v>11482.458958000001</v>
      </c>
      <c r="G73" s="217">
        <f t="shared" si="10"/>
        <v>10261.07363</v>
      </c>
      <c r="H73" s="217">
        <f t="shared" si="10"/>
        <v>9800.509306</v>
      </c>
      <c r="I73" s="217">
        <f t="shared" si="10"/>
        <v>9402.957036</v>
      </c>
      <c r="J73" s="217">
        <f t="shared" si="10"/>
        <v>9159.687294</v>
      </c>
      <c r="K73" s="217">
        <f t="shared" si="10"/>
        <v>8803.185554</v>
      </c>
      <c r="L73" s="217">
        <f t="shared" si="10"/>
        <v>7193.983765999999</v>
      </c>
      <c r="M73" s="217">
        <f t="shared" si="10"/>
        <v>5883.783337</v>
      </c>
      <c r="N73" s="217">
        <f t="shared" si="10"/>
        <v>6839.789372</v>
      </c>
      <c r="O73" s="217">
        <f aca="true" t="shared" si="11" ref="O73">(O36+O48)/1000</f>
        <v>6784.442707</v>
      </c>
    </row>
    <row r="74" spans="1:15" ht="13">
      <c r="A74" s="216" t="s">
        <v>113</v>
      </c>
      <c r="B74" s="216"/>
      <c r="C74" s="217">
        <f aca="true" t="shared" si="12" ref="C74:N74">(C41+C53)/1000</f>
        <v>24328.814729</v>
      </c>
      <c r="D74" s="217">
        <f t="shared" si="12"/>
        <v>25240.535978</v>
      </c>
      <c r="E74" s="217">
        <f t="shared" si="12"/>
        <v>25967.590957</v>
      </c>
      <c r="F74" s="217">
        <f t="shared" si="12"/>
        <v>27039.279246</v>
      </c>
      <c r="G74" s="217">
        <f t="shared" si="12"/>
        <v>24516.182022999998</v>
      </c>
      <c r="H74" s="217">
        <f t="shared" si="12"/>
        <v>21921.321901</v>
      </c>
      <c r="I74" s="217">
        <f t="shared" si="12"/>
        <v>22381.528447</v>
      </c>
      <c r="J74" s="217">
        <f t="shared" si="12"/>
        <v>22891.392235</v>
      </c>
      <c r="K74" s="217">
        <f t="shared" si="12"/>
        <v>22492.762292000003</v>
      </c>
      <c r="L74" s="217">
        <f t="shared" si="12"/>
        <v>22828.838226</v>
      </c>
      <c r="M74" s="217">
        <f t="shared" si="12"/>
        <v>19920.157187</v>
      </c>
      <c r="N74" s="217">
        <f t="shared" si="12"/>
        <v>20953.030858</v>
      </c>
      <c r="O74" s="217">
        <f aca="true" t="shared" si="13" ref="O74">(O41+O53)/1000</f>
        <v>21531.823742999997</v>
      </c>
    </row>
    <row r="75" spans="1:15" ht="13">
      <c r="A75" s="218" t="s">
        <v>73</v>
      </c>
      <c r="B75" s="218"/>
      <c r="C75" s="219">
        <f aca="true" t="shared" si="14" ref="C75:N75">(C40+C52)/1000</f>
        <v>10458.333695000001</v>
      </c>
      <c r="D75" s="219">
        <f t="shared" si="14"/>
        <v>11327.638791</v>
      </c>
      <c r="E75" s="219">
        <f t="shared" si="14"/>
        <v>12920.356119999999</v>
      </c>
      <c r="F75" s="219">
        <f t="shared" si="14"/>
        <v>15060.384294</v>
      </c>
      <c r="G75" s="219">
        <f t="shared" si="14"/>
        <v>15191.479051999999</v>
      </c>
      <c r="H75" s="219">
        <f t="shared" si="14"/>
        <v>12396.500812999999</v>
      </c>
      <c r="I75" s="219">
        <f t="shared" si="14"/>
        <v>13119.792884999999</v>
      </c>
      <c r="J75" s="219">
        <f t="shared" si="14"/>
        <v>13860.061082</v>
      </c>
      <c r="K75" s="219">
        <f t="shared" si="14"/>
        <v>13603.105369</v>
      </c>
      <c r="L75" s="219">
        <f t="shared" si="14"/>
        <v>14034.632998</v>
      </c>
      <c r="M75" s="219">
        <f t="shared" si="14"/>
        <v>13698.575128</v>
      </c>
      <c r="N75" s="219">
        <f t="shared" si="14"/>
        <v>14209.000257</v>
      </c>
      <c r="O75" s="219">
        <f aca="true" t="shared" si="15" ref="O75">(O40+O52)/1000</f>
        <v>12323.458267000002</v>
      </c>
    </row>
    <row r="78" spans="1:15" ht="13">
      <c r="A78" s="192" t="s">
        <v>116</v>
      </c>
      <c r="B78" s="192"/>
      <c r="C78" s="160">
        <v>1990</v>
      </c>
      <c r="D78" s="84">
        <v>1995</v>
      </c>
      <c r="E78" s="84">
        <v>2000</v>
      </c>
      <c r="F78" s="84">
        <v>2005</v>
      </c>
      <c r="G78" s="84">
        <v>2010</v>
      </c>
      <c r="H78" s="84">
        <v>2015</v>
      </c>
      <c r="I78" s="84">
        <v>2016</v>
      </c>
      <c r="J78" s="84">
        <v>2017</v>
      </c>
      <c r="K78" s="84">
        <v>2018</v>
      </c>
      <c r="L78" s="84">
        <v>2019</v>
      </c>
      <c r="M78" s="84">
        <v>2020</v>
      </c>
      <c r="N78" s="84">
        <v>2021</v>
      </c>
      <c r="O78" s="84">
        <v>2022</v>
      </c>
    </row>
    <row r="79" spans="1:15" ht="13">
      <c r="A79" s="213" t="s">
        <v>67</v>
      </c>
      <c r="B79" s="213"/>
      <c r="C79" s="214">
        <f>C72-C65</f>
        <v>31172.849381000004</v>
      </c>
      <c r="D79" s="214">
        <f aca="true" t="shared" si="16" ref="D79:L82">D72-D65</f>
        <v>29736.566916</v>
      </c>
      <c r="E79" s="214">
        <f t="shared" si="16"/>
        <v>28159.48296</v>
      </c>
      <c r="F79" s="214">
        <f t="shared" si="16"/>
        <v>29156.958431</v>
      </c>
      <c r="G79" s="214">
        <f t="shared" si="16"/>
        <v>29766.454683999997</v>
      </c>
      <c r="H79" s="214">
        <f t="shared" si="16"/>
        <v>27423.466352999996</v>
      </c>
      <c r="I79" s="214">
        <f t="shared" si="16"/>
        <v>27602.94638</v>
      </c>
      <c r="J79" s="214">
        <f t="shared" si="16"/>
        <v>27298.916917999995</v>
      </c>
      <c r="K79" s="214">
        <f t="shared" si="16"/>
        <v>26749.978122</v>
      </c>
      <c r="L79" s="214">
        <f t="shared" si="16"/>
        <v>24852.426643000006</v>
      </c>
      <c r="M79" s="214">
        <f aca="true" t="shared" si="17" ref="M79:N79">M72-M65</f>
        <v>24562.669876</v>
      </c>
      <c r="N79" s="214">
        <f t="shared" si="17"/>
        <v>27236.764814999988</v>
      </c>
      <c r="O79" s="214">
        <f aca="true" t="shared" si="18" ref="O79">O72-O65</f>
        <v>21921.767962000005</v>
      </c>
    </row>
    <row r="80" spans="1:15" ht="13">
      <c r="A80" s="216" t="s">
        <v>68</v>
      </c>
      <c r="B80" s="216"/>
      <c r="C80" s="217">
        <f>C73-C66</f>
        <v>13037.087189</v>
      </c>
      <c r="D80" s="217">
        <f t="shared" si="16"/>
        <v>10182.422258</v>
      </c>
      <c r="E80" s="217">
        <f t="shared" si="16"/>
        <v>8195.301324000002</v>
      </c>
      <c r="F80" s="217">
        <f t="shared" si="16"/>
        <v>7381.930151000001</v>
      </c>
      <c r="G80" s="217">
        <f t="shared" si="16"/>
        <v>6337.720373000001</v>
      </c>
      <c r="H80" s="217">
        <f t="shared" si="16"/>
        <v>5782.565729</v>
      </c>
      <c r="I80" s="217">
        <f t="shared" si="16"/>
        <v>5538.321854</v>
      </c>
      <c r="J80" s="217">
        <f t="shared" si="16"/>
        <v>5198.697713999999</v>
      </c>
      <c r="K80" s="217">
        <f t="shared" si="16"/>
        <v>4948.917895999999</v>
      </c>
      <c r="L80" s="217">
        <f t="shared" si="16"/>
        <v>4078.4168729999997</v>
      </c>
      <c r="M80" s="217">
        <f aca="true" t="shared" si="19" ref="M80:N80">M73-M66</f>
        <v>3777.584675</v>
      </c>
      <c r="N80" s="217">
        <f t="shared" si="19"/>
        <v>4291.163989000001</v>
      </c>
      <c r="O80" s="217">
        <f aca="true" t="shared" si="20" ref="O80">O73-O66</f>
        <v>3679.680684</v>
      </c>
    </row>
    <row r="81" spans="1:15" ht="13">
      <c r="A81" s="216" t="s">
        <v>113</v>
      </c>
      <c r="B81" s="216"/>
      <c r="C81" s="217">
        <f>C74-C67</f>
        <v>1689.3981050000039</v>
      </c>
      <c r="D81" s="217">
        <f t="shared" si="16"/>
        <v>1776.2169360000007</v>
      </c>
      <c r="E81" s="217">
        <f t="shared" si="16"/>
        <v>1746.160852000001</v>
      </c>
      <c r="F81" s="217">
        <f t="shared" si="16"/>
        <v>1663.6783449999966</v>
      </c>
      <c r="G81" s="217">
        <f t="shared" si="16"/>
        <v>1479.426964000002</v>
      </c>
      <c r="H81" s="217">
        <f t="shared" si="16"/>
        <v>732.2222070000025</v>
      </c>
      <c r="I81" s="217">
        <f t="shared" si="16"/>
        <v>1191.3496389999964</v>
      </c>
      <c r="J81" s="217">
        <f t="shared" si="16"/>
        <v>1450.0032709999978</v>
      </c>
      <c r="K81" s="217">
        <f t="shared" si="16"/>
        <v>1254.2675990000025</v>
      </c>
      <c r="L81" s="217">
        <f t="shared" si="16"/>
        <v>747.7393119999979</v>
      </c>
      <c r="M81" s="217">
        <f aca="true" t="shared" si="21" ref="M81:N81">M74-M67</f>
        <v>637.942535000002</v>
      </c>
      <c r="N81" s="217">
        <f t="shared" si="21"/>
        <v>1739.2971230000003</v>
      </c>
      <c r="O81" s="217">
        <f aca="true" t="shared" si="22" ref="O81">O74-O67</f>
        <v>489.95738100000017</v>
      </c>
    </row>
    <row r="82" spans="1:15" ht="13">
      <c r="A82" s="218" t="s">
        <v>73</v>
      </c>
      <c r="B82" s="218"/>
      <c r="C82" s="219">
        <f>C75-C68</f>
        <v>5036.732450000001</v>
      </c>
      <c r="D82" s="219">
        <f t="shared" si="16"/>
        <v>5259.61617</v>
      </c>
      <c r="E82" s="219">
        <f t="shared" si="16"/>
        <v>4429.0134819999985</v>
      </c>
      <c r="F82" s="219">
        <f t="shared" si="16"/>
        <v>4670.681031999999</v>
      </c>
      <c r="G82" s="219">
        <f t="shared" si="16"/>
        <v>4897.283519999997</v>
      </c>
      <c r="H82" s="219">
        <f t="shared" si="16"/>
        <v>3162.169687999998</v>
      </c>
      <c r="I82" s="219">
        <f t="shared" si="16"/>
        <v>3189.319509000001</v>
      </c>
      <c r="J82" s="219">
        <f t="shared" si="16"/>
        <v>2749.844998999999</v>
      </c>
      <c r="K82" s="219">
        <f t="shared" si="16"/>
        <v>2277.667104</v>
      </c>
      <c r="L82" s="219">
        <f t="shared" si="16"/>
        <v>1451.3093420000005</v>
      </c>
      <c r="M82" s="219">
        <f aca="true" t="shared" si="23" ref="M82:N82">M75-M68</f>
        <v>2247.4319590000014</v>
      </c>
      <c r="N82" s="219">
        <f t="shared" si="23"/>
        <v>2325.0702649999985</v>
      </c>
      <c r="O82" s="219">
        <f aca="true" t="shared" si="24" ref="O82">O75-O68</f>
        <v>295.8159330000035</v>
      </c>
    </row>
    <row r="84" spans="1:15" ht="13">
      <c r="A84" s="192" t="s">
        <v>70</v>
      </c>
      <c r="B84" s="192"/>
      <c r="C84" s="160">
        <v>1990</v>
      </c>
      <c r="D84" s="84">
        <v>1995</v>
      </c>
      <c r="E84" s="84">
        <v>2000</v>
      </c>
      <c r="F84" s="84">
        <v>2005</v>
      </c>
      <c r="G84" s="84">
        <v>2010</v>
      </c>
      <c r="H84" s="84">
        <v>2015</v>
      </c>
      <c r="I84" s="84">
        <v>2016</v>
      </c>
      <c r="J84" s="84">
        <v>2017</v>
      </c>
      <c r="K84" s="84">
        <v>2018</v>
      </c>
      <c r="L84" s="84">
        <v>2019</v>
      </c>
      <c r="M84" s="84">
        <v>2020</v>
      </c>
      <c r="N84" s="84">
        <v>2021</v>
      </c>
      <c r="O84" s="84">
        <v>2022</v>
      </c>
    </row>
    <row r="85" spans="1:15" ht="13">
      <c r="A85" s="213" t="s">
        <v>67</v>
      </c>
      <c r="B85" s="213"/>
      <c r="C85" s="220">
        <f>C65/C72</f>
        <v>0.5002416340568839</v>
      </c>
      <c r="D85" s="220">
        <f aca="true" t="shared" si="25" ref="D85:L88">D65/D72</f>
        <v>0.5215199090493857</v>
      </c>
      <c r="E85" s="220">
        <f t="shared" si="25"/>
        <v>0.5628453445664363</v>
      </c>
      <c r="F85" s="220">
        <f t="shared" si="25"/>
        <v>0.5781909845561701</v>
      </c>
      <c r="G85" s="220">
        <f t="shared" si="25"/>
        <v>0.5574160964834546</v>
      </c>
      <c r="H85" s="220">
        <f t="shared" si="25"/>
        <v>0.5577660683882576</v>
      </c>
      <c r="I85" s="220">
        <f t="shared" si="25"/>
        <v>0.5602807128026177</v>
      </c>
      <c r="J85" s="220">
        <f t="shared" si="25"/>
        <v>0.5734690541407168</v>
      </c>
      <c r="K85" s="220">
        <f t="shared" si="25"/>
        <v>0.5784274166687315</v>
      </c>
      <c r="L85" s="220">
        <f t="shared" si="25"/>
        <v>0.6047544815699585</v>
      </c>
      <c r="M85" s="220">
        <f aca="true" t="shared" si="26" ref="M85:N85">M65/M72</f>
        <v>0.574637899226073</v>
      </c>
      <c r="N85" s="220">
        <f t="shared" si="26"/>
        <v>0.555172529872533</v>
      </c>
      <c r="O85" s="220">
        <f aca="true" t="shared" si="27" ref="O85">O65/O72</f>
        <v>0.6250195169704299</v>
      </c>
    </row>
    <row r="86" spans="1:15" ht="13">
      <c r="A86" s="216" t="s">
        <v>68</v>
      </c>
      <c r="B86" s="216"/>
      <c r="C86" s="221">
        <f>C66/C73</f>
        <v>0.1868190082160955</v>
      </c>
      <c r="D86" s="221">
        <f t="shared" si="25"/>
        <v>0.21796289705669555</v>
      </c>
      <c r="E86" s="221">
        <f t="shared" si="25"/>
        <v>0.29848890987512994</v>
      </c>
      <c r="F86" s="221">
        <f t="shared" si="25"/>
        <v>0.35711242879236244</v>
      </c>
      <c r="G86" s="221">
        <f t="shared" si="25"/>
        <v>0.38235309466344797</v>
      </c>
      <c r="H86" s="221">
        <f t="shared" si="25"/>
        <v>0.4099729362575232</v>
      </c>
      <c r="I86" s="221">
        <f t="shared" si="25"/>
        <v>0.411002109996241</v>
      </c>
      <c r="J86" s="221">
        <f t="shared" si="25"/>
        <v>0.4324372058634167</v>
      </c>
      <c r="K86" s="221">
        <f t="shared" si="25"/>
        <v>0.43782647024277416</v>
      </c>
      <c r="L86" s="221">
        <f t="shared" si="25"/>
        <v>0.4330795000851549</v>
      </c>
      <c r="M86" s="221">
        <f aca="true" t="shared" si="28" ref="M86:N86">M66/M73</f>
        <v>0.35796672674114816</v>
      </c>
      <c r="N86" s="221">
        <f t="shared" si="28"/>
        <v>0.37261752436899453</v>
      </c>
      <c r="O86" s="221">
        <f aca="true" t="shared" si="29" ref="O86">O66/O73</f>
        <v>0.4576296325410181</v>
      </c>
    </row>
    <row r="87" spans="1:15" ht="13">
      <c r="A87" s="216" t="s">
        <v>113</v>
      </c>
      <c r="B87" s="216"/>
      <c r="C87" s="221">
        <f>C67/C74</f>
        <v>0.9305597858416736</v>
      </c>
      <c r="D87" s="221">
        <f t="shared" si="25"/>
        <v>0.9296283986382787</v>
      </c>
      <c r="E87" s="221">
        <f t="shared" si="25"/>
        <v>0.9327561476576134</v>
      </c>
      <c r="F87" s="221">
        <f t="shared" si="25"/>
        <v>0.9384717939459829</v>
      </c>
      <c r="G87" s="221">
        <f t="shared" si="25"/>
        <v>0.9396550832176043</v>
      </c>
      <c r="H87" s="221">
        <f t="shared" si="25"/>
        <v>0.9665977165835697</v>
      </c>
      <c r="I87" s="221">
        <f t="shared" si="25"/>
        <v>0.9467708542863308</v>
      </c>
      <c r="J87" s="221">
        <f t="shared" si="25"/>
        <v>0.9366572702911882</v>
      </c>
      <c r="K87" s="221">
        <f t="shared" si="25"/>
        <v>0.9442368357110986</v>
      </c>
      <c r="L87" s="221">
        <f t="shared" si="25"/>
        <v>0.9672458447250991</v>
      </c>
      <c r="M87" s="221">
        <f aca="true" t="shared" si="30" ref="M87:N87">M67/M74</f>
        <v>0.9679750250456695</v>
      </c>
      <c r="N87" s="221">
        <f t="shared" si="30"/>
        <v>0.9169906666588081</v>
      </c>
      <c r="O87" s="221">
        <f aca="true" t="shared" si="31" ref="O87">O67/O74</f>
        <v>0.9772449660164395</v>
      </c>
    </row>
    <row r="88" spans="1:15" ht="13">
      <c r="A88" s="218" t="s">
        <v>73</v>
      </c>
      <c r="B88" s="218"/>
      <c r="C88" s="222">
        <f>C68/C75</f>
        <v>0.5184001011166817</v>
      </c>
      <c r="D88" s="222">
        <f t="shared" si="25"/>
        <v>0.5356829197114888</v>
      </c>
      <c r="E88" s="222">
        <f t="shared" si="25"/>
        <v>0.6572065474925936</v>
      </c>
      <c r="F88" s="222">
        <f t="shared" si="25"/>
        <v>0.6898697310226818</v>
      </c>
      <c r="G88" s="222">
        <f t="shared" si="25"/>
        <v>0.6776295775258792</v>
      </c>
      <c r="H88" s="222">
        <f t="shared" si="25"/>
        <v>0.7449143322215666</v>
      </c>
      <c r="I88" s="222">
        <f t="shared" si="25"/>
        <v>0.7569077852862766</v>
      </c>
      <c r="J88" s="222">
        <f t="shared" si="25"/>
        <v>0.8015993592862869</v>
      </c>
      <c r="K88" s="222">
        <f t="shared" si="25"/>
        <v>0.8325627096008125</v>
      </c>
      <c r="L88" s="222">
        <f t="shared" si="25"/>
        <v>0.8965908590408586</v>
      </c>
      <c r="M88" s="222">
        <f aca="true" t="shared" si="32" ref="M88:N88">M68/M75</f>
        <v>0.8359368081716593</v>
      </c>
      <c r="N88" s="222">
        <f t="shared" si="32"/>
        <v>0.8363663718103909</v>
      </c>
      <c r="O88" s="222">
        <f aca="true" t="shared" si="33" ref="O88">O68/O75</f>
        <v>0.9759957045667818</v>
      </c>
    </row>
    <row r="90" spans="1:15" ht="13">
      <c r="A90" s="192" t="s">
        <v>71</v>
      </c>
      <c r="B90" s="192"/>
      <c r="C90" s="160">
        <v>1990</v>
      </c>
      <c r="D90" s="84">
        <v>1995</v>
      </c>
      <c r="E90" s="84">
        <v>2000</v>
      </c>
      <c r="F90" s="84">
        <v>2005</v>
      </c>
      <c r="G90" s="84">
        <v>2010</v>
      </c>
      <c r="H90" s="84">
        <v>2015</v>
      </c>
      <c r="I90" s="84">
        <v>2016</v>
      </c>
      <c r="J90" s="84">
        <v>2017</v>
      </c>
      <c r="K90" s="84">
        <v>2018</v>
      </c>
      <c r="L90" s="84">
        <v>2019</v>
      </c>
      <c r="M90" s="84">
        <v>2020</v>
      </c>
      <c r="N90" s="84">
        <v>2021</v>
      </c>
      <c r="O90" s="84">
        <v>2022</v>
      </c>
    </row>
    <row r="91" spans="1:15" ht="13">
      <c r="A91" s="213" t="s">
        <v>67</v>
      </c>
      <c r="B91" s="213"/>
      <c r="C91" s="220">
        <f>C79/C72</f>
        <v>0.49975836594311607</v>
      </c>
      <c r="D91" s="220">
        <f aca="true" t="shared" si="34" ref="D91:L94">D79/D72</f>
        <v>0.4784800909506143</v>
      </c>
      <c r="E91" s="220">
        <f t="shared" si="34"/>
        <v>0.4371546554335637</v>
      </c>
      <c r="F91" s="220">
        <f t="shared" si="34"/>
        <v>0.42180901544382987</v>
      </c>
      <c r="G91" s="220">
        <f t="shared" si="34"/>
        <v>0.4425839035165454</v>
      </c>
      <c r="H91" s="220">
        <f t="shared" si="34"/>
        <v>0.4422339316117424</v>
      </c>
      <c r="I91" s="220">
        <f t="shared" si="34"/>
        <v>0.43971928719738235</v>
      </c>
      <c r="J91" s="220">
        <f t="shared" si="34"/>
        <v>0.42653094585928325</v>
      </c>
      <c r="K91" s="220">
        <f t="shared" si="34"/>
        <v>0.4215725833312684</v>
      </c>
      <c r="L91" s="220">
        <f t="shared" si="34"/>
        <v>0.39524551843004146</v>
      </c>
      <c r="M91" s="220">
        <f aca="true" t="shared" si="35" ref="M91:N91">M79/M72</f>
        <v>0.42536210077392694</v>
      </c>
      <c r="N91" s="220">
        <f t="shared" si="35"/>
        <v>0.44482747012746704</v>
      </c>
      <c r="O91" s="220">
        <f aca="true" t="shared" si="36" ref="O91">O79/O72</f>
        <v>0.3749804830295701</v>
      </c>
    </row>
    <row r="92" spans="1:15" ht="13">
      <c r="A92" s="216" t="s">
        <v>68</v>
      </c>
      <c r="B92" s="216"/>
      <c r="C92" s="221">
        <f>C80/C73</f>
        <v>0.8131809917839045</v>
      </c>
      <c r="D92" s="221">
        <f t="shared" si="34"/>
        <v>0.7820371029433044</v>
      </c>
      <c r="E92" s="221">
        <f t="shared" si="34"/>
        <v>0.70151109012487</v>
      </c>
      <c r="F92" s="221">
        <f t="shared" si="34"/>
        <v>0.6428875712076375</v>
      </c>
      <c r="G92" s="221">
        <f t="shared" si="34"/>
        <v>0.6176469053365521</v>
      </c>
      <c r="H92" s="221">
        <f t="shared" si="34"/>
        <v>0.5900270637424769</v>
      </c>
      <c r="I92" s="221">
        <f t="shared" si="34"/>
        <v>0.588997890003759</v>
      </c>
      <c r="J92" s="221">
        <f t="shared" si="34"/>
        <v>0.5675627941365833</v>
      </c>
      <c r="K92" s="221">
        <f t="shared" si="34"/>
        <v>0.5621735297572258</v>
      </c>
      <c r="L92" s="221">
        <f t="shared" si="34"/>
        <v>0.566920499914845</v>
      </c>
      <c r="M92" s="221">
        <f aca="true" t="shared" si="37" ref="M92:N92">M80/M73</f>
        <v>0.6420332732588518</v>
      </c>
      <c r="N92" s="221">
        <f t="shared" si="37"/>
        <v>0.6273824756310055</v>
      </c>
      <c r="O92" s="221">
        <f aca="true" t="shared" si="38" ref="O92">O80/O73</f>
        <v>0.5423703674589819</v>
      </c>
    </row>
    <row r="93" spans="1:15" ht="13">
      <c r="A93" s="216" t="s">
        <v>113</v>
      </c>
      <c r="B93" s="216"/>
      <c r="C93" s="221">
        <f>C81/C74</f>
        <v>0.06944021415832632</v>
      </c>
      <c r="D93" s="221">
        <f t="shared" si="34"/>
        <v>0.07037160136172131</v>
      </c>
      <c r="E93" s="221">
        <f t="shared" si="34"/>
        <v>0.06724385234238657</v>
      </c>
      <c r="F93" s="221">
        <f t="shared" si="34"/>
        <v>0.06152820605401712</v>
      </c>
      <c r="G93" s="221">
        <f t="shared" si="34"/>
        <v>0.06034491678239577</v>
      </c>
      <c r="H93" s="221">
        <f t="shared" si="34"/>
        <v>0.0334022834164303</v>
      </c>
      <c r="I93" s="221">
        <f t="shared" si="34"/>
        <v>0.05322914571366925</v>
      </c>
      <c r="J93" s="221">
        <f t="shared" si="34"/>
        <v>0.06334272970881179</v>
      </c>
      <c r="K93" s="221">
        <f t="shared" si="34"/>
        <v>0.0557631642889014</v>
      </c>
      <c r="L93" s="221">
        <f t="shared" si="34"/>
        <v>0.03275415527490093</v>
      </c>
      <c r="M93" s="221">
        <f aca="true" t="shared" si="39" ref="M93:N93">M81/M74</f>
        <v>0.03202497495433051</v>
      </c>
      <c r="N93" s="221">
        <f t="shared" si="39"/>
        <v>0.08300933334119182</v>
      </c>
      <c r="O93" s="221">
        <f aca="true" t="shared" si="40" ref="O93">O81/O74</f>
        <v>0.02275503398356052</v>
      </c>
    </row>
    <row r="94" spans="1:15" ht="13">
      <c r="A94" s="218" t="s">
        <v>73</v>
      </c>
      <c r="B94" s="218"/>
      <c r="C94" s="222">
        <f>C82/C75</f>
        <v>0.48159989888331833</v>
      </c>
      <c r="D94" s="222">
        <f t="shared" si="34"/>
        <v>0.46431708028851115</v>
      </c>
      <c r="E94" s="222">
        <f t="shared" si="34"/>
        <v>0.3427934525074065</v>
      </c>
      <c r="F94" s="222">
        <f t="shared" si="34"/>
        <v>0.3101302689773182</v>
      </c>
      <c r="G94" s="222">
        <f t="shared" si="34"/>
        <v>0.3223704224741209</v>
      </c>
      <c r="H94" s="222">
        <f t="shared" si="34"/>
        <v>0.2550856677784335</v>
      </c>
      <c r="I94" s="222">
        <f t="shared" si="34"/>
        <v>0.24309221471372344</v>
      </c>
      <c r="J94" s="222">
        <f t="shared" si="34"/>
        <v>0.19840064071371305</v>
      </c>
      <c r="K94" s="222">
        <f t="shared" si="34"/>
        <v>0.16743729039918753</v>
      </c>
      <c r="L94" s="222">
        <f t="shared" si="34"/>
        <v>0.1034091409591415</v>
      </c>
      <c r="M94" s="222">
        <f aca="true" t="shared" si="41" ref="M94:N94">M82/M75</f>
        <v>0.16406319182834073</v>
      </c>
      <c r="N94" s="222">
        <f t="shared" si="41"/>
        <v>0.16363362818960914</v>
      </c>
      <c r="O94" s="222">
        <f aca="true" t="shared" si="42" ref="O94">O82/O75</f>
        <v>0.024004295433218224</v>
      </c>
    </row>
    <row r="99" spans="1:20" ht="13">
      <c r="A99" s="191" t="s">
        <v>324</v>
      </c>
      <c r="D99" s="223"/>
      <c r="J99" s="223"/>
      <c r="N99" s="223"/>
      <c r="O99" s="223"/>
      <c r="T99" s="223"/>
    </row>
    <row r="100" spans="1:18" ht="12.75">
      <c r="A100" s="4" t="s">
        <v>159</v>
      </c>
      <c r="B100" s="223"/>
      <c r="F100" s="223"/>
      <c r="G100" s="223"/>
      <c r="L100" s="223"/>
      <c r="R100" s="223"/>
    </row>
    <row r="101" spans="3:19" ht="12.75">
      <c r="C101" s="223"/>
      <c r="H101" s="223"/>
      <c r="I101" s="223"/>
      <c r="M101" s="223"/>
      <c r="S101" s="223"/>
    </row>
    <row r="102" spans="1:53" ht="13">
      <c r="A102" s="202"/>
      <c r="B102" s="202"/>
      <c r="C102" s="202"/>
      <c r="D102" s="202">
        <v>1990</v>
      </c>
      <c r="E102" s="202"/>
      <c r="F102" s="202"/>
      <c r="G102" s="202"/>
      <c r="H102" s="202">
        <v>1995</v>
      </c>
      <c r="I102" s="202"/>
      <c r="J102" s="202"/>
      <c r="K102" s="202"/>
      <c r="L102" s="202">
        <v>2000</v>
      </c>
      <c r="M102" s="202"/>
      <c r="N102" s="202"/>
      <c r="O102" s="202"/>
      <c r="P102" s="202">
        <v>2005</v>
      </c>
      <c r="Q102" s="202"/>
      <c r="R102" s="202"/>
      <c r="S102" s="202"/>
      <c r="T102" s="202">
        <v>2010</v>
      </c>
      <c r="U102" s="202"/>
      <c r="V102" s="202"/>
      <c r="W102" s="202"/>
      <c r="X102" s="202">
        <v>2015</v>
      </c>
      <c r="Y102" s="202"/>
      <c r="Z102" s="202"/>
      <c r="AA102" s="202"/>
      <c r="AB102" s="202">
        <v>2016</v>
      </c>
      <c r="AC102" s="202"/>
      <c r="AD102" s="202"/>
      <c r="AE102" s="202"/>
      <c r="AF102" s="202">
        <v>2017</v>
      </c>
      <c r="AG102" s="202"/>
      <c r="AH102" s="202"/>
      <c r="AI102" s="202"/>
      <c r="AJ102" s="202">
        <v>2018</v>
      </c>
      <c r="AK102" s="202"/>
      <c r="AL102" s="224"/>
      <c r="AM102" s="224"/>
      <c r="AN102" s="224">
        <v>2019</v>
      </c>
      <c r="AO102" s="224"/>
      <c r="AP102" s="224"/>
      <c r="AQ102" s="224"/>
      <c r="AR102" s="224">
        <v>2020</v>
      </c>
      <c r="AS102" s="224"/>
      <c r="AT102" s="224"/>
      <c r="AU102" s="224"/>
      <c r="AV102" s="224">
        <v>2021</v>
      </c>
      <c r="AW102" s="224"/>
      <c r="AX102" s="224"/>
      <c r="AY102" s="224"/>
      <c r="AZ102" s="224">
        <v>2022</v>
      </c>
      <c r="BA102" s="224"/>
    </row>
    <row r="103" spans="1:53" ht="13">
      <c r="A103" s="213" t="s">
        <v>339</v>
      </c>
      <c r="B103" s="213"/>
      <c r="C103" s="225">
        <f>C80</f>
        <v>13037.087189</v>
      </c>
      <c r="D103" s="226"/>
      <c r="E103" s="226"/>
      <c r="F103" s="226"/>
      <c r="G103" s="225">
        <f>D80</f>
        <v>10182.422258</v>
      </c>
      <c r="H103" s="225"/>
      <c r="I103" s="226"/>
      <c r="J103" s="226"/>
      <c r="K103" s="225">
        <f>E80</f>
        <v>8195.301324000002</v>
      </c>
      <c r="L103" s="225"/>
      <c r="M103" s="225"/>
      <c r="N103" s="226"/>
      <c r="O103" s="225">
        <f>F80</f>
        <v>7381.930151000001</v>
      </c>
      <c r="P103" s="226"/>
      <c r="Q103" s="225"/>
      <c r="R103" s="226"/>
      <c r="S103" s="225">
        <f>G80</f>
        <v>6337.720373000001</v>
      </c>
      <c r="T103" s="226"/>
      <c r="U103" s="226"/>
      <c r="V103" s="226"/>
      <c r="W103" s="225">
        <f>H80</f>
        <v>5782.565729</v>
      </c>
      <c r="X103" s="225"/>
      <c r="Y103" s="226"/>
      <c r="Z103" s="226"/>
      <c r="AA103" s="225">
        <f>I80</f>
        <v>5538.321854</v>
      </c>
      <c r="AB103" s="226"/>
      <c r="AC103" s="225"/>
      <c r="AD103" s="226"/>
      <c r="AE103" s="225">
        <f>J80</f>
        <v>5198.697713999999</v>
      </c>
      <c r="AF103" s="226"/>
      <c r="AG103" s="227"/>
      <c r="AH103" s="226"/>
      <c r="AI103" s="225">
        <f>K80</f>
        <v>4948.917895999999</v>
      </c>
      <c r="AJ103" s="226"/>
      <c r="AK103" s="227"/>
      <c r="AL103" s="228"/>
      <c r="AM103" s="229">
        <f>L80</f>
        <v>4078.4168729999997</v>
      </c>
      <c r="AN103" s="229"/>
      <c r="AO103" s="229"/>
      <c r="AP103" s="228"/>
      <c r="AQ103" s="229">
        <f>M80</f>
        <v>3777.584675</v>
      </c>
      <c r="AR103" s="229"/>
      <c r="AS103" s="229"/>
      <c r="AT103" s="228"/>
      <c r="AU103" s="229">
        <f>N80</f>
        <v>4291.163989000001</v>
      </c>
      <c r="AV103" s="229"/>
      <c r="AW103" s="229"/>
      <c r="AX103" s="229"/>
      <c r="AY103" s="229">
        <f>O80</f>
        <v>3679.680684</v>
      </c>
      <c r="AZ103" s="229"/>
      <c r="BA103" s="229"/>
    </row>
    <row r="104" spans="1:53" ht="13">
      <c r="A104" s="216" t="s">
        <v>340</v>
      </c>
      <c r="B104" s="216"/>
      <c r="C104" s="230"/>
      <c r="D104" s="229">
        <f>C81</f>
        <v>1689.3981050000039</v>
      </c>
      <c r="E104" s="230"/>
      <c r="F104" s="230"/>
      <c r="G104" s="230"/>
      <c r="H104" s="229">
        <f>D81</f>
        <v>1776.2169360000007</v>
      </c>
      <c r="I104" s="229"/>
      <c r="J104" s="229"/>
      <c r="K104" s="230"/>
      <c r="L104" s="229">
        <f>E81</f>
        <v>1746.160852000001</v>
      </c>
      <c r="M104" s="229"/>
      <c r="N104" s="229"/>
      <c r="O104" s="230"/>
      <c r="P104" s="229">
        <f>F81</f>
        <v>1663.6783449999966</v>
      </c>
      <c r="Q104" s="230"/>
      <c r="R104" s="229"/>
      <c r="S104" s="230"/>
      <c r="T104" s="229">
        <f>G81</f>
        <v>1479.426964000002</v>
      </c>
      <c r="U104" s="230"/>
      <c r="V104" s="230"/>
      <c r="W104" s="230"/>
      <c r="X104" s="229">
        <f>H81</f>
        <v>732.2222070000025</v>
      </c>
      <c r="Y104" s="229"/>
      <c r="Z104" s="229"/>
      <c r="AA104" s="230"/>
      <c r="AB104" s="229">
        <f>I81</f>
        <v>1191.3496389999964</v>
      </c>
      <c r="AC104" s="230"/>
      <c r="AD104" s="229"/>
      <c r="AE104" s="230"/>
      <c r="AF104" s="229">
        <f>J81</f>
        <v>1450.0032709999978</v>
      </c>
      <c r="AG104" s="231"/>
      <c r="AH104" s="229"/>
      <c r="AI104" s="230"/>
      <c r="AJ104" s="229">
        <f>K81</f>
        <v>1254.2675990000025</v>
      </c>
      <c r="AK104" s="231"/>
      <c r="AL104" s="231"/>
      <c r="AM104" s="229"/>
      <c r="AN104" s="229">
        <f>L81</f>
        <v>747.7393119999979</v>
      </c>
      <c r="AO104" s="229"/>
      <c r="AP104" s="231"/>
      <c r="AQ104" s="229"/>
      <c r="AR104" s="229">
        <f>M81</f>
        <v>637.942535000002</v>
      </c>
      <c r="AS104" s="229"/>
      <c r="AT104" s="231"/>
      <c r="AU104" s="229"/>
      <c r="AV104" s="229">
        <f>N81</f>
        <v>1739.2971230000003</v>
      </c>
      <c r="AW104" s="229"/>
      <c r="AX104" s="229"/>
      <c r="AY104" s="229"/>
      <c r="AZ104" s="229">
        <f>O81</f>
        <v>489.95738100000017</v>
      </c>
      <c r="BA104" s="229"/>
    </row>
    <row r="105" spans="1:53" ht="13">
      <c r="A105" s="232" t="s">
        <v>341</v>
      </c>
      <c r="B105" s="232"/>
      <c r="C105" s="233"/>
      <c r="D105" s="233"/>
      <c r="E105" s="234">
        <f>C82</f>
        <v>5036.732450000001</v>
      </c>
      <c r="F105" s="233"/>
      <c r="G105" s="233"/>
      <c r="H105" s="233"/>
      <c r="I105" s="234">
        <f>D82</f>
        <v>5259.61617</v>
      </c>
      <c r="J105" s="234"/>
      <c r="K105" s="234"/>
      <c r="L105" s="233"/>
      <c r="M105" s="234">
        <f>E82</f>
        <v>4429.0134819999985</v>
      </c>
      <c r="N105" s="234"/>
      <c r="O105" s="234"/>
      <c r="P105" s="234"/>
      <c r="Q105" s="234">
        <f>F82</f>
        <v>4670.681031999999</v>
      </c>
      <c r="R105" s="233"/>
      <c r="S105" s="234"/>
      <c r="T105" s="233"/>
      <c r="U105" s="234">
        <f>G82</f>
        <v>4897.283519999997</v>
      </c>
      <c r="V105" s="233"/>
      <c r="W105" s="233"/>
      <c r="X105" s="233"/>
      <c r="Y105" s="234">
        <f>H82</f>
        <v>3162.169687999998</v>
      </c>
      <c r="Z105" s="233"/>
      <c r="AA105" s="234"/>
      <c r="AB105" s="233"/>
      <c r="AC105" s="234">
        <f>I82</f>
        <v>3189.319509000001</v>
      </c>
      <c r="AD105" s="233"/>
      <c r="AE105" s="234"/>
      <c r="AF105" s="234"/>
      <c r="AG105" s="235">
        <f>J82</f>
        <v>2749.844998999999</v>
      </c>
      <c r="AH105" s="233"/>
      <c r="AI105" s="234"/>
      <c r="AJ105" s="234"/>
      <c r="AK105" s="235">
        <f>K82</f>
        <v>2277.667104</v>
      </c>
      <c r="AL105" s="236"/>
      <c r="AM105" s="237"/>
      <c r="AN105" s="237"/>
      <c r="AO105" s="237">
        <f>L82</f>
        <v>1451.3093420000005</v>
      </c>
      <c r="AP105" s="236"/>
      <c r="AQ105" s="237"/>
      <c r="AR105" s="237"/>
      <c r="AS105" s="237">
        <f>M82</f>
        <v>2247.4319590000014</v>
      </c>
      <c r="AT105" s="236"/>
      <c r="AU105" s="237"/>
      <c r="AV105" s="237"/>
      <c r="AW105" s="237">
        <f>N82</f>
        <v>2325.0702649999985</v>
      </c>
      <c r="AX105" s="237"/>
      <c r="AY105" s="237"/>
      <c r="AZ105" s="237"/>
      <c r="BA105" s="237">
        <f>O82</f>
        <v>295.8159330000035</v>
      </c>
    </row>
    <row r="106" spans="1:53" ht="13">
      <c r="A106" s="213" t="s">
        <v>342</v>
      </c>
      <c r="B106" s="213"/>
      <c r="C106" s="225">
        <f>C66</f>
        <v>2995.121287</v>
      </c>
      <c r="D106" s="226"/>
      <c r="E106" s="226"/>
      <c r="F106" s="226"/>
      <c r="G106" s="225">
        <f>D66</f>
        <v>2837.960304</v>
      </c>
      <c r="H106" s="225"/>
      <c r="I106" s="226"/>
      <c r="J106" s="226"/>
      <c r="K106" s="225">
        <f>E66</f>
        <v>3487.0532949999993</v>
      </c>
      <c r="L106" s="225"/>
      <c r="M106" s="225"/>
      <c r="N106" s="226"/>
      <c r="O106" s="225">
        <f>F66</f>
        <v>4100.528807</v>
      </c>
      <c r="P106" s="226"/>
      <c r="Q106" s="225"/>
      <c r="R106" s="226"/>
      <c r="S106" s="225">
        <f>G66</f>
        <v>3923.3532569999998</v>
      </c>
      <c r="T106" s="226"/>
      <c r="U106" s="226"/>
      <c r="V106" s="226"/>
      <c r="W106" s="225">
        <f>H66</f>
        <v>4017.9435770000005</v>
      </c>
      <c r="X106" s="225"/>
      <c r="Y106" s="226"/>
      <c r="Z106" s="226"/>
      <c r="AA106" s="225">
        <f>I66</f>
        <v>3864.635182</v>
      </c>
      <c r="AB106" s="226"/>
      <c r="AC106" s="225"/>
      <c r="AD106" s="226"/>
      <c r="AE106" s="225">
        <f>J66</f>
        <v>3960.9895800000004</v>
      </c>
      <c r="AF106" s="226"/>
      <c r="AG106" s="227"/>
      <c r="AH106" s="226"/>
      <c r="AI106" s="225">
        <f>K66</f>
        <v>3854.267658</v>
      </c>
      <c r="AJ106" s="226"/>
      <c r="AK106" s="227"/>
      <c r="AL106" s="228"/>
      <c r="AM106" s="238">
        <f>L66</f>
        <v>3115.5668929999997</v>
      </c>
      <c r="AN106" s="238"/>
      <c r="AO106" s="238"/>
      <c r="AP106" s="228"/>
      <c r="AQ106" s="238">
        <f>M66</f>
        <v>2106.198662</v>
      </c>
      <c r="AR106" s="238"/>
      <c r="AS106" s="238"/>
      <c r="AT106" s="228"/>
      <c r="AU106" s="238">
        <f>N66</f>
        <v>2548.625383</v>
      </c>
      <c r="AV106" s="238"/>
      <c r="AW106" s="238"/>
      <c r="AX106" s="238"/>
      <c r="AY106" s="238">
        <f>O66</f>
        <v>3104.762023</v>
      </c>
      <c r="AZ106" s="238"/>
      <c r="BA106" s="238"/>
    </row>
    <row r="107" spans="1:53" ht="13">
      <c r="A107" s="216" t="s">
        <v>343</v>
      </c>
      <c r="B107" s="216"/>
      <c r="C107" s="230"/>
      <c r="D107" s="229">
        <f>C67</f>
        <v>22639.416623999998</v>
      </c>
      <c r="E107" s="230"/>
      <c r="F107" s="230"/>
      <c r="G107" s="230"/>
      <c r="H107" s="229">
        <f>D67</f>
        <v>23464.319042</v>
      </c>
      <c r="I107" s="229"/>
      <c r="J107" s="229"/>
      <c r="K107" s="230"/>
      <c r="L107" s="229">
        <f>E67</f>
        <v>24221.430105</v>
      </c>
      <c r="M107" s="229"/>
      <c r="N107" s="229"/>
      <c r="O107" s="230"/>
      <c r="P107" s="229">
        <f>F67</f>
        <v>25375.600901</v>
      </c>
      <c r="Q107" s="230"/>
      <c r="R107" s="229"/>
      <c r="S107" s="230"/>
      <c r="T107" s="229">
        <f>G67</f>
        <v>23036.755058999996</v>
      </c>
      <c r="U107" s="230"/>
      <c r="V107" s="230"/>
      <c r="W107" s="230"/>
      <c r="X107" s="229">
        <f>H67</f>
        <v>21189.099693999997</v>
      </c>
      <c r="Y107" s="229"/>
      <c r="Z107" s="229"/>
      <c r="AA107" s="230"/>
      <c r="AB107" s="229">
        <f>I67</f>
        <v>21190.178808000004</v>
      </c>
      <c r="AC107" s="230"/>
      <c r="AD107" s="229"/>
      <c r="AE107" s="230"/>
      <c r="AF107" s="229">
        <f>J67</f>
        <v>21441.388964</v>
      </c>
      <c r="AG107" s="231"/>
      <c r="AH107" s="229"/>
      <c r="AI107" s="230"/>
      <c r="AJ107" s="229">
        <f>K67</f>
        <v>21238.494693</v>
      </c>
      <c r="AK107" s="231"/>
      <c r="AL107" s="231"/>
      <c r="AM107" s="229"/>
      <c r="AN107" s="229">
        <f>L67</f>
        <v>22081.098914000002</v>
      </c>
      <c r="AO107" s="229"/>
      <c r="AP107" s="231"/>
      <c r="AQ107" s="229"/>
      <c r="AR107" s="229">
        <f>M67</f>
        <v>19282.214652</v>
      </c>
      <c r="AS107" s="229"/>
      <c r="AT107" s="231"/>
      <c r="AU107" s="229"/>
      <c r="AV107" s="229">
        <f>N67</f>
        <v>19213.733734999998</v>
      </c>
      <c r="AW107" s="229"/>
      <c r="AX107" s="229"/>
      <c r="AY107" s="229"/>
      <c r="AZ107" s="229">
        <f>O67</f>
        <v>21041.866361999997</v>
      </c>
      <c r="BA107" s="229"/>
    </row>
    <row r="108" spans="1:53" ht="13">
      <c r="A108" s="218" t="s">
        <v>344</v>
      </c>
      <c r="B108" s="218"/>
      <c r="C108" s="239"/>
      <c r="D108" s="239"/>
      <c r="E108" s="240">
        <f>C68</f>
        <v>5421.601245</v>
      </c>
      <c r="F108" s="239"/>
      <c r="G108" s="239"/>
      <c r="H108" s="239"/>
      <c r="I108" s="240">
        <f>D68</f>
        <v>6068.022620999999</v>
      </c>
      <c r="J108" s="240"/>
      <c r="K108" s="240"/>
      <c r="L108" s="239"/>
      <c r="M108" s="240">
        <f>E68</f>
        <v>8491.342638</v>
      </c>
      <c r="N108" s="240"/>
      <c r="O108" s="240"/>
      <c r="P108" s="240"/>
      <c r="Q108" s="240">
        <f>F68</f>
        <v>10389.703262</v>
      </c>
      <c r="R108" s="239"/>
      <c r="S108" s="240"/>
      <c r="T108" s="239"/>
      <c r="U108" s="240">
        <f>G68</f>
        <v>10294.195532000002</v>
      </c>
      <c r="V108" s="239"/>
      <c r="W108" s="239"/>
      <c r="X108" s="239"/>
      <c r="Y108" s="240">
        <f>H68</f>
        <v>9234.331125</v>
      </c>
      <c r="Z108" s="239"/>
      <c r="AA108" s="240"/>
      <c r="AB108" s="239"/>
      <c r="AC108" s="240">
        <f>I68</f>
        <v>9930.473375999998</v>
      </c>
      <c r="AD108" s="239"/>
      <c r="AE108" s="240"/>
      <c r="AF108" s="240"/>
      <c r="AG108" s="241">
        <f>J68</f>
        <v>11110.216083000001</v>
      </c>
      <c r="AH108" s="239"/>
      <c r="AI108" s="240"/>
      <c r="AJ108" s="240"/>
      <c r="AK108" s="241">
        <f>K68</f>
        <v>11325.438265</v>
      </c>
      <c r="AL108" s="236"/>
      <c r="AM108" s="237"/>
      <c r="AN108" s="237"/>
      <c r="AO108" s="237">
        <f>L68</f>
        <v>12583.323655999999</v>
      </c>
      <c r="AP108" s="236"/>
      <c r="AQ108" s="237"/>
      <c r="AR108" s="237"/>
      <c r="AS108" s="237">
        <f>M68</f>
        <v>11451.143168999999</v>
      </c>
      <c r="AT108" s="236"/>
      <c r="AU108" s="237"/>
      <c r="AV108" s="237"/>
      <c r="AW108" s="237">
        <f>N68</f>
        <v>11883.929992000001</v>
      </c>
      <c r="AX108" s="237"/>
      <c r="AY108" s="237"/>
      <c r="AZ108" s="237"/>
      <c r="BA108" s="237">
        <f>O68</f>
        <v>12027.642333999998</v>
      </c>
    </row>
    <row r="109" spans="1:7" ht="12.75">
      <c r="A109" s="4" t="s">
        <v>338</v>
      </c>
      <c r="B109" s="223"/>
      <c r="F109" s="223"/>
      <c r="G109" s="223"/>
    </row>
    <row r="110" ht="15" customHeight="1">
      <c r="A110" s="47" t="s">
        <v>348</v>
      </c>
    </row>
    <row r="111" ht="15" customHeight="1"/>
  </sheetData>
  <mergeCells count="1">
    <mergeCell ref="A9:B9"/>
  </mergeCells>
  <hyperlinks>
    <hyperlink ref="A2" r:id="rId1" display="https://ec.europa.eu/eurostat/databrowser/product/page/NRG_BAL_S__custom_6201413"/>
    <hyperlink ref="B2" r:id="rId2" display="https://ec.europa.eu/eurostat/databrowser/view/NRG_BAL_S__custom_6201413/default/tabl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V54"/>
  <sheetViews>
    <sheetView showGridLines="0" workbookViewId="0" topLeftCell="A18">
      <selection activeCell="A35" sqref="A35"/>
    </sheetView>
  </sheetViews>
  <sheetFormatPr defaultColWidth="9.140625" defaultRowHeight="12.75"/>
  <cols>
    <col min="1" max="1" width="67.28125" style="243" customWidth="1"/>
    <col min="2" max="33" width="12.57421875" style="243" customWidth="1"/>
    <col min="34" max="34" width="11.7109375" style="243" customWidth="1"/>
    <col min="35" max="16384" width="9.140625" style="243" customWidth="1"/>
  </cols>
  <sheetData>
    <row r="1" ht="12.75">
      <c r="A1" s="242"/>
    </row>
    <row r="2" ht="12.75">
      <c r="A2" s="242"/>
    </row>
    <row r="3" spans="1:4" ht="13">
      <c r="A3" s="242" t="s">
        <v>224</v>
      </c>
      <c r="B3" s="244"/>
      <c r="D3" s="200"/>
    </row>
    <row r="4" spans="1:4" ht="12.75">
      <c r="A4" s="242"/>
      <c r="B4" s="244"/>
      <c r="D4" s="201"/>
    </row>
    <row r="5" spans="1:2" ht="12.75">
      <c r="A5" s="242"/>
      <c r="B5" s="242"/>
    </row>
    <row r="6" ht="12.75">
      <c r="A6" s="242"/>
    </row>
    <row r="7" spans="1:2" ht="12.75">
      <c r="A7" s="242" t="s">
        <v>3</v>
      </c>
      <c r="B7" s="242" t="s">
        <v>118</v>
      </c>
    </row>
    <row r="8" spans="1:2" ht="12.75">
      <c r="A8" s="242" t="s">
        <v>98</v>
      </c>
      <c r="B8" s="242" t="s">
        <v>48</v>
      </c>
    </row>
    <row r="9" spans="1:2" ht="12.75">
      <c r="A9" s="242" t="s">
        <v>2</v>
      </c>
      <c r="B9" s="242" t="s">
        <v>144</v>
      </c>
    </row>
    <row r="11" spans="1:35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  <c r="AI11" s="245"/>
    </row>
    <row r="12" spans="1:38" ht="13">
      <c r="A12" s="42" t="s">
        <v>91</v>
      </c>
      <c r="B12" s="246">
        <f>'DATA-5'!B17</f>
        <v>37952347.574</v>
      </c>
      <c r="C12" s="246">
        <f>'DATA-5'!C17</f>
        <v>38060746.097</v>
      </c>
      <c r="D12" s="246">
        <f>'DATA-5'!D17</f>
        <v>36961886.813</v>
      </c>
      <c r="E12" s="246">
        <f>'DATA-5'!E17</f>
        <v>37009352.887</v>
      </c>
      <c r="F12" s="246">
        <f>'DATA-5'!F17</f>
        <v>36616653.589</v>
      </c>
      <c r="G12" s="246">
        <f>'DATA-5'!G17</f>
        <v>37368625.99</v>
      </c>
      <c r="H12" s="246">
        <f>'DATA-5'!H17</f>
        <v>39060571.318</v>
      </c>
      <c r="I12" s="246">
        <f>'DATA-5'!I17</f>
        <v>38589528.587</v>
      </c>
      <c r="J12" s="246">
        <f>'DATA-5'!J17</f>
        <v>38801144.067</v>
      </c>
      <c r="K12" s="246">
        <f>'DATA-5'!K17</f>
        <v>38668553.18</v>
      </c>
      <c r="L12" s="246">
        <f>'DATA-5'!L17</f>
        <v>38773495.643</v>
      </c>
      <c r="M12" s="246">
        <f>'DATA-5'!M17</f>
        <v>39794438.707</v>
      </c>
      <c r="N12" s="246">
        <f>'DATA-5'!N17</f>
        <v>39551427.736</v>
      </c>
      <c r="O12" s="246">
        <f>'DATA-5'!O17</f>
        <v>40740086.481</v>
      </c>
      <c r="P12" s="246">
        <f>'DATA-5'!P17</f>
        <v>41091958.066</v>
      </c>
      <c r="Q12" s="246">
        <f>'DATA-5'!Q17</f>
        <v>41309503.098</v>
      </c>
      <c r="R12" s="246">
        <f>'DATA-5'!R17</f>
        <v>41447066.657</v>
      </c>
      <c r="S12" s="246">
        <f>'DATA-5'!S17</f>
        <v>40666996.092</v>
      </c>
      <c r="T12" s="246">
        <f>'DATA-5'!T17</f>
        <v>41058329.709</v>
      </c>
      <c r="U12" s="246">
        <f>'DATA-5'!U17</f>
        <v>39154777.911</v>
      </c>
      <c r="V12" s="246">
        <f>'DATA-5'!V17</f>
        <v>40777475.066</v>
      </c>
      <c r="W12" s="246">
        <f>'DATA-5'!W17</f>
        <v>39128895.1</v>
      </c>
      <c r="X12" s="246">
        <f>'DATA-5'!X17</f>
        <v>39102536.819</v>
      </c>
      <c r="Y12" s="246">
        <f>'DATA-5'!Y17</f>
        <v>39030523.961</v>
      </c>
      <c r="Z12" s="246">
        <f>'DATA-5'!Z17</f>
        <v>37284673.001</v>
      </c>
      <c r="AA12" s="246">
        <f>'DATA-5'!AA17</f>
        <v>38095619.299</v>
      </c>
      <c r="AB12" s="246">
        <f>'DATA-5'!AB17</f>
        <v>38861145.503</v>
      </c>
      <c r="AC12" s="246">
        <f>'DATA-5'!AC17</f>
        <v>39405225.746</v>
      </c>
      <c r="AD12" s="246">
        <f>'DATA-5'!AD17</f>
        <v>39478523.329</v>
      </c>
      <c r="AE12" s="246">
        <f>'DATA-5'!AE17</f>
        <v>39271321.495</v>
      </c>
      <c r="AF12" s="246">
        <f>'DATA-5'!AF17</f>
        <v>37058175.77</v>
      </c>
      <c r="AG12" s="246">
        <f>'DATA-5'!AG17</f>
        <v>39320402.849</v>
      </c>
      <c r="AH12" s="246">
        <f>'DATA-5'!AH17</f>
        <v>37771279.328</v>
      </c>
      <c r="AI12" s="247"/>
      <c r="AK12" s="243" t="s">
        <v>136</v>
      </c>
      <c r="AL12" s="243" t="s">
        <v>155</v>
      </c>
    </row>
    <row r="13" spans="1:38" ht="13">
      <c r="A13" s="38" t="s">
        <v>103</v>
      </c>
      <c r="B13" s="246">
        <f>'DATA-5'!B18</f>
        <v>12990410.008</v>
      </c>
      <c r="C13" s="246">
        <f>'DATA-5'!C18</f>
        <v>12214659.173</v>
      </c>
      <c r="D13" s="246">
        <f>'DATA-5'!D18</f>
        <v>11448647.41</v>
      </c>
      <c r="E13" s="246">
        <f>'DATA-5'!E18</f>
        <v>11081653.27</v>
      </c>
      <c r="F13" s="246">
        <f>'DATA-5'!F18</f>
        <v>11128823.847</v>
      </c>
      <c r="G13" s="246">
        <f>'DATA-5'!G18</f>
        <v>11372389.261</v>
      </c>
      <c r="H13" s="246">
        <f>'DATA-5'!H18</f>
        <v>11455075.975</v>
      </c>
      <c r="I13" s="246">
        <f>'DATA-5'!I18</f>
        <v>11478188</v>
      </c>
      <c r="J13" s="246">
        <f>'DATA-5'!J18</f>
        <v>11255828.28</v>
      </c>
      <c r="K13" s="246">
        <f>'DATA-5'!K18</f>
        <v>11030735.641</v>
      </c>
      <c r="L13" s="246">
        <f>'DATA-5'!L18</f>
        <v>11345387.572</v>
      </c>
      <c r="M13" s="246">
        <f>'DATA-5'!M18</f>
        <v>11327188.461</v>
      </c>
      <c r="N13" s="246">
        <f>'DATA-5'!N18</f>
        <v>11280095.396</v>
      </c>
      <c r="O13" s="246">
        <f>'DATA-5'!O18</f>
        <v>11541203.218</v>
      </c>
      <c r="P13" s="246">
        <f>'DATA-5'!P18</f>
        <v>11511853.33</v>
      </c>
      <c r="Q13" s="246">
        <f>'DATA-5'!Q18</f>
        <v>11518879.428</v>
      </c>
      <c r="R13" s="246">
        <f>'DATA-5'!R18</f>
        <v>11286566.092</v>
      </c>
      <c r="S13" s="246">
        <f>'DATA-5'!S18</f>
        <v>11483326.682</v>
      </c>
      <c r="T13" s="246">
        <f>'DATA-5'!T18</f>
        <v>11099507.991</v>
      </c>
      <c r="U13" s="246">
        <f>'DATA-5'!U18</f>
        <v>9595360.465</v>
      </c>
      <c r="V13" s="246">
        <f>'DATA-5'!V18</f>
        <v>10210694.236</v>
      </c>
      <c r="W13" s="246">
        <f>'DATA-5'!W18</f>
        <v>10231957.084</v>
      </c>
      <c r="X13" s="246">
        <f>'DATA-5'!X18</f>
        <v>10041452.863</v>
      </c>
      <c r="Y13" s="246">
        <f>'DATA-5'!Y18</f>
        <v>9919113.859</v>
      </c>
      <c r="Z13" s="246">
        <f>'DATA-5'!Z18</f>
        <v>9773734.355</v>
      </c>
      <c r="AA13" s="246">
        <f>'DATA-5'!AA18</f>
        <v>9775170.429</v>
      </c>
      <c r="AB13" s="246">
        <f>'DATA-5'!AB18</f>
        <v>9954548.078</v>
      </c>
      <c r="AC13" s="246">
        <f>'DATA-5'!AC18</f>
        <v>10047220.459</v>
      </c>
      <c r="AD13" s="246">
        <f>'DATA-5'!AD18</f>
        <v>10122535.918</v>
      </c>
      <c r="AE13" s="246">
        <f>'DATA-5'!AE18</f>
        <v>10005253.868</v>
      </c>
      <c r="AF13" s="246">
        <f>'DATA-5'!AF18</f>
        <v>9642337.108</v>
      </c>
      <c r="AG13" s="246">
        <f>'DATA-5'!AG18</f>
        <v>10108548.194</v>
      </c>
      <c r="AH13" s="246">
        <f>'DATA-5'!AH18</f>
        <v>9472833.944</v>
      </c>
      <c r="AI13" s="247"/>
      <c r="AJ13" s="248"/>
      <c r="AK13" s="249">
        <f>AE13/S13-1</f>
        <v>-0.1287146882546557</v>
      </c>
      <c r="AL13" s="249">
        <f>AF13/S13-1</f>
        <v>-0.16031848827271755</v>
      </c>
    </row>
    <row r="14" spans="1:38" ht="13">
      <c r="A14" s="38" t="s">
        <v>104</v>
      </c>
      <c r="B14" s="246">
        <f>'DATA-5'!B19</f>
        <v>9240632.939</v>
      </c>
      <c r="C14" s="246">
        <f>'DATA-5'!C19</f>
        <v>9356437.517</v>
      </c>
      <c r="D14" s="246">
        <f>'DATA-5'!D19</f>
        <v>9607791.642</v>
      </c>
      <c r="E14" s="246">
        <f>'DATA-5'!E19</f>
        <v>9676760.395</v>
      </c>
      <c r="F14" s="246">
        <f>'DATA-5'!F19</f>
        <v>9749029.343</v>
      </c>
      <c r="G14" s="246">
        <f>'DATA-5'!G19</f>
        <v>9874741.739</v>
      </c>
      <c r="H14" s="246">
        <f>'DATA-5'!H19</f>
        <v>10198296.074</v>
      </c>
      <c r="I14" s="246">
        <f>'DATA-5'!I19</f>
        <v>10357856.397</v>
      </c>
      <c r="J14" s="246">
        <f>'DATA-5'!J19</f>
        <v>10756902.195</v>
      </c>
      <c r="K14" s="246">
        <f>'DATA-5'!K19</f>
        <v>10997085.803</v>
      </c>
      <c r="L14" s="246">
        <f>'DATA-5'!L19</f>
        <v>11006779.092</v>
      </c>
      <c r="M14" s="246">
        <f>'DATA-5'!M19</f>
        <v>11210355.799</v>
      </c>
      <c r="N14" s="246">
        <f>'DATA-5'!N19</f>
        <v>11328326.841</v>
      </c>
      <c r="O14" s="246">
        <f>'DATA-5'!O19</f>
        <v>11487042.052</v>
      </c>
      <c r="P14" s="246">
        <f>'DATA-5'!P19</f>
        <v>11771079.316</v>
      </c>
      <c r="Q14" s="246">
        <f>'DATA-5'!Q19</f>
        <v>11789139.841</v>
      </c>
      <c r="R14" s="246">
        <f>'DATA-5'!R19</f>
        <v>12025373.604</v>
      </c>
      <c r="S14" s="246">
        <f>'DATA-5'!S19</f>
        <v>12218552.458</v>
      </c>
      <c r="T14" s="246">
        <f>'DATA-5'!T19</f>
        <v>12053219.52</v>
      </c>
      <c r="U14" s="246">
        <f>'DATA-5'!U19</f>
        <v>11749908.452</v>
      </c>
      <c r="V14" s="246">
        <f>'DATA-5'!V19</f>
        <v>11722723.506</v>
      </c>
      <c r="W14" s="246">
        <f>'DATA-5'!W19</f>
        <v>11675273.297</v>
      </c>
      <c r="X14" s="246">
        <f>'DATA-5'!X19</f>
        <v>11266053.956</v>
      </c>
      <c r="Y14" s="246">
        <f>'DATA-5'!Y19</f>
        <v>11109574.698</v>
      </c>
      <c r="Z14" s="246">
        <f>'DATA-5'!Z19</f>
        <v>11250708.401</v>
      </c>
      <c r="AA14" s="246">
        <f>'DATA-5'!AA19</f>
        <v>11405198.96</v>
      </c>
      <c r="AB14" s="246">
        <f>'DATA-5'!AB19</f>
        <v>11667358.436</v>
      </c>
      <c r="AC14" s="246">
        <f>'DATA-5'!AC19</f>
        <v>11913147.298</v>
      </c>
      <c r="AD14" s="246">
        <f>'DATA-5'!AD19</f>
        <v>11972092.775</v>
      </c>
      <c r="AE14" s="246">
        <f>'DATA-5'!AE19</f>
        <v>12085403.158</v>
      </c>
      <c r="AF14" s="246">
        <f>'DATA-5'!AF19</f>
        <v>10524785.575</v>
      </c>
      <c r="AG14" s="246">
        <f>'DATA-5'!AG19</f>
        <v>11380307.913</v>
      </c>
      <c r="AH14" s="246">
        <f>'DATA-5'!AH19</f>
        <v>11718844.009</v>
      </c>
      <c r="AI14" s="247"/>
      <c r="AJ14" s="250">
        <f>Y14/T14-1</f>
        <v>-0.0782898561197033</v>
      </c>
      <c r="AK14" s="249">
        <f>AE14/S14-1</f>
        <v>-0.010897305589814166</v>
      </c>
      <c r="AL14" s="249">
        <f>AF14/S14-1</f>
        <v>-0.13862254868751012</v>
      </c>
    </row>
    <row r="15" spans="1:37" ht="13">
      <c r="A15" s="38" t="s">
        <v>106</v>
      </c>
      <c r="B15" s="246">
        <f>'DATA-5'!B21</f>
        <v>15721304.627</v>
      </c>
      <c r="C15" s="246">
        <f>'DATA-5'!C21</f>
        <v>16489649.405</v>
      </c>
      <c r="D15" s="246">
        <f>'DATA-5'!D21</f>
        <v>15905447.76</v>
      </c>
      <c r="E15" s="246">
        <f>'DATA-5'!E21</f>
        <v>16250939.224</v>
      </c>
      <c r="F15" s="246">
        <f>'DATA-5'!F21</f>
        <v>15738800.4</v>
      </c>
      <c r="G15" s="246">
        <f>'DATA-5'!G21</f>
        <v>16121494.989</v>
      </c>
      <c r="H15" s="246">
        <f>'DATA-5'!H21</f>
        <v>17407199.269</v>
      </c>
      <c r="I15" s="246">
        <f>'DATA-5'!I21</f>
        <v>16753484.192</v>
      </c>
      <c r="J15" s="246">
        <f>'DATA-5'!J21</f>
        <v>16788413.593</v>
      </c>
      <c r="K15" s="246">
        <f>'DATA-5'!K21</f>
        <v>16640731.737</v>
      </c>
      <c r="L15" s="246">
        <f>'DATA-5'!L21</f>
        <v>16421328.98</v>
      </c>
      <c r="M15" s="246">
        <f>'DATA-5'!M21</f>
        <v>17256894.447</v>
      </c>
      <c r="N15" s="246">
        <f>'DATA-5'!N21</f>
        <v>16943005.501</v>
      </c>
      <c r="O15" s="246">
        <f>'DATA-5'!O21</f>
        <v>17711841.213</v>
      </c>
      <c r="P15" s="246">
        <f>'DATA-5'!P21</f>
        <v>17809025.423</v>
      </c>
      <c r="Q15" s="246">
        <f>'DATA-5'!Q21</f>
        <v>18001483.829</v>
      </c>
      <c r="R15" s="246">
        <f>'DATA-5'!R21</f>
        <v>18135126.962</v>
      </c>
      <c r="S15" s="246">
        <f>'DATA-5'!S21</f>
        <v>16965116.951</v>
      </c>
      <c r="T15" s="246">
        <f>'DATA-5'!T21</f>
        <v>17905602.195</v>
      </c>
      <c r="U15" s="246">
        <f>'DATA-5'!U21</f>
        <v>17809508.995</v>
      </c>
      <c r="V15" s="246">
        <f>'DATA-5'!V21</f>
        <v>18844057.324</v>
      </c>
      <c r="W15" s="246">
        <f>'DATA-5'!W21</f>
        <v>17221664.719</v>
      </c>
      <c r="X15" s="246">
        <f>'DATA-5'!X21</f>
        <v>17795029.999</v>
      </c>
      <c r="Y15" s="246">
        <f>'DATA-5'!Y21</f>
        <v>18001835.406</v>
      </c>
      <c r="Z15" s="246">
        <f>'DATA-5'!Z21</f>
        <v>16260230.247</v>
      </c>
      <c r="AA15" s="246">
        <f>'DATA-5'!AA21</f>
        <v>16915249.906</v>
      </c>
      <c r="AB15" s="246">
        <f>'DATA-5'!AB21</f>
        <v>17239238.989</v>
      </c>
      <c r="AC15" s="246">
        <f>'DATA-5'!AC21</f>
        <v>17444857.992</v>
      </c>
      <c r="AD15" s="246">
        <f>'DATA-5'!AD21</f>
        <v>17383894.639</v>
      </c>
      <c r="AE15" s="246">
        <f>'DATA-5'!AE21</f>
        <v>17180664.47</v>
      </c>
      <c r="AF15" s="246">
        <f>'DATA-5'!AF21</f>
        <v>16891053.094</v>
      </c>
      <c r="AG15" s="246">
        <f>'DATA-5'!AG21</f>
        <v>17831546.739</v>
      </c>
      <c r="AH15" s="246">
        <f>'DATA-5'!AH21</f>
        <v>16579601.374</v>
      </c>
      <c r="AI15" s="247"/>
      <c r="AK15" s="249"/>
    </row>
    <row r="16" spans="1:38" ht="13">
      <c r="A16" s="38" t="s">
        <v>108</v>
      </c>
      <c r="B16" s="246">
        <f>'DATA-5'!B22</f>
        <v>3968608.132</v>
      </c>
      <c r="C16" s="246">
        <f>'DATA-5'!C22</f>
        <v>4141986.594</v>
      </c>
      <c r="D16" s="246">
        <f>'DATA-5'!D22</f>
        <v>4006036.597</v>
      </c>
      <c r="E16" s="246">
        <f>'DATA-5'!E22</f>
        <v>4002654.609</v>
      </c>
      <c r="F16" s="246">
        <f>'DATA-5'!F22</f>
        <v>3921833.616</v>
      </c>
      <c r="G16" s="246">
        <f>'DATA-5'!G22</f>
        <v>3993244.314</v>
      </c>
      <c r="H16" s="246">
        <f>'DATA-5'!H22</f>
        <v>4377548.23</v>
      </c>
      <c r="I16" s="246">
        <f>'DATA-5'!I22</f>
        <v>4190057.045</v>
      </c>
      <c r="J16" s="246">
        <f>'DATA-5'!J22</f>
        <v>4228666.186</v>
      </c>
      <c r="K16" s="246">
        <f>'DATA-5'!K22</f>
        <v>4374901.586</v>
      </c>
      <c r="L16" s="246">
        <f>'DATA-5'!L22</f>
        <v>4385789.96</v>
      </c>
      <c r="M16" s="246">
        <f>'DATA-5'!M22</f>
        <v>4654721.061</v>
      </c>
      <c r="N16" s="246">
        <f>'DATA-5'!N22</f>
        <v>4606007.559</v>
      </c>
      <c r="O16" s="246">
        <f>'DATA-5'!O22</f>
        <v>5156834.689</v>
      </c>
      <c r="P16" s="246">
        <f>'DATA-5'!P22</f>
        <v>5292510.78</v>
      </c>
      <c r="Q16" s="246">
        <f>'DATA-5'!Q22</f>
        <v>5358205.559</v>
      </c>
      <c r="R16" s="246">
        <f>'DATA-5'!R22</f>
        <v>5568742.277</v>
      </c>
      <c r="S16" s="246">
        <f>'DATA-5'!S22</f>
        <v>5287796.959</v>
      </c>
      <c r="T16" s="246">
        <f>'DATA-5'!T22</f>
        <v>5617802.219</v>
      </c>
      <c r="U16" s="246">
        <f>'DATA-5'!U22</f>
        <v>5624669.265</v>
      </c>
      <c r="V16" s="246">
        <f>'DATA-5'!V22</f>
        <v>5860419.171</v>
      </c>
      <c r="W16" s="246">
        <f>'DATA-5'!W22</f>
        <v>5372499.058</v>
      </c>
      <c r="X16" s="246">
        <f>'DATA-5'!X22</f>
        <v>5489455.117</v>
      </c>
      <c r="Y16" s="246">
        <f>'DATA-5'!Y22</f>
        <v>5552128.974</v>
      </c>
      <c r="Z16" s="246">
        <f>'DATA-5'!Z22</f>
        <v>5165489.278</v>
      </c>
      <c r="AA16" s="246">
        <f>'DATA-5'!AA22</f>
        <v>5383978.321</v>
      </c>
      <c r="AB16" s="246">
        <f>'DATA-5'!AB22</f>
        <v>5450676.849</v>
      </c>
      <c r="AC16" s="246">
        <f>'DATA-5'!AC22</f>
        <v>5605419.869</v>
      </c>
      <c r="AD16" s="246">
        <f>'DATA-5'!AD22</f>
        <v>5525599.255</v>
      </c>
      <c r="AE16" s="246">
        <f>'DATA-5'!AE22</f>
        <v>5395769.527</v>
      </c>
      <c r="AF16" s="246">
        <f>'DATA-5'!AF22</f>
        <v>5082174.023</v>
      </c>
      <c r="AG16" s="246">
        <f>'DATA-5'!AG22</f>
        <v>5443100.331</v>
      </c>
      <c r="AH16" s="246">
        <f>'DATA-5'!AH22</f>
        <v>5079758.925</v>
      </c>
      <c r="AI16" s="247"/>
      <c r="AK16" s="249">
        <f>AE16/S16-1</f>
        <v>0.0204191970374783</v>
      </c>
      <c r="AL16" s="249">
        <f>AF16/S16-1</f>
        <v>-0.038886314583244874</v>
      </c>
    </row>
    <row r="17" spans="1:39" ht="13">
      <c r="A17" s="98" t="s">
        <v>107</v>
      </c>
      <c r="B17" s="251">
        <f>'DATA-5'!B23</f>
        <v>10041492.809</v>
      </c>
      <c r="C17" s="251">
        <f>'DATA-5'!C23</f>
        <v>10605864.104</v>
      </c>
      <c r="D17" s="251">
        <f>'DATA-5'!D23</f>
        <v>10259826.8</v>
      </c>
      <c r="E17" s="251">
        <f>'DATA-5'!E23</f>
        <v>10624166.905</v>
      </c>
      <c r="F17" s="251">
        <f>'DATA-5'!F23</f>
        <v>10188047.109</v>
      </c>
      <c r="G17" s="251">
        <f>'DATA-5'!G23</f>
        <v>10455177.942</v>
      </c>
      <c r="H17" s="251">
        <f>'DATA-5'!H23</f>
        <v>11293842.783</v>
      </c>
      <c r="I17" s="251">
        <f>'DATA-5'!I23</f>
        <v>10890427.173</v>
      </c>
      <c r="J17" s="251">
        <f>'DATA-5'!J23</f>
        <v>10895595.494</v>
      </c>
      <c r="K17" s="251">
        <f>'DATA-5'!K23</f>
        <v>10695476.958</v>
      </c>
      <c r="L17" s="251">
        <f>'DATA-5'!L23</f>
        <v>10406758.227</v>
      </c>
      <c r="M17" s="251">
        <f>'DATA-5'!M23</f>
        <v>10962380.877</v>
      </c>
      <c r="N17" s="251">
        <f>'DATA-5'!N23</f>
        <v>10732622.137</v>
      </c>
      <c r="O17" s="251">
        <f>'DATA-5'!O23</f>
        <v>11104499.931</v>
      </c>
      <c r="P17" s="251">
        <f>'DATA-5'!P23</f>
        <v>11026167.213</v>
      </c>
      <c r="Q17" s="251">
        <f>'DATA-5'!Q23</f>
        <v>11150444.056</v>
      </c>
      <c r="R17" s="251">
        <f>'DATA-5'!R23</f>
        <v>11111496.561</v>
      </c>
      <c r="S17" s="251">
        <f>'DATA-5'!S23</f>
        <v>10435028.47</v>
      </c>
      <c r="T17" s="251">
        <f>'DATA-5'!T23</f>
        <v>11064224.301</v>
      </c>
      <c r="U17" s="251">
        <f>'DATA-5'!U23</f>
        <v>10985678.129</v>
      </c>
      <c r="V17" s="251">
        <f>'DATA-5'!V23</f>
        <v>11708630.584</v>
      </c>
      <c r="W17" s="251">
        <f>'DATA-5'!W23</f>
        <v>10579571.989</v>
      </c>
      <c r="X17" s="251">
        <f>'DATA-5'!X23</f>
        <v>11045255.743</v>
      </c>
      <c r="Y17" s="251">
        <f>'DATA-5'!Y23</f>
        <v>11177737.008</v>
      </c>
      <c r="Z17" s="251">
        <f>'DATA-5'!Z23</f>
        <v>9846082.157</v>
      </c>
      <c r="AA17" s="251">
        <f>'DATA-5'!AA23</f>
        <v>10297322.939</v>
      </c>
      <c r="AB17" s="251">
        <f>'DATA-5'!AB23</f>
        <v>10545326.31</v>
      </c>
      <c r="AC17" s="251">
        <f>'DATA-5'!AC23</f>
        <v>10580857.394</v>
      </c>
      <c r="AD17" s="251">
        <f>'DATA-5'!AD23</f>
        <v>10498374.738</v>
      </c>
      <c r="AE17" s="251">
        <f>'DATA-5'!AE23</f>
        <v>10410812.765</v>
      </c>
      <c r="AF17" s="251">
        <f>'DATA-5'!AF23</f>
        <v>10414359.014</v>
      </c>
      <c r="AG17" s="251">
        <f>'DATA-5'!AG23</f>
        <v>10974804.03</v>
      </c>
      <c r="AH17" s="251">
        <f>'DATA-5'!AH23</f>
        <v>10152762.526</v>
      </c>
      <c r="AI17" s="247"/>
      <c r="AK17" s="249">
        <f>AE17/S17-1</f>
        <v>-0.0023206170514645796</v>
      </c>
      <c r="AL17" s="249">
        <f>AF17/S17-1</f>
        <v>-0.0019807761961956327</v>
      </c>
      <c r="AM17" s="249"/>
    </row>
    <row r="20" spans="20:32" ht="12.75">
      <c r="T20" s="252">
        <f aca="true" t="shared" si="0" ref="T20:AF20">T14/S14-1</f>
        <v>-0.013531303202103162</v>
      </c>
      <c r="U20" s="252">
        <f t="shared" si="0"/>
        <v>-0.025164319582557493</v>
      </c>
      <c r="V20" s="252">
        <f t="shared" si="0"/>
        <v>-0.0023136304517652473</v>
      </c>
      <c r="W20" s="252">
        <f t="shared" si="0"/>
        <v>-0.004047712033446227</v>
      </c>
      <c r="X20" s="252">
        <f t="shared" si="0"/>
        <v>-0.03505008667378695</v>
      </c>
      <c r="Y20" s="252">
        <f t="shared" si="0"/>
        <v>-0.01388944688274485</v>
      </c>
      <c r="Z20" s="252">
        <f t="shared" si="0"/>
        <v>0.01270378991424459</v>
      </c>
      <c r="AA20" s="252">
        <f t="shared" si="0"/>
        <v>0.013731629466662731</v>
      </c>
      <c r="AB20" s="252">
        <f t="shared" si="0"/>
        <v>0.022985962535106763</v>
      </c>
      <c r="AC20" s="252">
        <f t="shared" si="0"/>
        <v>0.021066367622821103</v>
      </c>
      <c r="AD20" s="252">
        <f t="shared" si="0"/>
        <v>0.004947934876109228</v>
      </c>
      <c r="AE20" s="252">
        <f t="shared" si="0"/>
        <v>0.00946454267683361</v>
      </c>
      <c r="AF20" s="252">
        <f t="shared" si="0"/>
        <v>-0.12913243874424996</v>
      </c>
    </row>
    <row r="23" s="200" customFormat="1" ht="13"/>
    <row r="24" spans="1:43" s="253" customFormat="1" ht="13">
      <c r="A24" s="253" t="s">
        <v>316</v>
      </c>
      <c r="B24" s="254"/>
      <c r="C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</row>
    <row r="25" spans="1:48" s="200" customFormat="1" ht="13">
      <c r="A25" s="1" t="s">
        <v>150</v>
      </c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8" spans="1:8" ht="13">
      <c r="A28" s="255"/>
      <c r="B28" s="256" t="s">
        <v>151</v>
      </c>
      <c r="C28" s="257" t="s">
        <v>72</v>
      </c>
      <c r="H28" s="258"/>
    </row>
    <row r="29" spans="1:6" ht="11.25" customHeight="1">
      <c r="A29" s="259" t="s">
        <v>56</v>
      </c>
      <c r="B29" s="260">
        <f>AH13</f>
        <v>9472833.944</v>
      </c>
      <c r="C29" s="293">
        <f>+B29/SUM(B$29:B$33)*100</f>
        <v>24.839999518672975</v>
      </c>
      <c r="F29" s="261"/>
    </row>
    <row r="30" spans="1:6" ht="11.25" customHeight="1">
      <c r="A30" s="262" t="s">
        <v>78</v>
      </c>
      <c r="B30" s="263">
        <f aca="true" t="shared" si="1" ref="B30:B33">AH14</f>
        <v>11718844.009</v>
      </c>
      <c r="C30" s="294">
        <f>+B30/SUM(B$29:B$33)*100</f>
        <v>30.729566385710903</v>
      </c>
      <c r="F30" s="261"/>
    </row>
    <row r="31" spans="1:6" ht="11.25" customHeight="1">
      <c r="A31" s="262" t="s">
        <v>55</v>
      </c>
      <c r="B31" s="263">
        <f>AH16</f>
        <v>5079758.925</v>
      </c>
      <c r="C31" s="294">
        <f>+B31/SUM(B$29:B$33)*100</f>
        <v>13.320323147002561</v>
      </c>
      <c r="F31" s="261"/>
    </row>
    <row r="32" spans="1:6" ht="11.25" customHeight="1">
      <c r="A32" s="262" t="s">
        <v>77</v>
      </c>
      <c r="B32" s="263">
        <f>AH17</f>
        <v>10152762.526</v>
      </c>
      <c r="C32" s="294">
        <f>+B32/SUM(B$29:B$33)*100</f>
        <v>26.622932244978138</v>
      </c>
      <c r="F32" s="261"/>
    </row>
    <row r="33" spans="1:6" ht="11.25" customHeight="1">
      <c r="A33" s="264" t="s">
        <v>117</v>
      </c>
      <c r="B33" s="265">
        <f>B15-B16-B17</f>
        <v>1711203.6860000007</v>
      </c>
      <c r="C33" s="295">
        <f>+B33/SUM(B$29:B$33)*100</f>
        <v>4.487178703635411</v>
      </c>
      <c r="F33" s="261"/>
    </row>
    <row r="34" spans="1:6" ht="15" customHeight="1">
      <c r="A34" s="266" t="s">
        <v>252</v>
      </c>
      <c r="B34" s="267"/>
      <c r="C34" s="268"/>
      <c r="F34" s="261"/>
    </row>
    <row r="35" ht="16.5" customHeight="1">
      <c r="A35" s="269" t="s">
        <v>348</v>
      </c>
    </row>
    <row r="36" ht="11.25" customHeight="1"/>
    <row r="37" ht="12.75">
      <c r="F37" s="261"/>
    </row>
    <row r="38" ht="12.75">
      <c r="C38" s="270"/>
    </row>
    <row r="53" ht="15" customHeight="1">
      <c r="F53" s="266"/>
    </row>
    <row r="54" ht="15" customHeight="1">
      <c r="F54" s="271"/>
    </row>
    <row r="69" s="243" customFormat="1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BJ74"/>
  <sheetViews>
    <sheetView showGridLines="0" zoomScale="85" zoomScaleNormal="85" workbookViewId="0" topLeftCell="A1">
      <pane xSplit="1" ySplit="11" topLeftCell="O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59.28125" style="243" customWidth="1"/>
    <col min="2" max="30" width="9.421875" style="243" customWidth="1"/>
    <col min="31" max="31" width="9.8515625" style="243" bestFit="1" customWidth="1"/>
    <col min="32" max="32" width="9.00390625" style="243" bestFit="1" customWidth="1"/>
    <col min="33" max="34" width="10.8515625" style="243" customWidth="1"/>
    <col min="35" max="35" width="10.140625" style="243" customWidth="1"/>
    <col min="36" max="36" width="10.8515625" style="243" customWidth="1"/>
    <col min="37" max="40" width="9.140625" style="243" customWidth="1"/>
    <col min="41" max="41" width="11.00390625" style="243" customWidth="1"/>
    <col min="42" max="16384" width="9.140625" style="243" customWidth="1"/>
  </cols>
  <sheetData>
    <row r="1" spans="1:2" ht="13">
      <c r="A1" s="79" t="s">
        <v>225</v>
      </c>
      <c r="B1" s="33"/>
    </row>
    <row r="2" spans="1:2" ht="12.75">
      <c r="A2" s="159" t="s">
        <v>161</v>
      </c>
      <c r="B2" s="159" t="s">
        <v>162</v>
      </c>
    </row>
    <row r="3" s="33" customFormat="1" ht="12.75">
      <c r="A3" s="75" t="s">
        <v>226</v>
      </c>
    </row>
    <row r="4" spans="1:2" s="33" customFormat="1" ht="13">
      <c r="A4" s="75" t="s">
        <v>217</v>
      </c>
      <c r="B4" s="79" t="s">
        <v>225</v>
      </c>
    </row>
    <row r="5" spans="1:2" s="33" customFormat="1" ht="12.75">
      <c r="A5" s="75" t="s">
        <v>218</v>
      </c>
      <c r="B5" s="75" t="s">
        <v>164</v>
      </c>
    </row>
    <row r="6" s="33" customFormat="1" ht="12.75"/>
    <row r="7" spans="1:3" s="33" customFormat="1" ht="13">
      <c r="A7" s="79" t="s">
        <v>219</v>
      </c>
      <c r="C7" s="75" t="s">
        <v>220</v>
      </c>
    </row>
    <row r="8" spans="1:3" s="33" customFormat="1" ht="13">
      <c r="A8" s="79" t="s">
        <v>221</v>
      </c>
      <c r="C8" s="75" t="s">
        <v>48</v>
      </c>
    </row>
    <row r="9" spans="1:3" s="33" customFormat="1" ht="13">
      <c r="A9" s="79" t="s">
        <v>222</v>
      </c>
      <c r="C9" s="75" t="s">
        <v>144</v>
      </c>
    </row>
    <row r="10" spans="1:3" s="33" customFormat="1" ht="13">
      <c r="A10" s="79" t="s">
        <v>223</v>
      </c>
      <c r="C10" s="75" t="s">
        <v>118</v>
      </c>
    </row>
    <row r="11" spans="1:40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  <c r="AI11" s="243" t="s">
        <v>122</v>
      </c>
      <c r="AJ11" s="243" t="s">
        <v>122</v>
      </c>
      <c r="AK11" s="248"/>
      <c r="AL11" s="248" t="s">
        <v>331</v>
      </c>
      <c r="AM11" s="248" t="s">
        <v>153</v>
      </c>
      <c r="AN11" s="248" t="s">
        <v>157</v>
      </c>
    </row>
    <row r="12" spans="1:41" ht="13">
      <c r="A12" s="25" t="s">
        <v>83</v>
      </c>
      <c r="B12" s="26">
        <v>762886.656</v>
      </c>
      <c r="C12" s="26">
        <v>752074.893</v>
      </c>
      <c r="D12" s="26">
        <v>806725.501</v>
      </c>
      <c r="E12" s="26">
        <v>846649.598</v>
      </c>
      <c r="F12" s="26">
        <v>900127.134</v>
      </c>
      <c r="G12" s="26">
        <v>944019.864</v>
      </c>
      <c r="H12" s="26">
        <v>977305.063</v>
      </c>
      <c r="I12" s="26">
        <v>1022422.624</v>
      </c>
      <c r="J12" s="26">
        <v>1072904.715</v>
      </c>
      <c r="K12" s="26">
        <v>1151454.165</v>
      </c>
      <c r="L12" s="26">
        <v>1196371.657</v>
      </c>
      <c r="M12" s="26">
        <v>1168716.097</v>
      </c>
      <c r="N12" s="26">
        <v>1148493.012</v>
      </c>
      <c r="O12" s="26">
        <v>1170473.432</v>
      </c>
      <c r="P12" s="26">
        <v>1253436.479</v>
      </c>
      <c r="Q12" s="26">
        <v>1304112.885</v>
      </c>
      <c r="R12" s="26">
        <v>1370638.862</v>
      </c>
      <c r="S12" s="26">
        <v>1430049.126</v>
      </c>
      <c r="T12" s="26">
        <v>1456624.336</v>
      </c>
      <c r="U12" s="26">
        <v>1333648.125</v>
      </c>
      <c r="V12" s="26">
        <v>1344801.688</v>
      </c>
      <c r="W12" s="26">
        <v>1384586.184</v>
      </c>
      <c r="X12" s="26">
        <v>1365458.898</v>
      </c>
      <c r="Y12" s="26">
        <v>1371444.749</v>
      </c>
      <c r="Z12" s="26">
        <v>1388836.136</v>
      </c>
      <c r="AA12" s="26">
        <v>1447292.225</v>
      </c>
      <c r="AB12" s="26">
        <v>1516784.901</v>
      </c>
      <c r="AC12" s="26">
        <v>1631063.591</v>
      </c>
      <c r="AD12" s="26">
        <v>1717213.61</v>
      </c>
      <c r="AE12" s="27">
        <v>1749744.617</v>
      </c>
      <c r="AF12" s="26">
        <v>755283.937</v>
      </c>
      <c r="AG12" s="26">
        <v>907300.178</v>
      </c>
      <c r="AH12" s="26">
        <v>1450355.365</v>
      </c>
      <c r="AI12" s="252">
        <f>AD12/B12-1</f>
        <v>1.2509419931445231</v>
      </c>
      <c r="AJ12" s="267">
        <f>AD12-B12</f>
        <v>954326.9540000001</v>
      </c>
      <c r="AK12" s="250">
        <f>AE12/T12-1</f>
        <v>0.20123258533832455</v>
      </c>
      <c r="AL12" s="250">
        <f>AH12/B12-1</f>
        <v>0.9011413472671883</v>
      </c>
      <c r="AM12" s="272">
        <f>AF12-B12</f>
        <v>-7602.718999999925</v>
      </c>
      <c r="AN12" s="249">
        <f>AF12/T12-1</f>
        <v>-0.48148337334932456</v>
      </c>
      <c r="AO12" s="273">
        <f>(AG12-B12)/1000</f>
        <v>144.413522</v>
      </c>
    </row>
    <row r="13" spans="1:41" ht="13">
      <c r="A13" s="25" t="s">
        <v>109</v>
      </c>
      <c r="B13" s="30">
        <v>312873.479</v>
      </c>
      <c r="C13" s="30">
        <v>312994.967</v>
      </c>
      <c r="D13" s="30">
        <v>313905.212</v>
      </c>
      <c r="E13" s="30">
        <v>314501.606</v>
      </c>
      <c r="F13" s="30">
        <v>308360.355</v>
      </c>
      <c r="G13" s="30">
        <v>312114.678</v>
      </c>
      <c r="H13" s="30">
        <v>318113.203</v>
      </c>
      <c r="I13" s="30">
        <v>323011.078</v>
      </c>
      <c r="J13" s="31">
        <v>317162.05</v>
      </c>
      <c r="K13" s="30">
        <v>305147.033</v>
      </c>
      <c r="L13" s="30">
        <v>309158.855</v>
      </c>
      <c r="M13" s="30">
        <v>296613.056</v>
      </c>
      <c r="N13" s="30">
        <v>299082.928</v>
      </c>
      <c r="O13" s="30">
        <v>289592.051</v>
      </c>
      <c r="P13" s="31">
        <v>293202.27</v>
      </c>
      <c r="Q13" s="30">
        <v>285143.056</v>
      </c>
      <c r="R13" s="30">
        <v>273637.082</v>
      </c>
      <c r="S13" s="30">
        <v>282101.186</v>
      </c>
      <c r="T13" s="30">
        <v>274756.758</v>
      </c>
      <c r="U13" s="30">
        <v>259515.335</v>
      </c>
      <c r="V13" s="30">
        <v>263698.882</v>
      </c>
      <c r="W13" s="30">
        <v>258898.245</v>
      </c>
      <c r="X13" s="30">
        <v>258839.237</v>
      </c>
      <c r="Y13" s="30">
        <v>234265.243</v>
      </c>
      <c r="Z13" s="30">
        <v>226356.391</v>
      </c>
      <c r="AA13" s="30">
        <v>225709.608</v>
      </c>
      <c r="AB13" s="30">
        <v>227749.038</v>
      </c>
      <c r="AC13" s="31">
        <v>228693.415</v>
      </c>
      <c r="AD13" s="30">
        <v>227109.072</v>
      </c>
      <c r="AE13" s="30">
        <v>222420.118</v>
      </c>
      <c r="AF13" s="30">
        <v>198805.654</v>
      </c>
      <c r="AG13" s="30">
        <v>218487.037</v>
      </c>
      <c r="AH13" s="30">
        <v>214309.576</v>
      </c>
      <c r="AI13" s="252">
        <f aca="true" t="shared" si="0" ref="AI13:AI16">AD13/B13-1</f>
        <v>-0.27411849439626046</v>
      </c>
      <c r="AJ13" s="267">
        <f aca="true" t="shared" si="1" ref="AJ13:AJ16">AD13-B13</f>
        <v>-85764.407</v>
      </c>
      <c r="AK13" s="248"/>
      <c r="AL13" s="250">
        <f aca="true" t="shared" si="2" ref="AL13:AL16">AH13/B13-1</f>
        <v>-0.3150279893170491</v>
      </c>
      <c r="AM13" s="272">
        <f aca="true" t="shared" si="3" ref="AM13:AM16">AF13-B13</f>
        <v>-114067.82499999998</v>
      </c>
      <c r="AN13" s="248"/>
      <c r="AO13" s="273">
        <f aca="true" t="shared" si="4" ref="AO13:AO16">(AG13-B13)/1000</f>
        <v>-94.38644199999997</v>
      </c>
    </row>
    <row r="14" spans="1:41" ht="13">
      <c r="A14" s="25" t="s">
        <v>105</v>
      </c>
      <c r="B14" s="26">
        <v>8442351.654</v>
      </c>
      <c r="C14" s="26">
        <v>8571679.543</v>
      </c>
      <c r="D14" s="26">
        <v>8818014.741</v>
      </c>
      <c r="E14" s="26">
        <v>8915429.342</v>
      </c>
      <c r="F14" s="26">
        <v>8998580.331</v>
      </c>
      <c r="G14" s="26">
        <v>9127242.776</v>
      </c>
      <c r="H14" s="27">
        <v>9410917.82</v>
      </c>
      <c r="I14" s="26">
        <v>9561610.223</v>
      </c>
      <c r="J14" s="26">
        <v>9944712.419</v>
      </c>
      <c r="K14" s="26">
        <v>10172238.207</v>
      </c>
      <c r="L14" s="26">
        <v>10180615.955</v>
      </c>
      <c r="M14" s="26">
        <v>10367775.107</v>
      </c>
      <c r="N14" s="26">
        <v>10507216.942</v>
      </c>
      <c r="O14" s="26">
        <v>10620552.353</v>
      </c>
      <c r="P14" s="26">
        <v>10878753.011</v>
      </c>
      <c r="Q14" s="26">
        <v>10892444.898</v>
      </c>
      <c r="R14" s="26">
        <v>11139386.032</v>
      </c>
      <c r="S14" s="26">
        <v>11321929.481</v>
      </c>
      <c r="T14" s="26">
        <v>11172530.853</v>
      </c>
      <c r="U14" s="26">
        <v>10936772.718</v>
      </c>
      <c r="V14" s="26">
        <v>10912285.243</v>
      </c>
      <c r="W14" s="26">
        <v>10858756.303</v>
      </c>
      <c r="X14" s="26">
        <v>10454353.289</v>
      </c>
      <c r="Y14" s="26">
        <v>10368640.528</v>
      </c>
      <c r="Z14" s="26">
        <v>10539547.181</v>
      </c>
      <c r="AA14" s="26">
        <v>10682282.909</v>
      </c>
      <c r="AB14" s="26">
        <v>10916324.081</v>
      </c>
      <c r="AC14" s="26">
        <v>11134776.014</v>
      </c>
      <c r="AD14" s="26">
        <v>11183741.281</v>
      </c>
      <c r="AE14" s="27">
        <v>11292536.503</v>
      </c>
      <c r="AF14" s="26">
        <v>9954214.735</v>
      </c>
      <c r="AG14" s="26">
        <v>10730169.353</v>
      </c>
      <c r="AH14" s="26">
        <v>10995668.211</v>
      </c>
      <c r="AI14" s="252">
        <f t="shared" si="0"/>
        <v>0.3247187204883992</v>
      </c>
      <c r="AJ14" s="267">
        <f t="shared" si="1"/>
        <v>2741389.6270000003</v>
      </c>
      <c r="AK14" s="248"/>
      <c r="AL14" s="250">
        <f t="shared" si="2"/>
        <v>0.30244138856621006</v>
      </c>
      <c r="AM14" s="272">
        <f t="shared" si="3"/>
        <v>1511863.0810000002</v>
      </c>
      <c r="AN14" s="248"/>
      <c r="AO14" s="273">
        <f t="shared" si="4"/>
        <v>2287.817699000001</v>
      </c>
    </row>
    <row r="15" spans="1:41" ht="13">
      <c r="A15" s="25" t="s">
        <v>110</v>
      </c>
      <c r="B15" s="31">
        <v>209215.9</v>
      </c>
      <c r="C15" s="30">
        <v>196117.919</v>
      </c>
      <c r="D15" s="30">
        <v>195123.189</v>
      </c>
      <c r="E15" s="30">
        <v>187673.899</v>
      </c>
      <c r="F15" s="30">
        <v>176685.009</v>
      </c>
      <c r="G15" s="30">
        <v>178525.309</v>
      </c>
      <c r="H15" s="31">
        <v>191261.33</v>
      </c>
      <c r="I15" s="30">
        <v>203304.171</v>
      </c>
      <c r="J15" s="30">
        <v>216656.289</v>
      </c>
      <c r="K15" s="30">
        <v>226159.799</v>
      </c>
      <c r="L15" s="30">
        <v>239269.703</v>
      </c>
      <c r="M15" s="30">
        <v>233391.729</v>
      </c>
      <c r="N15" s="30">
        <v>218841.977</v>
      </c>
      <c r="O15" s="30">
        <v>220574.978</v>
      </c>
      <c r="P15" s="30">
        <v>228513.713</v>
      </c>
      <c r="Q15" s="30">
        <v>244647.158</v>
      </c>
      <c r="R15" s="30">
        <v>249823.261</v>
      </c>
      <c r="S15" s="30">
        <v>261553.939</v>
      </c>
      <c r="T15" s="30">
        <v>253438.706</v>
      </c>
      <c r="U15" s="30">
        <v>229691.668</v>
      </c>
      <c r="V15" s="30">
        <v>236317.826</v>
      </c>
      <c r="W15" s="30">
        <v>251147.407</v>
      </c>
      <c r="X15" s="30">
        <v>232639.438</v>
      </c>
      <c r="Y15" s="30">
        <v>217396.313</v>
      </c>
      <c r="Z15" s="30">
        <v>218295.108</v>
      </c>
      <c r="AA15" s="30">
        <v>226750.246</v>
      </c>
      <c r="AB15" s="30">
        <v>240205.512</v>
      </c>
      <c r="AC15" s="30">
        <v>251194.01</v>
      </c>
      <c r="AD15" s="30">
        <v>262262.293</v>
      </c>
      <c r="AE15" s="30">
        <v>272255.348</v>
      </c>
      <c r="AF15" s="30">
        <v>126817.715</v>
      </c>
      <c r="AG15" s="30">
        <v>173087.67</v>
      </c>
      <c r="AH15" s="30">
        <v>249296.142</v>
      </c>
      <c r="AI15" s="252">
        <f t="shared" si="0"/>
        <v>0.2535485735070806</v>
      </c>
      <c r="AJ15" s="267">
        <f t="shared" si="1"/>
        <v>53046.39300000001</v>
      </c>
      <c r="AK15" s="248"/>
      <c r="AL15" s="250">
        <f t="shared" si="2"/>
        <v>0.19157359454993617</v>
      </c>
      <c r="AM15" s="272">
        <f t="shared" si="3"/>
        <v>-82398.185</v>
      </c>
      <c r="AN15" s="248"/>
      <c r="AO15" s="273">
        <f t="shared" si="4"/>
        <v>-36.12822999999998</v>
      </c>
    </row>
    <row r="16" spans="1:41" ht="13">
      <c r="A16" s="25" t="s">
        <v>111</v>
      </c>
      <c r="B16" s="26">
        <v>217539.411</v>
      </c>
      <c r="C16" s="26">
        <v>224496.092</v>
      </c>
      <c r="D16" s="26">
        <v>225607.511</v>
      </c>
      <c r="E16" s="26">
        <v>216037.944</v>
      </c>
      <c r="F16" s="26">
        <v>221173.642</v>
      </c>
      <c r="G16" s="26">
        <v>212915.981</v>
      </c>
      <c r="H16" s="26">
        <v>232846.932</v>
      </c>
      <c r="I16" s="26">
        <v>224755.848</v>
      </c>
      <c r="J16" s="26">
        <v>226548.775</v>
      </c>
      <c r="K16" s="26">
        <v>245148.609</v>
      </c>
      <c r="L16" s="26">
        <v>218323.928</v>
      </c>
      <c r="M16" s="26">
        <v>224967.805</v>
      </c>
      <c r="N16" s="26">
        <v>223010.162</v>
      </c>
      <c r="O16" s="26">
        <v>234940.805</v>
      </c>
      <c r="P16" s="26">
        <v>238528.481</v>
      </c>
      <c r="Q16" s="26">
        <v>234091.292</v>
      </c>
      <c r="R16" s="26">
        <v>239808.986</v>
      </c>
      <c r="S16" s="26">
        <v>233589.979</v>
      </c>
      <c r="T16" s="26">
        <v>229231.268</v>
      </c>
      <c r="U16" s="26">
        <v>222304.203</v>
      </c>
      <c r="V16" s="26">
        <v>210787.596</v>
      </c>
      <c r="W16" s="26">
        <v>189496.268</v>
      </c>
      <c r="X16" s="26">
        <v>183555.047</v>
      </c>
      <c r="Y16" s="26">
        <v>166575.902</v>
      </c>
      <c r="Z16" s="26">
        <v>154332.34</v>
      </c>
      <c r="AA16" s="26">
        <v>163831.14</v>
      </c>
      <c r="AB16" s="26">
        <v>170163.919</v>
      </c>
      <c r="AC16" s="26">
        <v>178810.814</v>
      </c>
      <c r="AD16" s="26">
        <v>173149.306</v>
      </c>
      <c r="AE16" s="26">
        <v>174988.942</v>
      </c>
      <c r="AF16" s="26">
        <v>148667.652</v>
      </c>
      <c r="AG16" s="26">
        <v>165017.742</v>
      </c>
      <c r="AH16" s="26">
        <v>171924.455</v>
      </c>
      <c r="AI16" s="252">
        <f t="shared" si="0"/>
        <v>-0.20405546193190705</v>
      </c>
      <c r="AJ16" s="267">
        <f t="shared" si="1"/>
        <v>-44390.10499999998</v>
      </c>
      <c r="AK16" s="248"/>
      <c r="AL16" s="250">
        <f t="shared" si="2"/>
        <v>-0.2096859405397581</v>
      </c>
      <c r="AM16" s="272">
        <f t="shared" si="3"/>
        <v>-68871.75899999999</v>
      </c>
      <c r="AN16" s="248"/>
      <c r="AO16" s="273">
        <f t="shared" si="4"/>
        <v>-52.521668999999996</v>
      </c>
    </row>
    <row r="18" spans="2:34" ht="12.75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>
        <f>T12/B12-1</f>
        <v>0.9093587816012343</v>
      </c>
      <c r="U18" s="252">
        <f>U12/T12-1</f>
        <v>-0.08442548154708296</v>
      </c>
      <c r="V18" s="252">
        <f aca="true" t="shared" si="5" ref="V18:AH18">V12/U12-1</f>
        <v>0.008363197751281026</v>
      </c>
      <c r="W18" s="252">
        <f t="shared" si="5"/>
        <v>0.029583912895861708</v>
      </c>
      <c r="X18" s="252">
        <f t="shared" si="5"/>
        <v>-0.013814442337379162</v>
      </c>
      <c r="Y18" s="252">
        <f t="shared" si="5"/>
        <v>0.0043837650542009055</v>
      </c>
      <c r="Z18" s="252">
        <f t="shared" si="5"/>
        <v>0.012681070099747727</v>
      </c>
      <c r="AA18" s="252">
        <f t="shared" si="5"/>
        <v>0.042089982745092014</v>
      </c>
      <c r="AB18" s="252">
        <f t="shared" si="5"/>
        <v>0.048015649362035395</v>
      </c>
      <c r="AC18" s="252">
        <f t="shared" si="5"/>
        <v>0.07534271334363707</v>
      </c>
      <c r="AD18" s="252">
        <f t="shared" si="5"/>
        <v>0.05281830792825293</v>
      </c>
      <c r="AE18" s="252">
        <f t="shared" si="5"/>
        <v>0.01894406543866145</v>
      </c>
      <c r="AF18" s="252">
        <f t="shared" si="5"/>
        <v>-0.5683461862594774</v>
      </c>
      <c r="AG18" s="252">
        <f t="shared" si="5"/>
        <v>0.20127032173332182</v>
      </c>
      <c r="AH18" s="252">
        <f t="shared" si="5"/>
        <v>0.5985397117380484</v>
      </c>
    </row>
    <row r="22" s="200" customFormat="1" ht="13"/>
    <row r="23" spans="1:57" s="253" customFormat="1" ht="13">
      <c r="A23" s="191" t="s">
        <v>317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</row>
    <row r="24" spans="1:62" s="200" customFormat="1" ht="13">
      <c r="A24" s="1" t="s">
        <v>156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20" ht="13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</row>
    <row r="26" spans="1:29" ht="13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61"/>
      <c r="V26" s="261"/>
      <c r="W26" s="261"/>
      <c r="X26" s="261"/>
      <c r="Y26" s="261"/>
      <c r="Z26" s="261"/>
      <c r="AA26" s="261"/>
      <c r="AB26" s="261"/>
      <c r="AC26" s="261"/>
    </row>
    <row r="27" spans="1:41" ht="13">
      <c r="A27" s="274"/>
      <c r="B27" s="274">
        <v>1990</v>
      </c>
      <c r="C27" s="274">
        <v>1991</v>
      </c>
      <c r="D27" s="274">
        <v>1992</v>
      </c>
      <c r="E27" s="274">
        <v>1993</v>
      </c>
      <c r="F27" s="274">
        <v>1994</v>
      </c>
      <c r="G27" s="274">
        <v>1995</v>
      </c>
      <c r="H27" s="274">
        <v>1996</v>
      </c>
      <c r="I27" s="274">
        <v>1997</v>
      </c>
      <c r="J27" s="274">
        <v>1998</v>
      </c>
      <c r="K27" s="274">
        <v>1999</v>
      </c>
      <c r="L27" s="274">
        <v>2000</v>
      </c>
      <c r="M27" s="274">
        <v>2001</v>
      </c>
      <c r="N27" s="274">
        <v>2002</v>
      </c>
      <c r="O27" s="274">
        <v>2003</v>
      </c>
      <c r="P27" s="274">
        <v>2004</v>
      </c>
      <c r="Q27" s="274">
        <v>2005</v>
      </c>
      <c r="R27" s="274">
        <v>2006</v>
      </c>
      <c r="S27" s="274">
        <v>2007</v>
      </c>
      <c r="T27" s="274">
        <v>2008</v>
      </c>
      <c r="U27" s="274">
        <v>2009</v>
      </c>
      <c r="V27" s="274">
        <v>2010</v>
      </c>
      <c r="W27" s="274">
        <v>2011</v>
      </c>
      <c r="X27" s="274">
        <v>2012</v>
      </c>
      <c r="Y27" s="274">
        <v>2013</v>
      </c>
      <c r="Z27" s="274">
        <v>2014</v>
      </c>
      <c r="AA27" s="274">
        <v>2015</v>
      </c>
      <c r="AB27" s="274">
        <v>2016</v>
      </c>
      <c r="AC27" s="274">
        <v>2017</v>
      </c>
      <c r="AD27" s="274">
        <v>2018</v>
      </c>
      <c r="AE27" s="274">
        <v>2019</v>
      </c>
      <c r="AF27" s="274">
        <v>2020</v>
      </c>
      <c r="AG27" s="274">
        <v>2021</v>
      </c>
      <c r="AH27" s="274">
        <v>2022</v>
      </c>
      <c r="AI27" s="275"/>
      <c r="AJ27" s="275" t="s">
        <v>137</v>
      </c>
      <c r="AK27" s="248" t="s">
        <v>138</v>
      </c>
      <c r="AL27" s="248" t="s">
        <v>139</v>
      </c>
      <c r="AM27" s="248" t="s">
        <v>140</v>
      </c>
      <c r="AN27" s="243" t="s">
        <v>158</v>
      </c>
      <c r="AO27" s="243" t="s">
        <v>334</v>
      </c>
    </row>
    <row r="28" spans="1:41" ht="13">
      <c r="A28" s="276" t="s">
        <v>83</v>
      </c>
      <c r="B28" s="277">
        <v>100</v>
      </c>
      <c r="C28" s="277">
        <f aca="true" t="shared" si="6" ref="C28">C12/$B$12*100</f>
        <v>98.58278252542932</v>
      </c>
      <c r="D28" s="277">
        <f aca="true" t="shared" si="7" ref="D28:AG28">D12/$B$12*100</f>
        <v>105.74644275859507</v>
      </c>
      <c r="E28" s="277">
        <f t="shared" si="7"/>
        <v>110.97973615624494</v>
      </c>
      <c r="F28" s="277">
        <f t="shared" si="7"/>
        <v>117.98962885516771</v>
      </c>
      <c r="G28" s="277">
        <f t="shared" si="7"/>
        <v>123.74313491727924</v>
      </c>
      <c r="H28" s="277">
        <f t="shared" si="7"/>
        <v>128.10619445413397</v>
      </c>
      <c r="I28" s="277">
        <f t="shared" si="7"/>
        <v>134.02025267564778</v>
      </c>
      <c r="J28" s="277">
        <f t="shared" si="7"/>
        <v>140.63749923553522</v>
      </c>
      <c r="K28" s="277">
        <f t="shared" si="7"/>
        <v>150.9338452762241</v>
      </c>
      <c r="L28" s="277">
        <f t="shared" si="7"/>
        <v>156.82167823892308</v>
      </c>
      <c r="M28" s="277">
        <f t="shared" si="7"/>
        <v>153.19655781212145</v>
      </c>
      <c r="N28" s="277">
        <f t="shared" si="7"/>
        <v>150.54569416927907</v>
      </c>
      <c r="O28" s="277">
        <f t="shared" si="7"/>
        <v>153.4269111662113</v>
      </c>
      <c r="P28" s="277">
        <f t="shared" si="7"/>
        <v>164.30179622908494</v>
      </c>
      <c r="Q28" s="277">
        <f t="shared" si="7"/>
        <v>170.94451380730405</v>
      </c>
      <c r="R28" s="277">
        <f t="shared" si="7"/>
        <v>179.6648101287539</v>
      </c>
      <c r="S28" s="277">
        <f t="shared" si="7"/>
        <v>187.4523711684898</v>
      </c>
      <c r="T28" s="277">
        <f t="shared" si="7"/>
        <v>190.93587816012342</v>
      </c>
      <c r="U28" s="277">
        <f t="shared" si="7"/>
        <v>174.81602470183986</v>
      </c>
      <c r="V28" s="277">
        <f t="shared" si="7"/>
        <v>176.27804568651416</v>
      </c>
      <c r="W28" s="277">
        <f t="shared" si="7"/>
        <v>181.49304003555673</v>
      </c>
      <c r="X28" s="277">
        <f t="shared" si="7"/>
        <v>178.9858148993499</v>
      </c>
      <c r="Y28" s="277">
        <f t="shared" si="7"/>
        <v>179.7704466599033</v>
      </c>
      <c r="Z28" s="277">
        <f t="shared" si="7"/>
        <v>182.0501282958605</v>
      </c>
      <c r="AA28" s="277">
        <f t="shared" si="7"/>
        <v>189.71261505457505</v>
      </c>
      <c r="AB28" s="277">
        <f t="shared" si="7"/>
        <v>198.8217894585903</v>
      </c>
      <c r="AC28" s="277">
        <f t="shared" si="7"/>
        <v>213.80156254823785</v>
      </c>
      <c r="AD28" s="277">
        <f t="shared" si="7"/>
        <v>225.0941993144523</v>
      </c>
      <c r="AE28" s="277">
        <f t="shared" si="7"/>
        <v>229.3583985561284</v>
      </c>
      <c r="AF28" s="277">
        <f t="shared" si="7"/>
        <v>99.00342745017159</v>
      </c>
      <c r="AG28" s="277">
        <f t="shared" si="7"/>
        <v>118.9298791457692</v>
      </c>
      <c r="AH28" s="277">
        <f aca="true" t="shared" si="8" ref="AH28">AH12/$B$12*100</f>
        <v>190.11413472671882</v>
      </c>
      <c r="AI28" s="275"/>
      <c r="AJ28" s="278">
        <f>T28/B28-1</f>
        <v>0.9093587816012343</v>
      </c>
      <c r="AK28" s="249">
        <f>U28/T28-1</f>
        <v>-0.08442548154708285</v>
      </c>
      <c r="AL28" s="249">
        <f>AE28/T28-1</f>
        <v>0.20123258533832455</v>
      </c>
      <c r="AM28" s="249">
        <f>AE28/B28-1</f>
        <v>1.293583985561284</v>
      </c>
      <c r="AN28" s="249">
        <f>AF28/B28-1</f>
        <v>-0.009965725498284117</v>
      </c>
      <c r="AO28" s="249">
        <f>AH28/AE28-1</f>
        <v>-0.17110454239505757</v>
      </c>
    </row>
    <row r="29" spans="1:41" ht="13">
      <c r="A29" s="262" t="s">
        <v>80</v>
      </c>
      <c r="B29" s="279">
        <v>100</v>
      </c>
      <c r="C29" s="279">
        <f>C13/$B$13*100</f>
        <v>100.03882975328824</v>
      </c>
      <c r="D29" s="279">
        <f aca="true" t="shared" si="9" ref="D29:AG29">D13/$B$13*100</f>
        <v>100.32976045246711</v>
      </c>
      <c r="E29" s="279">
        <f t="shared" si="9"/>
        <v>100.5203787183253</v>
      </c>
      <c r="F29" s="279">
        <f t="shared" si="9"/>
        <v>98.55752427005805</v>
      </c>
      <c r="G29" s="279">
        <f t="shared" si="9"/>
        <v>99.75747353133757</v>
      </c>
      <c r="H29" s="279">
        <f t="shared" si="9"/>
        <v>101.67471017893466</v>
      </c>
      <c r="I29" s="279">
        <f t="shared" si="9"/>
        <v>103.24015925939187</v>
      </c>
      <c r="J29" s="279">
        <f t="shared" si="9"/>
        <v>101.37070454603791</v>
      </c>
      <c r="K29" s="279">
        <f t="shared" si="9"/>
        <v>97.53048867398569</v>
      </c>
      <c r="L29" s="279">
        <f t="shared" si="9"/>
        <v>98.81273925425938</v>
      </c>
      <c r="M29" s="279">
        <f t="shared" si="9"/>
        <v>94.80287589348536</v>
      </c>
      <c r="N29" s="279">
        <f t="shared" si="9"/>
        <v>95.59229147702865</v>
      </c>
      <c r="O29" s="279">
        <f t="shared" si="9"/>
        <v>92.55883621890494</v>
      </c>
      <c r="P29" s="279">
        <f t="shared" si="9"/>
        <v>93.71272724589099</v>
      </c>
      <c r="Q29" s="279">
        <f t="shared" si="9"/>
        <v>91.13685727258462</v>
      </c>
      <c r="R29" s="279">
        <f t="shared" si="9"/>
        <v>87.45934071324723</v>
      </c>
      <c r="S29" s="279">
        <f t="shared" si="9"/>
        <v>90.16462082425338</v>
      </c>
      <c r="T29" s="279">
        <f t="shared" si="9"/>
        <v>87.81720933272199</v>
      </c>
      <c r="U29" s="279">
        <f t="shared" si="9"/>
        <v>82.94577598250186</v>
      </c>
      <c r="V29" s="279">
        <f t="shared" si="9"/>
        <v>84.2829129662345</v>
      </c>
      <c r="W29" s="279">
        <f t="shared" si="9"/>
        <v>82.74854290222534</v>
      </c>
      <c r="X29" s="279">
        <f t="shared" si="9"/>
        <v>82.72968288245359</v>
      </c>
      <c r="Y29" s="279">
        <f t="shared" si="9"/>
        <v>74.87539172343847</v>
      </c>
      <c r="Z29" s="279">
        <f t="shared" si="9"/>
        <v>72.34758015395738</v>
      </c>
      <c r="AA29" s="279">
        <f t="shared" si="9"/>
        <v>72.14085665599032</v>
      </c>
      <c r="AB29" s="279">
        <f t="shared" si="9"/>
        <v>72.79269522233938</v>
      </c>
      <c r="AC29" s="279">
        <f t="shared" si="9"/>
        <v>73.09453512357307</v>
      </c>
      <c r="AD29" s="279">
        <f t="shared" si="9"/>
        <v>72.58815056037395</v>
      </c>
      <c r="AE29" s="279">
        <f t="shared" si="9"/>
        <v>71.08947639502547</v>
      </c>
      <c r="AF29" s="279">
        <f t="shared" si="9"/>
        <v>63.54186830901063</v>
      </c>
      <c r="AG29" s="279">
        <f t="shared" si="9"/>
        <v>69.83239285679437</v>
      </c>
      <c r="AH29" s="279">
        <f aca="true" t="shared" si="10" ref="AH29">AH13/$B$13*100</f>
        <v>68.49720106829508</v>
      </c>
      <c r="AI29" s="261"/>
      <c r="AJ29" s="261"/>
      <c r="AM29" s="249">
        <f aca="true" t="shared" si="11" ref="AM29:AM32">AE29/B29-1</f>
        <v>-0.28910523604974525</v>
      </c>
      <c r="AN29" s="249">
        <f aca="true" t="shared" si="12" ref="AN29">AF29/B29-1</f>
        <v>-0.3645813169098937</v>
      </c>
      <c r="AO29" s="249">
        <f aca="true" t="shared" si="13" ref="AO29:AO32">AH29/AE29-1</f>
        <v>-0.03646496581752545</v>
      </c>
    </row>
    <row r="30" spans="1:41" ht="13">
      <c r="A30" s="262" t="s">
        <v>82</v>
      </c>
      <c r="B30" s="279">
        <v>100</v>
      </c>
      <c r="C30" s="279">
        <f>C14/$B$14*100</f>
        <v>101.53189412500632</v>
      </c>
      <c r="D30" s="279">
        <f aca="true" t="shared" si="14" ref="D30:AG30">D14/$B$14*100</f>
        <v>104.44974460193224</v>
      </c>
      <c r="E30" s="279">
        <f t="shared" si="14"/>
        <v>105.60362452772097</v>
      </c>
      <c r="F30" s="279">
        <f t="shared" si="14"/>
        <v>106.58855138705883</v>
      </c>
      <c r="G30" s="279">
        <f t="shared" si="14"/>
        <v>108.11256330071845</v>
      </c>
      <c r="H30" s="279">
        <f t="shared" si="14"/>
        <v>111.47270577791075</v>
      </c>
      <c r="I30" s="279">
        <f t="shared" si="14"/>
        <v>113.25766344345172</v>
      </c>
      <c r="J30" s="279">
        <f t="shared" si="14"/>
        <v>117.79552459519</v>
      </c>
      <c r="K30" s="279">
        <f t="shared" si="14"/>
        <v>120.49057684277315</v>
      </c>
      <c r="L30" s="279">
        <f t="shared" si="14"/>
        <v>120.5898116098541</v>
      </c>
      <c r="M30" s="279">
        <f t="shared" si="14"/>
        <v>122.80671940605237</v>
      </c>
      <c r="N30" s="279">
        <f t="shared" si="14"/>
        <v>124.45841363432977</v>
      </c>
      <c r="O30" s="279">
        <f t="shared" si="14"/>
        <v>125.80087620453439</v>
      </c>
      <c r="P30" s="279">
        <f t="shared" si="14"/>
        <v>128.8592735395668</v>
      </c>
      <c r="Q30" s="279">
        <f t="shared" si="14"/>
        <v>129.02145450005204</v>
      </c>
      <c r="R30" s="279">
        <f t="shared" si="14"/>
        <v>131.94648231363522</v>
      </c>
      <c r="S30" s="279">
        <f t="shared" si="14"/>
        <v>134.1087169193628</v>
      </c>
      <c r="T30" s="279">
        <f t="shared" si="14"/>
        <v>132.33908407151503</v>
      </c>
      <c r="U30" s="279">
        <f t="shared" si="14"/>
        <v>129.54651933763193</v>
      </c>
      <c r="V30" s="279">
        <f t="shared" si="14"/>
        <v>129.25646419655763</v>
      </c>
      <c r="W30" s="279">
        <f t="shared" si="14"/>
        <v>128.62241171694268</v>
      </c>
      <c r="X30" s="279">
        <f t="shared" si="14"/>
        <v>123.83224150639013</v>
      </c>
      <c r="Y30" s="279">
        <f t="shared" si="14"/>
        <v>122.81697035312813</v>
      </c>
      <c r="Z30" s="279">
        <f t="shared" si="14"/>
        <v>124.84136663516435</v>
      </c>
      <c r="AA30" s="279">
        <f t="shared" si="14"/>
        <v>126.53207716049968</v>
      </c>
      <c r="AB30" s="279">
        <f t="shared" si="14"/>
        <v>129.3043043975529</v>
      </c>
      <c r="AC30" s="279">
        <f t="shared" si="14"/>
        <v>131.8918764622216</v>
      </c>
      <c r="AD30" s="279">
        <f t="shared" si="14"/>
        <v>132.4718720488399</v>
      </c>
      <c r="AE30" s="279">
        <f t="shared" si="14"/>
        <v>133.76055589498668</v>
      </c>
      <c r="AF30" s="279">
        <f t="shared" si="14"/>
        <v>117.90807991614133</v>
      </c>
      <c r="AG30" s="279">
        <f t="shared" si="14"/>
        <v>127.09929404464016</v>
      </c>
      <c r="AH30" s="279">
        <f aca="true" t="shared" si="15" ref="AH30">AH14/$B$14*100</f>
        <v>130.244138856621</v>
      </c>
      <c r="AI30" s="261"/>
      <c r="AJ30" s="261"/>
      <c r="AM30" s="249">
        <f t="shared" si="11"/>
        <v>0.33760555894986677</v>
      </c>
      <c r="AN30" s="249">
        <f>AF30/B30-1</f>
        <v>0.1790807991614134</v>
      </c>
      <c r="AO30" s="249">
        <f t="shared" si="13"/>
        <v>-0.026288893723844686</v>
      </c>
    </row>
    <row r="31" spans="1:41" ht="13">
      <c r="A31" s="262" t="s">
        <v>81</v>
      </c>
      <c r="B31" s="279">
        <v>100</v>
      </c>
      <c r="C31" s="279">
        <f>C15/$B$15*100</f>
        <v>93.73949064100768</v>
      </c>
      <c r="D31" s="279">
        <f aca="true" t="shared" si="16" ref="D31:AG31">D15/$B$15*100</f>
        <v>93.26403442568181</v>
      </c>
      <c r="E31" s="279">
        <f t="shared" si="16"/>
        <v>89.70345896272703</v>
      </c>
      <c r="F31" s="279">
        <f t="shared" si="16"/>
        <v>84.45104267887861</v>
      </c>
      <c r="G31" s="279">
        <f t="shared" si="16"/>
        <v>85.33066033700116</v>
      </c>
      <c r="H31" s="279">
        <f t="shared" si="16"/>
        <v>91.4181618127494</v>
      </c>
      <c r="I31" s="279">
        <f t="shared" si="16"/>
        <v>97.17434047794647</v>
      </c>
      <c r="J31" s="279">
        <f t="shared" si="16"/>
        <v>103.55632100619503</v>
      </c>
      <c r="K31" s="279">
        <f t="shared" si="16"/>
        <v>108.09876257014884</v>
      </c>
      <c r="L31" s="279">
        <f t="shared" si="16"/>
        <v>114.36497082678707</v>
      </c>
      <c r="M31" s="279">
        <f t="shared" si="16"/>
        <v>111.55544535573061</v>
      </c>
      <c r="N31" s="279">
        <f t="shared" si="16"/>
        <v>104.6010255434697</v>
      </c>
      <c r="O31" s="279">
        <f t="shared" si="16"/>
        <v>105.42935694658007</v>
      </c>
      <c r="P31" s="279">
        <f t="shared" si="16"/>
        <v>109.22387495405464</v>
      </c>
      <c r="Q31" s="279">
        <f t="shared" si="16"/>
        <v>116.93526065657534</v>
      </c>
      <c r="R31" s="279">
        <f t="shared" si="16"/>
        <v>119.40930923510116</v>
      </c>
      <c r="S31" s="279">
        <f t="shared" si="16"/>
        <v>125.01628174531669</v>
      </c>
      <c r="T31" s="279">
        <f t="shared" si="16"/>
        <v>121.137402080817</v>
      </c>
      <c r="U31" s="279">
        <f t="shared" si="16"/>
        <v>109.7869081652016</v>
      </c>
      <c r="V31" s="279">
        <f t="shared" si="16"/>
        <v>112.95404699164835</v>
      </c>
      <c r="W31" s="279">
        <f t="shared" si="16"/>
        <v>120.04221811057383</v>
      </c>
      <c r="X31" s="279">
        <f t="shared" si="16"/>
        <v>111.19586895642253</v>
      </c>
      <c r="Y31" s="279">
        <f t="shared" si="16"/>
        <v>103.91003408440753</v>
      </c>
      <c r="Z31" s="279">
        <f t="shared" si="16"/>
        <v>104.33963575426151</v>
      </c>
      <c r="AA31" s="279">
        <f t="shared" si="16"/>
        <v>108.38098156019691</v>
      </c>
      <c r="AB31" s="279">
        <f t="shared" si="16"/>
        <v>114.81226426863348</v>
      </c>
      <c r="AC31" s="279">
        <f t="shared" si="16"/>
        <v>120.06449318622533</v>
      </c>
      <c r="AD31" s="279">
        <f t="shared" si="16"/>
        <v>125.35485735070806</v>
      </c>
      <c r="AE31" s="279">
        <f t="shared" si="16"/>
        <v>130.13128925669608</v>
      </c>
      <c r="AF31" s="279">
        <f t="shared" si="16"/>
        <v>60.61571563155573</v>
      </c>
      <c r="AG31" s="279">
        <f t="shared" si="16"/>
        <v>82.73160405112614</v>
      </c>
      <c r="AH31" s="279">
        <f aca="true" t="shared" si="17" ref="AH31">AH15/$B$15*100</f>
        <v>119.15735945499361</v>
      </c>
      <c r="AI31" s="261"/>
      <c r="AJ31" s="261"/>
      <c r="AM31" s="249">
        <f t="shared" si="11"/>
        <v>0.3013128925669608</v>
      </c>
      <c r="AN31" s="249">
        <f>AF31/B31-1</f>
        <v>-0.39384284368444267</v>
      </c>
      <c r="AO31" s="249">
        <f t="shared" si="13"/>
        <v>-0.08432967862214424</v>
      </c>
    </row>
    <row r="32" spans="1:41" ht="13">
      <c r="A32" s="264" t="s">
        <v>79</v>
      </c>
      <c r="B32" s="280">
        <v>100</v>
      </c>
      <c r="C32" s="280">
        <f>C16/$B$16*100</f>
        <v>103.19789456449342</v>
      </c>
      <c r="D32" s="280">
        <f aca="true" t="shared" si="18" ref="D32:AG32">D16/$B$16*100</f>
        <v>103.70879922994736</v>
      </c>
      <c r="E32" s="280">
        <f t="shared" si="18"/>
        <v>99.30979540989931</v>
      </c>
      <c r="F32" s="280">
        <f t="shared" si="18"/>
        <v>101.67060809041173</v>
      </c>
      <c r="G32" s="280">
        <f t="shared" si="18"/>
        <v>97.87467016723697</v>
      </c>
      <c r="H32" s="280">
        <f t="shared" si="18"/>
        <v>107.03666564584016</v>
      </c>
      <c r="I32" s="280">
        <f t="shared" si="18"/>
        <v>103.31730097402902</v>
      </c>
      <c r="J32" s="280">
        <f t="shared" si="18"/>
        <v>104.14148588459679</v>
      </c>
      <c r="K32" s="280">
        <f t="shared" si="18"/>
        <v>112.69158442283363</v>
      </c>
      <c r="L32" s="280">
        <f t="shared" si="18"/>
        <v>100.36063212472337</v>
      </c>
      <c r="M32" s="280">
        <f t="shared" si="18"/>
        <v>103.41473481327024</v>
      </c>
      <c r="N32" s="280">
        <f t="shared" si="18"/>
        <v>102.51483212851026</v>
      </c>
      <c r="O32" s="280">
        <f t="shared" si="18"/>
        <v>107.99919146604657</v>
      </c>
      <c r="P32" s="280">
        <f t="shared" si="18"/>
        <v>109.64839883656761</v>
      </c>
      <c r="Q32" s="280">
        <f t="shared" si="18"/>
        <v>107.6086815367906</v>
      </c>
      <c r="R32" s="280">
        <f t="shared" si="18"/>
        <v>110.23703010761577</v>
      </c>
      <c r="S32" s="280">
        <f t="shared" si="18"/>
        <v>107.37823455815094</v>
      </c>
      <c r="T32" s="280">
        <f t="shared" si="18"/>
        <v>105.37459256060964</v>
      </c>
      <c r="U32" s="280">
        <f t="shared" si="18"/>
        <v>102.19031208096818</v>
      </c>
      <c r="V32" s="280">
        <f t="shared" si="18"/>
        <v>96.89627963550936</v>
      </c>
      <c r="W32" s="280">
        <f t="shared" si="18"/>
        <v>87.10893678019566</v>
      </c>
      <c r="X32" s="280">
        <f t="shared" si="18"/>
        <v>84.37783579362545</v>
      </c>
      <c r="Y32" s="280">
        <f t="shared" si="18"/>
        <v>76.5727466275065</v>
      </c>
      <c r="Z32" s="280">
        <f t="shared" si="18"/>
        <v>70.94454255003936</v>
      </c>
      <c r="AA32" s="280">
        <f t="shared" si="18"/>
        <v>75.31101571291835</v>
      </c>
      <c r="AB32" s="280">
        <f t="shared" si="18"/>
        <v>78.22211075123302</v>
      </c>
      <c r="AC32" s="280">
        <f t="shared" si="18"/>
        <v>82.19697441398333</v>
      </c>
      <c r="AD32" s="280">
        <f t="shared" si="18"/>
        <v>79.5944538068093</v>
      </c>
      <c r="AE32" s="280">
        <f t="shared" si="18"/>
        <v>80.440110229038</v>
      </c>
      <c r="AF32" s="280">
        <f t="shared" si="18"/>
        <v>68.34056013877871</v>
      </c>
      <c r="AG32" s="280">
        <f t="shared" si="18"/>
        <v>75.85648101253707</v>
      </c>
      <c r="AH32" s="280">
        <f aca="true" t="shared" si="19" ref="AH32">AH16/$B$16*100</f>
        <v>79.0314059460242</v>
      </c>
      <c r="AI32" s="261"/>
      <c r="AJ32" s="261"/>
      <c r="AM32" s="249">
        <f t="shared" si="11"/>
        <v>-0.19559889770962002</v>
      </c>
      <c r="AN32" s="249">
        <f>AF32/B32-1</f>
        <v>-0.31659439861221284</v>
      </c>
      <c r="AO32" s="249">
        <f t="shared" si="13"/>
        <v>-0.0175124608730991</v>
      </c>
    </row>
    <row r="33" spans="2:41" ht="12.75"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G33" s="261"/>
      <c r="AH33" s="261"/>
      <c r="AI33" s="261"/>
      <c r="AJ33" s="261"/>
      <c r="AO33" s="249"/>
    </row>
    <row r="34" ht="13">
      <c r="A34" s="269" t="s">
        <v>348</v>
      </c>
    </row>
    <row r="35" spans="4:32" ht="12.75">
      <c r="D35" s="28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55" spans="3:32" ht="12.75"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</row>
    <row r="56" spans="4:32" ht="12.75"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</row>
    <row r="57" spans="4:32" ht="12.75"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</row>
    <row r="58" spans="4:32" ht="12.75"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</row>
    <row r="59" spans="4:32" ht="12.75"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</row>
    <row r="61" spans="3:32" ht="12.75"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</row>
    <row r="62" spans="3:32" ht="12.75"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</row>
    <row r="74" ht="15" customHeight="1">
      <c r="B74" s="271" t="s">
        <v>337</v>
      </c>
    </row>
  </sheetData>
  <hyperlinks>
    <hyperlink ref="A2" r:id="rId1" display="https://ec.europa.eu/eurostat/databrowser/product/page/NRG_BAL_S__custom_6180646"/>
    <hyperlink ref="B2" r:id="rId2" display="https://ec.europa.eu/eurostat/databrowser/view/NRG_BAL_S__custom_6180646/default/table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H162"/>
  <sheetViews>
    <sheetView workbookViewId="0" topLeftCell="A46">
      <pane xSplit="1" topLeftCell="B1" activePane="topRight" state="frozen"/>
      <selection pane="topRight" activeCell="B52" sqref="B52"/>
    </sheetView>
  </sheetViews>
  <sheetFormatPr defaultColWidth="9.140625" defaultRowHeight="12.75"/>
  <cols>
    <col min="1" max="1" width="26.421875" style="12" customWidth="1"/>
    <col min="2" max="27" width="11.421875" style="12" customWidth="1"/>
    <col min="28" max="32" width="10.421875" style="12" bestFit="1" customWidth="1"/>
    <col min="33" max="33" width="9.00390625" style="12" customWidth="1"/>
    <col min="34" max="34" width="10.8515625" style="12" customWidth="1"/>
    <col min="35" max="35" width="14.8515625" style="12" customWidth="1"/>
    <col min="36" max="36" width="12.8515625" style="12" customWidth="1"/>
    <col min="37" max="37" width="10.57421875" style="12" bestFit="1" customWidth="1"/>
    <col min="38" max="38" width="12.00390625" style="12" customWidth="1"/>
    <col min="39" max="39" width="10.57421875" style="12" bestFit="1" customWidth="1"/>
    <col min="40" max="16384" width="9.140625" style="12" customWidth="1"/>
  </cols>
  <sheetData>
    <row r="1" spans="1:4" ht="13">
      <c r="A1" s="10" t="s">
        <v>198</v>
      </c>
      <c r="B1" s="11"/>
      <c r="C1" s="11"/>
      <c r="D1" s="11"/>
    </row>
    <row r="2" spans="1:4" s="2" customFormat="1" ht="12.75">
      <c r="A2" s="13" t="s">
        <v>161</v>
      </c>
      <c r="B2" s="13" t="s">
        <v>162</v>
      </c>
      <c r="C2" s="11"/>
      <c r="D2" s="11"/>
    </row>
    <row r="3" spans="1:4" s="2" customFormat="1" ht="12.75">
      <c r="A3" s="14" t="s">
        <v>163</v>
      </c>
      <c r="B3" s="11"/>
      <c r="C3" s="11"/>
      <c r="D3" s="14" t="s">
        <v>291</v>
      </c>
    </row>
    <row r="4" spans="1:4" s="2" customFormat="1" ht="12.75">
      <c r="A4" s="14" t="s">
        <v>165</v>
      </c>
      <c r="B4" s="11"/>
      <c r="C4" s="11"/>
      <c r="D4" s="14" t="s">
        <v>295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3">
      <c r="A7" s="15" t="s">
        <v>84</v>
      </c>
      <c r="B7" s="15" t="s">
        <v>85</v>
      </c>
    </row>
    <row r="8" spans="1:2" s="2" customFormat="1" ht="12.75">
      <c r="A8" s="2" t="s">
        <v>3</v>
      </c>
      <c r="B8" s="16" t="s">
        <v>118</v>
      </c>
    </row>
    <row r="9" spans="1:39" s="15" customFormat="1" ht="13">
      <c r="A9" s="2" t="s">
        <v>2</v>
      </c>
      <c r="B9" s="2" t="s">
        <v>141</v>
      </c>
      <c r="AK9" s="17"/>
      <c r="AL9" s="17"/>
      <c r="AM9" s="17"/>
    </row>
    <row r="10" spans="1:39" s="2" customFormat="1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G10" s="18"/>
      <c r="AH10" s="19"/>
      <c r="AI10" s="20"/>
      <c r="AJ10" s="18" t="s">
        <v>328</v>
      </c>
      <c r="AK10" s="18" t="s">
        <v>199</v>
      </c>
      <c r="AL10" s="21" t="s">
        <v>329</v>
      </c>
      <c r="AM10" s="21" t="s">
        <v>330</v>
      </c>
    </row>
    <row r="11" spans="1:39" ht="13">
      <c r="A11" s="283" t="s">
        <v>8</v>
      </c>
      <c r="B11" s="22" t="s">
        <v>166</v>
      </c>
      <c r="C11" s="22" t="s">
        <v>167</v>
      </c>
      <c r="D11" s="22" t="s">
        <v>168</v>
      </c>
      <c r="E11" s="22" t="s">
        <v>169</v>
      </c>
      <c r="F11" s="22" t="s">
        <v>170</v>
      </c>
      <c r="G11" s="22" t="s">
        <v>171</v>
      </c>
      <c r="H11" s="22" t="s">
        <v>172</v>
      </c>
      <c r="I11" s="22" t="s">
        <v>173</v>
      </c>
      <c r="J11" s="22" t="s">
        <v>174</v>
      </c>
      <c r="K11" s="22" t="s">
        <v>175</v>
      </c>
      <c r="L11" s="22" t="s">
        <v>176</v>
      </c>
      <c r="M11" s="22" t="s">
        <v>177</v>
      </c>
      <c r="N11" s="22" t="s">
        <v>178</v>
      </c>
      <c r="O11" s="22" t="s">
        <v>179</v>
      </c>
      <c r="P11" s="22" t="s">
        <v>180</v>
      </c>
      <c r="Q11" s="22" t="s">
        <v>181</v>
      </c>
      <c r="R11" s="22" t="s">
        <v>182</v>
      </c>
      <c r="S11" s="22" t="s">
        <v>183</v>
      </c>
      <c r="T11" s="22" t="s">
        <v>184</v>
      </c>
      <c r="U11" s="22" t="s">
        <v>185</v>
      </c>
      <c r="V11" s="22" t="s">
        <v>186</v>
      </c>
      <c r="W11" s="22" t="s">
        <v>187</v>
      </c>
      <c r="X11" s="22" t="s">
        <v>188</v>
      </c>
      <c r="Y11" s="22" t="s">
        <v>189</v>
      </c>
      <c r="Z11" s="22" t="s">
        <v>190</v>
      </c>
      <c r="AA11" s="22" t="s">
        <v>191</v>
      </c>
      <c r="AB11" s="22" t="s">
        <v>192</v>
      </c>
      <c r="AC11" s="22" t="s">
        <v>193</v>
      </c>
      <c r="AD11" s="22" t="s">
        <v>194</v>
      </c>
      <c r="AE11" s="22" t="s">
        <v>195</v>
      </c>
      <c r="AF11" s="22" t="s">
        <v>196</v>
      </c>
      <c r="AG11" s="22" t="s">
        <v>197</v>
      </c>
      <c r="AH11" s="22" t="s">
        <v>289</v>
      </c>
      <c r="AI11" s="23"/>
      <c r="AJ11" s="24"/>
      <c r="AK11" s="24"/>
      <c r="AL11" s="24"/>
      <c r="AM11" s="24"/>
    </row>
    <row r="12" spans="1:39" ht="13">
      <c r="A12" s="25" t="s">
        <v>48</v>
      </c>
      <c r="B12" s="26">
        <v>31053697.575</v>
      </c>
      <c r="C12" s="26">
        <v>30398042.487</v>
      </c>
      <c r="D12" s="26">
        <v>29856295.903</v>
      </c>
      <c r="E12" s="26">
        <v>29684309.119</v>
      </c>
      <c r="F12" s="26">
        <v>29169598.878</v>
      </c>
      <c r="G12" s="26">
        <v>29535551.421</v>
      </c>
      <c r="H12" s="27">
        <v>30256300.27</v>
      </c>
      <c r="I12" s="26">
        <v>29949430.992</v>
      </c>
      <c r="J12" s="26">
        <v>28643757.548</v>
      </c>
      <c r="K12" s="26">
        <v>28275823.782</v>
      </c>
      <c r="L12" s="26">
        <v>28297125.054</v>
      </c>
      <c r="M12" s="26">
        <v>28694682.849</v>
      </c>
      <c r="N12" s="27">
        <v>28869385.97</v>
      </c>
      <c r="O12" s="26">
        <v>29070955.128</v>
      </c>
      <c r="P12" s="26">
        <v>29738964.027</v>
      </c>
      <c r="Q12" s="26">
        <v>29441983.277</v>
      </c>
      <c r="R12" s="26">
        <v>29465110.995</v>
      </c>
      <c r="S12" s="26">
        <v>28904772.135</v>
      </c>
      <c r="T12" s="26">
        <v>29257547.353</v>
      </c>
      <c r="U12" s="26">
        <v>27986796.038</v>
      </c>
      <c r="V12" s="26">
        <v>29144753.768</v>
      </c>
      <c r="W12" s="26">
        <v>28603214.571</v>
      </c>
      <c r="X12" s="26">
        <v>28876504.152</v>
      </c>
      <c r="Y12" s="26">
        <v>28915049.815</v>
      </c>
      <c r="Z12" s="26">
        <v>28206137.702</v>
      </c>
      <c r="AA12" s="26">
        <v>27552221.081</v>
      </c>
      <c r="AB12" s="26">
        <v>26896663.609</v>
      </c>
      <c r="AC12" s="26">
        <v>26829461.873</v>
      </c>
      <c r="AD12" s="27">
        <v>26685778.95</v>
      </c>
      <c r="AE12" s="26">
        <v>25876581.243</v>
      </c>
      <c r="AF12" s="26">
        <v>23994236.074</v>
      </c>
      <c r="AG12" s="26">
        <v>25046976.718</v>
      </c>
      <c r="AH12" s="26">
        <v>23565705.833</v>
      </c>
      <c r="AI12" s="28"/>
      <c r="AJ12" s="29">
        <f>AH12/AG12-1</f>
        <v>-0.05913970782491618</v>
      </c>
      <c r="AK12" s="29">
        <f>AG12/AF12-1</f>
        <v>0.04387473061252156</v>
      </c>
      <c r="AL12" s="24"/>
      <c r="AM12" s="29">
        <f>AH12/X12-1</f>
        <v>-0.18391417087903172</v>
      </c>
    </row>
    <row r="13" spans="1:39" ht="13">
      <c r="A13" s="25" t="s">
        <v>68</v>
      </c>
      <c r="B13" s="30">
        <v>12790989.883</v>
      </c>
      <c r="C13" s="30">
        <v>11702849.531</v>
      </c>
      <c r="D13" s="30">
        <v>11161380.393</v>
      </c>
      <c r="E13" s="30">
        <v>10507822.478</v>
      </c>
      <c r="F13" s="30">
        <v>10048150.711</v>
      </c>
      <c r="G13" s="30">
        <v>9986245.537</v>
      </c>
      <c r="H13" s="30">
        <v>9764384.578</v>
      </c>
      <c r="I13" s="30">
        <v>9620594.946</v>
      </c>
      <c r="J13" s="30">
        <v>8666084.235</v>
      </c>
      <c r="K13" s="30">
        <v>8203710.212</v>
      </c>
      <c r="L13" s="30">
        <v>7945605.294</v>
      </c>
      <c r="M13" s="30">
        <v>7840022.481</v>
      </c>
      <c r="N13" s="30">
        <v>7788363.799</v>
      </c>
      <c r="O13" s="30">
        <v>7737095.249</v>
      </c>
      <c r="P13" s="30">
        <v>7575252.573</v>
      </c>
      <c r="Q13" s="30">
        <v>7404417.944</v>
      </c>
      <c r="R13" s="30">
        <v>7232013.672</v>
      </c>
      <c r="S13" s="30">
        <v>7087152.613</v>
      </c>
      <c r="T13" s="30">
        <v>6743017.299</v>
      </c>
      <c r="U13" s="30">
        <v>6274272.516</v>
      </c>
      <c r="V13" s="30">
        <v>6138745.541</v>
      </c>
      <c r="W13" s="31">
        <v>6255895.3</v>
      </c>
      <c r="X13" s="30">
        <v>6322966.634</v>
      </c>
      <c r="Y13" s="30">
        <v>5895443.804</v>
      </c>
      <c r="Z13" s="30">
        <v>5661700.643</v>
      </c>
      <c r="AA13" s="30">
        <v>5601133.487</v>
      </c>
      <c r="AB13" s="30">
        <v>5219657.184</v>
      </c>
      <c r="AC13" s="30">
        <v>5134217.407</v>
      </c>
      <c r="AD13" s="30">
        <v>4860476.072</v>
      </c>
      <c r="AE13" s="30">
        <v>4189553.754</v>
      </c>
      <c r="AF13" s="30">
        <v>3499749.294</v>
      </c>
      <c r="AG13" s="30">
        <v>3808585.067</v>
      </c>
      <c r="AH13" s="30">
        <v>3873019.577</v>
      </c>
      <c r="AI13" s="28"/>
      <c r="AJ13" s="29">
        <f aca="true" t="shared" si="0" ref="AJ13:AJ22">AH13/AG13-1</f>
        <v>0.01691822786322983</v>
      </c>
      <c r="AK13" s="29">
        <f aca="true" t="shared" si="1" ref="AK13:AK22">AG13/AF13-1</f>
        <v>0.08824511330839324</v>
      </c>
      <c r="AL13" s="32">
        <f>AH13/$AH$12</f>
        <v>0.1643498227656078</v>
      </c>
      <c r="AM13" s="29">
        <f aca="true" t="shared" si="2" ref="AM13:AM22">AH13/X13-1</f>
        <v>-0.38746797173119474</v>
      </c>
    </row>
    <row r="14" spans="1:39" s="33" customFormat="1" ht="13">
      <c r="A14" s="25" t="s">
        <v>93</v>
      </c>
      <c r="B14" s="26">
        <v>157007.277</v>
      </c>
      <c r="C14" s="26">
        <v>115277.681</v>
      </c>
      <c r="D14" s="26">
        <v>138784.943</v>
      </c>
      <c r="E14" s="26">
        <v>111302.443</v>
      </c>
      <c r="F14" s="26">
        <v>160532.401</v>
      </c>
      <c r="G14" s="26">
        <v>175183.842</v>
      </c>
      <c r="H14" s="26">
        <v>164379.876</v>
      </c>
      <c r="I14" s="26">
        <v>161342.787</v>
      </c>
      <c r="J14" s="26">
        <v>63743.379</v>
      </c>
      <c r="K14" s="26">
        <v>147837.879</v>
      </c>
      <c r="L14" s="26">
        <v>98644.778</v>
      </c>
      <c r="M14" s="26">
        <v>121125.349</v>
      </c>
      <c r="N14" s="26">
        <v>136890.558</v>
      </c>
      <c r="O14" s="26">
        <v>136526.188</v>
      </c>
      <c r="P14" s="26">
        <v>91264.188</v>
      </c>
      <c r="Q14" s="26">
        <v>139361.331</v>
      </c>
      <c r="R14" s="26">
        <v>181259.671</v>
      </c>
      <c r="S14" s="26">
        <v>84685.152</v>
      </c>
      <c r="T14" s="26">
        <v>85464.758</v>
      </c>
      <c r="U14" s="26">
        <v>129217.837</v>
      </c>
      <c r="V14" s="26">
        <v>132176.918</v>
      </c>
      <c r="W14" s="26">
        <v>116110.735</v>
      </c>
      <c r="X14" s="26">
        <v>63365.132</v>
      </c>
      <c r="Y14" s="26">
        <v>138395.087</v>
      </c>
      <c r="Z14" s="26">
        <v>117849.964</v>
      </c>
      <c r="AA14" s="26">
        <v>74056.469</v>
      </c>
      <c r="AB14" s="26">
        <v>65295.002</v>
      </c>
      <c r="AC14" s="26">
        <v>67147.087</v>
      </c>
      <c r="AD14" s="26">
        <v>119987.916</v>
      </c>
      <c r="AE14" s="26">
        <v>65893.419</v>
      </c>
      <c r="AF14" s="26">
        <v>32639.132</v>
      </c>
      <c r="AG14" s="26">
        <v>18756.794</v>
      </c>
      <c r="AH14" s="26">
        <v>20984.348</v>
      </c>
      <c r="AI14" s="28"/>
      <c r="AJ14" s="29">
        <f t="shared" si="0"/>
        <v>0.11875984776502846</v>
      </c>
      <c r="AK14" s="29">
        <f t="shared" si="1"/>
        <v>-0.4253280387480892</v>
      </c>
      <c r="AL14" s="32">
        <f aca="true" t="shared" si="3" ref="AL14:AL20">AH14/$AH$12</f>
        <v>0.0008904612553813168</v>
      </c>
      <c r="AM14" s="29">
        <f t="shared" si="2"/>
        <v>-0.6688344624611529</v>
      </c>
    </row>
    <row r="15" spans="1:39" s="33" customFormat="1" ht="13">
      <c r="A15" s="25" t="s">
        <v>94</v>
      </c>
      <c r="B15" s="30">
        <v>245591.462</v>
      </c>
      <c r="C15" s="30">
        <v>213836.069</v>
      </c>
      <c r="D15" s="30">
        <v>175762.213</v>
      </c>
      <c r="E15" s="30">
        <v>143557.248</v>
      </c>
      <c r="F15" s="30">
        <v>148970.874</v>
      </c>
      <c r="G15" s="30">
        <v>140494.903</v>
      </c>
      <c r="H15" s="30">
        <v>146868.799</v>
      </c>
      <c r="I15" s="30">
        <v>142430.088</v>
      </c>
      <c r="J15" s="30">
        <v>121969.314</v>
      </c>
      <c r="K15" s="30">
        <v>109431.022</v>
      </c>
      <c r="L15" s="31">
        <v>116749.99</v>
      </c>
      <c r="M15" s="30">
        <v>116037.532</v>
      </c>
      <c r="N15" s="30">
        <v>115411.971</v>
      </c>
      <c r="O15" s="30">
        <v>133020.958</v>
      </c>
      <c r="P15" s="30">
        <v>135314.339</v>
      </c>
      <c r="Q15" s="30">
        <v>136611.564</v>
      </c>
      <c r="R15" s="30">
        <v>135989.025</v>
      </c>
      <c r="S15" s="30">
        <v>161273.774</v>
      </c>
      <c r="T15" s="30">
        <v>142176.889</v>
      </c>
      <c r="U15" s="30">
        <v>119285.659</v>
      </c>
      <c r="V15" s="30">
        <v>166436.711</v>
      </c>
      <c r="W15" s="30">
        <v>168304.757</v>
      </c>
      <c r="X15" s="31">
        <v>153031.75</v>
      </c>
      <c r="Y15" s="30">
        <v>172156.658</v>
      </c>
      <c r="Z15" s="30">
        <v>168078.643</v>
      </c>
      <c r="AA15" s="30">
        <v>147160.232</v>
      </c>
      <c r="AB15" s="30">
        <v>155583.054</v>
      </c>
      <c r="AC15" s="30">
        <v>179743.386</v>
      </c>
      <c r="AD15" s="30">
        <v>174990.657</v>
      </c>
      <c r="AE15" s="30">
        <v>133044.541</v>
      </c>
      <c r="AF15" s="30">
        <v>105363.155</v>
      </c>
      <c r="AG15" s="30">
        <v>101668.925</v>
      </c>
      <c r="AH15" s="30">
        <v>114410.807</v>
      </c>
      <c r="AI15" s="28"/>
      <c r="AJ15" s="29">
        <f t="shared" si="0"/>
        <v>0.1253272029777044</v>
      </c>
      <c r="AK15" s="29">
        <f t="shared" si="1"/>
        <v>-0.03506187718087972</v>
      </c>
      <c r="AL15" s="32">
        <f t="shared" si="3"/>
        <v>0.004854970515662891</v>
      </c>
      <c r="AM15" s="29">
        <f t="shared" si="2"/>
        <v>-0.25237209271932126</v>
      </c>
    </row>
    <row r="16" spans="1:39" ht="13">
      <c r="A16" s="25" t="s">
        <v>73</v>
      </c>
      <c r="B16" s="26">
        <v>5152579.766</v>
      </c>
      <c r="C16" s="26">
        <v>5381871.531</v>
      </c>
      <c r="D16" s="26">
        <v>5308224.941</v>
      </c>
      <c r="E16" s="26">
        <v>5426543.705</v>
      </c>
      <c r="F16" s="26">
        <v>5240338.066</v>
      </c>
      <c r="G16" s="26">
        <v>5328786.037</v>
      </c>
      <c r="H16" s="26">
        <v>5695804.027</v>
      </c>
      <c r="I16" s="27">
        <v>5261924.18</v>
      </c>
      <c r="J16" s="26">
        <v>5026072.744</v>
      </c>
      <c r="K16" s="26">
        <v>4819321.514</v>
      </c>
      <c r="L16" s="26">
        <v>4698886.007</v>
      </c>
      <c r="M16" s="26">
        <v>4791498.411</v>
      </c>
      <c r="N16" s="27">
        <v>4728997.93</v>
      </c>
      <c r="O16" s="26">
        <v>4556882.199</v>
      </c>
      <c r="P16" s="26">
        <v>4940845.738</v>
      </c>
      <c r="Q16" s="26">
        <v>4652319.011</v>
      </c>
      <c r="R16" s="26">
        <v>4625806.164</v>
      </c>
      <c r="S16" s="26">
        <v>4403166.977</v>
      </c>
      <c r="T16" s="26">
        <v>4625207.264</v>
      </c>
      <c r="U16" s="26">
        <v>4320426.117</v>
      </c>
      <c r="V16" s="26">
        <v>4584699.465</v>
      </c>
      <c r="W16" s="26">
        <v>4307102.658</v>
      </c>
      <c r="X16" s="26">
        <v>4161854.836</v>
      </c>
      <c r="Y16" s="26">
        <v>4164268.619</v>
      </c>
      <c r="Z16" s="26">
        <v>3595063.695</v>
      </c>
      <c r="AA16" s="26">
        <v>3030489.302</v>
      </c>
      <c r="AB16" s="26">
        <v>2991134.405</v>
      </c>
      <c r="AC16" s="26">
        <v>2788717.561</v>
      </c>
      <c r="AD16" s="26">
        <v>2484115.931</v>
      </c>
      <c r="AE16" s="26">
        <v>2184557.385</v>
      </c>
      <c r="AF16" s="26">
        <v>1725928.436</v>
      </c>
      <c r="AG16" s="26">
        <v>1588648.726</v>
      </c>
      <c r="AH16" s="26">
        <v>1460762.492</v>
      </c>
      <c r="AI16" s="28"/>
      <c r="AJ16" s="29">
        <f t="shared" si="0"/>
        <v>-0.08050000727473594</v>
      </c>
      <c r="AK16" s="29">
        <f t="shared" si="1"/>
        <v>-0.07953963046008938</v>
      </c>
      <c r="AL16" s="32">
        <f t="shared" si="3"/>
        <v>0.0619867914142608</v>
      </c>
      <c r="AM16" s="29">
        <f t="shared" si="2"/>
        <v>-0.6490116667778942</v>
      </c>
    </row>
    <row r="17" spans="1:39" ht="13">
      <c r="A17" s="25" t="s">
        <v>86</v>
      </c>
      <c r="B17" s="30">
        <v>1692094.732</v>
      </c>
      <c r="C17" s="30">
        <v>1635312.011</v>
      </c>
      <c r="D17" s="30">
        <v>1612368.321</v>
      </c>
      <c r="E17" s="30">
        <v>1608455.792</v>
      </c>
      <c r="F17" s="30">
        <v>1675015.064</v>
      </c>
      <c r="G17" s="30">
        <v>1653013.755</v>
      </c>
      <c r="H17" s="30">
        <v>1639747.082</v>
      </c>
      <c r="I17" s="31">
        <v>1685797.79</v>
      </c>
      <c r="J17" s="30">
        <v>1657474.048</v>
      </c>
      <c r="K17" s="30">
        <v>1714226.928</v>
      </c>
      <c r="L17" s="30">
        <v>1865926.095</v>
      </c>
      <c r="M17" s="31">
        <v>1774733.61</v>
      </c>
      <c r="N17" s="30">
        <v>1980477.219</v>
      </c>
      <c r="O17" s="30">
        <v>1984274.349</v>
      </c>
      <c r="P17" s="30">
        <v>1964598.738</v>
      </c>
      <c r="Q17" s="30">
        <v>1920956.111</v>
      </c>
      <c r="R17" s="31">
        <v>1795203</v>
      </c>
      <c r="S17" s="31">
        <v>1702550.83</v>
      </c>
      <c r="T17" s="30">
        <v>1591351.219</v>
      </c>
      <c r="U17" s="30">
        <v>1451816.681</v>
      </c>
      <c r="V17" s="30">
        <v>1385980.806</v>
      </c>
      <c r="W17" s="31">
        <v>1316085.98</v>
      </c>
      <c r="X17" s="30">
        <v>1267002.199</v>
      </c>
      <c r="Y17" s="30">
        <v>1230596.941</v>
      </c>
      <c r="Z17" s="30">
        <v>1214245.146</v>
      </c>
      <c r="AA17" s="30">
        <v>1183702.031</v>
      </c>
      <c r="AB17" s="30">
        <v>1057131.603</v>
      </c>
      <c r="AC17" s="30">
        <v>1049085.801</v>
      </c>
      <c r="AD17" s="30">
        <v>1026797.017</v>
      </c>
      <c r="AE17" s="30">
        <v>949346.896</v>
      </c>
      <c r="AF17" s="30">
        <v>892845.671</v>
      </c>
      <c r="AG17" s="30">
        <v>843622.271</v>
      </c>
      <c r="AH17" s="31">
        <v>785322.49</v>
      </c>
      <c r="AI17" s="28"/>
      <c r="AJ17" s="29">
        <f t="shared" si="0"/>
        <v>-0.06910649825649273</v>
      </c>
      <c r="AK17" s="29">
        <f t="shared" si="1"/>
        <v>-0.05513091634847611</v>
      </c>
      <c r="AL17" s="32">
        <f t="shared" si="3"/>
        <v>0.03332480238721649</v>
      </c>
      <c r="AM17" s="29">
        <f t="shared" si="2"/>
        <v>-0.38017274901351616</v>
      </c>
    </row>
    <row r="18" spans="1:39" ht="13">
      <c r="A18" s="25" t="s">
        <v>87</v>
      </c>
      <c r="B18" s="26">
        <v>2960202.654</v>
      </c>
      <c r="C18" s="26">
        <v>3081339.264</v>
      </c>
      <c r="D18" s="26">
        <v>3156538.893</v>
      </c>
      <c r="E18" s="26">
        <v>3345575.052</v>
      </c>
      <c r="F18" s="26">
        <v>3365495.762</v>
      </c>
      <c r="G18" s="26">
        <v>3455776.947</v>
      </c>
      <c r="H18" s="26">
        <v>3617018.709</v>
      </c>
      <c r="I18" s="26">
        <v>3753443.601</v>
      </c>
      <c r="J18" s="26">
        <v>3856818.428</v>
      </c>
      <c r="K18" s="26">
        <v>3871881.426</v>
      </c>
      <c r="L18" s="26">
        <v>4017941.506</v>
      </c>
      <c r="M18" s="26">
        <v>4153248.913</v>
      </c>
      <c r="N18" s="26">
        <v>4079421.913</v>
      </c>
      <c r="O18" s="26">
        <v>4441402.294</v>
      </c>
      <c r="P18" s="26">
        <v>4691290.374</v>
      </c>
      <c r="Q18" s="27">
        <v>4951936.49</v>
      </c>
      <c r="R18" s="26">
        <v>5245173.583</v>
      </c>
      <c r="S18" s="26">
        <v>5651130.287</v>
      </c>
      <c r="T18" s="27">
        <v>6085895.15</v>
      </c>
      <c r="U18" s="26">
        <v>6345989.587</v>
      </c>
      <c r="V18" s="26">
        <v>7066309.085</v>
      </c>
      <c r="W18" s="26">
        <v>6924238.334</v>
      </c>
      <c r="X18" s="26">
        <v>7680920.169</v>
      </c>
      <c r="Y18" s="26">
        <v>8145914.888</v>
      </c>
      <c r="Z18" s="26">
        <v>8154749.499</v>
      </c>
      <c r="AA18" s="26">
        <v>8425917.223</v>
      </c>
      <c r="AB18" s="26">
        <v>8555892.976</v>
      </c>
      <c r="AC18" s="26">
        <v>8843837.695</v>
      </c>
      <c r="AD18" s="26">
        <v>9237174.201</v>
      </c>
      <c r="AE18" s="26">
        <v>9522152.855</v>
      </c>
      <c r="AF18" s="26">
        <v>9775346.005</v>
      </c>
      <c r="AG18" s="26">
        <v>10239189.278</v>
      </c>
      <c r="AH18" s="27">
        <v>10188277</v>
      </c>
      <c r="AI18" s="28"/>
      <c r="AJ18" s="29">
        <f t="shared" si="0"/>
        <v>-0.004972295815391492</v>
      </c>
      <c r="AK18" s="29">
        <f t="shared" si="1"/>
        <v>0.04745031764223473</v>
      </c>
      <c r="AL18" s="32">
        <f t="shared" si="3"/>
        <v>0.43233489682846454</v>
      </c>
      <c r="AM18" s="29">
        <f t="shared" si="2"/>
        <v>0.3264396421042923</v>
      </c>
    </row>
    <row r="19" spans="1:39" ht="13">
      <c r="A19" s="25" t="s">
        <v>11</v>
      </c>
      <c r="B19" s="31">
        <v>155929</v>
      </c>
      <c r="C19" s="31">
        <v>163982</v>
      </c>
      <c r="D19" s="31">
        <v>183310</v>
      </c>
      <c r="E19" s="31">
        <v>182224</v>
      </c>
      <c r="F19" s="31">
        <v>198574</v>
      </c>
      <c r="G19" s="31">
        <v>230008</v>
      </c>
      <c r="H19" s="31">
        <v>233525</v>
      </c>
      <c r="I19" s="31">
        <v>240431</v>
      </c>
      <c r="J19" s="31">
        <v>235549</v>
      </c>
      <c r="K19" s="31">
        <v>232559</v>
      </c>
      <c r="L19" s="30">
        <v>245724.384</v>
      </c>
      <c r="M19" s="30">
        <v>271858.953</v>
      </c>
      <c r="N19" s="30">
        <v>264905.578</v>
      </c>
      <c r="O19" s="30">
        <v>253390.492</v>
      </c>
      <c r="P19" s="30">
        <v>274383.277</v>
      </c>
      <c r="Q19" s="30">
        <v>300703.402</v>
      </c>
      <c r="R19" s="30">
        <v>331097.326</v>
      </c>
      <c r="S19" s="30">
        <v>350387.673</v>
      </c>
      <c r="T19" s="30">
        <v>380761.441</v>
      </c>
      <c r="U19" s="30">
        <v>418164.701</v>
      </c>
      <c r="V19" s="30">
        <v>444933.762</v>
      </c>
      <c r="W19" s="30">
        <v>468529.005</v>
      </c>
      <c r="X19" s="30">
        <v>471028.278</v>
      </c>
      <c r="Y19" s="30">
        <v>487497.566</v>
      </c>
      <c r="Z19" s="30">
        <v>509058.264</v>
      </c>
      <c r="AA19" s="30">
        <v>517273.392</v>
      </c>
      <c r="AB19" s="30">
        <v>557379.285</v>
      </c>
      <c r="AC19" s="30">
        <v>559285.539</v>
      </c>
      <c r="AD19" s="30">
        <v>562568.182</v>
      </c>
      <c r="AE19" s="30">
        <v>572815.345</v>
      </c>
      <c r="AF19" s="30">
        <v>581912.934</v>
      </c>
      <c r="AG19" s="30">
        <v>585337.466</v>
      </c>
      <c r="AH19" s="30">
        <v>575917.758</v>
      </c>
      <c r="AI19" s="28"/>
      <c r="AJ19" s="29">
        <f t="shared" si="0"/>
        <v>-0.01609278159549754</v>
      </c>
      <c r="AK19" s="29">
        <f t="shared" si="1"/>
        <v>0.005884955978655126</v>
      </c>
      <c r="AL19" s="32">
        <f t="shared" si="3"/>
        <v>0.024438807905066834</v>
      </c>
      <c r="AM19" s="29">
        <f t="shared" si="2"/>
        <v>0.22268191719903507</v>
      </c>
    </row>
    <row r="20" spans="1:39" ht="13">
      <c r="A20" s="25" t="s">
        <v>6</v>
      </c>
      <c r="B20" s="27">
        <v>7895476.2</v>
      </c>
      <c r="C20" s="27">
        <v>8099946.6</v>
      </c>
      <c r="D20" s="27">
        <v>8116030.8</v>
      </c>
      <c r="E20" s="27">
        <v>8356761</v>
      </c>
      <c r="F20" s="27">
        <v>8330859.6</v>
      </c>
      <c r="G20" s="27">
        <v>8563326.6</v>
      </c>
      <c r="H20" s="27">
        <v>8990828.4</v>
      </c>
      <c r="I20" s="27">
        <v>9079330.8</v>
      </c>
      <c r="J20" s="27">
        <v>9010857</v>
      </c>
      <c r="K20" s="27">
        <v>9171373.8</v>
      </c>
      <c r="L20" s="27">
        <v>9296847</v>
      </c>
      <c r="M20" s="27">
        <v>9616662.6</v>
      </c>
      <c r="N20" s="27">
        <v>9761861.4</v>
      </c>
      <c r="O20" s="27">
        <v>9814276.2</v>
      </c>
      <c r="P20" s="27">
        <v>10046747.4</v>
      </c>
      <c r="Q20" s="27">
        <v>9913264.8</v>
      </c>
      <c r="R20" s="27">
        <v>9895477.8</v>
      </c>
      <c r="S20" s="27">
        <v>9439366.2</v>
      </c>
      <c r="T20" s="27">
        <v>9574006.2</v>
      </c>
      <c r="U20" s="26">
        <v>8902673.899</v>
      </c>
      <c r="V20" s="26">
        <v>9195080.199</v>
      </c>
      <c r="W20" s="26">
        <v>9016102.699</v>
      </c>
      <c r="X20" s="26">
        <v>8724135.468</v>
      </c>
      <c r="Y20" s="26">
        <v>8646330.093</v>
      </c>
      <c r="Z20" s="26">
        <v>8748994.582</v>
      </c>
      <c r="AA20" s="26">
        <v>8531930.193</v>
      </c>
      <c r="AB20" s="26">
        <v>8250206.291</v>
      </c>
      <c r="AC20" s="26">
        <v>8160025.344</v>
      </c>
      <c r="AD20" s="26">
        <v>8174627.019</v>
      </c>
      <c r="AE20" s="26">
        <v>8213702.811</v>
      </c>
      <c r="AF20" s="26">
        <v>7334274.183</v>
      </c>
      <c r="AG20" s="26">
        <v>7815185.829</v>
      </c>
      <c r="AH20" s="26">
        <v>6509696.415</v>
      </c>
      <c r="AI20" s="28"/>
      <c r="AJ20" s="29">
        <f t="shared" si="0"/>
        <v>-0.1670452171662622</v>
      </c>
      <c r="AK20" s="29">
        <f t="shared" si="1"/>
        <v>0.06557044828167147</v>
      </c>
      <c r="AL20" s="32">
        <f t="shared" si="3"/>
        <v>0.2762360041804567</v>
      </c>
      <c r="AM20" s="29">
        <f t="shared" si="2"/>
        <v>-0.2538290540217457</v>
      </c>
    </row>
    <row r="21" spans="1:39" ht="13">
      <c r="A21" s="25" t="s">
        <v>9</v>
      </c>
      <c r="B21" s="34" t="s">
        <v>4</v>
      </c>
      <c r="C21" s="34" t="s">
        <v>4</v>
      </c>
      <c r="D21" s="34" t="s">
        <v>4</v>
      </c>
      <c r="E21" s="34" t="s">
        <v>4</v>
      </c>
      <c r="F21" s="34" t="s">
        <v>4</v>
      </c>
      <c r="G21" s="34" t="s">
        <v>4</v>
      </c>
      <c r="H21" s="34" t="s">
        <v>4</v>
      </c>
      <c r="I21" s="34" t="s">
        <v>4</v>
      </c>
      <c r="J21" s="34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Q21" s="34" t="s">
        <v>4</v>
      </c>
      <c r="R21" s="34" t="s">
        <v>4</v>
      </c>
      <c r="S21" s="34" t="s">
        <v>4</v>
      </c>
      <c r="T21" s="34" t="s">
        <v>4</v>
      </c>
      <c r="U21" s="34" t="s">
        <v>4</v>
      </c>
      <c r="V21" s="34" t="s">
        <v>4</v>
      </c>
      <c r="W21" s="34" t="s">
        <v>4</v>
      </c>
      <c r="X21" s="34" t="s">
        <v>4</v>
      </c>
      <c r="Y21" s="34" t="s">
        <v>4</v>
      </c>
      <c r="Z21" s="34" t="s">
        <v>4</v>
      </c>
      <c r="AA21" s="34" t="s">
        <v>4</v>
      </c>
      <c r="AB21" s="34" t="s">
        <v>4</v>
      </c>
      <c r="AC21" s="34" t="s">
        <v>4</v>
      </c>
      <c r="AD21" s="34" t="s">
        <v>4</v>
      </c>
      <c r="AE21" s="34" t="s">
        <v>4</v>
      </c>
      <c r="AF21" s="34" t="s">
        <v>4</v>
      </c>
      <c r="AG21" s="34" t="s">
        <v>4</v>
      </c>
      <c r="AH21" s="34" t="s">
        <v>4</v>
      </c>
      <c r="AI21" s="28"/>
      <c r="AJ21" s="29" t="e">
        <f t="shared" si="0"/>
        <v>#VALUE!</v>
      </c>
      <c r="AK21" s="29" t="e">
        <f t="shared" si="1"/>
        <v>#VALUE!</v>
      </c>
      <c r="AL21" s="32" t="e">
        <f aca="true" t="shared" si="4" ref="AL21:AL22">AG21/$AG$12</f>
        <v>#VALUE!</v>
      </c>
      <c r="AM21" s="29" t="e">
        <f t="shared" si="2"/>
        <v>#VALUE!</v>
      </c>
    </row>
    <row r="22" spans="1:39" ht="13">
      <c r="A22" s="25" t="s">
        <v>88</v>
      </c>
      <c r="B22" s="27">
        <v>3826.6</v>
      </c>
      <c r="C22" s="27">
        <v>3627.8</v>
      </c>
      <c r="D22" s="27">
        <v>3895.4</v>
      </c>
      <c r="E22" s="27">
        <v>2067.4</v>
      </c>
      <c r="F22" s="27">
        <v>1662.4</v>
      </c>
      <c r="G22" s="27">
        <v>2715.8</v>
      </c>
      <c r="H22" s="27">
        <v>3743.8</v>
      </c>
      <c r="I22" s="27">
        <v>4135.8</v>
      </c>
      <c r="J22" s="27">
        <v>5189.4</v>
      </c>
      <c r="K22" s="27">
        <v>5482</v>
      </c>
      <c r="L22" s="27">
        <v>10800</v>
      </c>
      <c r="M22" s="27">
        <v>9495</v>
      </c>
      <c r="N22" s="27">
        <v>13055.6</v>
      </c>
      <c r="O22" s="27">
        <v>14087.2</v>
      </c>
      <c r="P22" s="27">
        <v>19267.4</v>
      </c>
      <c r="Q22" s="26">
        <v>22412.624</v>
      </c>
      <c r="R22" s="26">
        <v>23090.755</v>
      </c>
      <c r="S22" s="26">
        <v>25058.629</v>
      </c>
      <c r="T22" s="26">
        <v>29667.133</v>
      </c>
      <c r="U22" s="26">
        <v>24949.048</v>
      </c>
      <c r="V22" s="27">
        <v>30391.28</v>
      </c>
      <c r="W22" s="26">
        <v>30845.107</v>
      </c>
      <c r="X22" s="26">
        <v>32199.686</v>
      </c>
      <c r="Y22" s="26">
        <v>34446.158</v>
      </c>
      <c r="Z22" s="26">
        <v>36397.266</v>
      </c>
      <c r="AA22" s="26">
        <v>40558.753</v>
      </c>
      <c r="AB22" s="27">
        <v>44383.81</v>
      </c>
      <c r="AC22" s="26">
        <v>47402.057</v>
      </c>
      <c r="AD22" s="26">
        <v>45041.957</v>
      </c>
      <c r="AE22" s="26">
        <v>45514.236</v>
      </c>
      <c r="AF22" s="26">
        <v>46177.265</v>
      </c>
      <c r="AG22" s="26">
        <v>45982.359</v>
      </c>
      <c r="AH22" s="26">
        <v>37314.946</v>
      </c>
      <c r="AI22" s="28"/>
      <c r="AJ22" s="29">
        <f t="shared" si="0"/>
        <v>-0.18849430930674949</v>
      </c>
      <c r="AK22" s="29">
        <f t="shared" si="1"/>
        <v>-0.004220821653252993</v>
      </c>
      <c r="AL22" s="32">
        <f t="shared" si="4"/>
        <v>0.0018358446816838694</v>
      </c>
      <c r="AM22" s="29">
        <f t="shared" si="2"/>
        <v>0.1588605553482727</v>
      </c>
    </row>
    <row r="23" spans="33:39" ht="12.75">
      <c r="AG23" s="24"/>
      <c r="AH23" s="24"/>
      <c r="AI23" s="24"/>
      <c r="AM23" s="29"/>
    </row>
    <row r="24" spans="33:35" ht="12.75">
      <c r="AG24" s="24"/>
      <c r="AH24" s="24"/>
      <c r="AI24" s="24"/>
    </row>
    <row r="25" spans="30:35" ht="12.75">
      <c r="AD25" s="12">
        <f>AD12/1000</f>
        <v>26685.77895</v>
      </c>
      <c r="AF25" s="12">
        <f>AF12/1000</f>
        <v>23994.236074</v>
      </c>
      <c r="AG25" s="12">
        <f>AG12/1000</f>
        <v>25046.976717999998</v>
      </c>
      <c r="AH25" s="12">
        <f>AH12/1000</f>
        <v>23565.705833</v>
      </c>
      <c r="AI25" s="24"/>
    </row>
    <row r="26" spans="1:35" ht="13">
      <c r="A26" s="15" t="s">
        <v>290</v>
      </c>
      <c r="AG26" s="24"/>
      <c r="AH26" s="24"/>
      <c r="AI26" s="24"/>
    </row>
    <row r="27" spans="1:35" ht="12.75">
      <c r="A27" s="2" t="s">
        <v>142</v>
      </c>
      <c r="AG27" s="24"/>
      <c r="AH27" s="24"/>
      <c r="AI27" s="24"/>
    </row>
    <row r="28" spans="33:35" ht="12.75">
      <c r="AG28" s="24"/>
      <c r="AH28" s="24"/>
      <c r="AI28" s="24"/>
    </row>
    <row r="29" spans="1:35" ht="13">
      <c r="A29" s="35"/>
      <c r="B29" s="36">
        <v>1990</v>
      </c>
      <c r="C29" s="36">
        <v>1991</v>
      </c>
      <c r="D29" s="36">
        <v>1992</v>
      </c>
      <c r="E29" s="36">
        <v>1993</v>
      </c>
      <c r="F29" s="36">
        <v>1994</v>
      </c>
      <c r="G29" s="36">
        <v>1995</v>
      </c>
      <c r="H29" s="36">
        <v>1996</v>
      </c>
      <c r="I29" s="36">
        <v>1997</v>
      </c>
      <c r="J29" s="36">
        <v>1998</v>
      </c>
      <c r="K29" s="36">
        <v>1999</v>
      </c>
      <c r="L29" s="36">
        <v>2000</v>
      </c>
      <c r="M29" s="36">
        <v>2001</v>
      </c>
      <c r="N29" s="36">
        <v>2002</v>
      </c>
      <c r="O29" s="36">
        <v>2003</v>
      </c>
      <c r="P29" s="36">
        <v>2004</v>
      </c>
      <c r="Q29" s="36">
        <v>2005</v>
      </c>
      <c r="R29" s="36">
        <v>2006</v>
      </c>
      <c r="S29" s="36">
        <v>2007</v>
      </c>
      <c r="T29" s="36">
        <v>2008</v>
      </c>
      <c r="U29" s="36">
        <v>2009</v>
      </c>
      <c r="V29" s="36">
        <v>2010</v>
      </c>
      <c r="W29" s="36">
        <v>2011</v>
      </c>
      <c r="X29" s="36">
        <v>2012</v>
      </c>
      <c r="Y29" s="36">
        <v>2013</v>
      </c>
      <c r="Z29" s="36">
        <v>2014</v>
      </c>
      <c r="AA29" s="36">
        <v>2015</v>
      </c>
      <c r="AB29" s="37">
        <v>2016</v>
      </c>
      <c r="AC29" s="37">
        <v>2017</v>
      </c>
      <c r="AD29" s="37">
        <v>2018</v>
      </c>
      <c r="AE29" s="37">
        <v>2019</v>
      </c>
      <c r="AF29" s="37">
        <v>2020</v>
      </c>
      <c r="AG29" s="37">
        <v>2021</v>
      </c>
      <c r="AH29" s="37">
        <v>2022</v>
      </c>
      <c r="AI29" s="24"/>
    </row>
    <row r="30" spans="1:35" ht="13">
      <c r="A30" s="38" t="str">
        <f>A13</f>
        <v>Solid fossil fuels</v>
      </c>
      <c r="B30" s="39">
        <f>B13/1000</f>
        <v>12790.989883</v>
      </c>
      <c r="C30" s="39">
        <f aca="true" t="shared" si="5" ref="C30:AB30">C13/1000</f>
        <v>11702.849531</v>
      </c>
      <c r="D30" s="39">
        <f t="shared" si="5"/>
        <v>11161.380393</v>
      </c>
      <c r="E30" s="39">
        <f t="shared" si="5"/>
        <v>10507.822478</v>
      </c>
      <c r="F30" s="39">
        <f t="shared" si="5"/>
        <v>10048.150710999998</v>
      </c>
      <c r="G30" s="39">
        <f t="shared" si="5"/>
        <v>9986.245537</v>
      </c>
      <c r="H30" s="39">
        <f t="shared" si="5"/>
        <v>9764.384578</v>
      </c>
      <c r="I30" s="39">
        <f t="shared" si="5"/>
        <v>9620.594946000001</v>
      </c>
      <c r="J30" s="39">
        <f t="shared" si="5"/>
        <v>8666.084235</v>
      </c>
      <c r="K30" s="39">
        <f t="shared" si="5"/>
        <v>8203.710212</v>
      </c>
      <c r="L30" s="39">
        <f t="shared" si="5"/>
        <v>7945.605294</v>
      </c>
      <c r="M30" s="39">
        <f t="shared" si="5"/>
        <v>7840.022481</v>
      </c>
      <c r="N30" s="39">
        <f t="shared" si="5"/>
        <v>7788.363799</v>
      </c>
      <c r="O30" s="39">
        <f t="shared" si="5"/>
        <v>7737.095249</v>
      </c>
      <c r="P30" s="39">
        <f t="shared" si="5"/>
        <v>7575.252573</v>
      </c>
      <c r="Q30" s="39">
        <f t="shared" si="5"/>
        <v>7404.417944</v>
      </c>
      <c r="R30" s="39">
        <f t="shared" si="5"/>
        <v>7232.013672</v>
      </c>
      <c r="S30" s="39">
        <f t="shared" si="5"/>
        <v>7087.152613</v>
      </c>
      <c r="T30" s="39">
        <f t="shared" si="5"/>
        <v>6743.017299</v>
      </c>
      <c r="U30" s="39">
        <f t="shared" si="5"/>
        <v>6274.272516</v>
      </c>
      <c r="V30" s="39">
        <f t="shared" si="5"/>
        <v>6138.745541</v>
      </c>
      <c r="W30" s="39">
        <f t="shared" si="5"/>
        <v>6255.8953</v>
      </c>
      <c r="X30" s="39">
        <f t="shared" si="5"/>
        <v>6322.966633999999</v>
      </c>
      <c r="Y30" s="39">
        <f t="shared" si="5"/>
        <v>5895.443804</v>
      </c>
      <c r="Z30" s="39">
        <f t="shared" si="5"/>
        <v>5661.700643</v>
      </c>
      <c r="AA30" s="39">
        <f t="shared" si="5"/>
        <v>5601.133487</v>
      </c>
      <c r="AB30" s="40">
        <f t="shared" si="5"/>
        <v>5219.657184000001</v>
      </c>
      <c r="AC30" s="40">
        <f aca="true" t="shared" si="6" ref="AC30:AD30">AC13/1000</f>
        <v>5134.217407</v>
      </c>
      <c r="AD30" s="40">
        <f t="shared" si="6"/>
        <v>4860.4760719999995</v>
      </c>
      <c r="AE30" s="40">
        <f aca="true" t="shared" si="7" ref="AE30">AE13/1000</f>
        <v>4189.5537540000005</v>
      </c>
      <c r="AF30" s="40">
        <f aca="true" t="shared" si="8" ref="AF30:AG30">AF13/1000</f>
        <v>3499.749294</v>
      </c>
      <c r="AG30" s="40">
        <f t="shared" si="8"/>
        <v>3808.585067</v>
      </c>
      <c r="AH30" s="40">
        <f aca="true" t="shared" si="9" ref="AH30">AH13/1000</f>
        <v>3873.019577</v>
      </c>
      <c r="AI30" s="24"/>
    </row>
    <row r="31" spans="1:35" ht="13">
      <c r="A31" s="41" t="s">
        <v>93</v>
      </c>
      <c r="B31" s="39">
        <f aca="true" t="shared" si="10" ref="B31:AB31">B14/1000</f>
        <v>157.007277</v>
      </c>
      <c r="C31" s="39">
        <f t="shared" si="10"/>
        <v>115.277681</v>
      </c>
      <c r="D31" s="39">
        <f t="shared" si="10"/>
        <v>138.784943</v>
      </c>
      <c r="E31" s="39">
        <f t="shared" si="10"/>
        <v>111.302443</v>
      </c>
      <c r="F31" s="39">
        <f t="shared" si="10"/>
        <v>160.53240100000002</v>
      </c>
      <c r="G31" s="39">
        <f t="shared" si="10"/>
        <v>175.183842</v>
      </c>
      <c r="H31" s="39">
        <f t="shared" si="10"/>
        <v>164.379876</v>
      </c>
      <c r="I31" s="39">
        <f t="shared" si="10"/>
        <v>161.34278700000002</v>
      </c>
      <c r="J31" s="39">
        <f t="shared" si="10"/>
        <v>63.743379</v>
      </c>
      <c r="K31" s="39">
        <f t="shared" si="10"/>
        <v>147.837879</v>
      </c>
      <c r="L31" s="39">
        <f t="shared" si="10"/>
        <v>98.644778</v>
      </c>
      <c r="M31" s="39">
        <f t="shared" si="10"/>
        <v>121.125349</v>
      </c>
      <c r="N31" s="39">
        <f t="shared" si="10"/>
        <v>136.890558</v>
      </c>
      <c r="O31" s="39">
        <f t="shared" si="10"/>
        <v>136.526188</v>
      </c>
      <c r="P31" s="39">
        <f t="shared" si="10"/>
        <v>91.26418799999999</v>
      </c>
      <c r="Q31" s="39">
        <f t="shared" si="10"/>
        <v>139.361331</v>
      </c>
      <c r="R31" s="39">
        <f t="shared" si="10"/>
        <v>181.259671</v>
      </c>
      <c r="S31" s="39">
        <f t="shared" si="10"/>
        <v>84.685152</v>
      </c>
      <c r="T31" s="39">
        <f t="shared" si="10"/>
        <v>85.464758</v>
      </c>
      <c r="U31" s="39">
        <f t="shared" si="10"/>
        <v>129.217837</v>
      </c>
      <c r="V31" s="39">
        <f t="shared" si="10"/>
        <v>132.176918</v>
      </c>
      <c r="W31" s="39">
        <f t="shared" si="10"/>
        <v>116.110735</v>
      </c>
      <c r="X31" s="39">
        <f t="shared" si="10"/>
        <v>63.365131999999996</v>
      </c>
      <c r="Y31" s="39">
        <f t="shared" si="10"/>
        <v>138.395087</v>
      </c>
      <c r="Z31" s="39">
        <f t="shared" si="10"/>
        <v>117.84996400000001</v>
      </c>
      <c r="AA31" s="39">
        <f t="shared" si="10"/>
        <v>74.05646899999999</v>
      </c>
      <c r="AB31" s="39">
        <f t="shared" si="10"/>
        <v>65.295002</v>
      </c>
      <c r="AC31" s="39">
        <f aca="true" t="shared" si="11" ref="AC31:AD31">AC14/1000</f>
        <v>67.147087</v>
      </c>
      <c r="AD31" s="39">
        <f t="shared" si="11"/>
        <v>119.987916</v>
      </c>
      <c r="AE31" s="39">
        <f aca="true" t="shared" si="12" ref="AE31">AE14/1000</f>
        <v>65.893419</v>
      </c>
      <c r="AF31" s="39">
        <f aca="true" t="shared" si="13" ref="AF31:AG31">AF14/1000</f>
        <v>32.639132000000004</v>
      </c>
      <c r="AG31" s="39">
        <f t="shared" si="13"/>
        <v>18.756794000000003</v>
      </c>
      <c r="AH31" s="39">
        <f aca="true" t="shared" si="14" ref="AH31">AH14/1000</f>
        <v>20.984348</v>
      </c>
      <c r="AI31" s="24"/>
    </row>
    <row r="32" spans="1:35" ht="13">
      <c r="A32" s="41" t="s">
        <v>94</v>
      </c>
      <c r="B32" s="39">
        <f aca="true" t="shared" si="15" ref="B32:AB32">B15/1000</f>
        <v>245.591462</v>
      </c>
      <c r="C32" s="39">
        <f t="shared" si="15"/>
        <v>213.83606899999998</v>
      </c>
      <c r="D32" s="39">
        <f t="shared" si="15"/>
        <v>175.762213</v>
      </c>
      <c r="E32" s="39">
        <f t="shared" si="15"/>
        <v>143.557248</v>
      </c>
      <c r="F32" s="39">
        <f t="shared" si="15"/>
        <v>148.970874</v>
      </c>
      <c r="G32" s="39">
        <f t="shared" si="15"/>
        <v>140.494903</v>
      </c>
      <c r="H32" s="39">
        <f t="shared" si="15"/>
        <v>146.868799</v>
      </c>
      <c r="I32" s="39">
        <f t="shared" si="15"/>
        <v>142.43008799999998</v>
      </c>
      <c r="J32" s="39">
        <f t="shared" si="15"/>
        <v>121.969314</v>
      </c>
      <c r="K32" s="39">
        <f t="shared" si="15"/>
        <v>109.431022</v>
      </c>
      <c r="L32" s="39">
        <f t="shared" si="15"/>
        <v>116.74999000000001</v>
      </c>
      <c r="M32" s="39">
        <f t="shared" si="15"/>
        <v>116.03753200000001</v>
      </c>
      <c r="N32" s="39">
        <f t="shared" si="15"/>
        <v>115.41197100000001</v>
      </c>
      <c r="O32" s="39">
        <f t="shared" si="15"/>
        <v>133.020958</v>
      </c>
      <c r="P32" s="39">
        <f t="shared" si="15"/>
        <v>135.31433900000002</v>
      </c>
      <c r="Q32" s="39">
        <f t="shared" si="15"/>
        <v>136.61156400000002</v>
      </c>
      <c r="R32" s="39">
        <f t="shared" si="15"/>
        <v>135.989025</v>
      </c>
      <c r="S32" s="39">
        <f t="shared" si="15"/>
        <v>161.273774</v>
      </c>
      <c r="T32" s="39">
        <f t="shared" si="15"/>
        <v>142.176889</v>
      </c>
      <c r="U32" s="39">
        <f t="shared" si="15"/>
        <v>119.285659</v>
      </c>
      <c r="V32" s="39">
        <f t="shared" si="15"/>
        <v>166.436711</v>
      </c>
      <c r="W32" s="39">
        <f t="shared" si="15"/>
        <v>168.30475700000002</v>
      </c>
      <c r="X32" s="39">
        <f t="shared" si="15"/>
        <v>153.03175</v>
      </c>
      <c r="Y32" s="39">
        <f t="shared" si="15"/>
        <v>172.156658</v>
      </c>
      <c r="Z32" s="39">
        <f t="shared" si="15"/>
        <v>168.078643</v>
      </c>
      <c r="AA32" s="39">
        <f t="shared" si="15"/>
        <v>147.16023199999998</v>
      </c>
      <c r="AB32" s="39">
        <f t="shared" si="15"/>
        <v>155.583054</v>
      </c>
      <c r="AC32" s="39">
        <f aca="true" t="shared" si="16" ref="AC32:AD32">AC15/1000</f>
        <v>179.743386</v>
      </c>
      <c r="AD32" s="39">
        <f t="shared" si="16"/>
        <v>174.990657</v>
      </c>
      <c r="AE32" s="39">
        <f aca="true" t="shared" si="17" ref="AE32">AE15/1000</f>
        <v>133.044541</v>
      </c>
      <c r="AF32" s="39">
        <f aca="true" t="shared" si="18" ref="AF32:AG32">AF15/1000</f>
        <v>105.36315499999999</v>
      </c>
      <c r="AG32" s="39">
        <f t="shared" si="18"/>
        <v>101.668925</v>
      </c>
      <c r="AH32" s="39">
        <f aca="true" t="shared" si="19" ref="AH32">AH15/1000</f>
        <v>114.410807</v>
      </c>
      <c r="AI32" s="24"/>
    </row>
    <row r="33" spans="1:35" ht="13">
      <c r="A33" s="38" t="str">
        <f>A16</f>
        <v>Natural gas</v>
      </c>
      <c r="B33" s="39">
        <f aca="true" t="shared" si="20" ref="B33:AB33">B16/1000</f>
        <v>5152.579766</v>
      </c>
      <c r="C33" s="39">
        <f t="shared" si="20"/>
        <v>5381.871531000001</v>
      </c>
      <c r="D33" s="39">
        <f t="shared" si="20"/>
        <v>5308.2249409999995</v>
      </c>
      <c r="E33" s="39">
        <f t="shared" si="20"/>
        <v>5426.543705</v>
      </c>
      <c r="F33" s="39">
        <f t="shared" si="20"/>
        <v>5240.338065999999</v>
      </c>
      <c r="G33" s="39">
        <f t="shared" si="20"/>
        <v>5328.786037</v>
      </c>
      <c r="H33" s="39">
        <f t="shared" si="20"/>
        <v>5695.804027</v>
      </c>
      <c r="I33" s="39">
        <f t="shared" si="20"/>
        <v>5261.92418</v>
      </c>
      <c r="J33" s="39">
        <f t="shared" si="20"/>
        <v>5026.072744</v>
      </c>
      <c r="K33" s="39">
        <f t="shared" si="20"/>
        <v>4819.321514</v>
      </c>
      <c r="L33" s="39">
        <f t="shared" si="20"/>
        <v>4698.886007</v>
      </c>
      <c r="M33" s="39">
        <f t="shared" si="20"/>
        <v>4791.4984110000005</v>
      </c>
      <c r="N33" s="39">
        <f t="shared" si="20"/>
        <v>4728.9979299999995</v>
      </c>
      <c r="O33" s="39">
        <f t="shared" si="20"/>
        <v>4556.882199</v>
      </c>
      <c r="P33" s="39">
        <f t="shared" si="20"/>
        <v>4940.845738</v>
      </c>
      <c r="Q33" s="39">
        <f t="shared" si="20"/>
        <v>4652.319011</v>
      </c>
      <c r="R33" s="39">
        <f t="shared" si="20"/>
        <v>4625.806164</v>
      </c>
      <c r="S33" s="39">
        <f t="shared" si="20"/>
        <v>4403.166977</v>
      </c>
      <c r="T33" s="39">
        <f t="shared" si="20"/>
        <v>4625.207264000001</v>
      </c>
      <c r="U33" s="39">
        <f t="shared" si="20"/>
        <v>4320.426117</v>
      </c>
      <c r="V33" s="39">
        <f t="shared" si="20"/>
        <v>4584.699465</v>
      </c>
      <c r="W33" s="39">
        <f t="shared" si="20"/>
        <v>4307.102658</v>
      </c>
      <c r="X33" s="39">
        <f t="shared" si="20"/>
        <v>4161.854836</v>
      </c>
      <c r="Y33" s="39">
        <f t="shared" si="20"/>
        <v>4164.268619</v>
      </c>
      <c r="Z33" s="39">
        <f t="shared" si="20"/>
        <v>3595.063695</v>
      </c>
      <c r="AA33" s="39">
        <f t="shared" si="20"/>
        <v>3030.489302</v>
      </c>
      <c r="AB33" s="39">
        <f t="shared" si="20"/>
        <v>2991.134405</v>
      </c>
      <c r="AC33" s="39">
        <f aca="true" t="shared" si="21" ref="AC33:AD33">AC16/1000</f>
        <v>2788.7175610000004</v>
      </c>
      <c r="AD33" s="39">
        <f t="shared" si="21"/>
        <v>2484.115931</v>
      </c>
      <c r="AE33" s="39">
        <f aca="true" t="shared" si="22" ref="AE33">AE16/1000</f>
        <v>2184.5573849999996</v>
      </c>
      <c r="AF33" s="39">
        <f aca="true" t="shared" si="23" ref="AF33:AG33">AF16/1000</f>
        <v>1725.928436</v>
      </c>
      <c r="AG33" s="39">
        <f t="shared" si="23"/>
        <v>1588.6487260000001</v>
      </c>
      <c r="AH33" s="39">
        <f aca="true" t="shared" si="24" ref="AH33">AH16/1000</f>
        <v>1460.762492</v>
      </c>
      <c r="AI33" s="24"/>
    </row>
    <row r="34" spans="1:35" ht="13">
      <c r="A34" s="42" t="str">
        <f>A17</f>
        <v>Oil and petroleum products (excluding biofuel portion)</v>
      </c>
      <c r="B34" s="40">
        <f aca="true" t="shared" si="25" ref="B34:AB34">B17/1000</f>
        <v>1692.094732</v>
      </c>
      <c r="C34" s="40">
        <f t="shared" si="25"/>
        <v>1635.312011</v>
      </c>
      <c r="D34" s="40">
        <f t="shared" si="25"/>
        <v>1612.368321</v>
      </c>
      <c r="E34" s="40">
        <f t="shared" si="25"/>
        <v>1608.455792</v>
      </c>
      <c r="F34" s="40">
        <f t="shared" si="25"/>
        <v>1675.015064</v>
      </c>
      <c r="G34" s="40">
        <f t="shared" si="25"/>
        <v>1653.013755</v>
      </c>
      <c r="H34" s="40">
        <f t="shared" si="25"/>
        <v>1639.7470819999999</v>
      </c>
      <c r="I34" s="40">
        <f t="shared" si="25"/>
        <v>1685.79779</v>
      </c>
      <c r="J34" s="40">
        <f t="shared" si="25"/>
        <v>1657.474048</v>
      </c>
      <c r="K34" s="40">
        <f t="shared" si="25"/>
        <v>1714.226928</v>
      </c>
      <c r="L34" s="40">
        <f t="shared" si="25"/>
        <v>1865.926095</v>
      </c>
      <c r="M34" s="40">
        <f t="shared" si="25"/>
        <v>1774.73361</v>
      </c>
      <c r="N34" s="40">
        <f t="shared" si="25"/>
        <v>1980.477219</v>
      </c>
      <c r="O34" s="40">
        <f t="shared" si="25"/>
        <v>1984.274349</v>
      </c>
      <c r="P34" s="40">
        <f t="shared" si="25"/>
        <v>1964.598738</v>
      </c>
      <c r="Q34" s="40">
        <f t="shared" si="25"/>
        <v>1920.956111</v>
      </c>
      <c r="R34" s="40">
        <f t="shared" si="25"/>
        <v>1795.203</v>
      </c>
      <c r="S34" s="40">
        <f t="shared" si="25"/>
        <v>1702.5508300000001</v>
      </c>
      <c r="T34" s="40">
        <f t="shared" si="25"/>
        <v>1591.3512190000001</v>
      </c>
      <c r="U34" s="40">
        <f t="shared" si="25"/>
        <v>1451.816681</v>
      </c>
      <c r="V34" s="40">
        <f t="shared" si="25"/>
        <v>1385.980806</v>
      </c>
      <c r="W34" s="40">
        <f t="shared" si="25"/>
        <v>1316.08598</v>
      </c>
      <c r="X34" s="40">
        <f t="shared" si="25"/>
        <v>1267.002199</v>
      </c>
      <c r="Y34" s="40">
        <f t="shared" si="25"/>
        <v>1230.596941</v>
      </c>
      <c r="Z34" s="40">
        <f t="shared" si="25"/>
        <v>1214.245146</v>
      </c>
      <c r="AA34" s="40">
        <f t="shared" si="25"/>
        <v>1183.702031</v>
      </c>
      <c r="AB34" s="40">
        <f t="shared" si="25"/>
        <v>1057.1316029999998</v>
      </c>
      <c r="AC34" s="40">
        <f aca="true" t="shared" si="26" ref="AC34:AD34">AC17/1000</f>
        <v>1049.085801</v>
      </c>
      <c r="AD34" s="40">
        <f t="shared" si="26"/>
        <v>1026.797017</v>
      </c>
      <c r="AE34" s="40">
        <f aca="true" t="shared" si="27" ref="AE34">AE17/1000</f>
        <v>949.3468959999999</v>
      </c>
      <c r="AF34" s="40">
        <f aca="true" t="shared" si="28" ref="AF34:AG34">AF17/1000</f>
        <v>892.8456709999999</v>
      </c>
      <c r="AG34" s="40">
        <f t="shared" si="28"/>
        <v>843.622271</v>
      </c>
      <c r="AH34" s="40">
        <f aca="true" t="shared" si="29" ref="AH34">AH17/1000</f>
        <v>785.32249</v>
      </c>
      <c r="AI34" s="24"/>
    </row>
    <row r="35" spans="1:35" ht="13">
      <c r="A35" s="38" t="str">
        <f>A18</f>
        <v>Renewables and biofuels</v>
      </c>
      <c r="B35" s="39">
        <f aca="true" t="shared" si="30" ref="B35:AB35">B18/1000</f>
        <v>2960.202654</v>
      </c>
      <c r="C35" s="39">
        <f t="shared" si="30"/>
        <v>3081.339264</v>
      </c>
      <c r="D35" s="39">
        <f t="shared" si="30"/>
        <v>3156.5388930000004</v>
      </c>
      <c r="E35" s="39">
        <f t="shared" si="30"/>
        <v>3345.575052</v>
      </c>
      <c r="F35" s="39">
        <f t="shared" si="30"/>
        <v>3365.495762</v>
      </c>
      <c r="G35" s="39">
        <f t="shared" si="30"/>
        <v>3455.7769470000003</v>
      </c>
      <c r="H35" s="39">
        <f t="shared" si="30"/>
        <v>3617.018709</v>
      </c>
      <c r="I35" s="39">
        <f t="shared" si="30"/>
        <v>3753.443601</v>
      </c>
      <c r="J35" s="39">
        <f t="shared" si="30"/>
        <v>3856.818428</v>
      </c>
      <c r="K35" s="39">
        <f t="shared" si="30"/>
        <v>3871.881426</v>
      </c>
      <c r="L35" s="39">
        <f t="shared" si="30"/>
        <v>4017.941506</v>
      </c>
      <c r="M35" s="39">
        <f t="shared" si="30"/>
        <v>4153.248913</v>
      </c>
      <c r="N35" s="39">
        <f t="shared" si="30"/>
        <v>4079.421913</v>
      </c>
      <c r="O35" s="39">
        <f t="shared" si="30"/>
        <v>4441.4022939999995</v>
      </c>
      <c r="P35" s="39">
        <f t="shared" si="30"/>
        <v>4691.290374</v>
      </c>
      <c r="Q35" s="39">
        <f t="shared" si="30"/>
        <v>4951.93649</v>
      </c>
      <c r="R35" s="39">
        <f t="shared" si="30"/>
        <v>5245.173583</v>
      </c>
      <c r="S35" s="39">
        <f t="shared" si="30"/>
        <v>5651.130287</v>
      </c>
      <c r="T35" s="39">
        <f t="shared" si="30"/>
        <v>6085.89515</v>
      </c>
      <c r="U35" s="39">
        <f t="shared" si="30"/>
        <v>6345.989587</v>
      </c>
      <c r="V35" s="39">
        <f t="shared" si="30"/>
        <v>7066.309085</v>
      </c>
      <c r="W35" s="39">
        <f t="shared" si="30"/>
        <v>6924.238334</v>
      </c>
      <c r="X35" s="39">
        <f t="shared" si="30"/>
        <v>7680.920169</v>
      </c>
      <c r="Y35" s="39">
        <f t="shared" si="30"/>
        <v>8145.914888</v>
      </c>
      <c r="Z35" s="39">
        <f t="shared" si="30"/>
        <v>8154.749499</v>
      </c>
      <c r="AA35" s="39">
        <f t="shared" si="30"/>
        <v>8425.917222999999</v>
      </c>
      <c r="AB35" s="39">
        <f t="shared" si="30"/>
        <v>8555.892976</v>
      </c>
      <c r="AC35" s="39">
        <f aca="true" t="shared" si="31" ref="AC35:AD35">AC18/1000</f>
        <v>8843.837695</v>
      </c>
      <c r="AD35" s="39">
        <f t="shared" si="31"/>
        <v>9237.174201</v>
      </c>
      <c r="AE35" s="39">
        <f aca="true" t="shared" si="32" ref="AE35">AE18/1000</f>
        <v>9522.152855</v>
      </c>
      <c r="AF35" s="39">
        <f aca="true" t="shared" si="33" ref="AF35:AG35">AF18/1000</f>
        <v>9775.346005000001</v>
      </c>
      <c r="AG35" s="39">
        <f t="shared" si="33"/>
        <v>10239.189278000002</v>
      </c>
      <c r="AH35" s="39">
        <f aca="true" t="shared" si="34" ref="AH35">AH18/1000</f>
        <v>10188.277</v>
      </c>
      <c r="AI35" s="24"/>
    </row>
    <row r="36" spans="1:35" ht="13">
      <c r="A36" s="43" t="str">
        <f>A19</f>
        <v>Non-renewable waste</v>
      </c>
      <c r="B36" s="44">
        <f aca="true" t="shared" si="35" ref="B36:AB36">B19/1000</f>
        <v>155.929</v>
      </c>
      <c r="C36" s="44">
        <f t="shared" si="35"/>
        <v>163.982</v>
      </c>
      <c r="D36" s="44">
        <f t="shared" si="35"/>
        <v>183.31</v>
      </c>
      <c r="E36" s="44">
        <f t="shared" si="35"/>
        <v>182.224</v>
      </c>
      <c r="F36" s="44">
        <f t="shared" si="35"/>
        <v>198.574</v>
      </c>
      <c r="G36" s="44">
        <f t="shared" si="35"/>
        <v>230.008</v>
      </c>
      <c r="H36" s="44">
        <f t="shared" si="35"/>
        <v>233.525</v>
      </c>
      <c r="I36" s="44">
        <f t="shared" si="35"/>
        <v>240.431</v>
      </c>
      <c r="J36" s="44">
        <f t="shared" si="35"/>
        <v>235.549</v>
      </c>
      <c r="K36" s="44">
        <f t="shared" si="35"/>
        <v>232.559</v>
      </c>
      <c r="L36" s="44">
        <f t="shared" si="35"/>
        <v>245.724384</v>
      </c>
      <c r="M36" s="44">
        <f t="shared" si="35"/>
        <v>271.858953</v>
      </c>
      <c r="N36" s="44">
        <f t="shared" si="35"/>
        <v>264.905578</v>
      </c>
      <c r="O36" s="44">
        <f t="shared" si="35"/>
        <v>253.390492</v>
      </c>
      <c r="P36" s="44">
        <f t="shared" si="35"/>
        <v>274.383277</v>
      </c>
      <c r="Q36" s="44">
        <f t="shared" si="35"/>
        <v>300.703402</v>
      </c>
      <c r="R36" s="44">
        <f t="shared" si="35"/>
        <v>331.097326</v>
      </c>
      <c r="S36" s="44">
        <f t="shared" si="35"/>
        <v>350.387673</v>
      </c>
      <c r="T36" s="44">
        <f t="shared" si="35"/>
        <v>380.761441</v>
      </c>
      <c r="U36" s="44">
        <f t="shared" si="35"/>
        <v>418.164701</v>
      </c>
      <c r="V36" s="44">
        <f t="shared" si="35"/>
        <v>444.933762</v>
      </c>
      <c r="W36" s="44">
        <f t="shared" si="35"/>
        <v>468.529005</v>
      </c>
      <c r="X36" s="44">
        <f t="shared" si="35"/>
        <v>471.028278</v>
      </c>
      <c r="Y36" s="44">
        <f t="shared" si="35"/>
        <v>487.497566</v>
      </c>
      <c r="Z36" s="44">
        <f t="shared" si="35"/>
        <v>509.058264</v>
      </c>
      <c r="AA36" s="44">
        <f t="shared" si="35"/>
        <v>517.273392</v>
      </c>
      <c r="AB36" s="44">
        <f t="shared" si="35"/>
        <v>557.379285</v>
      </c>
      <c r="AC36" s="44">
        <f aca="true" t="shared" si="36" ref="AC36:AD36">AC19/1000</f>
        <v>559.285539</v>
      </c>
      <c r="AD36" s="44">
        <f t="shared" si="36"/>
        <v>562.568182</v>
      </c>
      <c r="AE36" s="44">
        <f aca="true" t="shared" si="37" ref="AE36">AE19/1000</f>
        <v>572.815345</v>
      </c>
      <c r="AF36" s="44">
        <f aca="true" t="shared" si="38" ref="AF36:AG36">AF19/1000</f>
        <v>581.9129340000001</v>
      </c>
      <c r="AG36" s="44">
        <f t="shared" si="38"/>
        <v>585.3374660000001</v>
      </c>
      <c r="AH36" s="44">
        <f aca="true" t="shared" si="39" ref="AH36">AH19/1000</f>
        <v>575.917758</v>
      </c>
      <c r="AI36" s="24"/>
    </row>
    <row r="37" spans="1:35" ht="13">
      <c r="A37" s="38" t="str">
        <f>A20</f>
        <v>Nuclear heat</v>
      </c>
      <c r="B37" s="39">
        <f>B20/1000</f>
        <v>7895.4762</v>
      </c>
      <c r="C37" s="39">
        <f aca="true" t="shared" si="40" ref="C37:AD37">C20/1000</f>
        <v>8099.946599999999</v>
      </c>
      <c r="D37" s="39">
        <f t="shared" si="40"/>
        <v>8116.0307999999995</v>
      </c>
      <c r="E37" s="39">
        <f t="shared" si="40"/>
        <v>8356.761</v>
      </c>
      <c r="F37" s="39">
        <f t="shared" si="40"/>
        <v>8330.8596</v>
      </c>
      <c r="G37" s="39">
        <f t="shared" si="40"/>
        <v>8563.3266</v>
      </c>
      <c r="H37" s="39">
        <f t="shared" si="40"/>
        <v>8990.8284</v>
      </c>
      <c r="I37" s="39">
        <f t="shared" si="40"/>
        <v>9079.330800000002</v>
      </c>
      <c r="J37" s="39">
        <f t="shared" si="40"/>
        <v>9010.857</v>
      </c>
      <c r="K37" s="39">
        <f t="shared" si="40"/>
        <v>9171.373800000001</v>
      </c>
      <c r="L37" s="39">
        <f t="shared" si="40"/>
        <v>9296.847</v>
      </c>
      <c r="M37" s="39">
        <f t="shared" si="40"/>
        <v>9616.6626</v>
      </c>
      <c r="N37" s="39">
        <f t="shared" si="40"/>
        <v>9761.8614</v>
      </c>
      <c r="O37" s="39">
        <f t="shared" si="40"/>
        <v>9814.276199999998</v>
      </c>
      <c r="P37" s="39">
        <f t="shared" si="40"/>
        <v>10046.7474</v>
      </c>
      <c r="Q37" s="39">
        <f t="shared" si="40"/>
        <v>9913.2648</v>
      </c>
      <c r="R37" s="39">
        <f t="shared" si="40"/>
        <v>9895.4778</v>
      </c>
      <c r="S37" s="39">
        <f t="shared" si="40"/>
        <v>9439.366199999999</v>
      </c>
      <c r="T37" s="39">
        <f t="shared" si="40"/>
        <v>9574.0062</v>
      </c>
      <c r="U37" s="39">
        <f t="shared" si="40"/>
        <v>8902.673899</v>
      </c>
      <c r="V37" s="39">
        <f t="shared" si="40"/>
        <v>9195.080199</v>
      </c>
      <c r="W37" s="39">
        <f t="shared" si="40"/>
        <v>9016.102699</v>
      </c>
      <c r="X37" s="39">
        <f t="shared" si="40"/>
        <v>8724.135468</v>
      </c>
      <c r="Y37" s="39">
        <f t="shared" si="40"/>
        <v>8646.330093</v>
      </c>
      <c r="Z37" s="39">
        <f t="shared" si="40"/>
        <v>8748.994582000001</v>
      </c>
      <c r="AA37" s="39">
        <f t="shared" si="40"/>
        <v>8531.930193</v>
      </c>
      <c r="AB37" s="39">
        <f t="shared" si="40"/>
        <v>8250.206291</v>
      </c>
      <c r="AC37" s="39">
        <f t="shared" si="40"/>
        <v>8160.025344</v>
      </c>
      <c r="AD37" s="39">
        <f t="shared" si="40"/>
        <v>8174.6270190000005</v>
      </c>
      <c r="AE37" s="39">
        <f aca="true" t="shared" si="41" ref="AE37">AE20/1000</f>
        <v>8213.702811</v>
      </c>
      <c r="AF37" s="39">
        <f aca="true" t="shared" si="42" ref="AF37:AG37">AF20/1000</f>
        <v>7334.274183</v>
      </c>
      <c r="AG37" s="39">
        <f t="shared" si="42"/>
        <v>7815.185829</v>
      </c>
      <c r="AH37" s="39">
        <f aca="true" t="shared" si="43" ref="AH37">AH20/1000</f>
        <v>6509.696415</v>
      </c>
      <c r="AI37" s="24"/>
    </row>
    <row r="38" spans="1:35" ht="13">
      <c r="A38" s="45" t="str">
        <f>A22</f>
        <v>Heat</v>
      </c>
      <c r="B38" s="46">
        <f>B22/1000</f>
        <v>3.8266</v>
      </c>
      <c r="C38" s="46">
        <f aca="true" t="shared" si="44" ref="C38:AD38">C22/1000</f>
        <v>3.6278</v>
      </c>
      <c r="D38" s="46">
        <f t="shared" si="44"/>
        <v>3.8954</v>
      </c>
      <c r="E38" s="46">
        <f t="shared" si="44"/>
        <v>2.0674</v>
      </c>
      <c r="F38" s="46">
        <f t="shared" si="44"/>
        <v>1.6624</v>
      </c>
      <c r="G38" s="46">
        <f t="shared" si="44"/>
        <v>2.7158</v>
      </c>
      <c r="H38" s="46">
        <f t="shared" si="44"/>
        <v>3.7438000000000002</v>
      </c>
      <c r="I38" s="46">
        <f t="shared" si="44"/>
        <v>4.135800000000001</v>
      </c>
      <c r="J38" s="46">
        <f t="shared" si="44"/>
        <v>5.1894</v>
      </c>
      <c r="K38" s="46">
        <f t="shared" si="44"/>
        <v>5.482</v>
      </c>
      <c r="L38" s="46">
        <f t="shared" si="44"/>
        <v>10.8</v>
      </c>
      <c r="M38" s="46">
        <f t="shared" si="44"/>
        <v>9.495</v>
      </c>
      <c r="N38" s="46">
        <f t="shared" si="44"/>
        <v>13.0556</v>
      </c>
      <c r="O38" s="46">
        <f t="shared" si="44"/>
        <v>14.087200000000001</v>
      </c>
      <c r="P38" s="46">
        <f t="shared" si="44"/>
        <v>19.267400000000002</v>
      </c>
      <c r="Q38" s="46">
        <f t="shared" si="44"/>
        <v>22.412624</v>
      </c>
      <c r="R38" s="46">
        <f t="shared" si="44"/>
        <v>23.090755</v>
      </c>
      <c r="S38" s="46">
        <f t="shared" si="44"/>
        <v>25.058629</v>
      </c>
      <c r="T38" s="46">
        <f t="shared" si="44"/>
        <v>29.667133000000003</v>
      </c>
      <c r="U38" s="46">
        <f t="shared" si="44"/>
        <v>24.949047999999998</v>
      </c>
      <c r="V38" s="46">
        <f t="shared" si="44"/>
        <v>30.39128</v>
      </c>
      <c r="W38" s="46">
        <f t="shared" si="44"/>
        <v>30.845107</v>
      </c>
      <c r="X38" s="46">
        <f t="shared" si="44"/>
        <v>32.199686</v>
      </c>
      <c r="Y38" s="46">
        <f t="shared" si="44"/>
        <v>34.446158000000004</v>
      </c>
      <c r="Z38" s="46">
        <f t="shared" si="44"/>
        <v>36.397266</v>
      </c>
      <c r="AA38" s="46">
        <f t="shared" si="44"/>
        <v>40.558752999999996</v>
      </c>
      <c r="AB38" s="46">
        <f t="shared" si="44"/>
        <v>44.38381</v>
      </c>
      <c r="AC38" s="46">
        <f t="shared" si="44"/>
        <v>47.402057</v>
      </c>
      <c r="AD38" s="46">
        <f t="shared" si="44"/>
        <v>45.041957000000004</v>
      </c>
      <c r="AE38" s="46">
        <f aca="true" t="shared" si="45" ref="AE38">AE22/1000</f>
        <v>45.514236</v>
      </c>
      <c r="AF38" s="46">
        <f aca="true" t="shared" si="46" ref="AF38:AG38">AF22/1000</f>
        <v>46.177265</v>
      </c>
      <c r="AG38" s="46">
        <f t="shared" si="46"/>
        <v>45.982358999999995</v>
      </c>
      <c r="AH38" s="46">
        <f aca="true" t="shared" si="47" ref="AH38">AH22/1000</f>
        <v>37.314946000000006</v>
      </c>
      <c r="AI38" s="24"/>
    </row>
    <row r="39" spans="1:35" ht="15" customHeight="1">
      <c r="A39" s="47" t="s">
        <v>345</v>
      </c>
      <c r="AG39" s="24"/>
      <c r="AI39" s="24"/>
    </row>
    <row r="40" spans="33:35" ht="12.75">
      <c r="AG40" s="24"/>
      <c r="AH40" s="24"/>
      <c r="AI40" s="24"/>
    </row>
    <row r="41" spans="33:35" ht="12.75">
      <c r="AG41" s="24"/>
      <c r="AH41" s="24"/>
      <c r="AI41" s="24"/>
    </row>
    <row r="42" spans="33:35" ht="12.75">
      <c r="AG42" s="24"/>
      <c r="AH42" s="24"/>
      <c r="AI42" s="24"/>
    </row>
    <row r="43" spans="33:35" ht="12.75">
      <c r="AG43" s="24"/>
      <c r="AH43" s="24"/>
      <c r="AI43" s="24"/>
    </row>
    <row r="44" spans="33:35" ht="12.75">
      <c r="AG44" s="24"/>
      <c r="AH44" s="24"/>
      <c r="AI44" s="24"/>
    </row>
    <row r="45" spans="33:35" ht="12.75">
      <c r="AG45" s="24"/>
      <c r="AH45" s="24"/>
      <c r="AI45" s="24"/>
    </row>
    <row r="46" spans="1:35" ht="13">
      <c r="A46" s="48" t="s">
        <v>84</v>
      </c>
      <c r="B46" s="48" t="s">
        <v>143</v>
      </c>
      <c r="AG46" s="24"/>
      <c r="AH46" s="24"/>
      <c r="AI46" s="24"/>
    </row>
    <row r="47" spans="1:35" ht="12.75">
      <c r="A47" s="12" t="s">
        <v>3</v>
      </c>
      <c r="B47" s="16" t="s">
        <v>118</v>
      </c>
      <c r="AG47" s="24"/>
      <c r="AH47" s="24"/>
      <c r="AI47" s="24"/>
    </row>
    <row r="48" spans="1:35" s="15" customFormat="1" ht="13">
      <c r="A48" s="2" t="s">
        <v>2</v>
      </c>
      <c r="B48" s="2" t="s">
        <v>141</v>
      </c>
      <c r="AG48" s="17"/>
      <c r="AH48" s="17"/>
      <c r="AI48" s="17"/>
    </row>
    <row r="49" spans="35:44" ht="19" customHeight="1">
      <c r="AI49" s="18" t="s">
        <v>328</v>
      </c>
      <c r="AJ49" s="19" t="s">
        <v>128</v>
      </c>
      <c r="AK49" s="19" t="s">
        <v>327</v>
      </c>
      <c r="AL49" s="19" t="s">
        <v>248</v>
      </c>
      <c r="AM49" s="19" t="s">
        <v>326</v>
      </c>
      <c r="AO49" s="18" t="s">
        <v>126</v>
      </c>
      <c r="AP49" s="19" t="s">
        <v>128</v>
      </c>
      <c r="AQ49" s="20" t="s">
        <v>127</v>
      </c>
      <c r="AR49" s="24" t="s">
        <v>331</v>
      </c>
    </row>
    <row r="50" spans="1:39" ht="13">
      <c r="A50" s="49" t="s">
        <v>89</v>
      </c>
      <c r="B50" s="22" t="s">
        <v>166</v>
      </c>
      <c r="C50" s="22" t="s">
        <v>167</v>
      </c>
      <c r="D50" s="22" t="s">
        <v>168</v>
      </c>
      <c r="E50" s="22" t="s">
        <v>169</v>
      </c>
      <c r="F50" s="22" t="s">
        <v>170</v>
      </c>
      <c r="G50" s="22" t="s">
        <v>171</v>
      </c>
      <c r="H50" s="22" t="s">
        <v>172</v>
      </c>
      <c r="I50" s="22" t="s">
        <v>173</v>
      </c>
      <c r="J50" s="22" t="s">
        <v>174</v>
      </c>
      <c r="K50" s="22" t="s">
        <v>175</v>
      </c>
      <c r="L50" s="22" t="s">
        <v>176</v>
      </c>
      <c r="M50" s="22" t="s">
        <v>177</v>
      </c>
      <c r="N50" s="22" t="s">
        <v>178</v>
      </c>
      <c r="O50" s="22" t="s">
        <v>179</v>
      </c>
      <c r="P50" s="22" t="s">
        <v>180</v>
      </c>
      <c r="Q50" s="22" t="s">
        <v>181</v>
      </c>
      <c r="R50" s="22" t="s">
        <v>182</v>
      </c>
      <c r="S50" s="22" t="s">
        <v>183</v>
      </c>
      <c r="T50" s="22" t="s">
        <v>184</v>
      </c>
      <c r="U50" s="22" t="s">
        <v>185</v>
      </c>
      <c r="V50" s="22" t="s">
        <v>186</v>
      </c>
      <c r="W50" s="22" t="s">
        <v>187</v>
      </c>
      <c r="X50" s="22" t="s">
        <v>188</v>
      </c>
      <c r="Y50" s="22" t="s">
        <v>189</v>
      </c>
      <c r="Z50" s="22" t="s">
        <v>190</v>
      </c>
      <c r="AA50" s="22" t="s">
        <v>191</v>
      </c>
      <c r="AB50" s="22" t="s">
        <v>192</v>
      </c>
      <c r="AC50" s="22" t="s">
        <v>193</v>
      </c>
      <c r="AD50" s="22" t="s">
        <v>194</v>
      </c>
      <c r="AE50" s="22" t="s">
        <v>195</v>
      </c>
      <c r="AF50" s="22" t="s">
        <v>196</v>
      </c>
      <c r="AG50" s="22" t="s">
        <v>197</v>
      </c>
      <c r="AH50" s="22" t="s">
        <v>289</v>
      </c>
      <c r="AI50" s="50"/>
      <c r="AJ50" s="50"/>
      <c r="AK50" s="50"/>
      <c r="AL50" s="50"/>
      <c r="AM50" s="50"/>
    </row>
    <row r="51" spans="1:44" ht="13">
      <c r="A51" s="25" t="s">
        <v>48</v>
      </c>
      <c r="B51" s="26">
        <v>62375843.018</v>
      </c>
      <c r="C51" s="26">
        <v>62129999.176</v>
      </c>
      <c r="D51" s="26">
        <v>60460565.863</v>
      </c>
      <c r="E51" s="26">
        <v>60395917.182</v>
      </c>
      <c r="F51" s="26">
        <v>60070443.955</v>
      </c>
      <c r="G51" s="26">
        <v>62147971.208</v>
      </c>
      <c r="H51" s="26">
        <v>64259112.654</v>
      </c>
      <c r="I51" s="26">
        <v>63992227.724</v>
      </c>
      <c r="J51" s="26">
        <v>64413070.959</v>
      </c>
      <c r="K51" s="26">
        <v>63824884.187</v>
      </c>
      <c r="L51" s="27">
        <v>64415379.34</v>
      </c>
      <c r="M51" s="26">
        <v>66055888.525</v>
      </c>
      <c r="N51" s="26">
        <v>66190790.901</v>
      </c>
      <c r="O51" s="26">
        <v>67824039.852</v>
      </c>
      <c r="P51" s="26">
        <v>68797758.357</v>
      </c>
      <c r="Q51" s="26">
        <v>69123601.829</v>
      </c>
      <c r="R51" s="26">
        <v>69833837.358</v>
      </c>
      <c r="S51" s="26">
        <v>69048256.886</v>
      </c>
      <c r="T51" s="26">
        <v>68859544.199</v>
      </c>
      <c r="U51" s="26">
        <v>64692926.131</v>
      </c>
      <c r="V51" s="26">
        <v>67256071.556</v>
      </c>
      <c r="W51" s="26">
        <v>65333375.423</v>
      </c>
      <c r="X51" s="26">
        <v>64402820.109</v>
      </c>
      <c r="Y51" s="26">
        <v>63673199.234</v>
      </c>
      <c r="Z51" s="26">
        <v>61487176.322</v>
      </c>
      <c r="AA51" s="26">
        <v>62011221.646</v>
      </c>
      <c r="AB51" s="26">
        <v>62774017.841</v>
      </c>
      <c r="AC51" s="26">
        <v>64002195.347</v>
      </c>
      <c r="AD51" s="26">
        <v>63452841.054</v>
      </c>
      <c r="AE51" s="26">
        <v>62878452.718</v>
      </c>
      <c r="AF51" s="26">
        <v>57745318.236</v>
      </c>
      <c r="AG51" s="26">
        <v>61229952.384</v>
      </c>
      <c r="AH51" s="26">
        <v>58461090.522</v>
      </c>
      <c r="AI51" s="29">
        <f>AH51/AG51-1</f>
        <v>-0.04522070905159703</v>
      </c>
      <c r="AJ51" s="32">
        <f aca="true" t="shared" si="48" ref="AJ51:AL61">AE51/AE$51</f>
        <v>1</v>
      </c>
      <c r="AK51" s="32">
        <f t="shared" si="48"/>
        <v>1</v>
      </c>
      <c r="AL51" s="32">
        <f t="shared" si="48"/>
        <v>1</v>
      </c>
      <c r="AM51" s="32">
        <f>AH51/AH$51</f>
        <v>1</v>
      </c>
      <c r="AO51" s="51">
        <f aca="true" t="shared" si="49" ref="AO51:AO61">AE51/AD51-1</f>
        <v>-0.009052208324465405</v>
      </c>
      <c r="AQ51" s="29">
        <f aca="true" t="shared" si="50" ref="AQ51:AQ61">AE51/U51-1</f>
        <v>-0.028047477854468594</v>
      </c>
      <c r="AR51" s="51">
        <f>AH51/B51-1</f>
        <v>-0.06276071483106538</v>
      </c>
    </row>
    <row r="52" spans="1:44" ht="13">
      <c r="A52" s="25" t="s">
        <v>68</v>
      </c>
      <c r="B52" s="30">
        <v>16032208.476</v>
      </c>
      <c r="C52" s="30">
        <v>15151200.238</v>
      </c>
      <c r="D52" s="30">
        <v>14103791.059</v>
      </c>
      <c r="E52" s="30">
        <v>13420207.509</v>
      </c>
      <c r="F52" s="30">
        <v>13135925.978</v>
      </c>
      <c r="G52" s="30">
        <v>13020382.562</v>
      </c>
      <c r="H52" s="30">
        <v>13000995.508</v>
      </c>
      <c r="I52" s="30">
        <v>12646729.443</v>
      </c>
      <c r="J52" s="30">
        <v>12041498.683</v>
      </c>
      <c r="K52" s="30">
        <v>11420548.492</v>
      </c>
      <c r="L52" s="30">
        <v>11682354.619</v>
      </c>
      <c r="M52" s="30">
        <v>11648856.126</v>
      </c>
      <c r="N52" s="30">
        <v>11644305.402</v>
      </c>
      <c r="O52" s="30">
        <v>11950165.492</v>
      </c>
      <c r="P52" s="30">
        <v>11886476.849</v>
      </c>
      <c r="Q52" s="30">
        <v>11482458.958</v>
      </c>
      <c r="R52" s="30">
        <v>11798898.701</v>
      </c>
      <c r="S52" s="30">
        <v>11837601.815</v>
      </c>
      <c r="T52" s="30">
        <v>10948138.066</v>
      </c>
      <c r="U52" s="30">
        <v>9699981.746</v>
      </c>
      <c r="V52" s="31">
        <v>10261073.63</v>
      </c>
      <c r="W52" s="31">
        <v>10488047.82</v>
      </c>
      <c r="X52" s="30">
        <v>10415309.702</v>
      </c>
      <c r="Y52" s="30">
        <v>10254472.552</v>
      </c>
      <c r="Z52" s="30">
        <v>9745398.034</v>
      </c>
      <c r="AA52" s="30">
        <v>9800509.306</v>
      </c>
      <c r="AB52" s="30">
        <v>9402957.036</v>
      </c>
      <c r="AC52" s="30">
        <v>9159687.294</v>
      </c>
      <c r="AD52" s="30">
        <v>8803185.554</v>
      </c>
      <c r="AE52" s="30">
        <v>7193983.766</v>
      </c>
      <c r="AF52" s="30">
        <v>5883783.337</v>
      </c>
      <c r="AG52" s="30">
        <v>6839789.372</v>
      </c>
      <c r="AH52" s="30">
        <v>6784442.707</v>
      </c>
      <c r="AI52" s="29">
        <f aca="true" t="shared" si="51" ref="AI52:AI61">AH52/AG52-1</f>
        <v>-0.008091866867505071</v>
      </c>
      <c r="AJ52" s="32">
        <f t="shared" si="48"/>
        <v>0.11441095407140327</v>
      </c>
      <c r="AK52" s="32">
        <f t="shared" si="48"/>
        <v>0.10189195447765131</v>
      </c>
      <c r="AL52" s="32">
        <f t="shared" si="48"/>
        <v>0.11170659302663945</v>
      </c>
      <c r="AM52" s="32">
        <f aca="true" t="shared" si="52" ref="AM52:AM61">AH52/AH$51</f>
        <v>0.11605056707669331</v>
      </c>
      <c r="AO52" s="51">
        <f t="shared" si="49"/>
        <v>-0.18279766774526396</v>
      </c>
      <c r="AP52" s="32">
        <f aca="true" t="shared" si="53" ref="AP52:AP61">AE52/$AE$51</f>
        <v>0.11441095407140327</v>
      </c>
      <c r="AQ52" s="29">
        <f t="shared" si="50"/>
        <v>-0.25835079339540024</v>
      </c>
      <c r="AR52" s="51">
        <f aca="true" t="shared" si="54" ref="AR52:AR61">AH52/B52-1</f>
        <v>-0.5768241962948386</v>
      </c>
    </row>
    <row r="53" spans="1:44" s="33" customFormat="1" ht="13">
      <c r="A53" s="25" t="s">
        <v>93</v>
      </c>
      <c r="B53" s="26">
        <v>126232.625</v>
      </c>
      <c r="C53" s="26">
        <v>142279.383</v>
      </c>
      <c r="D53" s="26">
        <v>142468.481</v>
      </c>
      <c r="E53" s="26">
        <v>134705.345</v>
      </c>
      <c r="F53" s="26">
        <v>141954.357</v>
      </c>
      <c r="G53" s="26">
        <v>130554.209</v>
      </c>
      <c r="H53" s="26">
        <v>149616.305</v>
      </c>
      <c r="I53" s="26">
        <v>157469.433</v>
      </c>
      <c r="J53" s="26">
        <v>142862.123</v>
      </c>
      <c r="K53" s="26">
        <v>113132.322</v>
      </c>
      <c r="L53" s="26">
        <v>105900.045</v>
      </c>
      <c r="M53" s="26">
        <v>137702.209</v>
      </c>
      <c r="N53" s="26">
        <v>155865.733</v>
      </c>
      <c r="O53" s="26">
        <v>147446.874</v>
      </c>
      <c r="P53" s="26">
        <v>125469.038</v>
      </c>
      <c r="Q53" s="26">
        <v>116977.924</v>
      </c>
      <c r="R53" s="26">
        <v>138918.193</v>
      </c>
      <c r="S53" s="26">
        <v>152178.786</v>
      </c>
      <c r="T53" s="26">
        <v>145131.557</v>
      </c>
      <c r="U53" s="27">
        <v>136690.34</v>
      </c>
      <c r="V53" s="26">
        <v>140127.033</v>
      </c>
      <c r="W53" s="26">
        <v>132091.462</v>
      </c>
      <c r="X53" s="26">
        <v>125950.251</v>
      </c>
      <c r="Y53" s="26">
        <v>86330.151</v>
      </c>
      <c r="Z53" s="26">
        <v>98164.125</v>
      </c>
      <c r="AA53" s="26">
        <v>98112.801</v>
      </c>
      <c r="AB53" s="27">
        <v>97672.01</v>
      </c>
      <c r="AC53" s="26">
        <v>91164.552</v>
      </c>
      <c r="AD53" s="26">
        <v>98958.722</v>
      </c>
      <c r="AE53" s="26">
        <v>96469.932</v>
      </c>
      <c r="AF53" s="26">
        <v>72937.688</v>
      </c>
      <c r="AG53" s="26">
        <v>57447.641</v>
      </c>
      <c r="AH53" s="26">
        <v>53552.712</v>
      </c>
      <c r="AI53" s="29">
        <f t="shared" si="51"/>
        <v>-0.06779963340879402</v>
      </c>
      <c r="AJ53" s="32">
        <f t="shared" si="48"/>
        <v>0.0015342287831517183</v>
      </c>
      <c r="AK53" s="32">
        <f t="shared" si="48"/>
        <v>0.001263092666697413</v>
      </c>
      <c r="AL53" s="32">
        <f t="shared" si="48"/>
        <v>0.0009382277588543683</v>
      </c>
      <c r="AM53" s="32">
        <f t="shared" si="52"/>
        <v>0.0009160402503926455</v>
      </c>
      <c r="AO53" s="51">
        <f t="shared" si="49"/>
        <v>-0.025149779116993787</v>
      </c>
      <c r="AP53" s="32">
        <f t="shared" si="53"/>
        <v>0.0015342287831517183</v>
      </c>
      <c r="AQ53" s="29">
        <f t="shared" si="50"/>
        <v>-0.2942446993693921</v>
      </c>
      <c r="AR53" s="51">
        <f t="shared" si="54"/>
        <v>-0.5757617177017431</v>
      </c>
    </row>
    <row r="54" spans="1:44" s="33" customFormat="1" ht="13">
      <c r="A54" s="25" t="s">
        <v>94</v>
      </c>
      <c r="B54" s="30">
        <v>277341.459</v>
      </c>
      <c r="C54" s="30">
        <v>251883.103</v>
      </c>
      <c r="D54" s="30">
        <v>174360.252</v>
      </c>
      <c r="E54" s="31">
        <v>144640.02</v>
      </c>
      <c r="F54" s="30">
        <v>162365.522</v>
      </c>
      <c r="G54" s="30">
        <v>149624.569</v>
      </c>
      <c r="H54" s="30">
        <v>149314.657</v>
      </c>
      <c r="I54" s="30">
        <v>145600.924</v>
      </c>
      <c r="J54" s="30">
        <v>125271.915</v>
      </c>
      <c r="K54" s="31">
        <v>119313.77</v>
      </c>
      <c r="L54" s="30">
        <v>119405.922</v>
      </c>
      <c r="M54" s="30">
        <v>119231.508</v>
      </c>
      <c r="N54" s="30">
        <v>112114.479</v>
      </c>
      <c r="O54" s="30">
        <v>126311.274</v>
      </c>
      <c r="P54" s="30">
        <v>139059.341</v>
      </c>
      <c r="Q54" s="30">
        <v>140932.264</v>
      </c>
      <c r="R54" s="30">
        <v>137457.855</v>
      </c>
      <c r="S54" s="30">
        <v>177125.056</v>
      </c>
      <c r="T54" s="30">
        <v>140901.682</v>
      </c>
      <c r="U54" s="31">
        <v>104174.04</v>
      </c>
      <c r="V54" s="30">
        <v>172077.236</v>
      </c>
      <c r="W54" s="30">
        <v>170941.334</v>
      </c>
      <c r="X54" s="30">
        <v>143756.076</v>
      </c>
      <c r="Y54" s="30">
        <v>171586.998</v>
      </c>
      <c r="Z54" s="30">
        <v>164618.861</v>
      </c>
      <c r="AA54" s="30">
        <v>133171.107</v>
      </c>
      <c r="AB54" s="31">
        <v>176758.07</v>
      </c>
      <c r="AC54" s="30">
        <v>182071.488</v>
      </c>
      <c r="AD54" s="30">
        <v>170484.427</v>
      </c>
      <c r="AE54" s="30">
        <v>127565.238</v>
      </c>
      <c r="AF54" s="30">
        <v>104364.628</v>
      </c>
      <c r="AG54" s="30">
        <v>114123.317</v>
      </c>
      <c r="AH54" s="30">
        <v>123277.951</v>
      </c>
      <c r="AI54" s="29">
        <f t="shared" si="51"/>
        <v>0.08021703400015978</v>
      </c>
      <c r="AJ54" s="32">
        <f t="shared" si="48"/>
        <v>0.002028759177203518</v>
      </c>
      <c r="AK54" s="32">
        <f t="shared" si="48"/>
        <v>0.0018073262246728126</v>
      </c>
      <c r="AL54" s="32">
        <f t="shared" si="48"/>
        <v>0.0018638478809240681</v>
      </c>
      <c r="AM54" s="32">
        <f t="shared" si="52"/>
        <v>0.002108717950678806</v>
      </c>
      <c r="AO54" s="51">
        <f t="shared" si="49"/>
        <v>-0.25174844268913776</v>
      </c>
      <c r="AP54" s="32">
        <f t="shared" si="53"/>
        <v>0.002028759177203518</v>
      </c>
      <c r="AQ54" s="29">
        <f t="shared" si="50"/>
        <v>0.22453960698845887</v>
      </c>
      <c r="AR54" s="51">
        <f t="shared" si="54"/>
        <v>-0.5555011809467693</v>
      </c>
    </row>
    <row r="55" spans="1:44" ht="13">
      <c r="A55" s="25" t="s">
        <v>73</v>
      </c>
      <c r="B55" s="26">
        <v>10458333.695</v>
      </c>
      <c r="C55" s="26">
        <v>10711535.232</v>
      </c>
      <c r="D55" s="26">
        <v>10351613.061</v>
      </c>
      <c r="E55" s="26">
        <v>10538044.526</v>
      </c>
      <c r="F55" s="26">
        <v>10426370.549</v>
      </c>
      <c r="G55" s="26">
        <v>11327638.791</v>
      </c>
      <c r="H55" s="26">
        <v>12289680.567</v>
      </c>
      <c r="I55" s="26">
        <v>11962939.379</v>
      </c>
      <c r="J55" s="26">
        <v>12310669.758</v>
      </c>
      <c r="K55" s="26">
        <v>12587489.081</v>
      </c>
      <c r="L55" s="27">
        <v>12920356.12</v>
      </c>
      <c r="M55" s="26">
        <v>13383333.913</v>
      </c>
      <c r="N55" s="26">
        <v>13479571.177</v>
      </c>
      <c r="O55" s="26">
        <v>14177321.672</v>
      </c>
      <c r="P55" s="26">
        <v>14551071.069</v>
      </c>
      <c r="Q55" s="26">
        <v>15060384.294</v>
      </c>
      <c r="R55" s="26">
        <v>15053650.529</v>
      </c>
      <c r="S55" s="27">
        <v>14780969.58</v>
      </c>
      <c r="T55" s="26">
        <v>15042436.966</v>
      </c>
      <c r="U55" s="26">
        <v>14138477.592</v>
      </c>
      <c r="V55" s="26">
        <v>15191479.052</v>
      </c>
      <c r="W55" s="26">
        <v>13963700.492</v>
      </c>
      <c r="X55" s="26">
        <v>13708334.166</v>
      </c>
      <c r="Y55" s="26">
        <v>13455723.805</v>
      </c>
      <c r="Z55" s="26">
        <v>11870448.831</v>
      </c>
      <c r="AA55" s="26">
        <v>12396500.813</v>
      </c>
      <c r="AB55" s="26">
        <v>13119792.885</v>
      </c>
      <c r="AC55" s="26">
        <v>13860061.083</v>
      </c>
      <c r="AD55" s="26">
        <v>13603105.368</v>
      </c>
      <c r="AE55" s="26">
        <v>14034632.997</v>
      </c>
      <c r="AF55" s="26">
        <v>13698575.128</v>
      </c>
      <c r="AG55" s="26">
        <v>14209000.257</v>
      </c>
      <c r="AH55" s="26">
        <v>12323458.266</v>
      </c>
      <c r="AI55" s="29">
        <f t="shared" si="51"/>
        <v>-0.13270053887648392</v>
      </c>
      <c r="AJ55" s="32">
        <f t="shared" si="48"/>
        <v>0.2232025819710152</v>
      </c>
      <c r="AK55" s="32">
        <f t="shared" si="48"/>
        <v>0.23722399575347627</v>
      </c>
      <c r="AL55" s="32">
        <f t="shared" si="48"/>
        <v>0.23205963264333604</v>
      </c>
      <c r="AM55" s="32">
        <f t="shared" si="52"/>
        <v>0.2107976118126372</v>
      </c>
      <c r="AO55" s="51">
        <f t="shared" si="49"/>
        <v>0.03172272928320652</v>
      </c>
      <c r="AP55" s="32">
        <f t="shared" si="53"/>
        <v>0.2232025819710152</v>
      </c>
      <c r="AQ55" s="29">
        <f t="shared" si="50"/>
        <v>-0.0073448215569376085</v>
      </c>
      <c r="AR55" s="51">
        <f t="shared" si="54"/>
        <v>0.17833859823115916</v>
      </c>
    </row>
    <row r="56" spans="1:44" ht="13">
      <c r="A56" s="25" t="s">
        <v>86</v>
      </c>
      <c r="B56" s="30">
        <v>24328814.729</v>
      </c>
      <c r="C56" s="30">
        <v>24489174.616</v>
      </c>
      <c r="D56" s="31">
        <v>24192662.01</v>
      </c>
      <c r="E56" s="30">
        <v>24234266.618</v>
      </c>
      <c r="F56" s="30">
        <v>24283167.119</v>
      </c>
      <c r="G56" s="30">
        <v>25240535.978</v>
      </c>
      <c r="H56" s="31">
        <v>25878025.29</v>
      </c>
      <c r="I56" s="30">
        <v>26029932.741</v>
      </c>
      <c r="J56" s="30">
        <v>26719640.378</v>
      </c>
      <c r="K56" s="30">
        <v>26303451.217</v>
      </c>
      <c r="L56" s="30">
        <v>25967590.957</v>
      </c>
      <c r="M56" s="30">
        <v>26709374.303</v>
      </c>
      <c r="N56" s="30">
        <v>26634140.563</v>
      </c>
      <c r="O56" s="30">
        <v>26893361.626</v>
      </c>
      <c r="P56" s="30">
        <v>27084501.771</v>
      </c>
      <c r="Q56" s="30">
        <v>27039279.246</v>
      </c>
      <c r="R56" s="30">
        <v>27097554.471</v>
      </c>
      <c r="S56" s="30">
        <v>26469716.718</v>
      </c>
      <c r="T56" s="31">
        <v>26331464.19</v>
      </c>
      <c r="U56" s="30">
        <v>24684048.853</v>
      </c>
      <c r="V56" s="30">
        <v>24516182.023</v>
      </c>
      <c r="W56" s="30">
        <v>23879371.579</v>
      </c>
      <c r="X56" s="30">
        <v>22814105.241</v>
      </c>
      <c r="Y56" s="30">
        <v>22203000.371</v>
      </c>
      <c r="Z56" s="30">
        <v>21990531.643</v>
      </c>
      <c r="AA56" s="30">
        <v>21921321.903</v>
      </c>
      <c r="AB56" s="30">
        <v>22381528.446</v>
      </c>
      <c r="AC56" s="30">
        <v>22891392.238</v>
      </c>
      <c r="AD56" s="30">
        <v>22492762.292</v>
      </c>
      <c r="AE56" s="30">
        <v>22828838.226</v>
      </c>
      <c r="AF56" s="30">
        <v>19920157.185</v>
      </c>
      <c r="AG56" s="30">
        <v>20953030.859</v>
      </c>
      <c r="AH56" s="31">
        <v>21531823.74</v>
      </c>
      <c r="AI56" s="29">
        <f t="shared" si="51"/>
        <v>0.02762334885558504</v>
      </c>
      <c r="AJ56" s="32">
        <f t="shared" si="48"/>
        <v>0.3630629768894562</v>
      </c>
      <c r="AK56" s="32">
        <f t="shared" si="48"/>
        <v>0.3449657529565961</v>
      </c>
      <c r="AL56" s="32">
        <f t="shared" si="48"/>
        <v>0.34220230529650447</v>
      </c>
      <c r="AM56" s="32">
        <f t="shared" si="52"/>
        <v>0.36831033338143376</v>
      </c>
      <c r="AO56" s="51">
        <f t="shared" si="49"/>
        <v>0.014941514503068909</v>
      </c>
      <c r="AP56" s="32">
        <f t="shared" si="53"/>
        <v>0.3630629768894562</v>
      </c>
      <c r="AQ56" s="29">
        <f t="shared" si="50"/>
        <v>-0.07515827885644966</v>
      </c>
      <c r="AR56" s="51">
        <f t="shared" si="54"/>
        <v>-0.11496618393274949</v>
      </c>
    </row>
    <row r="57" spans="1:44" ht="13">
      <c r="A57" s="25" t="s">
        <v>87</v>
      </c>
      <c r="B57" s="26">
        <v>2974635.654</v>
      </c>
      <c r="C57" s="26">
        <v>3102612.264</v>
      </c>
      <c r="D57" s="27">
        <v>3169887.1</v>
      </c>
      <c r="E57" s="26">
        <v>3361342.263</v>
      </c>
      <c r="F57" s="26">
        <v>3379146.928</v>
      </c>
      <c r="G57" s="26">
        <v>3467686.898</v>
      </c>
      <c r="H57" s="26">
        <v>3628433.328</v>
      </c>
      <c r="I57" s="26">
        <v>3762664.606</v>
      </c>
      <c r="J57" s="26">
        <v>3863267.903</v>
      </c>
      <c r="K57" s="26">
        <v>3875144.104</v>
      </c>
      <c r="L57" s="26">
        <v>4034501.209</v>
      </c>
      <c r="M57" s="26">
        <v>4171571.844</v>
      </c>
      <c r="N57" s="27">
        <v>4099235.57</v>
      </c>
      <c r="O57" s="26">
        <v>4455249.252</v>
      </c>
      <c r="P57" s="26">
        <v>4713509.994</v>
      </c>
      <c r="Q57" s="26">
        <v>5020817.793</v>
      </c>
      <c r="R57" s="26">
        <v>5356055.886</v>
      </c>
      <c r="S57" s="26">
        <v>5777044.893</v>
      </c>
      <c r="T57" s="26">
        <v>6223527.108</v>
      </c>
      <c r="U57" s="26">
        <v>6520843.375</v>
      </c>
      <c r="V57" s="26">
        <v>7285131.534</v>
      </c>
      <c r="W57" s="27">
        <v>7173990.86</v>
      </c>
      <c r="X57" s="27">
        <v>7934823.01</v>
      </c>
      <c r="Y57" s="26">
        <v>8327857.786</v>
      </c>
      <c r="Z57" s="26">
        <v>8327247.379</v>
      </c>
      <c r="AA57" s="26">
        <v>8579236.841</v>
      </c>
      <c r="AB57" s="26">
        <v>8722597.521</v>
      </c>
      <c r="AC57" s="26">
        <v>9048438.603</v>
      </c>
      <c r="AD57" s="26">
        <v>9451385.001</v>
      </c>
      <c r="AE57" s="26">
        <v>9734804.776</v>
      </c>
      <c r="AF57" s="26">
        <v>10034205.082</v>
      </c>
      <c r="AG57" s="26">
        <v>10559947.627</v>
      </c>
      <c r="AH57" s="26">
        <v>10453031.418</v>
      </c>
      <c r="AI57" s="29">
        <f t="shared" si="51"/>
        <v>-0.010124691217845982</v>
      </c>
      <c r="AJ57" s="32">
        <f t="shared" si="48"/>
        <v>0.1548194072086836</v>
      </c>
      <c r="AK57" s="32">
        <f t="shared" si="48"/>
        <v>0.1737665561213308</v>
      </c>
      <c r="AL57" s="32">
        <f t="shared" si="48"/>
        <v>0.17246375696609917</v>
      </c>
      <c r="AM57" s="32">
        <f t="shared" si="52"/>
        <v>0.178803223215043</v>
      </c>
      <c r="AO57" s="51">
        <f t="shared" si="49"/>
        <v>0.029987115641783024</v>
      </c>
      <c r="AP57" s="32">
        <f t="shared" si="53"/>
        <v>0.1548194072086836</v>
      </c>
      <c r="AQ57" s="29">
        <f t="shared" si="50"/>
        <v>0.4928751108057401</v>
      </c>
      <c r="AR57" s="51">
        <f t="shared" si="54"/>
        <v>2.5140543696313804</v>
      </c>
    </row>
    <row r="58" spans="1:44" ht="13">
      <c r="A58" s="25" t="s">
        <v>11</v>
      </c>
      <c r="B58" s="31">
        <v>155929</v>
      </c>
      <c r="C58" s="31">
        <v>163982</v>
      </c>
      <c r="D58" s="31">
        <v>183310</v>
      </c>
      <c r="E58" s="31">
        <v>182224</v>
      </c>
      <c r="F58" s="31">
        <v>198574</v>
      </c>
      <c r="G58" s="31">
        <v>229997</v>
      </c>
      <c r="H58" s="31">
        <v>233525</v>
      </c>
      <c r="I58" s="31">
        <v>240429</v>
      </c>
      <c r="J58" s="31">
        <v>235545</v>
      </c>
      <c r="K58" s="31">
        <v>232559</v>
      </c>
      <c r="L58" s="30">
        <v>245911.384</v>
      </c>
      <c r="M58" s="30">
        <v>271929.953</v>
      </c>
      <c r="N58" s="30">
        <v>265192.578</v>
      </c>
      <c r="O58" s="30">
        <v>253390.492</v>
      </c>
      <c r="P58" s="30">
        <v>274400.277</v>
      </c>
      <c r="Q58" s="30">
        <v>300824.402</v>
      </c>
      <c r="R58" s="30">
        <v>331311.326</v>
      </c>
      <c r="S58" s="30">
        <v>351210.673</v>
      </c>
      <c r="T58" s="30">
        <v>381082.441</v>
      </c>
      <c r="U58" s="30">
        <v>419044.701</v>
      </c>
      <c r="V58" s="30">
        <v>447072.762</v>
      </c>
      <c r="W58" s="30">
        <v>474969.005</v>
      </c>
      <c r="X58" s="30">
        <v>479940.278</v>
      </c>
      <c r="Y58" s="30">
        <v>500061.566</v>
      </c>
      <c r="Z58" s="30">
        <v>523432.964</v>
      </c>
      <c r="AA58" s="30">
        <v>533875.722</v>
      </c>
      <c r="AB58" s="30">
        <v>575763.665</v>
      </c>
      <c r="AC58" s="30">
        <v>578372.695</v>
      </c>
      <c r="AD58" s="30">
        <v>581263.658</v>
      </c>
      <c r="AE58" s="30">
        <v>592186.742</v>
      </c>
      <c r="AF58" s="30">
        <v>600424.777</v>
      </c>
      <c r="AG58" s="31">
        <v>608941.06</v>
      </c>
      <c r="AH58" s="31">
        <v>597639.98</v>
      </c>
      <c r="AI58" s="29">
        <f t="shared" si="51"/>
        <v>-0.018558577738213455</v>
      </c>
      <c r="AJ58" s="32">
        <f t="shared" si="48"/>
        <v>0.009417959832056693</v>
      </c>
      <c r="AK58" s="32">
        <f t="shared" si="48"/>
        <v>0.010397808780724303</v>
      </c>
      <c r="AL58" s="32">
        <f t="shared" si="48"/>
        <v>0.00994514998445634</v>
      </c>
      <c r="AM58" s="32">
        <f t="shared" si="52"/>
        <v>0.010222867460453837</v>
      </c>
      <c r="AO58" s="51">
        <f t="shared" si="49"/>
        <v>0.018791961014015257</v>
      </c>
      <c r="AP58" s="32">
        <f t="shared" si="53"/>
        <v>0.009417959832056693</v>
      </c>
      <c r="AQ58" s="29">
        <f t="shared" si="50"/>
        <v>0.41318274777563646</v>
      </c>
      <c r="AR58" s="51">
        <f t="shared" si="54"/>
        <v>2.832769914512374</v>
      </c>
    </row>
    <row r="59" spans="1:44" ht="13">
      <c r="A59" s="25" t="s">
        <v>6</v>
      </c>
      <c r="B59" s="27">
        <v>7895476.2</v>
      </c>
      <c r="C59" s="27">
        <v>8099946.6</v>
      </c>
      <c r="D59" s="27">
        <v>8116030.8</v>
      </c>
      <c r="E59" s="27">
        <v>8356761</v>
      </c>
      <c r="F59" s="27">
        <v>8330859.6</v>
      </c>
      <c r="G59" s="27">
        <v>8563326.6</v>
      </c>
      <c r="H59" s="27">
        <v>8990828.4</v>
      </c>
      <c r="I59" s="27">
        <v>9079330.8</v>
      </c>
      <c r="J59" s="27">
        <v>9010857</v>
      </c>
      <c r="K59" s="27">
        <v>9171373.8</v>
      </c>
      <c r="L59" s="27">
        <v>9296847</v>
      </c>
      <c r="M59" s="27">
        <v>9616662.6</v>
      </c>
      <c r="N59" s="27">
        <v>9761861.4</v>
      </c>
      <c r="O59" s="27">
        <v>9814276.2</v>
      </c>
      <c r="P59" s="27">
        <v>10046747.4</v>
      </c>
      <c r="Q59" s="27">
        <v>9913264.8</v>
      </c>
      <c r="R59" s="27">
        <v>9895477.8</v>
      </c>
      <c r="S59" s="27">
        <v>9439366.2</v>
      </c>
      <c r="T59" s="27">
        <v>9574006.2</v>
      </c>
      <c r="U59" s="26">
        <v>8902673.899</v>
      </c>
      <c r="V59" s="26">
        <v>9195080.199</v>
      </c>
      <c r="W59" s="26">
        <v>9016102.699</v>
      </c>
      <c r="X59" s="26">
        <v>8724135.468</v>
      </c>
      <c r="Y59" s="26">
        <v>8646330.093</v>
      </c>
      <c r="Z59" s="26">
        <v>8748994.582</v>
      </c>
      <c r="AA59" s="26">
        <v>8531930.193</v>
      </c>
      <c r="AB59" s="26">
        <v>8250206.291</v>
      </c>
      <c r="AC59" s="26">
        <v>8160025.344</v>
      </c>
      <c r="AD59" s="26">
        <v>8174627.019</v>
      </c>
      <c r="AE59" s="26">
        <v>8213702.811</v>
      </c>
      <c r="AF59" s="26">
        <v>7334274.183</v>
      </c>
      <c r="AG59" s="26">
        <v>7815185.829</v>
      </c>
      <c r="AH59" s="26">
        <v>6509696.415</v>
      </c>
      <c r="AI59" s="29">
        <f t="shared" si="51"/>
        <v>-0.1670452171662622</v>
      </c>
      <c r="AJ59" s="32">
        <f t="shared" si="48"/>
        <v>0.13062825906097225</v>
      </c>
      <c r="AK59" s="32">
        <f t="shared" si="48"/>
        <v>0.12701071544926762</v>
      </c>
      <c r="AL59" s="32">
        <f t="shared" si="48"/>
        <v>0.12763664717534853</v>
      </c>
      <c r="AM59" s="32">
        <f t="shared" si="52"/>
        <v>0.11135092344112671</v>
      </c>
      <c r="AO59" s="51">
        <f t="shared" si="49"/>
        <v>0.0047801314860209665</v>
      </c>
      <c r="AP59" s="32">
        <f t="shared" si="53"/>
        <v>0.13062825906097225</v>
      </c>
      <c r="AQ59" s="29">
        <f t="shared" si="50"/>
        <v>-0.07738923112497575</v>
      </c>
      <c r="AR59" s="51">
        <f t="shared" si="54"/>
        <v>-0.1755156687065943</v>
      </c>
    </row>
    <row r="60" spans="1:44" ht="13">
      <c r="A60" s="25" t="s">
        <v>9</v>
      </c>
      <c r="B60" s="31">
        <v>121434.48</v>
      </c>
      <c r="C60" s="31">
        <v>12318.84</v>
      </c>
      <c r="D60" s="31">
        <v>19335.6</v>
      </c>
      <c r="E60" s="31">
        <v>19418.4</v>
      </c>
      <c r="F60" s="31">
        <v>10350</v>
      </c>
      <c r="G60" s="31">
        <v>15508.8</v>
      </c>
      <c r="H60" s="31">
        <v>-65052</v>
      </c>
      <c r="I60" s="31">
        <v>-37004.4</v>
      </c>
      <c r="J60" s="31">
        <v>-41731.2</v>
      </c>
      <c r="K60" s="31">
        <v>-3459.6</v>
      </c>
      <c r="L60" s="30">
        <v>31851.086</v>
      </c>
      <c r="M60" s="31">
        <v>-12115.93</v>
      </c>
      <c r="N60" s="30">
        <v>25591.399</v>
      </c>
      <c r="O60" s="30">
        <v>-7431.232</v>
      </c>
      <c r="P60" s="30">
        <v>-42545.779</v>
      </c>
      <c r="Q60" s="30">
        <v>26477.528</v>
      </c>
      <c r="R60" s="30">
        <v>1631.844</v>
      </c>
      <c r="S60" s="30">
        <v>38172.535</v>
      </c>
      <c r="T60" s="30">
        <v>43391.859</v>
      </c>
      <c r="U60" s="30">
        <v>62218.541</v>
      </c>
      <c r="V60" s="30">
        <v>17637.805</v>
      </c>
      <c r="W60" s="30">
        <v>3479.069</v>
      </c>
      <c r="X60" s="30">
        <v>24428.229</v>
      </c>
      <c r="Y60" s="30">
        <v>-6553.246</v>
      </c>
      <c r="Z60" s="30">
        <v>-18084.363</v>
      </c>
      <c r="AA60" s="30">
        <v>-24030.382</v>
      </c>
      <c r="AB60" s="30">
        <v>2326.961</v>
      </c>
      <c r="AC60" s="30">
        <v>-16472.484</v>
      </c>
      <c r="AD60" s="30">
        <v>31861.875</v>
      </c>
      <c r="AE60" s="30">
        <v>10601.004</v>
      </c>
      <c r="AF60" s="30">
        <v>50264.269</v>
      </c>
      <c r="AG60" s="30">
        <v>26342.712</v>
      </c>
      <c r="AH60" s="30">
        <v>46662.024</v>
      </c>
      <c r="AI60" s="29">
        <f t="shared" si="51"/>
        <v>0.7713447271488221</v>
      </c>
      <c r="AJ60" s="32">
        <f t="shared" si="48"/>
        <v>0.0001685951791394079</v>
      </c>
      <c r="AK60" s="32">
        <f t="shared" si="48"/>
        <v>0.0008704475191317569</v>
      </c>
      <c r="AL60" s="32">
        <f t="shared" si="48"/>
        <v>0.00043022591026681267</v>
      </c>
      <c r="AM60" s="32">
        <f t="shared" si="52"/>
        <v>0.0007981723156950041</v>
      </c>
      <c r="AO60" s="51">
        <f t="shared" si="49"/>
        <v>-0.6672824810215972</v>
      </c>
      <c r="AP60" s="52">
        <f t="shared" si="53"/>
        <v>0.0001685951791394079</v>
      </c>
      <c r="AQ60" s="29">
        <f t="shared" si="50"/>
        <v>-0.8296166411231019</v>
      </c>
      <c r="AR60" s="51">
        <f t="shared" si="54"/>
        <v>-0.615743205718837</v>
      </c>
    </row>
    <row r="61" spans="1:44" ht="13">
      <c r="A61" s="25" t="s">
        <v>88</v>
      </c>
      <c r="B61" s="27">
        <v>3826.6</v>
      </c>
      <c r="C61" s="27">
        <v>3627.8</v>
      </c>
      <c r="D61" s="27">
        <v>3895.4</v>
      </c>
      <c r="E61" s="27">
        <v>2067.4</v>
      </c>
      <c r="F61" s="27">
        <v>1662.4</v>
      </c>
      <c r="G61" s="27">
        <v>2715.8</v>
      </c>
      <c r="H61" s="27">
        <v>3743.8</v>
      </c>
      <c r="I61" s="27">
        <v>4135.8</v>
      </c>
      <c r="J61" s="27">
        <v>5189.4</v>
      </c>
      <c r="K61" s="27">
        <v>5332</v>
      </c>
      <c r="L61" s="27">
        <v>10661</v>
      </c>
      <c r="M61" s="27">
        <v>9342</v>
      </c>
      <c r="N61" s="27">
        <v>12912.6</v>
      </c>
      <c r="O61" s="27">
        <v>13948.2</v>
      </c>
      <c r="P61" s="27">
        <v>19068.4</v>
      </c>
      <c r="Q61" s="26">
        <v>22184.624</v>
      </c>
      <c r="R61" s="26">
        <v>22880.755</v>
      </c>
      <c r="S61" s="26">
        <v>24870.629</v>
      </c>
      <c r="T61" s="26">
        <v>29464.133</v>
      </c>
      <c r="U61" s="26">
        <v>24773.048</v>
      </c>
      <c r="V61" s="27">
        <v>30210.28</v>
      </c>
      <c r="W61" s="26">
        <v>30681.107</v>
      </c>
      <c r="X61" s="26">
        <v>32037.686</v>
      </c>
      <c r="Y61" s="26">
        <v>34389.158</v>
      </c>
      <c r="Z61" s="26">
        <v>36424.266</v>
      </c>
      <c r="AA61" s="26">
        <v>40593.344</v>
      </c>
      <c r="AB61" s="26">
        <v>44414.959</v>
      </c>
      <c r="AC61" s="26">
        <v>47454.534</v>
      </c>
      <c r="AD61" s="27">
        <v>45207.14</v>
      </c>
      <c r="AE61" s="26">
        <v>45667.228</v>
      </c>
      <c r="AF61" s="27">
        <v>46331.96</v>
      </c>
      <c r="AG61" s="26">
        <v>46143.712</v>
      </c>
      <c r="AH61" s="26">
        <v>37505.311</v>
      </c>
      <c r="AI61" s="29">
        <f t="shared" si="51"/>
        <v>-0.18720646054656376</v>
      </c>
      <c r="AJ61" s="32">
        <f t="shared" si="48"/>
        <v>0.000726277858725474</v>
      </c>
      <c r="AK61" s="32">
        <f t="shared" si="48"/>
        <v>0.0008023500677690506</v>
      </c>
      <c r="AL61" s="32">
        <f t="shared" si="48"/>
        <v>0.000753613390234447</v>
      </c>
      <c r="AM61" s="32">
        <f t="shared" si="52"/>
        <v>0.0006415431300564955</v>
      </c>
      <c r="AO61" s="51">
        <f t="shared" si="49"/>
        <v>0.01017733039515445</v>
      </c>
      <c r="AP61" s="32">
        <f t="shared" si="53"/>
        <v>0.000726277858725474</v>
      </c>
      <c r="AQ61" s="29">
        <f t="shared" si="50"/>
        <v>0.8434238693599594</v>
      </c>
      <c r="AR61" s="51">
        <f t="shared" si="54"/>
        <v>8.801210212721477</v>
      </c>
    </row>
    <row r="62" spans="35:39" ht="12.75">
      <c r="AI62" s="50"/>
      <c r="AJ62" s="32"/>
      <c r="AK62" s="50"/>
      <c r="AL62" s="23"/>
      <c r="AM62" s="23"/>
    </row>
    <row r="63" spans="2:35" ht="12.75">
      <c r="B63" s="53">
        <f>(B52/B51)*100</f>
        <v>25.702592061759443</v>
      </c>
      <c r="C63" s="53"/>
      <c r="M63" s="53">
        <f>(M52/M51)*100</f>
        <v>17.634848892527256</v>
      </c>
      <c r="N63" s="53">
        <f>(N52/N51)*100</f>
        <v>17.592032431544915</v>
      </c>
      <c r="U63" s="54"/>
      <c r="AB63" s="53">
        <f>(AB52/AB51)*100</f>
        <v>14.979058788011153</v>
      </c>
      <c r="AC63" s="53"/>
      <c r="AD63" s="53"/>
      <c r="AG63" s="24"/>
      <c r="AH63" s="24"/>
      <c r="AI63" s="24"/>
    </row>
    <row r="64" spans="2:36" ht="12.75">
      <c r="B64" s="53">
        <f>(B60/B51*100)</f>
        <v>0.19468190588615733</v>
      </c>
      <c r="C64" s="53"/>
      <c r="M64" s="53">
        <f>(M60/M51*100)</f>
        <v>-0.018341937820448084</v>
      </c>
      <c r="N64" s="53">
        <f>(N60/N51*100)</f>
        <v>0.038663080848023786</v>
      </c>
      <c r="AB64" s="53">
        <f>(AB60/AB51*100)</f>
        <v>0.003706885555571651</v>
      </c>
      <c r="AC64" s="53"/>
      <c r="AD64" s="53"/>
      <c r="AG64" s="24"/>
      <c r="AH64" s="24"/>
      <c r="AI64" s="55">
        <f>AVERAGE(AA55:AE55)</f>
        <v>13402818.6292</v>
      </c>
      <c r="AJ64" s="12">
        <f>AH55/AI64-1</f>
        <v>-0.08053234122324504</v>
      </c>
    </row>
    <row r="65" spans="2:35" ht="12.75">
      <c r="B65" s="53">
        <f>(B56/B51*100)</f>
        <v>39.0035846441055</v>
      </c>
      <c r="C65" s="53"/>
      <c r="M65" s="53">
        <f>(M56/M51*100)</f>
        <v>40.434509170051314</v>
      </c>
      <c r="N65" s="53">
        <f>(N56/N51*100)</f>
        <v>40.23843830909357</v>
      </c>
      <c r="AB65" s="53">
        <f>(AB56/AB51*100)</f>
        <v>35.654127640340086</v>
      </c>
      <c r="AC65" s="53"/>
      <c r="AD65" s="53"/>
      <c r="AG65" s="24"/>
      <c r="AH65" s="24"/>
      <c r="AI65" s="24"/>
    </row>
    <row r="66" spans="2:35" ht="12.75">
      <c r="B66" s="56"/>
      <c r="C66" s="56">
        <f aca="true" t="shared" si="55" ref="C66:AB66">C51/B51-1</f>
        <v>-0.003941330972137003</v>
      </c>
      <c r="D66" s="56">
        <f t="shared" si="55"/>
        <v>-0.026870003784659313</v>
      </c>
      <c r="E66" s="56">
        <f t="shared" si="55"/>
        <v>-0.0010692701941706906</v>
      </c>
      <c r="F66" s="56">
        <f t="shared" si="55"/>
        <v>-0.005388993862270541</v>
      </c>
      <c r="G66" s="56">
        <f t="shared" si="55"/>
        <v>0.03458484932384254</v>
      </c>
      <c r="H66" s="56">
        <f t="shared" si="55"/>
        <v>0.033969595546962106</v>
      </c>
      <c r="I66" s="56">
        <f t="shared" si="55"/>
        <v>-0.004153261988490642</v>
      </c>
      <c r="J66" s="56">
        <f t="shared" si="55"/>
        <v>0.0065764742058223025</v>
      </c>
      <c r="K66" s="56">
        <f t="shared" si="55"/>
        <v>-0.009131481595938684</v>
      </c>
      <c r="L66" s="56">
        <f t="shared" si="55"/>
        <v>0.009251801401940929</v>
      </c>
      <c r="M66" s="56">
        <f t="shared" si="55"/>
        <v>0.02546766318554128</v>
      </c>
      <c r="N66" s="56">
        <f t="shared" si="55"/>
        <v>0.002042246028511885</v>
      </c>
      <c r="O66" s="56">
        <f t="shared" si="55"/>
        <v>0.02467486683219744</v>
      </c>
      <c r="P66" s="56">
        <f t="shared" si="55"/>
        <v>0.014356539467786922</v>
      </c>
      <c r="Q66" s="56">
        <f t="shared" si="55"/>
        <v>0.004736251293380178</v>
      </c>
      <c r="R66" s="56">
        <f t="shared" si="55"/>
        <v>0.010274862857363898</v>
      </c>
      <c r="S66" s="56">
        <f t="shared" si="55"/>
        <v>-0.011249281175438552</v>
      </c>
      <c r="T66" s="56">
        <f t="shared" si="55"/>
        <v>-0.0027330550474514714</v>
      </c>
      <c r="U66" s="56">
        <f>U51/T51-1</f>
        <v>-0.0605089405755973</v>
      </c>
      <c r="V66" s="56">
        <f t="shared" si="55"/>
        <v>0.0396201807259382</v>
      </c>
      <c r="W66" s="56">
        <f t="shared" si="55"/>
        <v>-0.028587696077358338</v>
      </c>
      <c r="X66" s="56">
        <f t="shared" si="55"/>
        <v>-0.014243184405751785</v>
      </c>
      <c r="Y66" s="56">
        <f t="shared" si="55"/>
        <v>-0.011329020588929706</v>
      </c>
      <c r="Z66" s="56">
        <f t="shared" si="55"/>
        <v>-0.03433191575573791</v>
      </c>
      <c r="AA66" s="56">
        <f t="shared" si="55"/>
        <v>0.008522839319464737</v>
      </c>
      <c r="AB66" s="56">
        <f t="shared" si="55"/>
        <v>0.012300938035933795</v>
      </c>
      <c r="AC66" s="56">
        <f aca="true" t="shared" si="56" ref="AC66">AC51/AB51-1</f>
        <v>0.01956506128237412</v>
      </c>
      <c r="AD66" s="56">
        <f>AD51/AC51-1</f>
        <v>-0.008583366398942638</v>
      </c>
      <c r="AE66" s="54">
        <f>AE51/AD51-1</f>
        <v>-0.009052208324465405</v>
      </c>
      <c r="AF66" s="54">
        <f>AF51/AE51-1</f>
        <v>-0.08163582690275961</v>
      </c>
      <c r="AG66" s="54">
        <f>AG51/AF51-1</f>
        <v>0.06034487737618166</v>
      </c>
      <c r="AH66" s="54">
        <f>AH51/AG51-1</f>
        <v>-0.04522070905159703</v>
      </c>
      <c r="AI66" s="24"/>
    </row>
    <row r="67" spans="2:35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>
        <f>U52/T52-1</f>
        <v>-0.11400626412231807</v>
      </c>
      <c r="V67" s="56"/>
      <c r="W67" s="56"/>
      <c r="X67" s="56"/>
      <c r="Y67" s="56"/>
      <c r="Z67" s="56"/>
      <c r="AA67" s="56"/>
      <c r="AB67" s="56"/>
      <c r="AC67" s="56"/>
      <c r="AG67" s="24"/>
      <c r="AH67" s="24"/>
      <c r="AI67" s="24"/>
    </row>
    <row r="68" spans="2:35" ht="12.75">
      <c r="B68" s="56">
        <f>B57/B51</f>
        <v>0.047688905032379277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>
        <f>U55/T55-1</f>
        <v>-0.0600939446210208</v>
      </c>
      <c r="V68" s="56"/>
      <c r="W68" s="56"/>
      <c r="X68" s="56"/>
      <c r="Y68" s="56"/>
      <c r="Z68" s="56"/>
      <c r="AA68" s="56"/>
      <c r="AB68" s="56"/>
      <c r="AC68" s="56"/>
      <c r="AG68" s="24"/>
      <c r="AH68" s="24"/>
      <c r="AI68" s="24"/>
    </row>
    <row r="69" spans="2:35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>
        <f>U56/T56-1</f>
        <v>-0.06256451692593856</v>
      </c>
      <c r="V69" s="56"/>
      <c r="W69" s="56"/>
      <c r="X69" s="56"/>
      <c r="Y69" s="56"/>
      <c r="Z69" s="56"/>
      <c r="AA69" s="56"/>
      <c r="AB69" s="56"/>
      <c r="AC69" s="56"/>
      <c r="AG69" s="24"/>
      <c r="AH69" s="24"/>
      <c r="AI69" s="24"/>
    </row>
    <row r="70" spans="1:35" ht="13">
      <c r="A70" s="1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>
        <f>U57/T57-1</f>
        <v>0.04777295283534899</v>
      </c>
      <c r="V70" s="56"/>
      <c r="W70" s="56"/>
      <c r="X70" s="56"/>
      <c r="Y70" s="56"/>
      <c r="Z70" s="56"/>
      <c r="AA70" s="56"/>
      <c r="AB70" s="56"/>
      <c r="AC70" s="56"/>
      <c r="AG70" s="24"/>
      <c r="AH70" s="24"/>
      <c r="AI70" s="24"/>
    </row>
    <row r="71" spans="1:35" ht="12.75">
      <c r="A71" s="2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>
        <f>U58/T58-1</f>
        <v>0.09961692252307164</v>
      </c>
      <c r="V71" s="56"/>
      <c r="W71" s="56"/>
      <c r="X71" s="56"/>
      <c r="Y71" s="56"/>
      <c r="Z71" s="56"/>
      <c r="AA71" s="56"/>
      <c r="AB71" s="56"/>
      <c r="AC71" s="56"/>
      <c r="AG71" s="24"/>
      <c r="AH71" s="24"/>
      <c r="AI71" s="24"/>
    </row>
    <row r="72" spans="1:35" ht="13">
      <c r="A72" s="15" t="s">
        <v>292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>
        <f aca="true" t="shared" si="57" ref="U72:U73">U59/T59-1</f>
        <v>-0.07012031191289592</v>
      </c>
      <c r="V72" s="56"/>
      <c r="W72" s="56"/>
      <c r="X72" s="56"/>
      <c r="Y72" s="56"/>
      <c r="Z72" s="56"/>
      <c r="AA72" s="56"/>
      <c r="AB72" s="56"/>
      <c r="AC72" s="56"/>
      <c r="AG72" s="24"/>
      <c r="AH72" s="24"/>
      <c r="AI72" s="24"/>
    </row>
    <row r="73" spans="1:35" ht="13">
      <c r="A73" s="15" t="s">
        <v>293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>
        <f t="shared" si="57"/>
        <v>0.433875902850809</v>
      </c>
      <c r="V73" s="56"/>
      <c r="W73" s="56"/>
      <c r="X73" s="56"/>
      <c r="Y73" s="56"/>
      <c r="Z73" s="56"/>
      <c r="AA73" s="56"/>
      <c r="AB73" s="56"/>
      <c r="AC73" s="56"/>
      <c r="AG73" s="24"/>
      <c r="AH73" s="24"/>
      <c r="AI73" s="24"/>
    </row>
    <row r="74" spans="1:35" ht="12.75">
      <c r="A74" s="2" t="s">
        <v>142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>
        <f>U61/T61-1</f>
        <v>-0.1592134070260952</v>
      </c>
      <c r="V74" s="56"/>
      <c r="W74" s="56"/>
      <c r="X74" s="56"/>
      <c r="Y74" s="56"/>
      <c r="Z74" s="56"/>
      <c r="AA74" s="56"/>
      <c r="AB74" s="56"/>
      <c r="AC74" s="56"/>
      <c r="AG74" s="24"/>
      <c r="AH74" s="24"/>
      <c r="AI74" s="24"/>
    </row>
    <row r="75" spans="2:35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G75" s="24"/>
      <c r="AH75" s="24"/>
      <c r="AI75" s="24"/>
    </row>
    <row r="76" spans="1:35" ht="13">
      <c r="A76" s="35"/>
      <c r="B76" s="36">
        <v>1990</v>
      </c>
      <c r="C76" s="36">
        <v>1991</v>
      </c>
      <c r="D76" s="36">
        <v>1992</v>
      </c>
      <c r="E76" s="36">
        <v>1993</v>
      </c>
      <c r="F76" s="36">
        <v>1994</v>
      </c>
      <c r="G76" s="36">
        <v>1995</v>
      </c>
      <c r="H76" s="36">
        <v>1996</v>
      </c>
      <c r="I76" s="36">
        <v>1997</v>
      </c>
      <c r="J76" s="36">
        <v>1998</v>
      </c>
      <c r="K76" s="36">
        <v>1999</v>
      </c>
      <c r="L76" s="36">
        <v>2000</v>
      </c>
      <c r="M76" s="36">
        <v>2001</v>
      </c>
      <c r="N76" s="36">
        <v>2002</v>
      </c>
      <c r="O76" s="36">
        <v>2003</v>
      </c>
      <c r="P76" s="36">
        <v>2004</v>
      </c>
      <c r="Q76" s="36">
        <v>2005</v>
      </c>
      <c r="R76" s="36">
        <v>2006</v>
      </c>
      <c r="S76" s="36">
        <v>2007</v>
      </c>
      <c r="T76" s="36">
        <v>2008</v>
      </c>
      <c r="U76" s="36">
        <v>2009</v>
      </c>
      <c r="V76" s="36">
        <v>2010</v>
      </c>
      <c r="W76" s="36">
        <v>2011</v>
      </c>
      <c r="X76" s="36">
        <v>2012</v>
      </c>
      <c r="Y76" s="36">
        <v>2013</v>
      </c>
      <c r="Z76" s="36">
        <v>2014</v>
      </c>
      <c r="AA76" s="36">
        <v>2015</v>
      </c>
      <c r="AB76" s="36">
        <v>2016</v>
      </c>
      <c r="AC76" s="36">
        <v>2017</v>
      </c>
      <c r="AD76" s="36">
        <v>2018</v>
      </c>
      <c r="AE76" s="36">
        <v>2019</v>
      </c>
      <c r="AF76" s="36">
        <v>2020</v>
      </c>
      <c r="AG76" s="36">
        <v>2021</v>
      </c>
      <c r="AH76" s="36">
        <v>2022</v>
      </c>
      <c r="AI76" s="24"/>
    </row>
    <row r="77" spans="1:60" ht="13">
      <c r="A77" s="38" t="str">
        <f>A52</f>
        <v>Solid fossil fuels</v>
      </c>
      <c r="B77" s="57">
        <f aca="true" t="shared" si="58" ref="B77:AB77">B52/1000</f>
        <v>16032.208476</v>
      </c>
      <c r="C77" s="57">
        <f t="shared" si="58"/>
        <v>15151.200238</v>
      </c>
      <c r="D77" s="57">
        <f t="shared" si="58"/>
        <v>14103.791059000001</v>
      </c>
      <c r="E77" s="57">
        <f t="shared" si="58"/>
        <v>13420.207509</v>
      </c>
      <c r="F77" s="57">
        <f t="shared" si="58"/>
        <v>13135.925978</v>
      </c>
      <c r="G77" s="57">
        <f t="shared" si="58"/>
        <v>13020.382562</v>
      </c>
      <c r="H77" s="57">
        <f t="shared" si="58"/>
        <v>13000.995508</v>
      </c>
      <c r="I77" s="57">
        <f t="shared" si="58"/>
        <v>12646.729443</v>
      </c>
      <c r="J77" s="57">
        <f t="shared" si="58"/>
        <v>12041.498683</v>
      </c>
      <c r="K77" s="57">
        <f t="shared" si="58"/>
        <v>11420.548492</v>
      </c>
      <c r="L77" s="57">
        <f t="shared" si="58"/>
        <v>11682.354619000002</v>
      </c>
      <c r="M77" s="57">
        <f t="shared" si="58"/>
        <v>11648.856126</v>
      </c>
      <c r="N77" s="57">
        <f t="shared" si="58"/>
        <v>11644.305402</v>
      </c>
      <c r="O77" s="57">
        <f t="shared" si="58"/>
        <v>11950.165492</v>
      </c>
      <c r="P77" s="57">
        <f t="shared" si="58"/>
        <v>11886.476848999999</v>
      </c>
      <c r="Q77" s="57">
        <f t="shared" si="58"/>
        <v>11482.458958000001</v>
      </c>
      <c r="R77" s="57">
        <f t="shared" si="58"/>
        <v>11798.898701</v>
      </c>
      <c r="S77" s="57">
        <f t="shared" si="58"/>
        <v>11837.601815</v>
      </c>
      <c r="T77" s="57">
        <f t="shared" si="58"/>
        <v>10948.138066</v>
      </c>
      <c r="U77" s="57">
        <f t="shared" si="58"/>
        <v>9699.981746</v>
      </c>
      <c r="V77" s="57">
        <f t="shared" si="58"/>
        <v>10261.07363</v>
      </c>
      <c r="W77" s="57">
        <f t="shared" si="58"/>
        <v>10488.04782</v>
      </c>
      <c r="X77" s="57">
        <f t="shared" si="58"/>
        <v>10415.309702</v>
      </c>
      <c r="Y77" s="57">
        <f t="shared" si="58"/>
        <v>10254.472552</v>
      </c>
      <c r="Z77" s="57">
        <f t="shared" si="58"/>
        <v>9745.398034</v>
      </c>
      <c r="AA77" s="57">
        <f t="shared" si="58"/>
        <v>9800.509306</v>
      </c>
      <c r="AB77" s="57">
        <f t="shared" si="58"/>
        <v>9402.957036</v>
      </c>
      <c r="AC77" s="58">
        <f aca="true" t="shared" si="59" ref="AC77:AE77">AC52/1000</f>
        <v>9159.687294</v>
      </c>
      <c r="AD77" s="58">
        <f t="shared" si="59"/>
        <v>8803.185554</v>
      </c>
      <c r="AE77" s="58">
        <f t="shared" si="59"/>
        <v>7193.983765999999</v>
      </c>
      <c r="AF77" s="58">
        <f>AF52/1000</f>
        <v>5883.783337</v>
      </c>
      <c r="AG77" s="58">
        <f aca="true" t="shared" si="60" ref="AG77">AG52/1000</f>
        <v>6839.789372</v>
      </c>
      <c r="AH77" s="58">
        <f>AH52/1000</f>
        <v>6784.442707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ht="13">
      <c r="A78" s="41" t="s">
        <v>93</v>
      </c>
      <c r="B78" s="57">
        <f aca="true" t="shared" si="61" ref="B78:AB78">B53/1000</f>
        <v>126.232625</v>
      </c>
      <c r="C78" s="57">
        <f t="shared" si="61"/>
        <v>142.279383</v>
      </c>
      <c r="D78" s="57">
        <f t="shared" si="61"/>
        <v>142.468481</v>
      </c>
      <c r="E78" s="57">
        <f t="shared" si="61"/>
        <v>134.705345</v>
      </c>
      <c r="F78" s="57">
        <f t="shared" si="61"/>
        <v>141.954357</v>
      </c>
      <c r="G78" s="57">
        <f t="shared" si="61"/>
        <v>130.55420900000001</v>
      </c>
      <c r="H78" s="57">
        <f t="shared" si="61"/>
        <v>149.61630499999998</v>
      </c>
      <c r="I78" s="57">
        <f t="shared" si="61"/>
        <v>157.46943299999998</v>
      </c>
      <c r="J78" s="57">
        <f t="shared" si="61"/>
        <v>142.862123</v>
      </c>
      <c r="K78" s="57">
        <f t="shared" si="61"/>
        <v>113.132322</v>
      </c>
      <c r="L78" s="57">
        <f t="shared" si="61"/>
        <v>105.90004499999999</v>
      </c>
      <c r="M78" s="57">
        <f t="shared" si="61"/>
        <v>137.702209</v>
      </c>
      <c r="N78" s="57">
        <f t="shared" si="61"/>
        <v>155.865733</v>
      </c>
      <c r="O78" s="57">
        <f t="shared" si="61"/>
        <v>147.446874</v>
      </c>
      <c r="P78" s="57">
        <f t="shared" si="61"/>
        <v>125.469038</v>
      </c>
      <c r="Q78" s="57">
        <f t="shared" si="61"/>
        <v>116.977924</v>
      </c>
      <c r="R78" s="57">
        <f t="shared" si="61"/>
        <v>138.918193</v>
      </c>
      <c r="S78" s="57">
        <f t="shared" si="61"/>
        <v>152.178786</v>
      </c>
      <c r="T78" s="57">
        <f t="shared" si="61"/>
        <v>145.131557</v>
      </c>
      <c r="U78" s="57">
        <f t="shared" si="61"/>
        <v>136.69034</v>
      </c>
      <c r="V78" s="57">
        <f t="shared" si="61"/>
        <v>140.12703299999998</v>
      </c>
      <c r="W78" s="57">
        <f t="shared" si="61"/>
        <v>132.091462</v>
      </c>
      <c r="X78" s="57">
        <f t="shared" si="61"/>
        <v>125.95025100000001</v>
      </c>
      <c r="Y78" s="57">
        <f t="shared" si="61"/>
        <v>86.330151</v>
      </c>
      <c r="Z78" s="57">
        <f t="shared" si="61"/>
        <v>98.164125</v>
      </c>
      <c r="AA78" s="57">
        <f t="shared" si="61"/>
        <v>98.112801</v>
      </c>
      <c r="AB78" s="57">
        <f t="shared" si="61"/>
        <v>97.67201</v>
      </c>
      <c r="AC78" s="57">
        <f aca="true" t="shared" si="62" ref="AC78:AE78">AC53/1000</f>
        <v>91.164552</v>
      </c>
      <c r="AD78" s="57">
        <f t="shared" si="62"/>
        <v>98.958722</v>
      </c>
      <c r="AE78" s="58">
        <f t="shared" si="62"/>
        <v>96.469932</v>
      </c>
      <c r="AF78" s="58">
        <f aca="true" t="shared" si="63" ref="AF78:AG78">AF53/1000</f>
        <v>72.937688</v>
      </c>
      <c r="AG78" s="58">
        <f t="shared" si="63"/>
        <v>57.447641000000004</v>
      </c>
      <c r="AH78" s="58">
        <f aca="true" t="shared" si="64" ref="AH78">AH53/1000</f>
        <v>53.552712</v>
      </c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ht="13">
      <c r="A79" s="41" t="s">
        <v>94</v>
      </c>
      <c r="B79" s="57">
        <f aca="true" t="shared" si="65" ref="B79:AB79">B54/1000</f>
        <v>277.341459</v>
      </c>
      <c r="C79" s="57">
        <f t="shared" si="65"/>
        <v>251.883103</v>
      </c>
      <c r="D79" s="57">
        <f t="shared" si="65"/>
        <v>174.360252</v>
      </c>
      <c r="E79" s="57">
        <f t="shared" si="65"/>
        <v>144.64002</v>
      </c>
      <c r="F79" s="57">
        <f t="shared" si="65"/>
        <v>162.365522</v>
      </c>
      <c r="G79" s="57">
        <f t="shared" si="65"/>
        <v>149.62456899999998</v>
      </c>
      <c r="H79" s="57">
        <f t="shared" si="65"/>
        <v>149.314657</v>
      </c>
      <c r="I79" s="57">
        <f t="shared" si="65"/>
        <v>145.600924</v>
      </c>
      <c r="J79" s="57">
        <f t="shared" si="65"/>
        <v>125.27191499999999</v>
      </c>
      <c r="K79" s="57">
        <f t="shared" si="65"/>
        <v>119.31377</v>
      </c>
      <c r="L79" s="57">
        <f t="shared" si="65"/>
        <v>119.405922</v>
      </c>
      <c r="M79" s="57">
        <f t="shared" si="65"/>
        <v>119.231508</v>
      </c>
      <c r="N79" s="57">
        <f t="shared" si="65"/>
        <v>112.114479</v>
      </c>
      <c r="O79" s="57">
        <f t="shared" si="65"/>
        <v>126.31127400000001</v>
      </c>
      <c r="P79" s="57">
        <f t="shared" si="65"/>
        <v>139.059341</v>
      </c>
      <c r="Q79" s="57">
        <f t="shared" si="65"/>
        <v>140.932264</v>
      </c>
      <c r="R79" s="57">
        <f t="shared" si="65"/>
        <v>137.45785500000002</v>
      </c>
      <c r="S79" s="57">
        <f t="shared" si="65"/>
        <v>177.125056</v>
      </c>
      <c r="T79" s="57">
        <f t="shared" si="65"/>
        <v>140.901682</v>
      </c>
      <c r="U79" s="57">
        <f t="shared" si="65"/>
        <v>104.17403999999999</v>
      </c>
      <c r="V79" s="57">
        <f t="shared" si="65"/>
        <v>172.077236</v>
      </c>
      <c r="W79" s="57">
        <f t="shared" si="65"/>
        <v>170.941334</v>
      </c>
      <c r="X79" s="57">
        <f t="shared" si="65"/>
        <v>143.756076</v>
      </c>
      <c r="Y79" s="57">
        <f t="shared" si="65"/>
        <v>171.586998</v>
      </c>
      <c r="Z79" s="57">
        <f t="shared" si="65"/>
        <v>164.618861</v>
      </c>
      <c r="AA79" s="57">
        <f t="shared" si="65"/>
        <v>133.17110699999998</v>
      </c>
      <c r="AB79" s="57">
        <f t="shared" si="65"/>
        <v>176.75807</v>
      </c>
      <c r="AC79" s="57">
        <f aca="true" t="shared" si="66" ref="AC79:AE79">AC54/1000</f>
        <v>182.07148800000002</v>
      </c>
      <c r="AD79" s="57">
        <f t="shared" si="66"/>
        <v>170.48442699999998</v>
      </c>
      <c r="AE79" s="58">
        <f t="shared" si="66"/>
        <v>127.565238</v>
      </c>
      <c r="AF79" s="58">
        <f aca="true" t="shared" si="67" ref="AF79:AG79">AF54/1000</f>
        <v>104.364628</v>
      </c>
      <c r="AG79" s="58">
        <f t="shared" si="67"/>
        <v>114.123317</v>
      </c>
      <c r="AH79" s="58">
        <f aca="true" t="shared" si="68" ref="AH79">AH54/1000</f>
        <v>123.277951</v>
      </c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ht="13">
      <c r="A80" s="38" t="str">
        <f aca="true" t="shared" si="69" ref="A80:A86">A55</f>
        <v>Natural gas</v>
      </c>
      <c r="B80" s="57">
        <f aca="true" t="shared" si="70" ref="B80:AB80">B55/1000</f>
        <v>10458.333695000001</v>
      </c>
      <c r="C80" s="57">
        <f t="shared" si="70"/>
        <v>10711.535232</v>
      </c>
      <c r="D80" s="57">
        <f t="shared" si="70"/>
        <v>10351.613061</v>
      </c>
      <c r="E80" s="57">
        <f t="shared" si="70"/>
        <v>10538.044526</v>
      </c>
      <c r="F80" s="57">
        <f t="shared" si="70"/>
        <v>10426.370549000001</v>
      </c>
      <c r="G80" s="57">
        <f t="shared" si="70"/>
        <v>11327.638791</v>
      </c>
      <c r="H80" s="57">
        <f t="shared" si="70"/>
        <v>12289.680567</v>
      </c>
      <c r="I80" s="57">
        <f t="shared" si="70"/>
        <v>11962.939379000001</v>
      </c>
      <c r="J80" s="57">
        <f t="shared" si="70"/>
        <v>12310.669758</v>
      </c>
      <c r="K80" s="57">
        <f t="shared" si="70"/>
        <v>12587.489081</v>
      </c>
      <c r="L80" s="57">
        <f t="shared" si="70"/>
        <v>12920.356119999999</v>
      </c>
      <c r="M80" s="57">
        <f t="shared" si="70"/>
        <v>13383.333913</v>
      </c>
      <c r="N80" s="57">
        <f t="shared" si="70"/>
        <v>13479.571177</v>
      </c>
      <c r="O80" s="57">
        <f t="shared" si="70"/>
        <v>14177.321672</v>
      </c>
      <c r="P80" s="57">
        <f t="shared" si="70"/>
        <v>14551.071069</v>
      </c>
      <c r="Q80" s="57">
        <f t="shared" si="70"/>
        <v>15060.384294</v>
      </c>
      <c r="R80" s="57">
        <f t="shared" si="70"/>
        <v>15053.650528999999</v>
      </c>
      <c r="S80" s="57">
        <f t="shared" si="70"/>
        <v>14780.96958</v>
      </c>
      <c r="T80" s="57">
        <f t="shared" si="70"/>
        <v>15042.436966</v>
      </c>
      <c r="U80" s="57">
        <f t="shared" si="70"/>
        <v>14138.477592</v>
      </c>
      <c r="V80" s="57">
        <f t="shared" si="70"/>
        <v>15191.479051999999</v>
      </c>
      <c r="W80" s="57">
        <f t="shared" si="70"/>
        <v>13963.700492</v>
      </c>
      <c r="X80" s="57">
        <f t="shared" si="70"/>
        <v>13708.334165999999</v>
      </c>
      <c r="Y80" s="57">
        <f t="shared" si="70"/>
        <v>13455.723805</v>
      </c>
      <c r="Z80" s="57">
        <f t="shared" si="70"/>
        <v>11870.448831</v>
      </c>
      <c r="AA80" s="57">
        <f t="shared" si="70"/>
        <v>12396.500812999999</v>
      </c>
      <c r="AB80" s="57">
        <f t="shared" si="70"/>
        <v>13119.792884999999</v>
      </c>
      <c r="AC80" s="57">
        <f aca="true" t="shared" si="71" ref="AC80:AE80">AC55/1000</f>
        <v>13860.061083</v>
      </c>
      <c r="AD80" s="57">
        <f t="shared" si="71"/>
        <v>13603.105368</v>
      </c>
      <c r="AE80" s="58">
        <f t="shared" si="71"/>
        <v>14034.632996999999</v>
      </c>
      <c r="AF80" s="58">
        <f aca="true" t="shared" si="72" ref="AF80:AG80">AF55/1000</f>
        <v>13698.575128</v>
      </c>
      <c r="AG80" s="58">
        <f t="shared" si="72"/>
        <v>14209.000257</v>
      </c>
      <c r="AH80" s="58">
        <f aca="true" t="shared" si="73" ref="AH80">AH55/1000</f>
        <v>12323.458266000001</v>
      </c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ht="13">
      <c r="A81" s="42" t="str">
        <f t="shared" si="69"/>
        <v>Oil and petroleum products (excluding biofuel portion)</v>
      </c>
      <c r="B81" s="58">
        <f aca="true" t="shared" si="74" ref="B81:AB81">B56/1000</f>
        <v>24328.814728999998</v>
      </c>
      <c r="C81" s="58">
        <f t="shared" si="74"/>
        <v>24489.174616</v>
      </c>
      <c r="D81" s="58">
        <f t="shared" si="74"/>
        <v>24192.66201</v>
      </c>
      <c r="E81" s="58">
        <f t="shared" si="74"/>
        <v>24234.266618</v>
      </c>
      <c r="F81" s="58">
        <f t="shared" si="74"/>
        <v>24283.167118999998</v>
      </c>
      <c r="G81" s="58">
        <f t="shared" si="74"/>
        <v>25240.535978</v>
      </c>
      <c r="H81" s="58">
        <f t="shared" si="74"/>
        <v>25878.025289999998</v>
      </c>
      <c r="I81" s="58">
        <f t="shared" si="74"/>
        <v>26029.932741</v>
      </c>
      <c r="J81" s="58">
        <f t="shared" si="74"/>
        <v>26719.640378</v>
      </c>
      <c r="K81" s="58">
        <f t="shared" si="74"/>
        <v>26303.451217</v>
      </c>
      <c r="L81" s="58">
        <f t="shared" si="74"/>
        <v>25967.590957</v>
      </c>
      <c r="M81" s="58">
        <f t="shared" si="74"/>
        <v>26709.374303</v>
      </c>
      <c r="N81" s="58">
        <f t="shared" si="74"/>
        <v>26634.140563</v>
      </c>
      <c r="O81" s="58">
        <f t="shared" si="74"/>
        <v>26893.361625999998</v>
      </c>
      <c r="P81" s="58">
        <f t="shared" si="74"/>
        <v>27084.501771000003</v>
      </c>
      <c r="Q81" s="58">
        <f t="shared" si="74"/>
        <v>27039.279246</v>
      </c>
      <c r="R81" s="58">
        <f t="shared" si="74"/>
        <v>27097.554471</v>
      </c>
      <c r="S81" s="58">
        <f t="shared" si="74"/>
        <v>26469.716718</v>
      </c>
      <c r="T81" s="58">
        <f t="shared" si="74"/>
        <v>26331.464190000002</v>
      </c>
      <c r="U81" s="58">
        <f t="shared" si="74"/>
        <v>24684.048853</v>
      </c>
      <c r="V81" s="58">
        <f t="shared" si="74"/>
        <v>24516.182022999998</v>
      </c>
      <c r="W81" s="58">
        <f t="shared" si="74"/>
        <v>23879.371579</v>
      </c>
      <c r="X81" s="58">
        <f t="shared" si="74"/>
        <v>22814.105241</v>
      </c>
      <c r="Y81" s="58">
        <f t="shared" si="74"/>
        <v>22203.000371</v>
      </c>
      <c r="Z81" s="58">
        <f t="shared" si="74"/>
        <v>21990.531643</v>
      </c>
      <c r="AA81" s="58">
        <f t="shared" si="74"/>
        <v>21921.321903</v>
      </c>
      <c r="AB81" s="58">
        <f t="shared" si="74"/>
        <v>22381.528446</v>
      </c>
      <c r="AC81" s="58">
        <f aca="true" t="shared" si="75" ref="AC81:AE81">AC56/1000</f>
        <v>22891.392238</v>
      </c>
      <c r="AD81" s="58">
        <f t="shared" si="75"/>
        <v>22492.762292</v>
      </c>
      <c r="AE81" s="58">
        <f t="shared" si="75"/>
        <v>22828.838226</v>
      </c>
      <c r="AF81" s="58">
        <f aca="true" t="shared" si="76" ref="AF81:AG81">AF56/1000</f>
        <v>19920.157185</v>
      </c>
      <c r="AG81" s="58">
        <f t="shared" si="76"/>
        <v>20953.030859000002</v>
      </c>
      <c r="AH81" s="58">
        <f aca="true" t="shared" si="77" ref="AH81">AH56/1000</f>
        <v>21531.82374</v>
      </c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0" ht="13">
      <c r="A82" s="43" t="str">
        <f t="shared" si="69"/>
        <v>Renewables and biofuels</v>
      </c>
      <c r="B82" s="59">
        <f aca="true" t="shared" si="78" ref="B82:AB82">B57/1000</f>
        <v>2974.635654</v>
      </c>
      <c r="C82" s="59">
        <f t="shared" si="78"/>
        <v>3102.612264</v>
      </c>
      <c r="D82" s="59">
        <f t="shared" si="78"/>
        <v>3169.8871</v>
      </c>
      <c r="E82" s="59">
        <f t="shared" si="78"/>
        <v>3361.342263</v>
      </c>
      <c r="F82" s="59">
        <f t="shared" si="78"/>
        <v>3379.1469279999997</v>
      </c>
      <c r="G82" s="59">
        <f t="shared" si="78"/>
        <v>3467.686898</v>
      </c>
      <c r="H82" s="59">
        <f t="shared" si="78"/>
        <v>3628.433328</v>
      </c>
      <c r="I82" s="59">
        <f t="shared" si="78"/>
        <v>3762.6646060000003</v>
      </c>
      <c r="J82" s="59">
        <f t="shared" si="78"/>
        <v>3863.267903</v>
      </c>
      <c r="K82" s="59">
        <f t="shared" si="78"/>
        <v>3875.144104</v>
      </c>
      <c r="L82" s="59">
        <f t="shared" si="78"/>
        <v>4034.501209</v>
      </c>
      <c r="M82" s="59">
        <f t="shared" si="78"/>
        <v>4171.571844</v>
      </c>
      <c r="N82" s="59">
        <f t="shared" si="78"/>
        <v>4099.23557</v>
      </c>
      <c r="O82" s="59">
        <f t="shared" si="78"/>
        <v>4455.2492520000005</v>
      </c>
      <c r="P82" s="59">
        <f t="shared" si="78"/>
        <v>4713.509994</v>
      </c>
      <c r="Q82" s="59">
        <f t="shared" si="78"/>
        <v>5020.817792999999</v>
      </c>
      <c r="R82" s="59">
        <f t="shared" si="78"/>
        <v>5356.055886</v>
      </c>
      <c r="S82" s="59">
        <f t="shared" si="78"/>
        <v>5777.044893</v>
      </c>
      <c r="T82" s="59">
        <f t="shared" si="78"/>
        <v>6223.527108</v>
      </c>
      <c r="U82" s="59">
        <f t="shared" si="78"/>
        <v>6520.843375</v>
      </c>
      <c r="V82" s="59">
        <f t="shared" si="78"/>
        <v>7285.131534</v>
      </c>
      <c r="W82" s="59">
        <f t="shared" si="78"/>
        <v>7173.99086</v>
      </c>
      <c r="X82" s="59">
        <f t="shared" si="78"/>
        <v>7934.82301</v>
      </c>
      <c r="Y82" s="59">
        <f t="shared" si="78"/>
        <v>8327.857786</v>
      </c>
      <c r="Z82" s="59">
        <f t="shared" si="78"/>
        <v>8327.247379</v>
      </c>
      <c r="AA82" s="59">
        <f t="shared" si="78"/>
        <v>8579.236841</v>
      </c>
      <c r="AB82" s="59">
        <f t="shared" si="78"/>
        <v>8722.597521</v>
      </c>
      <c r="AC82" s="59">
        <f aca="true" t="shared" si="79" ref="AC82:AE82">AC57/1000</f>
        <v>9048.438603</v>
      </c>
      <c r="AD82" s="59">
        <f t="shared" si="79"/>
        <v>9451.385001</v>
      </c>
      <c r="AE82" s="58">
        <f t="shared" si="79"/>
        <v>9734.804776</v>
      </c>
      <c r="AF82" s="58">
        <f aca="true" t="shared" si="80" ref="AF82:AG82">AF57/1000</f>
        <v>10034.205082</v>
      </c>
      <c r="AG82" s="58">
        <f t="shared" si="80"/>
        <v>10559.947627</v>
      </c>
      <c r="AH82" s="58">
        <f aca="true" t="shared" si="81" ref="AH82">AH57/1000</f>
        <v>10453.031418</v>
      </c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0" ht="13">
      <c r="A83" s="38" t="str">
        <f t="shared" si="69"/>
        <v>Non-renewable waste</v>
      </c>
      <c r="B83" s="57">
        <f aca="true" t="shared" si="82" ref="B83:AB83">B58/1000</f>
        <v>155.929</v>
      </c>
      <c r="C83" s="57">
        <f t="shared" si="82"/>
        <v>163.982</v>
      </c>
      <c r="D83" s="57">
        <f t="shared" si="82"/>
        <v>183.31</v>
      </c>
      <c r="E83" s="57">
        <f t="shared" si="82"/>
        <v>182.224</v>
      </c>
      <c r="F83" s="57">
        <f t="shared" si="82"/>
        <v>198.574</v>
      </c>
      <c r="G83" s="57">
        <f t="shared" si="82"/>
        <v>229.997</v>
      </c>
      <c r="H83" s="57">
        <f t="shared" si="82"/>
        <v>233.525</v>
      </c>
      <c r="I83" s="57">
        <f t="shared" si="82"/>
        <v>240.429</v>
      </c>
      <c r="J83" s="57">
        <f t="shared" si="82"/>
        <v>235.545</v>
      </c>
      <c r="K83" s="57">
        <f t="shared" si="82"/>
        <v>232.559</v>
      </c>
      <c r="L83" s="57">
        <f t="shared" si="82"/>
        <v>245.911384</v>
      </c>
      <c r="M83" s="57">
        <f t="shared" si="82"/>
        <v>271.92995299999995</v>
      </c>
      <c r="N83" s="57">
        <f t="shared" si="82"/>
        <v>265.19257799999997</v>
      </c>
      <c r="O83" s="57">
        <f t="shared" si="82"/>
        <v>253.390492</v>
      </c>
      <c r="P83" s="57">
        <f t="shared" si="82"/>
        <v>274.400277</v>
      </c>
      <c r="Q83" s="57">
        <f t="shared" si="82"/>
        <v>300.824402</v>
      </c>
      <c r="R83" s="57">
        <f t="shared" si="82"/>
        <v>331.311326</v>
      </c>
      <c r="S83" s="57">
        <f t="shared" si="82"/>
        <v>351.210673</v>
      </c>
      <c r="T83" s="57">
        <f t="shared" si="82"/>
        <v>381.082441</v>
      </c>
      <c r="U83" s="57">
        <f t="shared" si="82"/>
        <v>419.044701</v>
      </c>
      <c r="V83" s="57">
        <f t="shared" si="82"/>
        <v>447.072762</v>
      </c>
      <c r="W83" s="57">
        <f t="shared" si="82"/>
        <v>474.969005</v>
      </c>
      <c r="X83" s="57">
        <f t="shared" si="82"/>
        <v>479.940278</v>
      </c>
      <c r="Y83" s="57">
        <f t="shared" si="82"/>
        <v>500.06156599999997</v>
      </c>
      <c r="Z83" s="57">
        <f t="shared" si="82"/>
        <v>523.432964</v>
      </c>
      <c r="AA83" s="57">
        <f t="shared" si="82"/>
        <v>533.875722</v>
      </c>
      <c r="AB83" s="57">
        <f t="shared" si="82"/>
        <v>575.7636650000001</v>
      </c>
      <c r="AC83" s="57">
        <f aca="true" t="shared" si="83" ref="AC83:AE83">AC58/1000</f>
        <v>578.3726949999999</v>
      </c>
      <c r="AD83" s="57">
        <f t="shared" si="83"/>
        <v>581.2636580000001</v>
      </c>
      <c r="AE83" s="58">
        <f t="shared" si="83"/>
        <v>592.186742</v>
      </c>
      <c r="AF83" s="58">
        <f aca="true" t="shared" si="84" ref="AF83:AG83">AF58/1000</f>
        <v>600.424777</v>
      </c>
      <c r="AG83" s="58">
        <f t="shared" si="84"/>
        <v>608.9410600000001</v>
      </c>
      <c r="AH83" s="58">
        <f aca="true" t="shared" si="85" ref="AH83">AH58/1000</f>
        <v>597.63998</v>
      </c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ht="13">
      <c r="A84" s="38" t="str">
        <f t="shared" si="69"/>
        <v>Nuclear heat</v>
      </c>
      <c r="B84" s="57">
        <f aca="true" t="shared" si="86" ref="B84:O84">B59/1000</f>
        <v>7895.4762</v>
      </c>
      <c r="C84" s="57">
        <f t="shared" si="86"/>
        <v>8099.946599999999</v>
      </c>
      <c r="D84" s="57">
        <f t="shared" si="86"/>
        <v>8116.0307999999995</v>
      </c>
      <c r="E84" s="57">
        <f t="shared" si="86"/>
        <v>8356.761</v>
      </c>
      <c r="F84" s="57">
        <f t="shared" si="86"/>
        <v>8330.8596</v>
      </c>
      <c r="G84" s="57">
        <f t="shared" si="86"/>
        <v>8563.3266</v>
      </c>
      <c r="H84" s="57">
        <f t="shared" si="86"/>
        <v>8990.8284</v>
      </c>
      <c r="I84" s="57">
        <f t="shared" si="86"/>
        <v>9079.330800000002</v>
      </c>
      <c r="J84" s="57">
        <f t="shared" si="86"/>
        <v>9010.857</v>
      </c>
      <c r="K84" s="57">
        <f t="shared" si="86"/>
        <v>9171.373800000001</v>
      </c>
      <c r="L84" s="57">
        <f t="shared" si="86"/>
        <v>9296.847</v>
      </c>
      <c r="M84" s="57">
        <f t="shared" si="86"/>
        <v>9616.6626</v>
      </c>
      <c r="N84" s="57">
        <f t="shared" si="86"/>
        <v>9761.8614</v>
      </c>
      <c r="O84" s="57">
        <f t="shared" si="86"/>
        <v>9814.276199999998</v>
      </c>
      <c r="P84" s="57">
        <f>P59/1000</f>
        <v>10046.7474</v>
      </c>
      <c r="Q84" s="57">
        <f aca="true" t="shared" si="87" ref="Q84:AE84">Q59/1000</f>
        <v>9913.2648</v>
      </c>
      <c r="R84" s="57">
        <f t="shared" si="87"/>
        <v>9895.4778</v>
      </c>
      <c r="S84" s="57">
        <f t="shared" si="87"/>
        <v>9439.366199999999</v>
      </c>
      <c r="T84" s="57">
        <f t="shared" si="87"/>
        <v>9574.0062</v>
      </c>
      <c r="U84" s="57">
        <f t="shared" si="87"/>
        <v>8902.673899</v>
      </c>
      <c r="V84" s="57">
        <f t="shared" si="87"/>
        <v>9195.080199</v>
      </c>
      <c r="W84" s="57">
        <f t="shared" si="87"/>
        <v>9016.102699</v>
      </c>
      <c r="X84" s="57">
        <f t="shared" si="87"/>
        <v>8724.135468</v>
      </c>
      <c r="Y84" s="57">
        <f t="shared" si="87"/>
        <v>8646.330093</v>
      </c>
      <c r="Z84" s="57">
        <f t="shared" si="87"/>
        <v>8748.994582000001</v>
      </c>
      <c r="AA84" s="57">
        <f t="shared" si="87"/>
        <v>8531.930193</v>
      </c>
      <c r="AB84" s="57">
        <f t="shared" si="87"/>
        <v>8250.206291</v>
      </c>
      <c r="AC84" s="57">
        <f t="shared" si="87"/>
        <v>8160.025344</v>
      </c>
      <c r="AD84" s="57">
        <f t="shared" si="87"/>
        <v>8174.6270190000005</v>
      </c>
      <c r="AE84" s="58">
        <f t="shared" si="87"/>
        <v>8213.702811</v>
      </c>
      <c r="AF84" s="58">
        <f aca="true" t="shared" si="88" ref="AF84:AG84">AF59/1000</f>
        <v>7334.274183</v>
      </c>
      <c r="AG84" s="58">
        <f t="shared" si="88"/>
        <v>7815.185829</v>
      </c>
      <c r="AH84" s="58">
        <f aca="true" t="shared" si="89" ref="AH84">AH59/1000</f>
        <v>6509.696415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</row>
    <row r="85" spans="1:60" ht="13">
      <c r="A85" s="38" t="str">
        <f t="shared" si="69"/>
        <v>Electricity</v>
      </c>
      <c r="B85" s="57">
        <f aca="true" t="shared" si="90" ref="B85:O85">B60/1000</f>
        <v>121.43448</v>
      </c>
      <c r="C85" s="57">
        <f t="shared" si="90"/>
        <v>12.31884</v>
      </c>
      <c r="D85" s="57">
        <f t="shared" si="90"/>
        <v>19.3356</v>
      </c>
      <c r="E85" s="57">
        <f t="shared" si="90"/>
        <v>19.418400000000002</v>
      </c>
      <c r="F85" s="57">
        <f t="shared" si="90"/>
        <v>10.35</v>
      </c>
      <c r="G85" s="57">
        <f t="shared" si="90"/>
        <v>15.508799999999999</v>
      </c>
      <c r="H85" s="57">
        <f t="shared" si="90"/>
        <v>-65.052</v>
      </c>
      <c r="I85" s="57">
        <f t="shared" si="90"/>
        <v>-37.004400000000004</v>
      </c>
      <c r="J85" s="57">
        <f t="shared" si="90"/>
        <v>-41.731199999999994</v>
      </c>
      <c r="K85" s="57">
        <f t="shared" si="90"/>
        <v>-3.4596</v>
      </c>
      <c r="L85" s="57">
        <f t="shared" si="90"/>
        <v>31.851086</v>
      </c>
      <c r="M85" s="57">
        <f t="shared" si="90"/>
        <v>-12.11593</v>
      </c>
      <c r="N85" s="57">
        <f t="shared" si="90"/>
        <v>25.591399000000003</v>
      </c>
      <c r="O85" s="57">
        <f t="shared" si="90"/>
        <v>-7.431232</v>
      </c>
      <c r="P85" s="57">
        <f>P60/1000</f>
        <v>-42.545779</v>
      </c>
      <c r="Q85" s="57">
        <f aca="true" t="shared" si="91" ref="Q85:AE85">Q60/1000</f>
        <v>26.477528</v>
      </c>
      <c r="R85" s="57">
        <f t="shared" si="91"/>
        <v>1.631844</v>
      </c>
      <c r="S85" s="57">
        <f t="shared" si="91"/>
        <v>38.172535</v>
      </c>
      <c r="T85" s="57">
        <f t="shared" si="91"/>
        <v>43.391859</v>
      </c>
      <c r="U85" s="57">
        <f t="shared" si="91"/>
        <v>62.218540999999995</v>
      </c>
      <c r="V85" s="57">
        <f t="shared" si="91"/>
        <v>17.637805</v>
      </c>
      <c r="W85" s="57">
        <f t="shared" si="91"/>
        <v>3.479069</v>
      </c>
      <c r="X85" s="57">
        <f t="shared" si="91"/>
        <v>24.428228999999998</v>
      </c>
      <c r="Y85" s="57">
        <f t="shared" si="91"/>
        <v>-6.553246</v>
      </c>
      <c r="Z85" s="57">
        <f t="shared" si="91"/>
        <v>-18.084363</v>
      </c>
      <c r="AA85" s="57">
        <f t="shared" si="91"/>
        <v>-24.030382000000003</v>
      </c>
      <c r="AB85" s="57">
        <f t="shared" si="91"/>
        <v>2.326961</v>
      </c>
      <c r="AC85" s="57">
        <f t="shared" si="91"/>
        <v>-16.472484</v>
      </c>
      <c r="AD85" s="57">
        <f t="shared" si="91"/>
        <v>31.861875</v>
      </c>
      <c r="AE85" s="58">
        <f t="shared" si="91"/>
        <v>10.601004000000001</v>
      </c>
      <c r="AF85" s="58">
        <f aca="true" t="shared" si="92" ref="AF85:AG85">AF60/1000</f>
        <v>50.264269</v>
      </c>
      <c r="AG85" s="58">
        <f t="shared" si="92"/>
        <v>26.342712</v>
      </c>
      <c r="AH85" s="58">
        <f aca="true" t="shared" si="93" ref="AH85">AH60/1000</f>
        <v>46.662023999999995</v>
      </c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60" ht="13">
      <c r="A86" s="45" t="str">
        <f t="shared" si="69"/>
        <v>Heat</v>
      </c>
      <c r="B86" s="60">
        <f aca="true" t="shared" si="94" ref="B86:O86">B61/1000</f>
        <v>3.8266</v>
      </c>
      <c r="C86" s="60">
        <f t="shared" si="94"/>
        <v>3.6278</v>
      </c>
      <c r="D86" s="60">
        <f t="shared" si="94"/>
        <v>3.8954</v>
      </c>
      <c r="E86" s="60">
        <f t="shared" si="94"/>
        <v>2.0674</v>
      </c>
      <c r="F86" s="60">
        <f t="shared" si="94"/>
        <v>1.6624</v>
      </c>
      <c r="G86" s="60">
        <f t="shared" si="94"/>
        <v>2.7158</v>
      </c>
      <c r="H86" s="60">
        <f t="shared" si="94"/>
        <v>3.7438000000000002</v>
      </c>
      <c r="I86" s="60">
        <f t="shared" si="94"/>
        <v>4.135800000000001</v>
      </c>
      <c r="J86" s="60">
        <f t="shared" si="94"/>
        <v>5.1894</v>
      </c>
      <c r="K86" s="60">
        <f t="shared" si="94"/>
        <v>5.332</v>
      </c>
      <c r="L86" s="60">
        <f t="shared" si="94"/>
        <v>10.661</v>
      </c>
      <c r="M86" s="60">
        <f t="shared" si="94"/>
        <v>9.342</v>
      </c>
      <c r="N86" s="60">
        <f t="shared" si="94"/>
        <v>12.912600000000001</v>
      </c>
      <c r="O86" s="60">
        <f t="shared" si="94"/>
        <v>13.9482</v>
      </c>
      <c r="P86" s="60">
        <f>P61/1000</f>
        <v>19.0684</v>
      </c>
      <c r="Q86" s="60">
        <f aca="true" t="shared" si="95" ref="Q86:AE86">Q61/1000</f>
        <v>22.184624</v>
      </c>
      <c r="R86" s="60">
        <f t="shared" si="95"/>
        <v>22.880755</v>
      </c>
      <c r="S86" s="60">
        <f t="shared" si="95"/>
        <v>24.870629</v>
      </c>
      <c r="T86" s="60">
        <f t="shared" si="95"/>
        <v>29.464133</v>
      </c>
      <c r="U86" s="60">
        <f t="shared" si="95"/>
        <v>24.773048</v>
      </c>
      <c r="V86" s="60">
        <f t="shared" si="95"/>
        <v>30.210279999999997</v>
      </c>
      <c r="W86" s="60">
        <f t="shared" si="95"/>
        <v>30.681107</v>
      </c>
      <c r="X86" s="60">
        <f t="shared" si="95"/>
        <v>32.037686</v>
      </c>
      <c r="Y86" s="60">
        <f t="shared" si="95"/>
        <v>34.389158</v>
      </c>
      <c r="Z86" s="60">
        <f t="shared" si="95"/>
        <v>36.424266</v>
      </c>
      <c r="AA86" s="60">
        <f t="shared" si="95"/>
        <v>40.593343999999995</v>
      </c>
      <c r="AB86" s="60">
        <f t="shared" si="95"/>
        <v>44.414959</v>
      </c>
      <c r="AC86" s="60">
        <f t="shared" si="95"/>
        <v>47.454534</v>
      </c>
      <c r="AD86" s="60">
        <f t="shared" si="95"/>
        <v>45.20714</v>
      </c>
      <c r="AE86" s="61">
        <f t="shared" si="95"/>
        <v>45.667228</v>
      </c>
      <c r="AF86" s="61">
        <f aca="true" t="shared" si="96" ref="AF86:AG86">AF61/1000</f>
        <v>46.33196</v>
      </c>
      <c r="AG86" s="61">
        <f t="shared" si="96"/>
        <v>46.143712</v>
      </c>
      <c r="AH86" s="61">
        <f aca="true" t="shared" si="97" ref="AH86">AH61/1000</f>
        <v>37.505311</v>
      </c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</row>
    <row r="87" spans="1:35" ht="13">
      <c r="A87" s="47" t="s">
        <v>345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G87" s="24"/>
      <c r="AH87" s="24"/>
      <c r="AI87" s="24"/>
    </row>
    <row r="88" spans="2:35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G88" s="24"/>
      <c r="AH88" s="24"/>
      <c r="AI88" s="24"/>
    </row>
    <row r="89" spans="2:35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G89" s="24"/>
      <c r="AH89" s="24"/>
      <c r="AI89" s="24"/>
    </row>
    <row r="90" spans="2:35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G90" s="24"/>
      <c r="AH90" s="24"/>
      <c r="AI90" s="24"/>
    </row>
    <row r="91" spans="2:35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G91" s="24"/>
      <c r="AH91" s="24"/>
      <c r="AI91" s="24"/>
    </row>
    <row r="93" spans="1:2" ht="13">
      <c r="A93" s="48" t="s">
        <v>84</v>
      </c>
      <c r="B93" s="48" t="s">
        <v>91</v>
      </c>
    </row>
    <row r="94" spans="1:2" ht="12.75">
      <c r="A94" s="12" t="s">
        <v>3</v>
      </c>
      <c r="B94" s="16" t="s">
        <v>118</v>
      </c>
    </row>
    <row r="95" spans="1:2" s="15" customFormat="1" ht="13.5" customHeight="1">
      <c r="A95" s="2" t="s">
        <v>2</v>
      </c>
      <c r="B95" s="2" t="s">
        <v>141</v>
      </c>
    </row>
    <row r="96" spans="35:43" s="15" customFormat="1" ht="12.75" customHeight="1">
      <c r="AI96" s="62" t="s">
        <v>328</v>
      </c>
      <c r="AJ96" s="63" t="s">
        <v>331</v>
      </c>
      <c r="AK96" s="63" t="s">
        <v>121</v>
      </c>
      <c r="AL96" s="62"/>
      <c r="AM96" s="62" t="s">
        <v>332</v>
      </c>
      <c r="AO96" s="62" t="s">
        <v>126</v>
      </c>
      <c r="AP96" s="63" t="s">
        <v>130</v>
      </c>
      <c r="AQ96" s="63" t="s">
        <v>131</v>
      </c>
    </row>
    <row r="97" spans="1:34" ht="13">
      <c r="A97" s="49" t="s">
        <v>89</v>
      </c>
      <c r="B97" s="22" t="s">
        <v>166</v>
      </c>
      <c r="C97" s="22" t="s">
        <v>167</v>
      </c>
      <c r="D97" s="22" t="s">
        <v>168</v>
      </c>
      <c r="E97" s="22" t="s">
        <v>169</v>
      </c>
      <c r="F97" s="22" t="s">
        <v>170</v>
      </c>
      <c r="G97" s="22" t="s">
        <v>171</v>
      </c>
      <c r="H97" s="22" t="s">
        <v>172</v>
      </c>
      <c r="I97" s="22" t="s">
        <v>173</v>
      </c>
      <c r="J97" s="22" t="s">
        <v>174</v>
      </c>
      <c r="K97" s="22" t="s">
        <v>175</v>
      </c>
      <c r="L97" s="22" t="s">
        <v>176</v>
      </c>
      <c r="M97" s="22" t="s">
        <v>177</v>
      </c>
      <c r="N97" s="22" t="s">
        <v>178</v>
      </c>
      <c r="O97" s="22" t="s">
        <v>179</v>
      </c>
      <c r="P97" s="22" t="s">
        <v>180</v>
      </c>
      <c r="Q97" s="22" t="s">
        <v>181</v>
      </c>
      <c r="R97" s="22" t="s">
        <v>182</v>
      </c>
      <c r="S97" s="22" t="s">
        <v>183</v>
      </c>
      <c r="T97" s="22" t="s">
        <v>184</v>
      </c>
      <c r="U97" s="22" t="s">
        <v>185</v>
      </c>
      <c r="V97" s="22" t="s">
        <v>186</v>
      </c>
      <c r="W97" s="22" t="s">
        <v>187</v>
      </c>
      <c r="X97" s="22" t="s">
        <v>188</v>
      </c>
      <c r="Y97" s="22" t="s">
        <v>189</v>
      </c>
      <c r="Z97" s="22" t="s">
        <v>190</v>
      </c>
      <c r="AA97" s="22" t="s">
        <v>191</v>
      </c>
      <c r="AB97" s="22" t="s">
        <v>192</v>
      </c>
      <c r="AC97" s="22" t="s">
        <v>193</v>
      </c>
      <c r="AD97" s="22" t="s">
        <v>194</v>
      </c>
      <c r="AE97" s="22" t="s">
        <v>195</v>
      </c>
      <c r="AF97" s="22" t="s">
        <v>196</v>
      </c>
      <c r="AG97" s="22" t="s">
        <v>197</v>
      </c>
      <c r="AH97" s="22" t="s">
        <v>289</v>
      </c>
    </row>
    <row r="98" spans="1:43" ht="13">
      <c r="A98" s="64" t="s">
        <v>48</v>
      </c>
      <c r="B98" s="26">
        <v>37952347.574</v>
      </c>
      <c r="C98" s="26">
        <v>38060746.097</v>
      </c>
      <c r="D98" s="26">
        <v>36961886.813</v>
      </c>
      <c r="E98" s="26">
        <v>37009352.887</v>
      </c>
      <c r="F98" s="26">
        <v>36616653.589</v>
      </c>
      <c r="G98" s="27">
        <v>37368625.99</v>
      </c>
      <c r="H98" s="26">
        <v>39060571.318</v>
      </c>
      <c r="I98" s="26">
        <v>38589528.587</v>
      </c>
      <c r="J98" s="26">
        <v>38801144.067</v>
      </c>
      <c r="K98" s="27">
        <v>38668553.18</v>
      </c>
      <c r="L98" s="26">
        <v>38773495.643</v>
      </c>
      <c r="M98" s="26">
        <v>39794438.707</v>
      </c>
      <c r="N98" s="26">
        <v>39551427.736</v>
      </c>
      <c r="O98" s="26">
        <v>40740086.481</v>
      </c>
      <c r="P98" s="26">
        <v>41091958.066</v>
      </c>
      <c r="Q98" s="26">
        <v>41309503.098</v>
      </c>
      <c r="R98" s="26">
        <v>41447066.657</v>
      </c>
      <c r="S98" s="26">
        <v>40666996.092</v>
      </c>
      <c r="T98" s="26">
        <v>41058329.709</v>
      </c>
      <c r="U98" s="26">
        <v>39154777.911</v>
      </c>
      <c r="V98" s="26">
        <v>40777475.066</v>
      </c>
      <c r="W98" s="27">
        <v>39128895.1</v>
      </c>
      <c r="X98" s="26">
        <v>39102536.819</v>
      </c>
      <c r="Y98" s="26">
        <v>39030523.961</v>
      </c>
      <c r="Z98" s="26">
        <v>37284673.001</v>
      </c>
      <c r="AA98" s="26">
        <v>38095619.299</v>
      </c>
      <c r="AB98" s="26">
        <v>38861145.503</v>
      </c>
      <c r="AC98" s="26">
        <v>39405225.746</v>
      </c>
      <c r="AD98" s="26">
        <v>39478523.329</v>
      </c>
      <c r="AE98" s="26">
        <v>39271321.495</v>
      </c>
      <c r="AF98" s="27">
        <v>37058175.77</v>
      </c>
      <c r="AG98" s="26">
        <v>39320402.849</v>
      </c>
      <c r="AH98" s="26">
        <v>37771279.328</v>
      </c>
      <c r="AI98" s="65">
        <f>AH98/AG98-1</f>
        <v>-0.03939744785802457</v>
      </c>
      <c r="AJ98" s="65">
        <f>AH98/B98-1</f>
        <v>-0.004770936650149271</v>
      </c>
      <c r="AK98" s="65">
        <f>AH98/$AH$98</f>
        <v>1</v>
      </c>
      <c r="AM98" s="65">
        <f>AH98/R98-1</f>
        <v>-0.0886863082354995</v>
      </c>
      <c r="AO98" s="65">
        <f aca="true" t="shared" si="98" ref="AO98:AO108">AE98/AD98-1</f>
        <v>-0.005248469712842541</v>
      </c>
      <c r="AP98" s="66">
        <f aca="true" t="shared" si="99" ref="AP98:AP108">AE98/U98-1</f>
        <v>0.0029764843581774336</v>
      </c>
      <c r="AQ98" s="67">
        <f aca="true" t="shared" si="100" ref="AQ98:AQ108">AE98/$AE$98</f>
        <v>1</v>
      </c>
    </row>
    <row r="99" spans="1:43" ht="13">
      <c r="A99" s="41" t="s">
        <v>68</v>
      </c>
      <c r="B99" s="31">
        <v>3639529.08</v>
      </c>
      <c r="C99" s="30">
        <v>3159522.764</v>
      </c>
      <c r="D99" s="30">
        <v>2655512.984</v>
      </c>
      <c r="E99" s="31">
        <v>2505160.8</v>
      </c>
      <c r="F99" s="30">
        <v>2210624.034</v>
      </c>
      <c r="G99" s="30">
        <v>2171022.339</v>
      </c>
      <c r="H99" s="30">
        <v>2182030.488</v>
      </c>
      <c r="I99" s="30">
        <v>1980639.672</v>
      </c>
      <c r="J99" s="30">
        <v>1616855.057</v>
      </c>
      <c r="K99" s="30">
        <v>1479219.559</v>
      </c>
      <c r="L99" s="30">
        <v>1400631.551</v>
      </c>
      <c r="M99" s="30">
        <v>1332451.351</v>
      </c>
      <c r="N99" s="30">
        <v>1260178.608</v>
      </c>
      <c r="O99" s="30">
        <v>1277137.555</v>
      </c>
      <c r="P99" s="30">
        <v>1234300.949</v>
      </c>
      <c r="Q99" s="30">
        <v>1194793.598</v>
      </c>
      <c r="R99" s="30">
        <v>1249130.401</v>
      </c>
      <c r="S99" s="30">
        <v>1221207.614</v>
      </c>
      <c r="T99" s="30">
        <v>1195418.737</v>
      </c>
      <c r="U99" s="30">
        <v>1068360.729</v>
      </c>
      <c r="V99" s="30">
        <v>1139522.573</v>
      </c>
      <c r="W99" s="30">
        <v>1126827.672</v>
      </c>
      <c r="X99" s="30">
        <v>1087090.987</v>
      </c>
      <c r="Y99" s="30">
        <v>1038659.029</v>
      </c>
      <c r="Z99" s="30">
        <v>972977.511</v>
      </c>
      <c r="AA99" s="30">
        <v>984006.488</v>
      </c>
      <c r="AB99" s="30">
        <v>994100.469</v>
      </c>
      <c r="AC99" s="30">
        <v>1001495.504</v>
      </c>
      <c r="AD99" s="30">
        <v>947551.923</v>
      </c>
      <c r="AE99" s="30">
        <v>829468.943</v>
      </c>
      <c r="AF99" s="30">
        <v>801411.346</v>
      </c>
      <c r="AG99" s="30">
        <v>788975.564</v>
      </c>
      <c r="AH99" s="30">
        <v>682209.198</v>
      </c>
      <c r="AI99" s="65">
        <f aca="true" t="shared" si="101" ref="AI99:AI108">AH99/AG99-1</f>
        <v>-0.13532277914756818</v>
      </c>
      <c r="AJ99" s="65">
        <f aca="true" t="shared" si="102" ref="AJ99:AJ108">AH99/B99-1</f>
        <v>-0.8125556403027834</v>
      </c>
      <c r="AK99" s="65">
        <f aca="true" t="shared" si="103" ref="AK99:AK108">AH99/$AH$98</f>
        <v>0.01806158568460972</v>
      </c>
      <c r="AO99" s="65">
        <f t="shared" si="98"/>
        <v>-0.12461900729000996</v>
      </c>
      <c r="AP99" s="65">
        <f t="shared" si="99"/>
        <v>-0.22360592215290986</v>
      </c>
      <c r="AQ99" s="67">
        <f t="shared" si="100"/>
        <v>0.02112149302400245</v>
      </c>
    </row>
    <row r="100" spans="1:44" s="33" customFormat="1" ht="13">
      <c r="A100" s="41" t="s">
        <v>93</v>
      </c>
      <c r="B100" s="26">
        <v>52898.636</v>
      </c>
      <c r="C100" s="26">
        <v>44045.317</v>
      </c>
      <c r="D100" s="26">
        <v>47495.126</v>
      </c>
      <c r="E100" s="26">
        <v>43985.485</v>
      </c>
      <c r="F100" s="26">
        <v>44921.171</v>
      </c>
      <c r="G100" s="26">
        <v>40235.044</v>
      </c>
      <c r="H100" s="26">
        <v>39674.115</v>
      </c>
      <c r="I100" s="26">
        <v>35614.855</v>
      </c>
      <c r="J100" s="26">
        <v>42099.588</v>
      </c>
      <c r="K100" s="26">
        <v>30611.973</v>
      </c>
      <c r="L100" s="26">
        <v>27608.847</v>
      </c>
      <c r="M100" s="26">
        <v>27976.243</v>
      </c>
      <c r="N100" s="26">
        <v>26954.989</v>
      </c>
      <c r="O100" s="26">
        <v>26383.385</v>
      </c>
      <c r="P100" s="26">
        <v>23897.225</v>
      </c>
      <c r="Q100" s="26">
        <v>23940.179</v>
      </c>
      <c r="R100" s="26">
        <v>27099.566</v>
      </c>
      <c r="S100" s="26">
        <v>27044.042</v>
      </c>
      <c r="T100" s="26">
        <v>27022.011</v>
      </c>
      <c r="U100" s="26">
        <v>23978.472</v>
      </c>
      <c r="V100" s="26">
        <v>25258.672</v>
      </c>
      <c r="W100" s="26">
        <v>24083.519</v>
      </c>
      <c r="X100" s="26">
        <v>21410.094</v>
      </c>
      <c r="Y100" s="26">
        <v>20549.106</v>
      </c>
      <c r="Z100" s="27">
        <v>20250.07</v>
      </c>
      <c r="AA100" s="26">
        <v>19231.894</v>
      </c>
      <c r="AB100" s="26">
        <v>18680.625</v>
      </c>
      <c r="AC100" s="26">
        <v>18114.551</v>
      </c>
      <c r="AD100" s="27">
        <v>19347.72</v>
      </c>
      <c r="AE100" s="26">
        <v>18226.425</v>
      </c>
      <c r="AF100" s="27">
        <v>15873.28</v>
      </c>
      <c r="AG100" s="26">
        <v>14975.618</v>
      </c>
      <c r="AH100" s="26">
        <v>12764.865</v>
      </c>
      <c r="AI100" s="65">
        <f t="shared" si="101"/>
        <v>-0.14762349039618938</v>
      </c>
      <c r="AJ100" s="65">
        <f t="shared" si="102"/>
        <v>-0.758691982152432</v>
      </c>
      <c r="AK100" s="65">
        <f t="shared" si="103"/>
        <v>0.0003379516189841458</v>
      </c>
      <c r="AO100" s="65">
        <f t="shared" si="98"/>
        <v>-0.05795489080883953</v>
      </c>
      <c r="AP100" s="65">
        <f t="shared" si="99"/>
        <v>-0.23988380076929017</v>
      </c>
      <c r="AQ100" s="67">
        <f t="shared" si="100"/>
        <v>0.00046411539785643776</v>
      </c>
      <c r="AR100" s="12"/>
    </row>
    <row r="101" spans="1:44" s="33" customFormat="1" ht="13">
      <c r="A101" s="41" t="s">
        <v>94</v>
      </c>
      <c r="B101" s="30">
        <v>6630.329</v>
      </c>
      <c r="C101" s="31">
        <v>7124.93</v>
      </c>
      <c r="D101" s="30">
        <v>4280.179</v>
      </c>
      <c r="E101" s="30">
        <v>3029.458</v>
      </c>
      <c r="F101" s="30">
        <v>3682.305</v>
      </c>
      <c r="G101" s="30">
        <v>3881.663</v>
      </c>
      <c r="H101" s="30">
        <v>3853.932</v>
      </c>
      <c r="I101" s="30">
        <v>3793.176</v>
      </c>
      <c r="J101" s="30">
        <v>3808.527</v>
      </c>
      <c r="K101" s="30">
        <v>2385.435</v>
      </c>
      <c r="L101" s="30">
        <v>2525.023</v>
      </c>
      <c r="M101" s="30">
        <v>2471.503</v>
      </c>
      <c r="N101" s="30">
        <v>2118.446</v>
      </c>
      <c r="O101" s="30">
        <v>1830.786</v>
      </c>
      <c r="P101" s="30">
        <v>1969.077</v>
      </c>
      <c r="Q101" s="30">
        <v>2814.175</v>
      </c>
      <c r="R101" s="30">
        <v>2179.288</v>
      </c>
      <c r="S101" s="31">
        <v>3117.6</v>
      </c>
      <c r="T101" s="30">
        <v>2935.381</v>
      </c>
      <c r="U101" s="30">
        <v>1358.337</v>
      </c>
      <c r="V101" s="30">
        <v>1844.836</v>
      </c>
      <c r="W101" s="30">
        <v>2186.308</v>
      </c>
      <c r="X101" s="30">
        <v>1738.387</v>
      </c>
      <c r="Y101" s="30">
        <v>1518.711</v>
      </c>
      <c r="Z101" s="30">
        <v>1419.778</v>
      </c>
      <c r="AA101" s="30">
        <v>626.405</v>
      </c>
      <c r="AB101" s="30">
        <v>407.718</v>
      </c>
      <c r="AC101" s="30">
        <v>836.553</v>
      </c>
      <c r="AD101" s="30">
        <v>938.789</v>
      </c>
      <c r="AE101" s="30">
        <v>832.383</v>
      </c>
      <c r="AF101" s="30">
        <v>57.758</v>
      </c>
      <c r="AG101" s="31">
        <v>0</v>
      </c>
      <c r="AH101" s="31">
        <v>0</v>
      </c>
      <c r="AI101" s="65" t="e">
        <f t="shared" si="101"/>
        <v>#DIV/0!</v>
      </c>
      <c r="AJ101" s="65">
        <f t="shared" si="102"/>
        <v>-1</v>
      </c>
      <c r="AK101" s="65">
        <f t="shared" si="103"/>
        <v>0</v>
      </c>
      <c r="AO101" s="65">
        <f t="shared" si="98"/>
        <v>-0.11334389303666736</v>
      </c>
      <c r="AP101" s="65">
        <f t="shared" si="99"/>
        <v>-0.38720435355880023</v>
      </c>
      <c r="AQ101" s="67">
        <f t="shared" si="100"/>
        <v>2.1195696205588056E-05</v>
      </c>
      <c r="AR101" s="12"/>
    </row>
    <row r="102" spans="1:43" ht="13">
      <c r="A102" s="41" t="s">
        <v>73</v>
      </c>
      <c r="B102" s="26">
        <v>7150943.068</v>
      </c>
      <c r="C102" s="26">
        <v>7432086.954</v>
      </c>
      <c r="D102" s="26">
        <v>6978242.467</v>
      </c>
      <c r="E102" s="26">
        <v>7206992.461</v>
      </c>
      <c r="F102" s="27">
        <v>7283797.93</v>
      </c>
      <c r="G102" s="26">
        <v>7827062.437</v>
      </c>
      <c r="H102" s="26">
        <v>8503773.887</v>
      </c>
      <c r="I102" s="26">
        <v>8210941.932</v>
      </c>
      <c r="J102" s="26">
        <v>8310306.976</v>
      </c>
      <c r="K102" s="26">
        <v>8447902.303</v>
      </c>
      <c r="L102" s="26">
        <v>8587353.545</v>
      </c>
      <c r="M102" s="26">
        <v>8919605.461</v>
      </c>
      <c r="N102" s="26">
        <v>8841570.196</v>
      </c>
      <c r="O102" s="27">
        <v>9183446.52</v>
      </c>
      <c r="P102" s="27">
        <v>9186913.85</v>
      </c>
      <c r="Q102" s="27">
        <v>9326788.3</v>
      </c>
      <c r="R102" s="26">
        <v>9120538.971</v>
      </c>
      <c r="S102" s="26">
        <v>8699998.727</v>
      </c>
      <c r="T102" s="26">
        <v>8857777.079</v>
      </c>
      <c r="U102" s="26">
        <v>8342940.295</v>
      </c>
      <c r="V102" s="26">
        <v>9115311.265</v>
      </c>
      <c r="W102" s="27">
        <v>8373953.52</v>
      </c>
      <c r="X102" s="26">
        <v>8579923.836</v>
      </c>
      <c r="Y102" s="26">
        <v>8780117.162</v>
      </c>
      <c r="Z102" s="26">
        <v>7799671.363</v>
      </c>
      <c r="AA102" s="26">
        <v>8054708.672</v>
      </c>
      <c r="AB102" s="26">
        <v>8381401.992</v>
      </c>
      <c r="AC102" s="26">
        <v>8446886.142</v>
      </c>
      <c r="AD102" s="26">
        <v>8447311.035</v>
      </c>
      <c r="AE102" s="26">
        <v>8340007.943</v>
      </c>
      <c r="AF102" s="26">
        <v>8129175.399</v>
      </c>
      <c r="AG102" s="26">
        <v>8968042.433</v>
      </c>
      <c r="AH102" s="26">
        <v>7732164.233</v>
      </c>
      <c r="AI102" s="65">
        <f t="shared" si="101"/>
        <v>-0.13780913830785402</v>
      </c>
      <c r="AJ102" s="65">
        <f t="shared" si="102"/>
        <v>0.08127895292593323</v>
      </c>
      <c r="AK102" s="65">
        <f t="shared" si="103"/>
        <v>0.20471014936653512</v>
      </c>
      <c r="AO102" s="65">
        <f t="shared" si="98"/>
        <v>-0.012702633010126863</v>
      </c>
      <c r="AP102" s="65">
        <f t="shared" si="99"/>
        <v>-0.0003514770448204141</v>
      </c>
      <c r="AQ102" s="67">
        <f t="shared" si="100"/>
        <v>0.21236891516527767</v>
      </c>
    </row>
    <row r="103" spans="1:43" ht="13">
      <c r="A103" s="41" t="s">
        <v>86</v>
      </c>
      <c r="B103" s="30">
        <v>15682131.286</v>
      </c>
      <c r="C103" s="30">
        <v>16027120.032</v>
      </c>
      <c r="D103" s="30">
        <v>15966573.355</v>
      </c>
      <c r="E103" s="30">
        <v>15956635.133</v>
      </c>
      <c r="F103" s="30">
        <v>15872000.602</v>
      </c>
      <c r="G103" s="30">
        <v>15970806.472</v>
      </c>
      <c r="H103" s="30">
        <v>16535284.991</v>
      </c>
      <c r="I103" s="30">
        <v>16580374.318</v>
      </c>
      <c r="J103" s="30">
        <v>16931082.882</v>
      </c>
      <c r="K103" s="30">
        <v>16864748.615</v>
      </c>
      <c r="L103" s="30">
        <v>16623801.325</v>
      </c>
      <c r="M103" s="31">
        <v>17059758</v>
      </c>
      <c r="N103" s="30">
        <v>16865885.512</v>
      </c>
      <c r="O103" s="30">
        <v>17076879.976</v>
      </c>
      <c r="P103" s="30">
        <v>17113458.791</v>
      </c>
      <c r="Q103" s="30">
        <v>16977955.454</v>
      </c>
      <c r="R103" s="30">
        <v>16916898.322</v>
      </c>
      <c r="S103" s="30">
        <v>16359165.823</v>
      </c>
      <c r="T103" s="30">
        <v>16344176.738</v>
      </c>
      <c r="U103" s="30">
        <v>15535063.994</v>
      </c>
      <c r="V103" s="30">
        <v>15346182.933</v>
      </c>
      <c r="W103" s="30">
        <v>14872218.268</v>
      </c>
      <c r="X103" s="30">
        <v>14321553.344</v>
      </c>
      <c r="Y103" s="30">
        <v>14156761.331</v>
      </c>
      <c r="Z103" s="30">
        <v>13950168.333</v>
      </c>
      <c r="AA103" s="30">
        <v>14173897.657</v>
      </c>
      <c r="AB103" s="30">
        <v>14348760.169</v>
      </c>
      <c r="AC103" s="31">
        <v>14469250.21</v>
      </c>
      <c r="AD103" s="30">
        <v>14405789.798</v>
      </c>
      <c r="AE103" s="30">
        <v>14473180.394</v>
      </c>
      <c r="AF103" s="30">
        <v>12964610.723</v>
      </c>
      <c r="AG103" s="30">
        <v>13617908.272</v>
      </c>
      <c r="AH103" s="30">
        <v>13891486.723</v>
      </c>
      <c r="AI103" s="65">
        <f t="shared" si="101"/>
        <v>0.020089608883804067</v>
      </c>
      <c r="AJ103" s="65">
        <f t="shared" si="102"/>
        <v>-0.11418375030430805</v>
      </c>
      <c r="AK103" s="65">
        <f t="shared" si="103"/>
        <v>0.36777908956613453</v>
      </c>
      <c r="AO103" s="65">
        <f t="shared" si="98"/>
        <v>0.0046780216110993145</v>
      </c>
      <c r="AP103" s="65">
        <f t="shared" si="99"/>
        <v>-0.06835398942740922</v>
      </c>
      <c r="AQ103" s="67">
        <f t="shared" si="100"/>
        <v>0.36854324843238895</v>
      </c>
    </row>
    <row r="104" spans="1:43" ht="13">
      <c r="A104" s="41" t="s">
        <v>87</v>
      </c>
      <c r="B104" s="26">
        <v>1616829.015</v>
      </c>
      <c r="C104" s="26">
        <v>1683455.697</v>
      </c>
      <c r="D104" s="26">
        <v>1658201.883</v>
      </c>
      <c r="E104" s="26">
        <v>1782101.896</v>
      </c>
      <c r="F104" s="27">
        <v>1752354.9</v>
      </c>
      <c r="G104" s="26">
        <v>1826316.511</v>
      </c>
      <c r="H104" s="26">
        <v>1932751.727</v>
      </c>
      <c r="I104" s="26">
        <v>2017817.808</v>
      </c>
      <c r="J104" s="26">
        <v>2033346.497</v>
      </c>
      <c r="K104" s="26">
        <v>1996837.507</v>
      </c>
      <c r="L104" s="26">
        <v>2043392.895</v>
      </c>
      <c r="M104" s="26">
        <v>2050128.037</v>
      </c>
      <c r="N104" s="26">
        <v>2098473.878</v>
      </c>
      <c r="O104" s="26">
        <v>2326506.848</v>
      </c>
      <c r="P104" s="26">
        <v>2362561.043</v>
      </c>
      <c r="Q104" s="26">
        <v>2540685.207</v>
      </c>
      <c r="R104" s="26">
        <v>2732378.898</v>
      </c>
      <c r="S104" s="26">
        <v>2994282.305</v>
      </c>
      <c r="T104" s="26">
        <v>3199212.512</v>
      </c>
      <c r="U104" s="26">
        <v>3309764.602</v>
      </c>
      <c r="V104" s="26">
        <v>3620189.989</v>
      </c>
      <c r="W104" s="26">
        <v>3497089.603</v>
      </c>
      <c r="X104" s="26">
        <v>3772610.437</v>
      </c>
      <c r="Y104" s="26">
        <v>3795453.769</v>
      </c>
      <c r="Z104" s="27">
        <v>3641455.18</v>
      </c>
      <c r="AA104" s="27">
        <v>3792426.77</v>
      </c>
      <c r="AB104" s="26">
        <v>3849657.307</v>
      </c>
      <c r="AC104" s="26">
        <v>4106446.007</v>
      </c>
      <c r="AD104" s="26">
        <v>4311853.413</v>
      </c>
      <c r="AE104" s="26">
        <v>4376752.592</v>
      </c>
      <c r="AF104" s="26">
        <v>4348591.457</v>
      </c>
      <c r="AG104" s="26">
        <v>4655934.406</v>
      </c>
      <c r="AH104" s="27">
        <v>4620869.46</v>
      </c>
      <c r="AI104" s="65">
        <f t="shared" si="101"/>
        <v>-0.007531237114254186</v>
      </c>
      <c r="AJ104" s="65">
        <f t="shared" si="102"/>
        <v>1.8579827657286323</v>
      </c>
      <c r="AK104" s="65">
        <f t="shared" si="103"/>
        <v>0.12233817710734862</v>
      </c>
      <c r="AO104" s="65">
        <f t="shared" si="98"/>
        <v>0.015051341681591834</v>
      </c>
      <c r="AP104" s="65">
        <f t="shared" si="99"/>
        <v>0.32237579353989365</v>
      </c>
      <c r="AQ104" s="67">
        <f t="shared" si="100"/>
        <v>0.11144907849758114</v>
      </c>
    </row>
    <row r="105" spans="1:43" ht="13">
      <c r="A105" s="68" t="s">
        <v>11</v>
      </c>
      <c r="B105" s="31">
        <v>35928</v>
      </c>
      <c r="C105" s="31">
        <v>40444</v>
      </c>
      <c r="D105" s="31">
        <v>39379</v>
      </c>
      <c r="E105" s="31">
        <v>43643</v>
      </c>
      <c r="F105" s="31">
        <v>54644</v>
      </c>
      <c r="G105" s="31">
        <v>63076</v>
      </c>
      <c r="H105" s="31">
        <v>56160</v>
      </c>
      <c r="I105" s="31">
        <v>54963</v>
      </c>
      <c r="J105" s="31">
        <v>38080</v>
      </c>
      <c r="K105" s="31">
        <v>38863</v>
      </c>
      <c r="L105" s="30">
        <v>41626.442</v>
      </c>
      <c r="M105" s="30">
        <v>40170.715</v>
      </c>
      <c r="N105" s="30">
        <v>42196.646</v>
      </c>
      <c r="O105" s="30">
        <v>57118.431</v>
      </c>
      <c r="P105" s="30">
        <v>63390.388</v>
      </c>
      <c r="Q105" s="30">
        <v>55285.832</v>
      </c>
      <c r="R105" s="31">
        <v>62461.85</v>
      </c>
      <c r="S105" s="30">
        <v>68400.839</v>
      </c>
      <c r="T105" s="30">
        <v>86296.342</v>
      </c>
      <c r="U105" s="30">
        <v>100565.922</v>
      </c>
      <c r="V105" s="31">
        <v>115343.63</v>
      </c>
      <c r="W105" s="30">
        <v>132544.041</v>
      </c>
      <c r="X105" s="30">
        <v>130315.857</v>
      </c>
      <c r="Y105" s="30">
        <v>144987.528</v>
      </c>
      <c r="Z105" s="30">
        <v>153037.603</v>
      </c>
      <c r="AA105" s="30">
        <v>155501.604</v>
      </c>
      <c r="AB105" s="30">
        <v>174069.593</v>
      </c>
      <c r="AC105" s="30">
        <v>174623.683</v>
      </c>
      <c r="AD105" s="30">
        <v>192867.051</v>
      </c>
      <c r="AE105" s="30">
        <v>198509.439</v>
      </c>
      <c r="AF105" s="30">
        <v>207039.625</v>
      </c>
      <c r="AG105" s="30">
        <v>209841.816</v>
      </c>
      <c r="AH105" s="30">
        <v>211016.613</v>
      </c>
      <c r="AI105" s="65">
        <f t="shared" si="101"/>
        <v>0.005598488530045964</v>
      </c>
      <c r="AJ105" s="65">
        <f t="shared" si="102"/>
        <v>4.873319221776887</v>
      </c>
      <c r="AK105" s="65">
        <f t="shared" si="103"/>
        <v>0.005586694884426977</v>
      </c>
      <c r="AO105" s="65">
        <f t="shared" si="98"/>
        <v>0.029255323658160748</v>
      </c>
      <c r="AP105" s="65">
        <f t="shared" si="99"/>
        <v>0.9739235225228682</v>
      </c>
      <c r="AQ105" s="67">
        <f t="shared" si="100"/>
        <v>0.005054819431662724</v>
      </c>
    </row>
    <row r="106" spans="1:43" ht="13">
      <c r="A106" s="38" t="s">
        <v>6</v>
      </c>
      <c r="B106" s="69" t="s">
        <v>4</v>
      </c>
      <c r="C106" s="69" t="s">
        <v>4</v>
      </c>
      <c r="D106" s="69" t="s">
        <v>4</v>
      </c>
      <c r="E106" s="69" t="s">
        <v>4</v>
      </c>
      <c r="F106" s="69" t="s">
        <v>4</v>
      </c>
      <c r="G106" s="69" t="s">
        <v>4</v>
      </c>
      <c r="H106" s="69" t="s">
        <v>4</v>
      </c>
      <c r="I106" s="69" t="s">
        <v>4</v>
      </c>
      <c r="J106" s="69" t="s">
        <v>4</v>
      </c>
      <c r="K106" s="69" t="s">
        <v>4</v>
      </c>
      <c r="L106" s="69" t="s">
        <v>4</v>
      </c>
      <c r="M106" s="69" t="s">
        <v>4</v>
      </c>
      <c r="N106" s="69" t="s">
        <v>4</v>
      </c>
      <c r="O106" s="69" t="s">
        <v>4</v>
      </c>
      <c r="P106" s="69" t="s">
        <v>4</v>
      </c>
      <c r="Q106" s="69" t="s">
        <v>4</v>
      </c>
      <c r="R106" s="69" t="s">
        <v>4</v>
      </c>
      <c r="S106" s="69" t="s">
        <v>4</v>
      </c>
      <c r="T106" s="69" t="s">
        <v>4</v>
      </c>
      <c r="U106" s="69" t="s">
        <v>4</v>
      </c>
      <c r="V106" s="69" t="s">
        <v>4</v>
      </c>
      <c r="W106" s="69" t="s">
        <v>4</v>
      </c>
      <c r="X106" s="69" t="s">
        <v>4</v>
      </c>
      <c r="Y106" s="69" t="s">
        <v>4</v>
      </c>
      <c r="Z106" s="69" t="s">
        <v>4</v>
      </c>
      <c r="AA106" s="69" t="s">
        <v>4</v>
      </c>
      <c r="AB106" s="69" t="s">
        <v>4</v>
      </c>
      <c r="AC106" s="69" t="s">
        <v>4</v>
      </c>
      <c r="AD106" s="69" t="s">
        <v>4</v>
      </c>
      <c r="AE106" s="69" t="s">
        <v>4</v>
      </c>
      <c r="AF106" s="69" t="s">
        <v>4</v>
      </c>
      <c r="AG106" s="69" t="s">
        <v>4</v>
      </c>
      <c r="AH106" s="69" t="s">
        <v>4</v>
      </c>
      <c r="AI106" s="65" t="e">
        <f t="shared" si="101"/>
        <v>#VALUE!</v>
      </c>
      <c r="AJ106" s="65" t="e">
        <f t="shared" si="102"/>
        <v>#VALUE!</v>
      </c>
      <c r="AK106" s="65" t="e">
        <f t="shared" si="103"/>
        <v>#VALUE!</v>
      </c>
      <c r="AO106" s="65" t="e">
        <f t="shared" si="98"/>
        <v>#VALUE!</v>
      </c>
      <c r="AP106" s="65" t="e">
        <f t="shared" si="99"/>
        <v>#VALUE!</v>
      </c>
      <c r="AQ106" s="67" t="e">
        <f t="shared" si="100"/>
        <v>#VALUE!</v>
      </c>
    </row>
    <row r="107" spans="1:43" ht="13">
      <c r="A107" s="41" t="s">
        <v>9</v>
      </c>
      <c r="B107" s="30">
        <v>6792718.684</v>
      </c>
      <c r="C107" s="30">
        <v>6824843.442</v>
      </c>
      <c r="D107" s="30">
        <v>6798977.996</v>
      </c>
      <c r="E107" s="30">
        <v>6781911.531</v>
      </c>
      <c r="F107" s="30">
        <v>6893092.329</v>
      </c>
      <c r="G107" s="30">
        <v>7065189.932</v>
      </c>
      <c r="H107" s="31">
        <v>7274125.31</v>
      </c>
      <c r="I107" s="30">
        <v>7397015.875</v>
      </c>
      <c r="J107" s="30">
        <v>7541844.358</v>
      </c>
      <c r="K107" s="30">
        <v>7682934.834</v>
      </c>
      <c r="L107" s="30">
        <v>7912790.582</v>
      </c>
      <c r="M107" s="31">
        <v>8134918.65</v>
      </c>
      <c r="N107" s="30">
        <v>8236527.268</v>
      </c>
      <c r="O107" s="30">
        <v>8460749.891</v>
      </c>
      <c r="P107" s="30">
        <v>8660406.723</v>
      </c>
      <c r="Q107" s="30">
        <v>8768425.334</v>
      </c>
      <c r="R107" s="31">
        <v>8956674.99</v>
      </c>
      <c r="S107" s="31">
        <v>9027365.53</v>
      </c>
      <c r="T107" s="30">
        <v>9075771.608</v>
      </c>
      <c r="U107" s="30">
        <v>8614197.364</v>
      </c>
      <c r="V107" s="30">
        <v>9038359.185</v>
      </c>
      <c r="W107" s="30">
        <v>8911634.472</v>
      </c>
      <c r="X107" s="30">
        <v>8942582.426</v>
      </c>
      <c r="Y107" s="30">
        <v>8860594.121</v>
      </c>
      <c r="Z107" s="30">
        <v>8673177.887</v>
      </c>
      <c r="AA107" s="30">
        <v>8819690.234</v>
      </c>
      <c r="AB107" s="30">
        <v>8932054.126</v>
      </c>
      <c r="AC107" s="30">
        <v>9020330.513</v>
      </c>
      <c r="AD107" s="30">
        <v>9020898.398</v>
      </c>
      <c r="AE107" s="30">
        <v>8922970.389</v>
      </c>
      <c r="AF107" s="30">
        <v>8581559.646</v>
      </c>
      <c r="AG107" s="30">
        <v>8967601.961</v>
      </c>
      <c r="AH107" s="30">
        <v>8678970.123</v>
      </c>
      <c r="AI107" s="65">
        <f t="shared" si="101"/>
        <v>-0.032186067050617995</v>
      </c>
      <c r="AJ107" s="65">
        <f t="shared" si="102"/>
        <v>0.27768725995425014</v>
      </c>
      <c r="AK107" s="65">
        <f t="shared" si="103"/>
        <v>0.229776970158547</v>
      </c>
      <c r="AO107" s="65">
        <f t="shared" si="98"/>
        <v>-0.010855682514028908</v>
      </c>
      <c r="AP107" s="65">
        <f t="shared" si="99"/>
        <v>0.035844665724796165</v>
      </c>
      <c r="AQ107" s="67">
        <f t="shared" si="100"/>
        <v>0.22721339769877794</v>
      </c>
    </row>
    <row r="108" spans="1:43" ht="13">
      <c r="A108" s="70" t="s">
        <v>88</v>
      </c>
      <c r="B108" s="27">
        <v>2306989</v>
      </c>
      <c r="C108" s="27">
        <v>2255688</v>
      </c>
      <c r="D108" s="27">
        <v>2306382</v>
      </c>
      <c r="E108" s="27">
        <v>2198957</v>
      </c>
      <c r="F108" s="27">
        <v>2028983</v>
      </c>
      <c r="G108" s="27">
        <v>1938037</v>
      </c>
      <c r="H108" s="27">
        <v>2109689</v>
      </c>
      <c r="I108" s="27">
        <v>1911941</v>
      </c>
      <c r="J108" s="27">
        <v>1896633</v>
      </c>
      <c r="K108" s="27">
        <v>1804899</v>
      </c>
      <c r="L108" s="26">
        <v>1795896.897</v>
      </c>
      <c r="M108" s="26">
        <v>1920526.337</v>
      </c>
      <c r="N108" s="26">
        <v>1883731.527</v>
      </c>
      <c r="O108" s="26">
        <v>2048575.626</v>
      </c>
      <c r="P108" s="26">
        <v>2155672.438</v>
      </c>
      <c r="Q108" s="26">
        <v>2149048.461</v>
      </c>
      <c r="R108" s="26">
        <v>2106489.546</v>
      </c>
      <c r="S108" s="27">
        <v>2005770.3</v>
      </c>
      <c r="T108" s="26">
        <v>2023588.091</v>
      </c>
      <c r="U108" s="26">
        <v>1983772.077</v>
      </c>
      <c r="V108" s="27">
        <v>2160906.11</v>
      </c>
      <c r="W108" s="26">
        <v>1974048.245</v>
      </c>
      <c r="X108" s="26">
        <v>2026466.101</v>
      </c>
      <c r="Y108" s="26">
        <v>2025017.668</v>
      </c>
      <c r="Z108" s="26">
        <v>1862982.768</v>
      </c>
      <c r="AA108" s="26">
        <v>1888547.308</v>
      </c>
      <c r="AB108" s="27">
        <v>1962641.71</v>
      </c>
      <c r="AC108" s="26">
        <v>1971882.696</v>
      </c>
      <c r="AD108" s="26">
        <v>1926841.415</v>
      </c>
      <c r="AE108" s="26">
        <v>1923635.207</v>
      </c>
      <c r="AF108" s="26">
        <v>1837517.093</v>
      </c>
      <c r="AG108" s="26">
        <v>1909933.287</v>
      </c>
      <c r="AH108" s="26">
        <v>1757944.617</v>
      </c>
      <c r="AI108" s="65">
        <f t="shared" si="101"/>
        <v>-0.0795779994173168</v>
      </c>
      <c r="AJ108" s="65">
        <f t="shared" si="102"/>
        <v>-0.2379917645901215</v>
      </c>
      <c r="AK108" s="65">
        <f t="shared" si="103"/>
        <v>0.04654183412042463</v>
      </c>
      <c r="AO108" s="65">
        <f t="shared" si="98"/>
        <v>-0.001663970877437304</v>
      </c>
      <c r="AP108" s="65">
        <f t="shared" si="99"/>
        <v>-0.030314404914370652</v>
      </c>
      <c r="AQ108" s="67">
        <f t="shared" si="100"/>
        <v>0.04898320539696929</v>
      </c>
    </row>
    <row r="110" spans="2:34" ht="12.75">
      <c r="B110" s="56">
        <f>B99/B98</f>
        <v>0.09589733738877673</v>
      </c>
      <c r="C110" s="56">
        <f aca="true" t="shared" si="104" ref="C110:AB110">C99/C98</f>
        <v>0.0830126334346619</v>
      </c>
      <c r="D110" s="56">
        <f t="shared" si="104"/>
        <v>0.07184462734369988</v>
      </c>
      <c r="E110" s="56">
        <f t="shared" si="104"/>
        <v>0.06768993793674163</v>
      </c>
      <c r="F110" s="56">
        <f t="shared" si="104"/>
        <v>0.06037209349638911</v>
      </c>
      <c r="G110" s="56">
        <f t="shared" si="104"/>
        <v>0.05809746228242309</v>
      </c>
      <c r="H110" s="56">
        <f t="shared" si="104"/>
        <v>0.05586273867413891</v>
      </c>
      <c r="I110" s="56">
        <f t="shared" si="104"/>
        <v>0.05132583227946547</v>
      </c>
      <c r="J110" s="56">
        <f t="shared" si="104"/>
        <v>0.04167029338640351</v>
      </c>
      <c r="K110" s="56">
        <f t="shared" si="104"/>
        <v>0.03825381187949582</v>
      </c>
      <c r="L110" s="56">
        <f t="shared" si="104"/>
        <v>0.036123427299309396</v>
      </c>
      <c r="M110" s="56">
        <f t="shared" si="104"/>
        <v>0.03348335582292348</v>
      </c>
      <c r="N110" s="56">
        <f t="shared" si="104"/>
        <v>0.03186177289000812</v>
      </c>
      <c r="O110" s="56">
        <f t="shared" si="104"/>
        <v>0.031348425232126595</v>
      </c>
      <c r="P110" s="56">
        <f t="shared" si="104"/>
        <v>0.03003753062868221</v>
      </c>
      <c r="Q110" s="56">
        <f t="shared" si="104"/>
        <v>0.028922971916789917</v>
      </c>
      <c r="R110" s="56">
        <f t="shared" si="104"/>
        <v>0.030137968781658867</v>
      </c>
      <c r="S110" s="56">
        <f t="shared" si="104"/>
        <v>0.03002945216896007</v>
      </c>
      <c r="T110" s="56">
        <f t="shared" si="104"/>
        <v>0.029115133164756182</v>
      </c>
      <c r="U110" s="56">
        <f t="shared" si="104"/>
        <v>0.027285577546332058</v>
      </c>
      <c r="V110" s="56">
        <f t="shared" si="104"/>
        <v>0.027944902698257716</v>
      </c>
      <c r="W110" s="56">
        <f t="shared" si="104"/>
        <v>0.02879784029475445</v>
      </c>
      <c r="X110" s="56">
        <f t="shared" si="104"/>
        <v>0.027801034803240192</v>
      </c>
      <c r="Y110" s="56">
        <f t="shared" si="104"/>
        <v>0.0266114549227637</v>
      </c>
      <c r="Z110" s="56">
        <f t="shared" si="104"/>
        <v>0.02609591107246412</v>
      </c>
      <c r="AA110" s="56">
        <f t="shared" si="104"/>
        <v>0.025829911840436464</v>
      </c>
      <c r="AB110" s="56">
        <f t="shared" si="104"/>
        <v>0.025580832889325344</v>
      </c>
      <c r="AC110" s="56">
        <f aca="true" t="shared" si="105" ref="AC110:AD110">AC99/AC98</f>
        <v>0.025415296703424194</v>
      </c>
      <c r="AD110" s="56">
        <f t="shared" si="105"/>
        <v>0.024001706322788176</v>
      </c>
      <c r="AE110" s="56">
        <f>AE99/AE98</f>
        <v>0.02112149302400245</v>
      </c>
      <c r="AF110" s="56">
        <f>AF99/AF98</f>
        <v>0.021625763528510564</v>
      </c>
      <c r="AG110" s="56">
        <f>AG99/AG98</f>
        <v>0.020065297068035132</v>
      </c>
      <c r="AH110" s="56">
        <f>AH99/AH98</f>
        <v>0.01806158568460972</v>
      </c>
    </row>
    <row r="111" spans="2:34" ht="12.75">
      <c r="B111" s="56">
        <f aca="true" t="shared" si="106" ref="B111:AB111">B104/B98</f>
        <v>0.0426015548009905</v>
      </c>
      <c r="C111" s="56">
        <f t="shared" si="106"/>
        <v>0.04423075923707896</v>
      </c>
      <c r="D111" s="56">
        <f t="shared" si="106"/>
        <v>0.044862479326049656</v>
      </c>
      <c r="E111" s="56">
        <f t="shared" si="106"/>
        <v>0.04815274402233565</v>
      </c>
      <c r="F111" s="56">
        <f t="shared" si="106"/>
        <v>0.0478567735781957</v>
      </c>
      <c r="G111" s="56">
        <f t="shared" si="106"/>
        <v>0.04887299071388736</v>
      </c>
      <c r="H111" s="56">
        <f t="shared" si="106"/>
        <v>0.04948088729335466</v>
      </c>
      <c r="I111" s="56">
        <f t="shared" si="106"/>
        <v>0.05228925778273851</v>
      </c>
      <c r="J111" s="56">
        <f t="shared" si="106"/>
        <v>0.052404292344805925</v>
      </c>
      <c r="K111" s="56">
        <f t="shared" si="106"/>
        <v>0.05163982985618393</v>
      </c>
      <c r="L111" s="56">
        <f t="shared" si="106"/>
        <v>0.05270076533243671</v>
      </c>
      <c r="M111" s="56">
        <f t="shared" si="106"/>
        <v>0.05151795335259683</v>
      </c>
      <c r="N111" s="56">
        <f t="shared" si="106"/>
        <v>0.05305684265071305</v>
      </c>
      <c r="O111" s="56">
        <f t="shared" si="106"/>
        <v>0.05710608515976067</v>
      </c>
      <c r="P111" s="56">
        <f t="shared" si="106"/>
        <v>0.057494486858118664</v>
      </c>
      <c r="Q111" s="56">
        <f t="shared" si="106"/>
        <v>0.06150364968013879</v>
      </c>
      <c r="R111" s="56">
        <f t="shared" si="106"/>
        <v>0.06592454227490013</v>
      </c>
      <c r="S111" s="56">
        <f t="shared" si="106"/>
        <v>0.07362929630273415</v>
      </c>
      <c r="T111" s="56">
        <f t="shared" si="106"/>
        <v>0.07791872038327784</v>
      </c>
      <c r="U111" s="56">
        <f t="shared" si="106"/>
        <v>0.08453028668744324</v>
      </c>
      <c r="V111" s="56">
        <f t="shared" si="106"/>
        <v>0.08877916014026312</v>
      </c>
      <c r="W111" s="56">
        <f t="shared" si="106"/>
        <v>0.08937358425436347</v>
      </c>
      <c r="X111" s="56">
        <f t="shared" si="106"/>
        <v>0.09647994078908152</v>
      </c>
      <c r="Y111" s="56">
        <f t="shared" si="106"/>
        <v>0.0972432184818345</v>
      </c>
      <c r="Z111" s="56">
        <f t="shared" si="106"/>
        <v>0.09766627643220402</v>
      </c>
      <c r="AA111" s="56">
        <f t="shared" si="106"/>
        <v>0.09955020655352753</v>
      </c>
      <c r="AB111" s="56">
        <f t="shared" si="106"/>
        <v>0.09906185875819884</v>
      </c>
      <c r="AC111" s="56">
        <f aca="true" t="shared" si="107" ref="AC111:AD111">AC104/AC98</f>
        <v>0.10421069615155912</v>
      </c>
      <c r="AD111" s="56">
        <f t="shared" si="107"/>
        <v>0.10922023037859202</v>
      </c>
      <c r="AE111" s="56">
        <f>AE104/AE98</f>
        <v>0.11144907849758114</v>
      </c>
      <c r="AF111" s="56">
        <f>AF104/AF98</f>
        <v>0.11734499517702514</v>
      </c>
      <c r="AG111" s="56">
        <f>AG104/AG98</f>
        <v>0.11841013999474857</v>
      </c>
      <c r="AH111" s="56">
        <f>AH104/AH98</f>
        <v>0.12233817710734862</v>
      </c>
    </row>
    <row r="112" spans="2:34" ht="12.75">
      <c r="B112" s="56">
        <f aca="true" t="shared" si="108" ref="B112:AB112">B102/B98</f>
        <v>0.1884189918438377</v>
      </c>
      <c r="C112" s="56">
        <f t="shared" si="108"/>
        <v>0.19526908208942878</v>
      </c>
      <c r="D112" s="56">
        <f t="shared" si="108"/>
        <v>0.18879562351090953</v>
      </c>
      <c r="E112" s="56">
        <f t="shared" si="108"/>
        <v>0.1947343549346832</v>
      </c>
      <c r="F112" s="56">
        <f t="shared" si="108"/>
        <v>0.19892036043916703</v>
      </c>
      <c r="G112" s="56">
        <f t="shared" si="108"/>
        <v>0.209455451722912</v>
      </c>
      <c r="H112" s="56">
        <f t="shared" si="108"/>
        <v>0.2177073606468543</v>
      </c>
      <c r="I112" s="56">
        <f t="shared" si="108"/>
        <v>0.2127764249176678</v>
      </c>
      <c r="J112" s="56">
        <f t="shared" si="108"/>
        <v>0.21417685420950863</v>
      </c>
      <c r="K112" s="56">
        <f t="shared" si="108"/>
        <v>0.21846957303200554</v>
      </c>
      <c r="L112" s="56">
        <f t="shared" si="108"/>
        <v>0.22147483487345365</v>
      </c>
      <c r="M112" s="56">
        <f t="shared" si="108"/>
        <v>0.22414200955750646</v>
      </c>
      <c r="N112" s="56">
        <f t="shared" si="108"/>
        <v>0.22354617019178646</v>
      </c>
      <c r="O112" s="56">
        <f t="shared" si="108"/>
        <v>0.22541548909776846</v>
      </c>
      <c r="P112" s="56">
        <f t="shared" si="108"/>
        <v>0.22356962973739056</v>
      </c>
      <c r="Q112" s="56">
        <f t="shared" si="108"/>
        <v>0.22577827377573945</v>
      </c>
      <c r="R112" s="56">
        <f t="shared" si="108"/>
        <v>0.2200527011109876</v>
      </c>
      <c r="S112" s="56">
        <f t="shared" si="108"/>
        <v>0.21393266193839827</v>
      </c>
      <c r="T112" s="56">
        <f t="shared" si="108"/>
        <v>0.21573642039944874</v>
      </c>
      <c r="U112" s="56">
        <f t="shared" si="108"/>
        <v>0.2130759192138379</v>
      </c>
      <c r="V112" s="56">
        <f t="shared" si="108"/>
        <v>0.22353790297821283</v>
      </c>
      <c r="W112" s="56">
        <f t="shared" si="108"/>
        <v>0.2140094551251461</v>
      </c>
      <c r="X112" s="56">
        <f t="shared" si="108"/>
        <v>0.2194211561187252</v>
      </c>
      <c r="Y112" s="56">
        <f t="shared" si="108"/>
        <v>0.22495514461382202</v>
      </c>
      <c r="Z112" s="56">
        <f t="shared" si="108"/>
        <v>0.20919243043356736</v>
      </c>
      <c r="AA112" s="56">
        <f t="shared" si="108"/>
        <v>0.21143398690493093</v>
      </c>
      <c r="AB112" s="56">
        <f t="shared" si="108"/>
        <v>0.215675628793623</v>
      </c>
      <c r="AC112" s="56">
        <f aca="true" t="shared" si="109" ref="AC112:AE112">AC102/AC98</f>
        <v>0.21435954196652304</v>
      </c>
      <c r="AD112" s="56">
        <f t="shared" si="109"/>
        <v>0.21397231513962942</v>
      </c>
      <c r="AE112" s="56">
        <f t="shared" si="109"/>
        <v>0.21236891516527767</v>
      </c>
      <c r="AF112" s="56">
        <f>AF102/AF98</f>
        <v>0.21936253552936288</v>
      </c>
      <c r="AG112" s="56">
        <f>AG102/AG98</f>
        <v>0.22807605678506104</v>
      </c>
      <c r="AH112" s="56">
        <f>AH102/AH98</f>
        <v>0.20471014936653512</v>
      </c>
    </row>
    <row r="113" spans="2:34" ht="12.75">
      <c r="B113" s="56">
        <f aca="true" t="shared" si="110" ref="B113:AB113">B103/B98</f>
        <v>0.41320583016433354</v>
      </c>
      <c r="C113" s="56">
        <f t="shared" si="110"/>
        <v>0.42109316488841186</v>
      </c>
      <c r="D113" s="56">
        <f t="shared" si="110"/>
        <v>0.43197398000213394</v>
      </c>
      <c r="E113" s="56">
        <f t="shared" si="110"/>
        <v>0.43115142222886493</v>
      </c>
      <c r="F113" s="56">
        <f t="shared" si="110"/>
        <v>0.43346398554476595</v>
      </c>
      <c r="G113" s="56">
        <f t="shared" si="110"/>
        <v>0.427385434944112</v>
      </c>
      <c r="H113" s="56">
        <f t="shared" si="110"/>
        <v>0.42332419708823266</v>
      </c>
      <c r="I113" s="56">
        <f t="shared" si="110"/>
        <v>0.4296599343166265</v>
      </c>
      <c r="J113" s="56">
        <f t="shared" si="110"/>
        <v>0.43635524902987904</v>
      </c>
      <c r="K113" s="56">
        <f t="shared" si="110"/>
        <v>0.4361360130671431</v>
      </c>
      <c r="L113" s="56">
        <f t="shared" si="110"/>
        <v>0.42874136183285266</v>
      </c>
      <c r="M113" s="56">
        <f t="shared" si="110"/>
        <v>0.42869703793558267</v>
      </c>
      <c r="N113" s="56">
        <f t="shared" si="110"/>
        <v>0.42642924610907396</v>
      </c>
      <c r="O113" s="56">
        <f t="shared" si="110"/>
        <v>0.4191665126671777</v>
      </c>
      <c r="P113" s="56">
        <f t="shared" si="110"/>
        <v>0.4164673477840398</v>
      </c>
      <c r="Q113" s="56">
        <f t="shared" si="110"/>
        <v>0.41099394039484316</v>
      </c>
      <c r="R113" s="56">
        <f t="shared" si="110"/>
        <v>0.40815670894149764</v>
      </c>
      <c r="S113" s="56">
        <f t="shared" si="110"/>
        <v>0.4022713107698203</v>
      </c>
      <c r="T113" s="56">
        <f t="shared" si="110"/>
        <v>0.3980721294275483</v>
      </c>
      <c r="U113" s="56">
        <f t="shared" si="110"/>
        <v>0.3967603654734468</v>
      </c>
      <c r="V113" s="56">
        <f t="shared" si="110"/>
        <v>0.3763397049023163</v>
      </c>
      <c r="W113" s="56">
        <f t="shared" si="110"/>
        <v>0.3800827554673272</v>
      </c>
      <c r="X113" s="56">
        <f t="shared" si="110"/>
        <v>0.36625637385861703</v>
      </c>
      <c r="Y113" s="56">
        <f t="shared" si="110"/>
        <v>0.3627099996183933</v>
      </c>
      <c r="Z113" s="56">
        <f t="shared" si="110"/>
        <v>0.3741528947464779</v>
      </c>
      <c r="AA113" s="56">
        <f t="shared" si="110"/>
        <v>0.3720610904302075</v>
      </c>
      <c r="AB113" s="56">
        <f t="shared" si="110"/>
        <v>0.3692315289031381</v>
      </c>
      <c r="AC113" s="56">
        <f aca="true" t="shared" si="111" ref="AC113:AE113">AC103/AC98</f>
        <v>0.3671911513276577</v>
      </c>
      <c r="AD113" s="56">
        <f t="shared" si="111"/>
        <v>0.3649019411883079</v>
      </c>
      <c r="AE113" s="56">
        <f t="shared" si="111"/>
        <v>0.36854324843238895</v>
      </c>
      <c r="AF113" s="56">
        <f>AF103/AF98</f>
        <v>0.34984481706450704</v>
      </c>
      <c r="AG113" s="56">
        <f>AG103/AG98</f>
        <v>0.34633186044141284</v>
      </c>
      <c r="AH113" s="56">
        <f>AH103/AH98</f>
        <v>0.36777908956613453</v>
      </c>
    </row>
    <row r="114" spans="33:34" ht="12.75">
      <c r="AG114" s="56">
        <f>AG107/AG98</f>
        <v>0.22806485466178442</v>
      </c>
      <c r="AH114" s="56">
        <f>AH107/AH98</f>
        <v>0.229776970158547</v>
      </c>
    </row>
    <row r="116" spans="1:35" s="15" customFormat="1" ht="13">
      <c r="A116" s="15" t="s">
        <v>201</v>
      </c>
      <c r="AG116" s="17"/>
      <c r="AH116" s="17"/>
      <c r="AI116" s="17"/>
    </row>
    <row r="117" spans="1:35" s="15" customFormat="1" ht="13">
      <c r="A117" s="2" t="s">
        <v>142</v>
      </c>
      <c r="AG117" s="17"/>
      <c r="AH117" s="17"/>
      <c r="AI117" s="17"/>
    </row>
    <row r="118" spans="35:37" ht="12.75" customHeight="1">
      <c r="AI118" s="62" t="s">
        <v>120</v>
      </c>
      <c r="AJ118" s="63" t="s">
        <v>123</v>
      </c>
      <c r="AK118" s="63" t="s">
        <v>121</v>
      </c>
    </row>
    <row r="119" spans="1:34" ht="13">
      <c r="A119" s="35"/>
      <c r="B119" s="36">
        <v>1990</v>
      </c>
      <c r="C119" s="36">
        <v>1991</v>
      </c>
      <c r="D119" s="36">
        <v>1992</v>
      </c>
      <c r="E119" s="36">
        <v>1993</v>
      </c>
      <c r="F119" s="36">
        <v>1994</v>
      </c>
      <c r="G119" s="36">
        <v>1995</v>
      </c>
      <c r="H119" s="36">
        <v>1996</v>
      </c>
      <c r="I119" s="36">
        <v>1997</v>
      </c>
      <c r="J119" s="36">
        <v>1998</v>
      </c>
      <c r="K119" s="36">
        <v>1999</v>
      </c>
      <c r="L119" s="36">
        <v>2000</v>
      </c>
      <c r="M119" s="36">
        <v>2001</v>
      </c>
      <c r="N119" s="36">
        <v>2002</v>
      </c>
      <c r="O119" s="36">
        <v>2003</v>
      </c>
      <c r="P119" s="36">
        <v>2004</v>
      </c>
      <c r="Q119" s="36">
        <v>2005</v>
      </c>
      <c r="R119" s="36">
        <v>2006</v>
      </c>
      <c r="S119" s="36">
        <v>2007</v>
      </c>
      <c r="T119" s="36">
        <v>2008</v>
      </c>
      <c r="U119" s="36">
        <v>2009</v>
      </c>
      <c r="V119" s="36">
        <v>2010</v>
      </c>
      <c r="W119" s="36">
        <v>2011</v>
      </c>
      <c r="X119" s="36">
        <v>2012</v>
      </c>
      <c r="Y119" s="36">
        <v>2013</v>
      </c>
      <c r="Z119" s="36">
        <v>2014</v>
      </c>
      <c r="AA119" s="36">
        <v>2015</v>
      </c>
      <c r="AB119" s="36">
        <v>2016</v>
      </c>
      <c r="AC119" s="36">
        <v>2017</v>
      </c>
      <c r="AD119" s="36">
        <v>2018</v>
      </c>
      <c r="AE119" s="36">
        <v>2019</v>
      </c>
      <c r="AF119" s="36">
        <v>2020</v>
      </c>
      <c r="AG119" s="36">
        <v>2021</v>
      </c>
      <c r="AH119" s="36">
        <v>2022</v>
      </c>
    </row>
    <row r="120" spans="1:37" ht="13">
      <c r="A120" s="42" t="str">
        <f>A99</f>
        <v>Solid fossil fuels</v>
      </c>
      <c r="B120" s="40">
        <f aca="true" t="shared" si="112" ref="B120:AB120">B99/1000</f>
        <v>3639.5290800000002</v>
      </c>
      <c r="C120" s="40">
        <f t="shared" si="112"/>
        <v>3159.522764</v>
      </c>
      <c r="D120" s="40">
        <f t="shared" si="112"/>
        <v>2655.512984</v>
      </c>
      <c r="E120" s="40">
        <f t="shared" si="112"/>
        <v>2505.1607999999997</v>
      </c>
      <c r="F120" s="40">
        <f t="shared" si="112"/>
        <v>2210.624034</v>
      </c>
      <c r="G120" s="40">
        <f t="shared" si="112"/>
        <v>2171.022339</v>
      </c>
      <c r="H120" s="40">
        <f t="shared" si="112"/>
        <v>2182.030488</v>
      </c>
      <c r="I120" s="40">
        <f t="shared" si="112"/>
        <v>1980.639672</v>
      </c>
      <c r="J120" s="40">
        <f t="shared" si="112"/>
        <v>1616.855057</v>
      </c>
      <c r="K120" s="40">
        <f t="shared" si="112"/>
        <v>1479.219559</v>
      </c>
      <c r="L120" s="40">
        <f t="shared" si="112"/>
        <v>1400.631551</v>
      </c>
      <c r="M120" s="40">
        <f t="shared" si="112"/>
        <v>1332.451351</v>
      </c>
      <c r="N120" s="40">
        <f t="shared" si="112"/>
        <v>1260.178608</v>
      </c>
      <c r="O120" s="40">
        <f t="shared" si="112"/>
        <v>1277.137555</v>
      </c>
      <c r="P120" s="40">
        <f t="shared" si="112"/>
        <v>1234.300949</v>
      </c>
      <c r="Q120" s="40">
        <f t="shared" si="112"/>
        <v>1194.793598</v>
      </c>
      <c r="R120" s="40">
        <f t="shared" si="112"/>
        <v>1249.1304010000001</v>
      </c>
      <c r="S120" s="40">
        <f t="shared" si="112"/>
        <v>1221.2076140000001</v>
      </c>
      <c r="T120" s="40">
        <f t="shared" si="112"/>
        <v>1195.418737</v>
      </c>
      <c r="U120" s="40">
        <f t="shared" si="112"/>
        <v>1068.360729</v>
      </c>
      <c r="V120" s="40">
        <f t="shared" si="112"/>
        <v>1139.5225730000002</v>
      </c>
      <c r="W120" s="40">
        <f t="shared" si="112"/>
        <v>1126.8276720000001</v>
      </c>
      <c r="X120" s="40">
        <f t="shared" si="112"/>
        <v>1087.090987</v>
      </c>
      <c r="Y120" s="40">
        <f t="shared" si="112"/>
        <v>1038.659029</v>
      </c>
      <c r="Z120" s="40">
        <f t="shared" si="112"/>
        <v>972.977511</v>
      </c>
      <c r="AA120" s="40">
        <f t="shared" si="112"/>
        <v>984.006488</v>
      </c>
      <c r="AB120" s="40">
        <f t="shared" si="112"/>
        <v>994.1004690000001</v>
      </c>
      <c r="AC120" s="40">
        <f aca="true" t="shared" si="113" ref="AC120">AC99/1000</f>
        <v>1001.495504</v>
      </c>
      <c r="AD120" s="40">
        <f>AD99/1000</f>
        <v>947.551923</v>
      </c>
      <c r="AE120" s="40">
        <f>AE99/1000</f>
        <v>829.468943</v>
      </c>
      <c r="AF120" s="40">
        <f>AF99/1000</f>
        <v>801.411346</v>
      </c>
      <c r="AG120" s="40">
        <f>AG99/1000</f>
        <v>788.975564</v>
      </c>
      <c r="AH120" s="40">
        <f>AH99/1000</f>
        <v>682.209198</v>
      </c>
      <c r="AI120" s="65">
        <f>AD120/AC120-1</f>
        <v>-0.05386302862523884</v>
      </c>
      <c r="AJ120" s="65">
        <f>AD120/T120-1</f>
        <v>-0.20734727198775704</v>
      </c>
      <c r="AK120" s="65">
        <f>AD120/($AD$98/1000)</f>
        <v>0.02400170632278818</v>
      </c>
    </row>
    <row r="121" spans="1:37" ht="13">
      <c r="A121" s="41" t="s">
        <v>93</v>
      </c>
      <c r="B121" s="39">
        <f aca="true" t="shared" si="114" ref="B121:AB121">B100/1000</f>
        <v>52.898635999999996</v>
      </c>
      <c r="C121" s="39">
        <f t="shared" si="114"/>
        <v>44.045317000000004</v>
      </c>
      <c r="D121" s="39">
        <f t="shared" si="114"/>
        <v>47.495126</v>
      </c>
      <c r="E121" s="39">
        <f t="shared" si="114"/>
        <v>43.985485</v>
      </c>
      <c r="F121" s="39">
        <f t="shared" si="114"/>
        <v>44.921171</v>
      </c>
      <c r="G121" s="39">
        <f t="shared" si="114"/>
        <v>40.235044</v>
      </c>
      <c r="H121" s="39">
        <f t="shared" si="114"/>
        <v>39.674115</v>
      </c>
      <c r="I121" s="39">
        <f t="shared" si="114"/>
        <v>35.614855000000006</v>
      </c>
      <c r="J121" s="39">
        <f t="shared" si="114"/>
        <v>42.099588000000004</v>
      </c>
      <c r="K121" s="39">
        <f t="shared" si="114"/>
        <v>30.611973000000003</v>
      </c>
      <c r="L121" s="39">
        <f t="shared" si="114"/>
        <v>27.608847</v>
      </c>
      <c r="M121" s="39">
        <f t="shared" si="114"/>
        <v>27.976243</v>
      </c>
      <c r="N121" s="39">
        <f t="shared" si="114"/>
        <v>26.954989</v>
      </c>
      <c r="O121" s="39">
        <f t="shared" si="114"/>
        <v>26.383384999999997</v>
      </c>
      <c r="P121" s="39">
        <f t="shared" si="114"/>
        <v>23.897225</v>
      </c>
      <c r="Q121" s="39">
        <f t="shared" si="114"/>
        <v>23.940179</v>
      </c>
      <c r="R121" s="39">
        <f t="shared" si="114"/>
        <v>27.099566</v>
      </c>
      <c r="S121" s="39">
        <f t="shared" si="114"/>
        <v>27.044042</v>
      </c>
      <c r="T121" s="39">
        <f t="shared" si="114"/>
        <v>27.022011</v>
      </c>
      <c r="U121" s="39">
        <f t="shared" si="114"/>
        <v>23.978472</v>
      </c>
      <c r="V121" s="39">
        <f t="shared" si="114"/>
        <v>25.258671999999997</v>
      </c>
      <c r="W121" s="39">
        <f t="shared" si="114"/>
        <v>24.083519</v>
      </c>
      <c r="X121" s="39">
        <f t="shared" si="114"/>
        <v>21.410094</v>
      </c>
      <c r="Y121" s="39">
        <f t="shared" si="114"/>
        <v>20.549106</v>
      </c>
      <c r="Z121" s="39">
        <f t="shared" si="114"/>
        <v>20.25007</v>
      </c>
      <c r="AA121" s="39">
        <f t="shared" si="114"/>
        <v>19.231894</v>
      </c>
      <c r="AB121" s="39">
        <f t="shared" si="114"/>
        <v>18.680625</v>
      </c>
      <c r="AC121" s="39">
        <f aca="true" t="shared" si="115" ref="AC121:AD121">AC100/1000</f>
        <v>18.114551</v>
      </c>
      <c r="AD121" s="39">
        <f t="shared" si="115"/>
        <v>19.347720000000002</v>
      </c>
      <c r="AE121" s="39">
        <f aca="true" t="shared" si="116" ref="AE121:AG121">AE100/1000</f>
        <v>18.226425</v>
      </c>
      <c r="AF121" s="39">
        <f aca="true" t="shared" si="117" ref="AF121:AH121">AF100/1000</f>
        <v>15.873280000000001</v>
      </c>
      <c r="AG121" s="39">
        <f t="shared" si="116"/>
        <v>14.975618</v>
      </c>
      <c r="AH121" s="39">
        <f t="shared" si="117"/>
        <v>12.764865</v>
      </c>
      <c r="AI121" s="65"/>
      <c r="AJ121" s="65"/>
      <c r="AK121" s="65"/>
    </row>
    <row r="122" spans="1:37" ht="13">
      <c r="A122" s="41" t="s">
        <v>94</v>
      </c>
      <c r="B122" s="39">
        <f aca="true" t="shared" si="118" ref="B122:AB122">B101/1000</f>
        <v>6.630329</v>
      </c>
      <c r="C122" s="39">
        <f t="shared" si="118"/>
        <v>7.12493</v>
      </c>
      <c r="D122" s="39">
        <f t="shared" si="118"/>
        <v>4.280179</v>
      </c>
      <c r="E122" s="39">
        <f t="shared" si="118"/>
        <v>3.029458</v>
      </c>
      <c r="F122" s="39">
        <f t="shared" si="118"/>
        <v>3.682305</v>
      </c>
      <c r="G122" s="39">
        <f t="shared" si="118"/>
        <v>3.881663</v>
      </c>
      <c r="H122" s="39">
        <f t="shared" si="118"/>
        <v>3.853932</v>
      </c>
      <c r="I122" s="39">
        <f t="shared" si="118"/>
        <v>3.793176</v>
      </c>
      <c r="J122" s="39">
        <f t="shared" si="118"/>
        <v>3.808527</v>
      </c>
      <c r="K122" s="39">
        <f t="shared" si="118"/>
        <v>2.3854349999999998</v>
      </c>
      <c r="L122" s="39">
        <f t="shared" si="118"/>
        <v>2.525023</v>
      </c>
      <c r="M122" s="39">
        <f t="shared" si="118"/>
        <v>2.4715030000000002</v>
      </c>
      <c r="N122" s="39">
        <f t="shared" si="118"/>
        <v>2.118446</v>
      </c>
      <c r="O122" s="39">
        <f t="shared" si="118"/>
        <v>1.830786</v>
      </c>
      <c r="P122" s="39">
        <f t="shared" si="118"/>
        <v>1.969077</v>
      </c>
      <c r="Q122" s="39">
        <f t="shared" si="118"/>
        <v>2.814175</v>
      </c>
      <c r="R122" s="39">
        <f t="shared" si="118"/>
        <v>2.179288</v>
      </c>
      <c r="S122" s="39">
        <f t="shared" si="118"/>
        <v>3.1176</v>
      </c>
      <c r="T122" s="39">
        <f t="shared" si="118"/>
        <v>2.935381</v>
      </c>
      <c r="U122" s="39">
        <f t="shared" si="118"/>
        <v>1.358337</v>
      </c>
      <c r="V122" s="39">
        <f t="shared" si="118"/>
        <v>1.844836</v>
      </c>
      <c r="W122" s="39">
        <f t="shared" si="118"/>
        <v>2.186308</v>
      </c>
      <c r="X122" s="39">
        <f t="shared" si="118"/>
        <v>1.738387</v>
      </c>
      <c r="Y122" s="39">
        <f t="shared" si="118"/>
        <v>1.518711</v>
      </c>
      <c r="Z122" s="39">
        <f t="shared" si="118"/>
        <v>1.419778</v>
      </c>
      <c r="AA122" s="39">
        <f t="shared" si="118"/>
        <v>0.626405</v>
      </c>
      <c r="AB122" s="39">
        <f t="shared" si="118"/>
        <v>0.407718</v>
      </c>
      <c r="AC122" s="39">
        <f aca="true" t="shared" si="119" ref="AC122:AD122">AC101/1000</f>
        <v>0.836553</v>
      </c>
      <c r="AD122" s="39">
        <f t="shared" si="119"/>
        <v>0.938789</v>
      </c>
      <c r="AE122" s="39">
        <f aca="true" t="shared" si="120" ref="AE122:AG122">AE101/1000</f>
        <v>0.832383</v>
      </c>
      <c r="AF122" s="39">
        <f aca="true" t="shared" si="121" ref="AF122:AH122">AF101/1000</f>
        <v>0.057758000000000004</v>
      </c>
      <c r="AG122" s="39">
        <f t="shared" si="120"/>
        <v>0</v>
      </c>
      <c r="AH122" s="39">
        <f t="shared" si="121"/>
        <v>0</v>
      </c>
      <c r="AI122" s="65"/>
      <c r="AJ122" s="65"/>
      <c r="AK122" s="65"/>
    </row>
    <row r="123" spans="1:37" ht="13">
      <c r="A123" s="38" t="str">
        <f>A102</f>
        <v>Natural gas</v>
      </c>
      <c r="B123" s="39">
        <f aca="true" t="shared" si="122" ref="B123:AB123">B102/1000</f>
        <v>7150.943068</v>
      </c>
      <c r="C123" s="39">
        <f t="shared" si="122"/>
        <v>7432.086954</v>
      </c>
      <c r="D123" s="39">
        <f t="shared" si="122"/>
        <v>6978.242467</v>
      </c>
      <c r="E123" s="39">
        <f t="shared" si="122"/>
        <v>7206.992461</v>
      </c>
      <c r="F123" s="39">
        <f t="shared" si="122"/>
        <v>7283.79793</v>
      </c>
      <c r="G123" s="39">
        <f t="shared" si="122"/>
        <v>7827.062437</v>
      </c>
      <c r="H123" s="39">
        <f t="shared" si="122"/>
        <v>8503.773887</v>
      </c>
      <c r="I123" s="39">
        <f t="shared" si="122"/>
        <v>8210.941932</v>
      </c>
      <c r="J123" s="39">
        <f t="shared" si="122"/>
        <v>8310.306976</v>
      </c>
      <c r="K123" s="39">
        <f t="shared" si="122"/>
        <v>8447.902302999999</v>
      </c>
      <c r="L123" s="39">
        <f t="shared" si="122"/>
        <v>8587.353545</v>
      </c>
      <c r="M123" s="39">
        <f t="shared" si="122"/>
        <v>8919.605461</v>
      </c>
      <c r="N123" s="39">
        <f t="shared" si="122"/>
        <v>8841.570196</v>
      </c>
      <c r="O123" s="39">
        <f t="shared" si="122"/>
        <v>9183.44652</v>
      </c>
      <c r="P123" s="39">
        <f t="shared" si="122"/>
        <v>9186.913849999999</v>
      </c>
      <c r="Q123" s="39">
        <f t="shared" si="122"/>
        <v>9326.7883</v>
      </c>
      <c r="R123" s="39">
        <f t="shared" si="122"/>
        <v>9120.538971</v>
      </c>
      <c r="S123" s="39">
        <f t="shared" si="122"/>
        <v>8699.998727</v>
      </c>
      <c r="T123" s="39">
        <f t="shared" si="122"/>
        <v>8857.777079</v>
      </c>
      <c r="U123" s="39">
        <f t="shared" si="122"/>
        <v>8342.940295</v>
      </c>
      <c r="V123" s="39">
        <f t="shared" si="122"/>
        <v>9115.311265</v>
      </c>
      <c r="W123" s="39">
        <f t="shared" si="122"/>
        <v>8373.95352</v>
      </c>
      <c r="X123" s="39">
        <f t="shared" si="122"/>
        <v>8579.923836</v>
      </c>
      <c r="Y123" s="39">
        <f t="shared" si="122"/>
        <v>8780.117162</v>
      </c>
      <c r="Z123" s="39">
        <f t="shared" si="122"/>
        <v>7799.6713629999995</v>
      </c>
      <c r="AA123" s="39">
        <f t="shared" si="122"/>
        <v>8054.708672000001</v>
      </c>
      <c r="AB123" s="39">
        <f t="shared" si="122"/>
        <v>8381.401992</v>
      </c>
      <c r="AC123" s="39">
        <f aca="true" t="shared" si="123" ref="AC123:AD123">AC102/1000</f>
        <v>8446.886142000001</v>
      </c>
      <c r="AD123" s="39">
        <f t="shared" si="123"/>
        <v>8447.311035</v>
      </c>
      <c r="AE123" s="39">
        <f aca="true" t="shared" si="124" ref="AE123:AG123">AE102/1000</f>
        <v>8340.007943</v>
      </c>
      <c r="AF123" s="39">
        <f aca="true" t="shared" si="125" ref="AF123:AH123">AF102/1000</f>
        <v>8129.175399000001</v>
      </c>
      <c r="AG123" s="39">
        <f t="shared" si="124"/>
        <v>8968.042433</v>
      </c>
      <c r="AH123" s="39">
        <f t="shared" si="125"/>
        <v>7732.164233</v>
      </c>
      <c r="AI123" s="65">
        <f aca="true" t="shared" si="126" ref="AI123:AI128">AD123/AC123-1</f>
        <v>5.030173165065932E-05</v>
      </c>
      <c r="AJ123" s="65">
        <f aca="true" t="shared" si="127" ref="AJ123:AJ128">AD123/T123-1</f>
        <v>-0.046339622270821335</v>
      </c>
      <c r="AK123" s="65">
        <f aca="true" t="shared" si="128" ref="AK123:AK128">AD123/($AD$98/1000)</f>
        <v>0.21397231513962942</v>
      </c>
    </row>
    <row r="124" spans="1:37" ht="13">
      <c r="A124" s="38" t="str">
        <f>A103</f>
        <v>Oil and petroleum products (excluding biofuel portion)</v>
      </c>
      <c r="B124" s="39">
        <f>B103/1000</f>
        <v>15682.131286</v>
      </c>
      <c r="C124" s="39">
        <f aca="true" t="shared" si="129" ref="C124:AB124">C103/1000</f>
        <v>16027.120031999999</v>
      </c>
      <c r="D124" s="39">
        <f t="shared" si="129"/>
        <v>15966.573355</v>
      </c>
      <c r="E124" s="39">
        <f t="shared" si="129"/>
        <v>15956.635133</v>
      </c>
      <c r="F124" s="39">
        <f t="shared" si="129"/>
        <v>15872.000602</v>
      </c>
      <c r="G124" s="39">
        <f t="shared" si="129"/>
        <v>15970.806471999998</v>
      </c>
      <c r="H124" s="39">
        <f t="shared" si="129"/>
        <v>16535.284991</v>
      </c>
      <c r="I124" s="39">
        <f t="shared" si="129"/>
        <v>16580.374318</v>
      </c>
      <c r="J124" s="39">
        <f t="shared" si="129"/>
        <v>16931.082882</v>
      </c>
      <c r="K124" s="39">
        <f t="shared" si="129"/>
        <v>16864.748614999997</v>
      </c>
      <c r="L124" s="39">
        <f t="shared" si="129"/>
        <v>16623.801325</v>
      </c>
      <c r="M124" s="39">
        <f t="shared" si="129"/>
        <v>17059.758</v>
      </c>
      <c r="N124" s="39">
        <f t="shared" si="129"/>
        <v>16865.885511999997</v>
      </c>
      <c r="O124" s="39">
        <f t="shared" si="129"/>
        <v>17076.879976</v>
      </c>
      <c r="P124" s="39">
        <f t="shared" si="129"/>
        <v>17113.458791</v>
      </c>
      <c r="Q124" s="39">
        <f t="shared" si="129"/>
        <v>16977.955454</v>
      </c>
      <c r="R124" s="39">
        <f t="shared" si="129"/>
        <v>16916.898322</v>
      </c>
      <c r="S124" s="39">
        <f t="shared" si="129"/>
        <v>16359.165823000001</v>
      </c>
      <c r="T124" s="39">
        <f t="shared" si="129"/>
        <v>16344.176738</v>
      </c>
      <c r="U124" s="39">
        <f t="shared" si="129"/>
        <v>15535.063994</v>
      </c>
      <c r="V124" s="39">
        <f t="shared" si="129"/>
        <v>15346.182933</v>
      </c>
      <c r="W124" s="39">
        <f t="shared" si="129"/>
        <v>14872.218267999999</v>
      </c>
      <c r="X124" s="39">
        <f t="shared" si="129"/>
        <v>14321.553344</v>
      </c>
      <c r="Y124" s="39">
        <f t="shared" si="129"/>
        <v>14156.761331</v>
      </c>
      <c r="Z124" s="39">
        <f t="shared" si="129"/>
        <v>13950.168333000001</v>
      </c>
      <c r="AA124" s="39">
        <f t="shared" si="129"/>
        <v>14173.897657</v>
      </c>
      <c r="AB124" s="39">
        <f t="shared" si="129"/>
        <v>14348.760169</v>
      </c>
      <c r="AC124" s="39">
        <f aca="true" t="shared" si="130" ref="AC124:AD124">AC103/1000</f>
        <v>14469.25021</v>
      </c>
      <c r="AD124" s="39">
        <f t="shared" si="130"/>
        <v>14405.789798</v>
      </c>
      <c r="AE124" s="39">
        <f aca="true" t="shared" si="131" ref="AE124:AG124">AE103/1000</f>
        <v>14473.180393999999</v>
      </c>
      <c r="AF124" s="39">
        <f aca="true" t="shared" si="132" ref="AF124:AH124">AF103/1000</f>
        <v>12964.610723</v>
      </c>
      <c r="AG124" s="39">
        <f t="shared" si="131"/>
        <v>13617.908272</v>
      </c>
      <c r="AH124" s="39">
        <f t="shared" si="132"/>
        <v>13891.486723</v>
      </c>
      <c r="AI124" s="65">
        <f t="shared" si="126"/>
        <v>-0.004385881167231598</v>
      </c>
      <c r="AJ124" s="65">
        <f t="shared" si="127"/>
        <v>-0.11859801634996248</v>
      </c>
      <c r="AK124" s="65">
        <f t="shared" si="128"/>
        <v>0.3649019411883079</v>
      </c>
    </row>
    <row r="125" spans="1:37" ht="13">
      <c r="A125" s="38" t="str">
        <f>A104</f>
        <v>Renewables and biofuels</v>
      </c>
      <c r="B125" s="39">
        <f>B104/1000</f>
        <v>1616.8290149999998</v>
      </c>
      <c r="C125" s="39">
        <f aca="true" t="shared" si="133" ref="C125:AB125">C104/1000</f>
        <v>1683.4556969999999</v>
      </c>
      <c r="D125" s="39">
        <f t="shared" si="133"/>
        <v>1658.201883</v>
      </c>
      <c r="E125" s="39">
        <f t="shared" si="133"/>
        <v>1782.101896</v>
      </c>
      <c r="F125" s="39">
        <f t="shared" si="133"/>
        <v>1752.3548999999998</v>
      </c>
      <c r="G125" s="39">
        <f t="shared" si="133"/>
        <v>1826.316511</v>
      </c>
      <c r="H125" s="39">
        <f t="shared" si="133"/>
        <v>1932.7517269999998</v>
      </c>
      <c r="I125" s="39">
        <f t="shared" si="133"/>
        <v>2017.817808</v>
      </c>
      <c r="J125" s="39">
        <f t="shared" si="133"/>
        <v>2033.346497</v>
      </c>
      <c r="K125" s="39">
        <f t="shared" si="133"/>
        <v>1996.837507</v>
      </c>
      <c r="L125" s="39">
        <f t="shared" si="133"/>
        <v>2043.392895</v>
      </c>
      <c r="M125" s="39">
        <f t="shared" si="133"/>
        <v>2050.128037</v>
      </c>
      <c r="N125" s="39">
        <f t="shared" si="133"/>
        <v>2098.4738780000002</v>
      </c>
      <c r="O125" s="39">
        <f t="shared" si="133"/>
        <v>2326.5068480000004</v>
      </c>
      <c r="P125" s="39">
        <f t="shared" si="133"/>
        <v>2362.561043</v>
      </c>
      <c r="Q125" s="39">
        <f t="shared" si="133"/>
        <v>2540.685207</v>
      </c>
      <c r="R125" s="39">
        <f t="shared" si="133"/>
        <v>2732.378898</v>
      </c>
      <c r="S125" s="39">
        <f t="shared" si="133"/>
        <v>2994.282305</v>
      </c>
      <c r="T125" s="39">
        <f t="shared" si="133"/>
        <v>3199.212512</v>
      </c>
      <c r="U125" s="39">
        <f t="shared" si="133"/>
        <v>3309.7646019999997</v>
      </c>
      <c r="V125" s="39">
        <f t="shared" si="133"/>
        <v>3620.189989</v>
      </c>
      <c r="W125" s="39">
        <f t="shared" si="133"/>
        <v>3497.089603</v>
      </c>
      <c r="X125" s="39">
        <f t="shared" si="133"/>
        <v>3772.610437</v>
      </c>
      <c r="Y125" s="39">
        <f t="shared" si="133"/>
        <v>3795.4537689999997</v>
      </c>
      <c r="Z125" s="39">
        <f t="shared" si="133"/>
        <v>3641.4551800000004</v>
      </c>
      <c r="AA125" s="39">
        <f t="shared" si="133"/>
        <v>3792.42677</v>
      </c>
      <c r="AB125" s="39">
        <f t="shared" si="133"/>
        <v>3849.657307</v>
      </c>
      <c r="AC125" s="39">
        <f aca="true" t="shared" si="134" ref="AC125:AD125">AC104/1000</f>
        <v>4106.4460070000005</v>
      </c>
      <c r="AD125" s="39">
        <f t="shared" si="134"/>
        <v>4311.853413</v>
      </c>
      <c r="AE125" s="39">
        <f aca="true" t="shared" si="135" ref="AE125:AG125">AE104/1000</f>
        <v>4376.752592</v>
      </c>
      <c r="AF125" s="39">
        <f aca="true" t="shared" si="136" ref="AF125:AH125">AF104/1000</f>
        <v>4348.591457</v>
      </c>
      <c r="AG125" s="39">
        <f t="shared" si="135"/>
        <v>4655.934406</v>
      </c>
      <c r="AH125" s="39">
        <f t="shared" si="136"/>
        <v>4620.86946</v>
      </c>
      <c r="AI125" s="65">
        <f t="shared" si="126"/>
        <v>0.05002072489200016</v>
      </c>
      <c r="AJ125" s="65">
        <f t="shared" si="127"/>
        <v>0.347785868186802</v>
      </c>
      <c r="AK125" s="65">
        <f t="shared" si="128"/>
        <v>0.10922023037859202</v>
      </c>
    </row>
    <row r="126" spans="1:37" ht="13">
      <c r="A126" s="43" t="str">
        <f>A105</f>
        <v>Non-renewable waste</v>
      </c>
      <c r="B126" s="39">
        <f>B105/1000</f>
        <v>35.928</v>
      </c>
      <c r="C126" s="39">
        <f aca="true" t="shared" si="137" ref="C126:AD126">C105/1000</f>
        <v>40.444</v>
      </c>
      <c r="D126" s="39">
        <f t="shared" si="137"/>
        <v>39.379</v>
      </c>
      <c r="E126" s="39">
        <f t="shared" si="137"/>
        <v>43.643</v>
      </c>
      <c r="F126" s="39">
        <f t="shared" si="137"/>
        <v>54.644</v>
      </c>
      <c r="G126" s="39">
        <f t="shared" si="137"/>
        <v>63.076</v>
      </c>
      <c r="H126" s="39">
        <f t="shared" si="137"/>
        <v>56.16</v>
      </c>
      <c r="I126" s="39">
        <f t="shared" si="137"/>
        <v>54.963</v>
      </c>
      <c r="J126" s="39">
        <f t="shared" si="137"/>
        <v>38.08</v>
      </c>
      <c r="K126" s="39">
        <f t="shared" si="137"/>
        <v>38.863</v>
      </c>
      <c r="L126" s="39">
        <f t="shared" si="137"/>
        <v>41.626442000000004</v>
      </c>
      <c r="M126" s="39">
        <f t="shared" si="137"/>
        <v>40.170714999999994</v>
      </c>
      <c r="N126" s="39">
        <f t="shared" si="137"/>
        <v>42.196646</v>
      </c>
      <c r="O126" s="39">
        <f t="shared" si="137"/>
        <v>57.118430999999994</v>
      </c>
      <c r="P126" s="39">
        <f t="shared" si="137"/>
        <v>63.390388</v>
      </c>
      <c r="Q126" s="39">
        <f t="shared" si="137"/>
        <v>55.285832</v>
      </c>
      <c r="R126" s="39">
        <f t="shared" si="137"/>
        <v>62.46185</v>
      </c>
      <c r="S126" s="39">
        <f t="shared" si="137"/>
        <v>68.400839</v>
      </c>
      <c r="T126" s="39">
        <f t="shared" si="137"/>
        <v>86.29634200000001</v>
      </c>
      <c r="U126" s="39">
        <f t="shared" si="137"/>
        <v>100.565922</v>
      </c>
      <c r="V126" s="39">
        <f t="shared" si="137"/>
        <v>115.34363</v>
      </c>
      <c r="W126" s="39">
        <f t="shared" si="137"/>
        <v>132.544041</v>
      </c>
      <c r="X126" s="39">
        <f t="shared" si="137"/>
        <v>130.315857</v>
      </c>
      <c r="Y126" s="39">
        <f t="shared" si="137"/>
        <v>144.987528</v>
      </c>
      <c r="Z126" s="39">
        <f t="shared" si="137"/>
        <v>153.037603</v>
      </c>
      <c r="AA126" s="39">
        <f t="shared" si="137"/>
        <v>155.501604</v>
      </c>
      <c r="AB126" s="39">
        <f t="shared" si="137"/>
        <v>174.069593</v>
      </c>
      <c r="AC126" s="39">
        <f t="shared" si="137"/>
        <v>174.623683</v>
      </c>
      <c r="AD126" s="39">
        <f t="shared" si="137"/>
        <v>192.867051</v>
      </c>
      <c r="AE126" s="39">
        <f aca="true" t="shared" si="138" ref="AE126:AG126">AE105/1000</f>
        <v>198.50943900000001</v>
      </c>
      <c r="AF126" s="39">
        <f aca="true" t="shared" si="139" ref="AF126:AH126">AF105/1000</f>
        <v>207.039625</v>
      </c>
      <c r="AG126" s="39">
        <f t="shared" si="138"/>
        <v>209.841816</v>
      </c>
      <c r="AH126" s="39">
        <f t="shared" si="139"/>
        <v>211.016613</v>
      </c>
      <c r="AI126" s="65">
        <f t="shared" si="126"/>
        <v>0.10447247295774886</v>
      </c>
      <c r="AJ126" s="65">
        <f t="shared" si="127"/>
        <v>1.2349388923113334</v>
      </c>
      <c r="AK126" s="65">
        <f t="shared" si="128"/>
        <v>0.004885366390042364</v>
      </c>
    </row>
    <row r="127" spans="1:37" ht="13">
      <c r="A127" s="43" t="str">
        <f>A107</f>
        <v>Electricity</v>
      </c>
      <c r="B127" s="44">
        <f>B107/1000</f>
        <v>6792.718684</v>
      </c>
      <c r="C127" s="44">
        <f aca="true" t="shared" si="140" ref="C127:AB127">C107/1000</f>
        <v>6824.843441999999</v>
      </c>
      <c r="D127" s="44">
        <f t="shared" si="140"/>
        <v>6798.9779960000005</v>
      </c>
      <c r="E127" s="44">
        <f t="shared" si="140"/>
        <v>6781.911531000001</v>
      </c>
      <c r="F127" s="44">
        <f t="shared" si="140"/>
        <v>6893.092329</v>
      </c>
      <c r="G127" s="44">
        <f t="shared" si="140"/>
        <v>7065.189932</v>
      </c>
      <c r="H127" s="44">
        <f t="shared" si="140"/>
        <v>7274.125309999999</v>
      </c>
      <c r="I127" s="44">
        <f t="shared" si="140"/>
        <v>7397.015875</v>
      </c>
      <c r="J127" s="44">
        <f t="shared" si="140"/>
        <v>7541.844358</v>
      </c>
      <c r="K127" s="44">
        <f t="shared" si="140"/>
        <v>7682.934834</v>
      </c>
      <c r="L127" s="44">
        <f t="shared" si="140"/>
        <v>7912.7905820000005</v>
      </c>
      <c r="M127" s="44">
        <f t="shared" si="140"/>
        <v>8134.9186500000005</v>
      </c>
      <c r="N127" s="44">
        <f t="shared" si="140"/>
        <v>8236.527268</v>
      </c>
      <c r="O127" s="44">
        <f t="shared" si="140"/>
        <v>8460.749891000001</v>
      </c>
      <c r="P127" s="44">
        <f t="shared" si="140"/>
        <v>8660.406723</v>
      </c>
      <c r="Q127" s="44">
        <f t="shared" si="140"/>
        <v>8768.425334000001</v>
      </c>
      <c r="R127" s="44">
        <f t="shared" si="140"/>
        <v>8956.67499</v>
      </c>
      <c r="S127" s="44">
        <f t="shared" si="140"/>
        <v>9027.36553</v>
      </c>
      <c r="T127" s="44">
        <f t="shared" si="140"/>
        <v>9075.771608</v>
      </c>
      <c r="U127" s="44">
        <f t="shared" si="140"/>
        <v>8614.197364</v>
      </c>
      <c r="V127" s="44">
        <f t="shared" si="140"/>
        <v>9038.359185000001</v>
      </c>
      <c r="W127" s="44">
        <f t="shared" si="140"/>
        <v>8911.634472</v>
      </c>
      <c r="X127" s="44">
        <f t="shared" si="140"/>
        <v>8942.582426</v>
      </c>
      <c r="Y127" s="44">
        <f t="shared" si="140"/>
        <v>8860.594121</v>
      </c>
      <c r="Z127" s="44">
        <f t="shared" si="140"/>
        <v>8673.177887</v>
      </c>
      <c r="AA127" s="44">
        <f t="shared" si="140"/>
        <v>8819.690234</v>
      </c>
      <c r="AB127" s="44">
        <f t="shared" si="140"/>
        <v>8932.054126</v>
      </c>
      <c r="AC127" s="44">
        <f aca="true" t="shared" si="141" ref="AC127:AD127">AC107/1000</f>
        <v>9020.330513</v>
      </c>
      <c r="AD127" s="44">
        <f t="shared" si="141"/>
        <v>9020.898398</v>
      </c>
      <c r="AE127" s="44">
        <f aca="true" t="shared" si="142" ref="AE127:AG127">AE107/1000</f>
        <v>8922.970389</v>
      </c>
      <c r="AF127" s="44">
        <f aca="true" t="shared" si="143" ref="AF127:AH127">AF107/1000</f>
        <v>8581.559646</v>
      </c>
      <c r="AG127" s="44">
        <f t="shared" si="142"/>
        <v>8967.601960999998</v>
      </c>
      <c r="AH127" s="44">
        <f t="shared" si="143"/>
        <v>8678.970123</v>
      </c>
      <c r="AI127" s="65">
        <f t="shared" si="126"/>
        <v>6.295611886719676E-05</v>
      </c>
      <c r="AJ127" s="65">
        <f t="shared" si="127"/>
        <v>-0.006046120635256003</v>
      </c>
      <c r="AK127" s="65">
        <f t="shared" si="128"/>
        <v>0.22850141386553477</v>
      </c>
    </row>
    <row r="128" spans="1:37" ht="13">
      <c r="A128" s="45" t="str">
        <f>A108</f>
        <v>Heat</v>
      </c>
      <c r="B128" s="46">
        <f>B108/1000</f>
        <v>2306.989</v>
      </c>
      <c r="C128" s="46">
        <f aca="true" t="shared" si="144" ref="C128:AB128">C108/1000</f>
        <v>2255.688</v>
      </c>
      <c r="D128" s="46">
        <f t="shared" si="144"/>
        <v>2306.382</v>
      </c>
      <c r="E128" s="46">
        <f t="shared" si="144"/>
        <v>2198.957</v>
      </c>
      <c r="F128" s="46">
        <f t="shared" si="144"/>
        <v>2028.983</v>
      </c>
      <c r="G128" s="46">
        <f t="shared" si="144"/>
        <v>1938.037</v>
      </c>
      <c r="H128" s="46">
        <f t="shared" si="144"/>
        <v>2109.689</v>
      </c>
      <c r="I128" s="46">
        <f t="shared" si="144"/>
        <v>1911.941</v>
      </c>
      <c r="J128" s="46">
        <f t="shared" si="144"/>
        <v>1896.633</v>
      </c>
      <c r="K128" s="46">
        <f t="shared" si="144"/>
        <v>1804.899</v>
      </c>
      <c r="L128" s="46">
        <f t="shared" si="144"/>
        <v>1795.896897</v>
      </c>
      <c r="M128" s="46">
        <f t="shared" si="144"/>
        <v>1920.526337</v>
      </c>
      <c r="N128" s="46">
        <f t="shared" si="144"/>
        <v>1883.731527</v>
      </c>
      <c r="O128" s="46">
        <f t="shared" si="144"/>
        <v>2048.575626</v>
      </c>
      <c r="P128" s="46">
        <f t="shared" si="144"/>
        <v>2155.672438</v>
      </c>
      <c r="Q128" s="46">
        <f t="shared" si="144"/>
        <v>2149.0484610000003</v>
      </c>
      <c r="R128" s="46">
        <f t="shared" si="144"/>
        <v>2106.4895460000002</v>
      </c>
      <c r="S128" s="46">
        <f t="shared" si="144"/>
        <v>2005.7703000000001</v>
      </c>
      <c r="T128" s="46">
        <f t="shared" si="144"/>
        <v>2023.588091</v>
      </c>
      <c r="U128" s="46">
        <f t="shared" si="144"/>
        <v>1983.772077</v>
      </c>
      <c r="V128" s="46">
        <f t="shared" si="144"/>
        <v>2160.90611</v>
      </c>
      <c r="W128" s="46">
        <f t="shared" si="144"/>
        <v>1974.0482450000002</v>
      </c>
      <c r="X128" s="46">
        <f t="shared" si="144"/>
        <v>2026.466101</v>
      </c>
      <c r="Y128" s="46">
        <f t="shared" si="144"/>
        <v>2025.017668</v>
      </c>
      <c r="Z128" s="46">
        <f t="shared" si="144"/>
        <v>1862.9827679999999</v>
      </c>
      <c r="AA128" s="46">
        <f t="shared" si="144"/>
        <v>1888.547308</v>
      </c>
      <c r="AB128" s="46">
        <f t="shared" si="144"/>
        <v>1962.6417099999999</v>
      </c>
      <c r="AC128" s="46">
        <f aca="true" t="shared" si="145" ref="AC128:AD128">AC108/1000</f>
        <v>1971.882696</v>
      </c>
      <c r="AD128" s="46">
        <f t="shared" si="145"/>
        <v>1926.841415</v>
      </c>
      <c r="AE128" s="46">
        <f aca="true" t="shared" si="146" ref="AE128:AG128">AE108/1000</f>
        <v>1923.635207</v>
      </c>
      <c r="AF128" s="46">
        <f aca="true" t="shared" si="147" ref="AF128:AH128">AF108/1000</f>
        <v>1837.5170930000002</v>
      </c>
      <c r="AG128" s="46">
        <f t="shared" si="146"/>
        <v>1909.933287</v>
      </c>
      <c r="AH128" s="46">
        <f t="shared" si="147"/>
        <v>1757.944617</v>
      </c>
      <c r="AI128" s="65">
        <f t="shared" si="126"/>
        <v>-0.022841764924134145</v>
      </c>
      <c r="AJ128" s="65">
        <f t="shared" si="127"/>
        <v>-0.04780947092458454</v>
      </c>
      <c r="AK128" s="65">
        <f t="shared" si="128"/>
        <v>0.04880733250690224</v>
      </c>
    </row>
    <row r="129" ht="13">
      <c r="A129" s="47" t="s">
        <v>345</v>
      </c>
    </row>
    <row r="133" spans="1:35" ht="13">
      <c r="A133" s="48" t="s">
        <v>84</v>
      </c>
      <c r="B133" s="71" t="s">
        <v>90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G133" s="24"/>
      <c r="AH133" s="24"/>
      <c r="AI133" s="24"/>
    </row>
    <row r="134" spans="1:35" ht="12.75">
      <c r="A134" s="12" t="s">
        <v>3</v>
      </c>
      <c r="B134" s="16" t="s">
        <v>118</v>
      </c>
      <c r="AG134" s="24"/>
      <c r="AH134" s="24"/>
      <c r="AI134" s="24"/>
    </row>
    <row r="135" spans="1:35" s="15" customFormat="1" ht="13">
      <c r="A135" s="2" t="s">
        <v>2</v>
      </c>
      <c r="B135" s="2" t="s">
        <v>141</v>
      </c>
      <c r="AG135" s="17"/>
      <c r="AH135" s="17"/>
      <c r="AI135" s="17"/>
    </row>
    <row r="136" spans="33:35" ht="12.75">
      <c r="AG136" s="18"/>
      <c r="AH136" s="24"/>
      <c r="AI136" s="24" t="s">
        <v>329</v>
      </c>
    </row>
    <row r="137" spans="1:35" ht="13">
      <c r="A137" s="49" t="s">
        <v>89</v>
      </c>
      <c r="B137" s="22" t="s">
        <v>166</v>
      </c>
      <c r="C137" s="22" t="s">
        <v>167</v>
      </c>
      <c r="D137" s="22" t="s">
        <v>168</v>
      </c>
      <c r="E137" s="22" t="s">
        <v>169</v>
      </c>
      <c r="F137" s="22" t="s">
        <v>170</v>
      </c>
      <c r="G137" s="22" t="s">
        <v>171</v>
      </c>
      <c r="H137" s="22" t="s">
        <v>172</v>
      </c>
      <c r="I137" s="22" t="s">
        <v>173</v>
      </c>
      <c r="J137" s="22" t="s">
        <v>174</v>
      </c>
      <c r="K137" s="22" t="s">
        <v>175</v>
      </c>
      <c r="L137" s="22" t="s">
        <v>176</v>
      </c>
      <c r="M137" s="22" t="s">
        <v>177</v>
      </c>
      <c r="N137" s="22" t="s">
        <v>178</v>
      </c>
      <c r="O137" s="22" t="s">
        <v>179</v>
      </c>
      <c r="P137" s="22" t="s">
        <v>180</v>
      </c>
      <c r="Q137" s="22" t="s">
        <v>181</v>
      </c>
      <c r="R137" s="22" t="s">
        <v>182</v>
      </c>
      <c r="S137" s="22" t="s">
        <v>183</v>
      </c>
      <c r="T137" s="22" t="s">
        <v>184</v>
      </c>
      <c r="U137" s="22" t="s">
        <v>185</v>
      </c>
      <c r="V137" s="22" t="s">
        <v>186</v>
      </c>
      <c r="W137" s="22" t="s">
        <v>187</v>
      </c>
      <c r="X137" s="22" t="s">
        <v>188</v>
      </c>
      <c r="Y137" s="22" t="s">
        <v>189</v>
      </c>
      <c r="Z137" s="22" t="s">
        <v>190</v>
      </c>
      <c r="AA137" s="22" t="s">
        <v>191</v>
      </c>
      <c r="AB137" s="22" t="s">
        <v>192</v>
      </c>
      <c r="AC137" s="22" t="s">
        <v>193</v>
      </c>
      <c r="AD137" s="22" t="s">
        <v>194</v>
      </c>
      <c r="AE137" s="22" t="s">
        <v>195</v>
      </c>
      <c r="AF137" s="22" t="s">
        <v>196</v>
      </c>
      <c r="AG137" s="22" t="s">
        <v>197</v>
      </c>
      <c r="AH137" s="22" t="s">
        <v>289</v>
      </c>
      <c r="AI137" s="24"/>
    </row>
    <row r="138" spans="1:35" ht="13">
      <c r="A138" s="64" t="s">
        <v>48</v>
      </c>
      <c r="B138" s="26">
        <v>3718191.336</v>
      </c>
      <c r="C138" s="26">
        <v>3650118.776</v>
      </c>
      <c r="D138" s="26">
        <v>3709061.823</v>
      </c>
      <c r="E138" s="26">
        <v>3439460.952</v>
      </c>
      <c r="F138" s="26">
        <v>3767782.976</v>
      </c>
      <c r="G138" s="26">
        <v>3969388.972</v>
      </c>
      <c r="H138" s="26">
        <v>3928474.574</v>
      </c>
      <c r="I138" s="26">
        <v>4168792.535</v>
      </c>
      <c r="J138" s="26">
        <v>4224167.711</v>
      </c>
      <c r="K138" s="27">
        <v>4131746.58</v>
      </c>
      <c r="L138" s="26">
        <v>4246371.045</v>
      </c>
      <c r="M138" s="26">
        <v>4250250.066</v>
      </c>
      <c r="N138" s="26">
        <v>4237013.034</v>
      </c>
      <c r="O138" s="26">
        <v>4204223.296</v>
      </c>
      <c r="P138" s="26">
        <v>4288648.907</v>
      </c>
      <c r="Q138" s="26">
        <v>4390530.825</v>
      </c>
      <c r="R138" s="26">
        <v>4389247.606</v>
      </c>
      <c r="S138" s="26">
        <v>4388766.836</v>
      </c>
      <c r="T138" s="26">
        <v>4262430.248</v>
      </c>
      <c r="U138" s="26">
        <v>3894673.309</v>
      </c>
      <c r="V138" s="26">
        <v>4115925.443</v>
      </c>
      <c r="W138" s="27">
        <v>4040266.9</v>
      </c>
      <c r="X138" s="26">
        <v>3873676.743</v>
      </c>
      <c r="Y138" s="27">
        <v>3739185.31</v>
      </c>
      <c r="Z138" s="26">
        <v>3823405.094</v>
      </c>
      <c r="AA138" s="26">
        <v>3696565.554</v>
      </c>
      <c r="AB138" s="27">
        <v>3687619.64</v>
      </c>
      <c r="AC138" s="26">
        <v>3976681.345</v>
      </c>
      <c r="AD138" s="26">
        <v>3819999.682</v>
      </c>
      <c r="AE138" s="26">
        <v>3792260.474</v>
      </c>
      <c r="AF138" s="26">
        <v>3765494.002</v>
      </c>
      <c r="AG138" s="26">
        <v>3851224.442</v>
      </c>
      <c r="AH138" s="26">
        <v>3267936.747</v>
      </c>
      <c r="AI138" s="24"/>
    </row>
    <row r="139" spans="1:35" ht="13">
      <c r="A139" s="38" t="s">
        <v>68</v>
      </c>
      <c r="B139" s="30">
        <v>67924.132</v>
      </c>
      <c r="C139" s="30">
        <v>68742.052</v>
      </c>
      <c r="D139" s="30">
        <v>46699.265</v>
      </c>
      <c r="E139" s="30">
        <v>42314.181</v>
      </c>
      <c r="F139" s="30">
        <v>41557.709</v>
      </c>
      <c r="G139" s="30">
        <v>42138.704</v>
      </c>
      <c r="H139" s="30">
        <v>43983.069</v>
      </c>
      <c r="I139" s="30">
        <v>42809.338</v>
      </c>
      <c r="J139" s="30">
        <v>39952.032</v>
      </c>
      <c r="K139" s="30">
        <v>36280.319</v>
      </c>
      <c r="L139" s="30">
        <v>41206.618</v>
      </c>
      <c r="M139" s="30">
        <v>41690.849</v>
      </c>
      <c r="N139" s="30">
        <v>51674.017</v>
      </c>
      <c r="O139" s="30">
        <v>51581.718</v>
      </c>
      <c r="P139" s="31">
        <v>59246.49</v>
      </c>
      <c r="Q139" s="30">
        <v>57783.882</v>
      </c>
      <c r="R139" s="30">
        <v>63629.294</v>
      </c>
      <c r="S139" s="30">
        <v>66538.995</v>
      </c>
      <c r="T139" s="30">
        <v>68561.467</v>
      </c>
      <c r="U139" s="30">
        <v>49986.028</v>
      </c>
      <c r="V139" s="30">
        <v>57996.957</v>
      </c>
      <c r="W139" s="31">
        <v>69784.73</v>
      </c>
      <c r="X139" s="30">
        <v>67748.931</v>
      </c>
      <c r="Y139" s="30">
        <v>71632.729</v>
      </c>
      <c r="Z139" s="30">
        <v>71576.266</v>
      </c>
      <c r="AA139" s="30">
        <v>71801.512</v>
      </c>
      <c r="AB139" s="30">
        <v>70119.441</v>
      </c>
      <c r="AC139" s="30">
        <v>69630.168</v>
      </c>
      <c r="AD139" s="31">
        <v>70785.24</v>
      </c>
      <c r="AE139" s="30">
        <v>65771.181</v>
      </c>
      <c r="AF139" s="30">
        <v>61000.414</v>
      </c>
      <c r="AG139" s="30">
        <v>63919.291</v>
      </c>
      <c r="AH139" s="30">
        <v>61179.505</v>
      </c>
      <c r="AI139" s="67">
        <f>AH139/$AH$138</f>
        <v>0.018721141116382813</v>
      </c>
    </row>
    <row r="140" spans="1:35" s="33" customFormat="1" ht="13">
      <c r="A140" s="41" t="s">
        <v>93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67">
        <f aca="true" t="shared" si="148" ref="AI140:AI144">AH140/$AH$138</f>
        <v>0</v>
      </c>
    </row>
    <row r="141" spans="1:35" s="33" customFormat="1" ht="13">
      <c r="A141" s="41" t="s">
        <v>94</v>
      </c>
      <c r="B141" s="30">
        <v>183.593</v>
      </c>
      <c r="C141" s="30">
        <v>100.922</v>
      </c>
      <c r="D141" s="30">
        <v>165.582</v>
      </c>
      <c r="E141" s="30">
        <v>282.635</v>
      </c>
      <c r="F141" s="30">
        <v>224.511</v>
      </c>
      <c r="G141" s="30">
        <v>240.796</v>
      </c>
      <c r="H141" s="31">
        <v>264.67</v>
      </c>
      <c r="I141" s="30">
        <v>275.667</v>
      </c>
      <c r="J141" s="31">
        <v>235.77</v>
      </c>
      <c r="K141" s="30">
        <v>193.522</v>
      </c>
      <c r="L141" s="30">
        <v>267.562</v>
      </c>
      <c r="M141" s="30">
        <v>325.221</v>
      </c>
      <c r="N141" s="30">
        <v>323.446</v>
      </c>
      <c r="O141" s="30">
        <v>339.124</v>
      </c>
      <c r="P141" s="30">
        <v>366.251</v>
      </c>
      <c r="Q141" s="31">
        <v>384.53</v>
      </c>
      <c r="R141" s="30">
        <v>393.209</v>
      </c>
      <c r="S141" s="30">
        <v>379.773</v>
      </c>
      <c r="T141" s="30">
        <v>474.976</v>
      </c>
      <c r="U141" s="30">
        <v>556.991</v>
      </c>
      <c r="V141" s="30">
        <v>651.596</v>
      </c>
      <c r="W141" s="30">
        <v>641.077</v>
      </c>
      <c r="X141" s="30">
        <v>712.006</v>
      </c>
      <c r="Y141" s="30">
        <v>666.272</v>
      </c>
      <c r="Z141" s="30">
        <v>777.466</v>
      </c>
      <c r="AA141" s="30">
        <v>942.292</v>
      </c>
      <c r="AB141" s="30">
        <v>857.092</v>
      </c>
      <c r="AC141" s="30">
        <v>2935.281</v>
      </c>
      <c r="AD141" s="30">
        <v>2775.749</v>
      </c>
      <c r="AE141" s="30">
        <v>2684.917</v>
      </c>
      <c r="AF141" s="30">
        <v>2889.669</v>
      </c>
      <c r="AG141" s="30">
        <v>2660.095</v>
      </c>
      <c r="AH141" s="30">
        <v>2177.835</v>
      </c>
      <c r="AI141" s="67">
        <f t="shared" si="148"/>
        <v>0.0006664250775353212</v>
      </c>
    </row>
    <row r="142" spans="1:35" ht="13">
      <c r="A142" s="38" t="s">
        <v>73</v>
      </c>
      <c r="B142" s="26">
        <v>591068.972</v>
      </c>
      <c r="C142" s="26">
        <v>543574.224</v>
      </c>
      <c r="D142" s="26">
        <v>601851.055</v>
      </c>
      <c r="E142" s="26">
        <v>540936.848</v>
      </c>
      <c r="F142" s="26">
        <v>554842.425</v>
      </c>
      <c r="G142" s="26">
        <v>573756.935</v>
      </c>
      <c r="H142" s="26">
        <v>593567.318</v>
      </c>
      <c r="I142" s="26">
        <v>620559.826</v>
      </c>
      <c r="J142" s="26">
        <v>576162.552</v>
      </c>
      <c r="K142" s="26">
        <v>573159.611</v>
      </c>
      <c r="L142" s="26">
        <v>607059.867</v>
      </c>
      <c r="M142" s="26">
        <v>582540.581</v>
      </c>
      <c r="N142" s="26">
        <v>523413.975</v>
      </c>
      <c r="O142" s="26">
        <v>544256.479</v>
      </c>
      <c r="P142" s="26">
        <v>570014.887</v>
      </c>
      <c r="Q142" s="26">
        <v>590015.842</v>
      </c>
      <c r="R142" s="26">
        <v>537494.174</v>
      </c>
      <c r="S142" s="26">
        <v>577825.695</v>
      </c>
      <c r="T142" s="26">
        <v>558140.261</v>
      </c>
      <c r="U142" s="26">
        <v>503104.698</v>
      </c>
      <c r="V142" s="26">
        <v>571374.246</v>
      </c>
      <c r="W142" s="26">
        <v>600584.265</v>
      </c>
      <c r="X142" s="26">
        <v>584464.632</v>
      </c>
      <c r="Y142" s="26">
        <v>572752.494</v>
      </c>
      <c r="Z142" s="26">
        <v>598701.786</v>
      </c>
      <c r="AA142" s="26">
        <v>573242.081</v>
      </c>
      <c r="AB142" s="26">
        <v>566893.148</v>
      </c>
      <c r="AC142" s="26">
        <v>622695.099</v>
      </c>
      <c r="AD142" s="26">
        <v>611560.608</v>
      </c>
      <c r="AE142" s="26">
        <v>636091.176</v>
      </c>
      <c r="AF142" s="26">
        <v>616770.001</v>
      </c>
      <c r="AG142" s="26">
        <v>600242.844</v>
      </c>
      <c r="AH142" s="27">
        <v>434675.84</v>
      </c>
      <c r="AI142" s="67">
        <f t="shared" si="148"/>
        <v>0.1330123174504638</v>
      </c>
    </row>
    <row r="143" spans="1:35" ht="13">
      <c r="A143" s="38" t="s">
        <v>86</v>
      </c>
      <c r="B143" s="30">
        <v>3058404.439</v>
      </c>
      <c r="C143" s="30">
        <v>3037381.178</v>
      </c>
      <c r="D143" s="30">
        <v>3060345.921</v>
      </c>
      <c r="E143" s="30">
        <v>2855927.288</v>
      </c>
      <c r="F143" s="30">
        <v>3171158.331</v>
      </c>
      <c r="G143" s="30">
        <v>3353252.538</v>
      </c>
      <c r="H143" s="30">
        <v>3290659.517</v>
      </c>
      <c r="I143" s="30">
        <v>3504546.504</v>
      </c>
      <c r="J143" s="30">
        <v>3607318.756</v>
      </c>
      <c r="K143" s="30">
        <v>3522113.128</v>
      </c>
      <c r="L143" s="30">
        <v>3597836.998</v>
      </c>
      <c r="M143" s="30">
        <v>3625693.415</v>
      </c>
      <c r="N143" s="30">
        <v>3661601.596</v>
      </c>
      <c r="O143" s="30">
        <v>3608045.975</v>
      </c>
      <c r="P143" s="30">
        <v>3659021.278</v>
      </c>
      <c r="Q143" s="30">
        <v>3742346.571</v>
      </c>
      <c r="R143" s="30">
        <v>3787730.928</v>
      </c>
      <c r="S143" s="30">
        <v>3743605.374</v>
      </c>
      <c r="T143" s="30">
        <v>3635253.545</v>
      </c>
      <c r="U143" s="30">
        <v>3341025.593</v>
      </c>
      <c r="V143" s="30">
        <v>3485267.643</v>
      </c>
      <c r="W143" s="30">
        <v>3368540.828</v>
      </c>
      <c r="X143" s="30">
        <v>3220132.174</v>
      </c>
      <c r="Y143" s="30">
        <v>3093417.816</v>
      </c>
      <c r="Z143" s="30">
        <v>3151557.576</v>
      </c>
      <c r="AA143" s="30">
        <v>3049858.669</v>
      </c>
      <c r="AB143" s="30">
        <v>3049001.959</v>
      </c>
      <c r="AC143" s="30">
        <v>3280688.612</v>
      </c>
      <c r="AD143" s="30">
        <v>3134085.621</v>
      </c>
      <c r="AE143" s="30">
        <v>3086720.685</v>
      </c>
      <c r="AF143" s="30">
        <v>3084241.992</v>
      </c>
      <c r="AG143" s="30">
        <v>3183677.595</v>
      </c>
      <c r="AH143" s="30">
        <v>2769103.159</v>
      </c>
      <c r="AI143" s="67">
        <f t="shared" si="148"/>
        <v>0.8473551887263625</v>
      </c>
    </row>
    <row r="144" spans="1:35" ht="13">
      <c r="A144" s="38" t="s">
        <v>87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67">
        <f t="shared" si="148"/>
        <v>0</v>
      </c>
    </row>
    <row r="145" spans="1:34" ht="13">
      <c r="A145" s="43" t="s">
        <v>11</v>
      </c>
      <c r="B145" s="34" t="s">
        <v>4</v>
      </c>
      <c r="C145" s="34" t="s">
        <v>4</v>
      </c>
      <c r="D145" s="34" t="s">
        <v>4</v>
      </c>
      <c r="E145" s="34" t="s">
        <v>4</v>
      </c>
      <c r="F145" s="34" t="s">
        <v>4</v>
      </c>
      <c r="G145" s="34" t="s">
        <v>4</v>
      </c>
      <c r="H145" s="34" t="s">
        <v>4</v>
      </c>
      <c r="I145" s="34" t="s">
        <v>4</v>
      </c>
      <c r="J145" s="34" t="s">
        <v>4</v>
      </c>
      <c r="K145" s="34" t="s">
        <v>4</v>
      </c>
      <c r="L145" s="34" t="s">
        <v>4</v>
      </c>
      <c r="M145" s="34" t="s">
        <v>4</v>
      </c>
      <c r="N145" s="34" t="s">
        <v>4</v>
      </c>
      <c r="O145" s="34" t="s">
        <v>4</v>
      </c>
      <c r="P145" s="34" t="s">
        <v>4</v>
      </c>
      <c r="Q145" s="34" t="s">
        <v>4</v>
      </c>
      <c r="R145" s="34" t="s">
        <v>4</v>
      </c>
      <c r="S145" s="34" t="s">
        <v>4</v>
      </c>
      <c r="T145" s="34" t="s">
        <v>4</v>
      </c>
      <c r="U145" s="34" t="s">
        <v>4</v>
      </c>
      <c r="V145" s="34" t="s">
        <v>4</v>
      </c>
      <c r="W145" s="34" t="s">
        <v>4</v>
      </c>
      <c r="X145" s="34" t="s">
        <v>4</v>
      </c>
      <c r="Y145" s="34" t="s">
        <v>4</v>
      </c>
      <c r="Z145" s="34" t="s">
        <v>4</v>
      </c>
      <c r="AA145" s="34" t="s">
        <v>4</v>
      </c>
      <c r="AB145" s="34" t="s">
        <v>4</v>
      </c>
      <c r="AC145" s="34" t="s">
        <v>4</v>
      </c>
      <c r="AD145" s="34" t="s">
        <v>4</v>
      </c>
      <c r="AE145" s="34" t="s">
        <v>4</v>
      </c>
      <c r="AF145" s="34" t="s">
        <v>4</v>
      </c>
      <c r="AG145" s="34" t="s">
        <v>4</v>
      </c>
      <c r="AH145" s="34" t="s">
        <v>4</v>
      </c>
    </row>
    <row r="146" spans="1:34" ht="13">
      <c r="A146" s="38" t="s">
        <v>6</v>
      </c>
      <c r="B146" s="69" t="s">
        <v>4</v>
      </c>
      <c r="C146" s="69" t="s">
        <v>4</v>
      </c>
      <c r="D146" s="69" t="s">
        <v>4</v>
      </c>
      <c r="E146" s="69" t="s">
        <v>4</v>
      </c>
      <c r="F146" s="69" t="s">
        <v>4</v>
      </c>
      <c r="G146" s="69" t="s">
        <v>4</v>
      </c>
      <c r="H146" s="69" t="s">
        <v>4</v>
      </c>
      <c r="I146" s="69" t="s">
        <v>4</v>
      </c>
      <c r="J146" s="69" t="s">
        <v>4</v>
      </c>
      <c r="K146" s="69" t="s">
        <v>4</v>
      </c>
      <c r="L146" s="69" t="s">
        <v>4</v>
      </c>
      <c r="M146" s="69" t="s">
        <v>4</v>
      </c>
      <c r="N146" s="69" t="s">
        <v>4</v>
      </c>
      <c r="O146" s="69" t="s">
        <v>4</v>
      </c>
      <c r="P146" s="69" t="s">
        <v>4</v>
      </c>
      <c r="Q146" s="69" t="s">
        <v>4</v>
      </c>
      <c r="R146" s="69" t="s">
        <v>4</v>
      </c>
      <c r="S146" s="69" t="s">
        <v>4</v>
      </c>
      <c r="T146" s="69" t="s">
        <v>4</v>
      </c>
      <c r="U146" s="69" t="s">
        <v>4</v>
      </c>
      <c r="V146" s="69" t="s">
        <v>4</v>
      </c>
      <c r="W146" s="69" t="s">
        <v>4</v>
      </c>
      <c r="X146" s="69" t="s">
        <v>4</v>
      </c>
      <c r="Y146" s="69" t="s">
        <v>4</v>
      </c>
      <c r="Z146" s="69" t="s">
        <v>4</v>
      </c>
      <c r="AA146" s="69" t="s">
        <v>4</v>
      </c>
      <c r="AB146" s="69" t="s">
        <v>4</v>
      </c>
      <c r="AC146" s="69" t="s">
        <v>4</v>
      </c>
      <c r="AD146" s="69" t="s">
        <v>4</v>
      </c>
      <c r="AE146" s="69" t="s">
        <v>4</v>
      </c>
      <c r="AF146" s="69" t="s">
        <v>4</v>
      </c>
      <c r="AG146" s="69" t="s">
        <v>4</v>
      </c>
      <c r="AH146" s="69" t="s">
        <v>4</v>
      </c>
    </row>
    <row r="147" spans="1:34" ht="13">
      <c r="A147" s="38" t="s">
        <v>9</v>
      </c>
      <c r="B147" s="34" t="s">
        <v>4</v>
      </c>
      <c r="C147" s="34" t="s">
        <v>4</v>
      </c>
      <c r="D147" s="34" t="s">
        <v>4</v>
      </c>
      <c r="E147" s="34" t="s">
        <v>4</v>
      </c>
      <c r="F147" s="34" t="s">
        <v>4</v>
      </c>
      <c r="G147" s="34" t="s">
        <v>4</v>
      </c>
      <c r="H147" s="34" t="s">
        <v>4</v>
      </c>
      <c r="I147" s="34" t="s">
        <v>4</v>
      </c>
      <c r="J147" s="34" t="s">
        <v>4</v>
      </c>
      <c r="K147" s="34" t="s">
        <v>4</v>
      </c>
      <c r="L147" s="34" t="s">
        <v>4</v>
      </c>
      <c r="M147" s="34" t="s">
        <v>4</v>
      </c>
      <c r="N147" s="34" t="s">
        <v>4</v>
      </c>
      <c r="O147" s="34" t="s">
        <v>4</v>
      </c>
      <c r="P147" s="34" t="s">
        <v>4</v>
      </c>
      <c r="Q147" s="34" t="s">
        <v>4</v>
      </c>
      <c r="R147" s="34" t="s">
        <v>4</v>
      </c>
      <c r="S147" s="34" t="s">
        <v>4</v>
      </c>
      <c r="T147" s="34" t="s">
        <v>4</v>
      </c>
      <c r="U147" s="34" t="s">
        <v>4</v>
      </c>
      <c r="V147" s="34" t="s">
        <v>4</v>
      </c>
      <c r="W147" s="34" t="s">
        <v>4</v>
      </c>
      <c r="X147" s="34" t="s">
        <v>4</v>
      </c>
      <c r="Y147" s="34" t="s">
        <v>4</v>
      </c>
      <c r="Z147" s="34" t="s">
        <v>4</v>
      </c>
      <c r="AA147" s="34" t="s">
        <v>4</v>
      </c>
      <c r="AB147" s="34" t="s">
        <v>4</v>
      </c>
      <c r="AC147" s="34" t="s">
        <v>4</v>
      </c>
      <c r="AD147" s="34" t="s">
        <v>4</v>
      </c>
      <c r="AE147" s="34" t="s">
        <v>4</v>
      </c>
      <c r="AF147" s="34" t="s">
        <v>4</v>
      </c>
      <c r="AG147" s="34" t="s">
        <v>4</v>
      </c>
      <c r="AH147" s="34" t="s">
        <v>4</v>
      </c>
    </row>
    <row r="148" spans="1:34" ht="13">
      <c r="A148" s="45" t="s">
        <v>88</v>
      </c>
      <c r="B148" s="69" t="s">
        <v>4</v>
      </c>
      <c r="C148" s="69" t="s">
        <v>4</v>
      </c>
      <c r="D148" s="69" t="s">
        <v>4</v>
      </c>
      <c r="E148" s="69" t="s">
        <v>4</v>
      </c>
      <c r="F148" s="69" t="s">
        <v>4</v>
      </c>
      <c r="G148" s="69" t="s">
        <v>4</v>
      </c>
      <c r="H148" s="69" t="s">
        <v>4</v>
      </c>
      <c r="I148" s="69" t="s">
        <v>4</v>
      </c>
      <c r="J148" s="69" t="s">
        <v>4</v>
      </c>
      <c r="K148" s="69" t="s">
        <v>4</v>
      </c>
      <c r="L148" s="69" t="s">
        <v>4</v>
      </c>
      <c r="M148" s="69" t="s">
        <v>4</v>
      </c>
      <c r="N148" s="69" t="s">
        <v>4</v>
      </c>
      <c r="O148" s="69" t="s">
        <v>4</v>
      </c>
      <c r="P148" s="69" t="s">
        <v>4</v>
      </c>
      <c r="Q148" s="69" t="s">
        <v>4</v>
      </c>
      <c r="R148" s="69" t="s">
        <v>4</v>
      </c>
      <c r="S148" s="69" t="s">
        <v>4</v>
      </c>
      <c r="T148" s="69" t="s">
        <v>4</v>
      </c>
      <c r="U148" s="69" t="s">
        <v>4</v>
      </c>
      <c r="V148" s="69" t="s">
        <v>4</v>
      </c>
      <c r="W148" s="69" t="s">
        <v>4</v>
      </c>
      <c r="X148" s="69" t="s">
        <v>4</v>
      </c>
      <c r="Y148" s="69" t="s">
        <v>4</v>
      </c>
      <c r="Z148" s="69" t="s">
        <v>4</v>
      </c>
      <c r="AA148" s="69" t="s">
        <v>4</v>
      </c>
      <c r="AB148" s="69" t="s">
        <v>4</v>
      </c>
      <c r="AC148" s="69" t="s">
        <v>4</v>
      </c>
      <c r="AD148" s="69" t="s">
        <v>4</v>
      </c>
      <c r="AE148" s="69" t="s">
        <v>4</v>
      </c>
      <c r="AF148" s="69" t="s">
        <v>4</v>
      </c>
      <c r="AG148" s="69" t="s">
        <v>4</v>
      </c>
      <c r="AH148" s="69" t="s">
        <v>4</v>
      </c>
    </row>
    <row r="149" ht="13">
      <c r="A149" s="47"/>
    </row>
    <row r="150" ht="13">
      <c r="A150" s="47"/>
    </row>
    <row r="151" ht="13">
      <c r="A151" s="47"/>
    </row>
    <row r="152" ht="13">
      <c r="A152" s="15" t="s">
        <v>294</v>
      </c>
    </row>
    <row r="153" ht="12.75">
      <c r="A153" s="2" t="s">
        <v>142</v>
      </c>
    </row>
    <row r="154" ht="13">
      <c r="A154" s="47"/>
    </row>
    <row r="155" spans="1:34" ht="13">
      <c r="A155" s="35"/>
      <c r="B155" s="36">
        <v>1990</v>
      </c>
      <c r="C155" s="36">
        <v>1991</v>
      </c>
      <c r="D155" s="36">
        <v>1992</v>
      </c>
      <c r="E155" s="36">
        <v>1993</v>
      </c>
      <c r="F155" s="36">
        <v>1994</v>
      </c>
      <c r="G155" s="36">
        <v>1995</v>
      </c>
      <c r="H155" s="36">
        <v>1996</v>
      </c>
      <c r="I155" s="36">
        <v>1997</v>
      </c>
      <c r="J155" s="36">
        <v>1998</v>
      </c>
      <c r="K155" s="36">
        <v>1999</v>
      </c>
      <c r="L155" s="36">
        <v>2000</v>
      </c>
      <c r="M155" s="36">
        <v>2001</v>
      </c>
      <c r="N155" s="36">
        <v>2002</v>
      </c>
      <c r="O155" s="36">
        <v>2003</v>
      </c>
      <c r="P155" s="36">
        <v>2004</v>
      </c>
      <c r="Q155" s="36">
        <v>2005</v>
      </c>
      <c r="R155" s="36">
        <v>2006</v>
      </c>
      <c r="S155" s="36">
        <v>2007</v>
      </c>
      <c r="T155" s="36">
        <v>2008</v>
      </c>
      <c r="U155" s="36">
        <v>2009</v>
      </c>
      <c r="V155" s="36">
        <v>2010</v>
      </c>
      <c r="W155" s="36">
        <v>2011</v>
      </c>
      <c r="X155" s="36">
        <v>2012</v>
      </c>
      <c r="Y155" s="36">
        <v>2013</v>
      </c>
      <c r="Z155" s="36">
        <v>2014</v>
      </c>
      <c r="AA155" s="36">
        <v>2015</v>
      </c>
      <c r="AB155" s="36">
        <v>2016</v>
      </c>
      <c r="AC155" s="36">
        <v>2017</v>
      </c>
      <c r="AD155" s="36">
        <v>2018</v>
      </c>
      <c r="AE155" s="36">
        <v>2019</v>
      </c>
      <c r="AF155" s="36">
        <v>2020</v>
      </c>
      <c r="AG155" s="36">
        <v>2021</v>
      </c>
      <c r="AH155" s="36">
        <v>2022</v>
      </c>
    </row>
    <row r="156" spans="1:34" ht="13">
      <c r="A156" s="72" t="s">
        <v>113</v>
      </c>
      <c r="B156" s="73">
        <f aca="true" t="shared" si="149" ref="B156:AB156">B143/1000</f>
        <v>3058.404439</v>
      </c>
      <c r="C156" s="73">
        <f t="shared" si="149"/>
        <v>3037.3811779999996</v>
      </c>
      <c r="D156" s="73">
        <f t="shared" si="149"/>
        <v>3060.345921</v>
      </c>
      <c r="E156" s="73">
        <f t="shared" si="149"/>
        <v>2855.9272880000003</v>
      </c>
      <c r="F156" s="73">
        <f t="shared" si="149"/>
        <v>3171.1583309999996</v>
      </c>
      <c r="G156" s="73">
        <f t="shared" si="149"/>
        <v>3353.252538</v>
      </c>
      <c r="H156" s="73">
        <f t="shared" si="149"/>
        <v>3290.659517</v>
      </c>
      <c r="I156" s="73">
        <f t="shared" si="149"/>
        <v>3504.5465040000004</v>
      </c>
      <c r="J156" s="73">
        <f t="shared" si="149"/>
        <v>3607.318756</v>
      </c>
      <c r="K156" s="73">
        <f t="shared" si="149"/>
        <v>3522.113128</v>
      </c>
      <c r="L156" s="73">
        <f t="shared" si="149"/>
        <v>3597.836998</v>
      </c>
      <c r="M156" s="73">
        <f t="shared" si="149"/>
        <v>3625.693415</v>
      </c>
      <c r="N156" s="73">
        <f t="shared" si="149"/>
        <v>3661.601596</v>
      </c>
      <c r="O156" s="73">
        <f t="shared" si="149"/>
        <v>3608.045975</v>
      </c>
      <c r="P156" s="73">
        <f t="shared" si="149"/>
        <v>3659.0212779999997</v>
      </c>
      <c r="Q156" s="73">
        <f t="shared" si="149"/>
        <v>3742.346571</v>
      </c>
      <c r="R156" s="73">
        <f t="shared" si="149"/>
        <v>3787.730928</v>
      </c>
      <c r="S156" s="73">
        <f t="shared" si="149"/>
        <v>3743.6053739999998</v>
      </c>
      <c r="T156" s="73">
        <f t="shared" si="149"/>
        <v>3635.253545</v>
      </c>
      <c r="U156" s="73">
        <f t="shared" si="149"/>
        <v>3341.025593</v>
      </c>
      <c r="V156" s="73">
        <f t="shared" si="149"/>
        <v>3485.267643</v>
      </c>
      <c r="W156" s="73">
        <f t="shared" si="149"/>
        <v>3368.540828</v>
      </c>
      <c r="X156" s="73">
        <f t="shared" si="149"/>
        <v>3220.1321740000003</v>
      </c>
      <c r="Y156" s="73">
        <f t="shared" si="149"/>
        <v>3093.417816</v>
      </c>
      <c r="Z156" s="73">
        <f t="shared" si="149"/>
        <v>3151.5575759999997</v>
      </c>
      <c r="AA156" s="73">
        <f t="shared" si="149"/>
        <v>3049.858669</v>
      </c>
      <c r="AB156" s="73">
        <f t="shared" si="149"/>
        <v>3049.0019589999997</v>
      </c>
      <c r="AC156" s="73">
        <f aca="true" t="shared" si="150" ref="AC156:AE156">AC143/1000</f>
        <v>3280.6886120000004</v>
      </c>
      <c r="AD156" s="73">
        <f t="shared" si="150"/>
        <v>3134.0856209999997</v>
      </c>
      <c r="AE156" s="44">
        <f t="shared" si="150"/>
        <v>3086.7206850000002</v>
      </c>
      <c r="AF156" s="44">
        <f aca="true" t="shared" si="151" ref="AF156:AG156">AF143/1000</f>
        <v>3084.241992</v>
      </c>
      <c r="AG156" s="44">
        <f t="shared" si="151"/>
        <v>3183.677595</v>
      </c>
      <c r="AH156" s="44">
        <f aca="true" t="shared" si="152" ref="AH156">AH143/1000</f>
        <v>2769.103159</v>
      </c>
    </row>
    <row r="157" spans="1:34" ht="13">
      <c r="A157" s="43" t="s">
        <v>73</v>
      </c>
      <c r="B157" s="44">
        <f aca="true" t="shared" si="153" ref="B157:AB157">B142/1000</f>
        <v>591.0689719999999</v>
      </c>
      <c r="C157" s="44">
        <f t="shared" si="153"/>
        <v>543.5742240000001</v>
      </c>
      <c r="D157" s="44">
        <f t="shared" si="153"/>
        <v>601.8510550000001</v>
      </c>
      <c r="E157" s="44">
        <f t="shared" si="153"/>
        <v>540.936848</v>
      </c>
      <c r="F157" s="44">
        <f t="shared" si="153"/>
        <v>554.842425</v>
      </c>
      <c r="G157" s="44">
        <f t="shared" si="153"/>
        <v>573.7569350000001</v>
      </c>
      <c r="H157" s="44">
        <f t="shared" si="153"/>
        <v>593.567318</v>
      </c>
      <c r="I157" s="44">
        <f t="shared" si="153"/>
        <v>620.559826</v>
      </c>
      <c r="J157" s="44">
        <f t="shared" si="153"/>
        <v>576.162552</v>
      </c>
      <c r="K157" s="44">
        <f t="shared" si="153"/>
        <v>573.159611</v>
      </c>
      <c r="L157" s="44">
        <f t="shared" si="153"/>
        <v>607.0598669999999</v>
      </c>
      <c r="M157" s="44">
        <f t="shared" si="153"/>
        <v>582.540581</v>
      </c>
      <c r="N157" s="44">
        <f t="shared" si="153"/>
        <v>523.4139749999999</v>
      </c>
      <c r="O157" s="44">
        <f t="shared" si="153"/>
        <v>544.256479</v>
      </c>
      <c r="P157" s="44">
        <f t="shared" si="153"/>
        <v>570.014887</v>
      </c>
      <c r="Q157" s="44">
        <f t="shared" si="153"/>
        <v>590.0158419999999</v>
      </c>
      <c r="R157" s="44">
        <f t="shared" si="153"/>
        <v>537.494174</v>
      </c>
      <c r="S157" s="44">
        <f t="shared" si="153"/>
        <v>577.825695</v>
      </c>
      <c r="T157" s="44">
        <f t="shared" si="153"/>
        <v>558.140261</v>
      </c>
      <c r="U157" s="44">
        <f t="shared" si="153"/>
        <v>503.104698</v>
      </c>
      <c r="V157" s="44">
        <f t="shared" si="153"/>
        <v>571.3742460000001</v>
      </c>
      <c r="W157" s="44">
        <f t="shared" si="153"/>
        <v>600.584265</v>
      </c>
      <c r="X157" s="44">
        <f t="shared" si="153"/>
        <v>584.4646319999999</v>
      </c>
      <c r="Y157" s="44">
        <f t="shared" si="153"/>
        <v>572.752494</v>
      </c>
      <c r="Z157" s="44">
        <f t="shared" si="153"/>
        <v>598.701786</v>
      </c>
      <c r="AA157" s="44">
        <f t="shared" si="153"/>
        <v>573.242081</v>
      </c>
      <c r="AB157" s="44">
        <f t="shared" si="153"/>
        <v>566.893148</v>
      </c>
      <c r="AC157" s="44">
        <f aca="true" t="shared" si="154" ref="AC157:AE157">AC142/1000</f>
        <v>622.695099</v>
      </c>
      <c r="AD157" s="44">
        <f t="shared" si="154"/>
        <v>611.560608</v>
      </c>
      <c r="AE157" s="44">
        <f t="shared" si="154"/>
        <v>636.091176</v>
      </c>
      <c r="AF157" s="44">
        <f aca="true" t="shared" si="155" ref="AF157:AG157">AF142/1000</f>
        <v>616.7700010000001</v>
      </c>
      <c r="AG157" s="44">
        <f t="shared" si="155"/>
        <v>600.242844</v>
      </c>
      <c r="AH157" s="44">
        <f aca="true" t="shared" si="156" ref="AH157">AH142/1000</f>
        <v>434.67584000000005</v>
      </c>
    </row>
    <row r="158" spans="1:34" ht="13">
      <c r="A158" s="38" t="s">
        <v>68</v>
      </c>
      <c r="B158" s="39">
        <f aca="true" t="shared" si="157" ref="B158:AB158">B139/1000</f>
        <v>67.924132</v>
      </c>
      <c r="C158" s="39">
        <f t="shared" si="157"/>
        <v>68.742052</v>
      </c>
      <c r="D158" s="39">
        <f t="shared" si="157"/>
        <v>46.699265</v>
      </c>
      <c r="E158" s="39">
        <f t="shared" si="157"/>
        <v>42.314181</v>
      </c>
      <c r="F158" s="39">
        <f t="shared" si="157"/>
        <v>41.557709</v>
      </c>
      <c r="G158" s="39">
        <f t="shared" si="157"/>
        <v>42.138704</v>
      </c>
      <c r="H158" s="39">
        <f t="shared" si="157"/>
        <v>43.983069</v>
      </c>
      <c r="I158" s="39">
        <f t="shared" si="157"/>
        <v>42.809338000000004</v>
      </c>
      <c r="J158" s="39">
        <f t="shared" si="157"/>
        <v>39.952032</v>
      </c>
      <c r="K158" s="39">
        <f t="shared" si="157"/>
        <v>36.280319000000006</v>
      </c>
      <c r="L158" s="39">
        <f t="shared" si="157"/>
        <v>41.206618</v>
      </c>
      <c r="M158" s="39">
        <f t="shared" si="157"/>
        <v>41.690849</v>
      </c>
      <c r="N158" s="39">
        <f t="shared" si="157"/>
        <v>51.674017</v>
      </c>
      <c r="O158" s="39">
        <f t="shared" si="157"/>
        <v>51.581718</v>
      </c>
      <c r="P158" s="39">
        <f t="shared" si="157"/>
        <v>59.24649</v>
      </c>
      <c r="Q158" s="39">
        <f t="shared" si="157"/>
        <v>57.783882</v>
      </c>
      <c r="R158" s="39">
        <f t="shared" si="157"/>
        <v>63.629294</v>
      </c>
      <c r="S158" s="39">
        <f t="shared" si="157"/>
        <v>66.538995</v>
      </c>
      <c r="T158" s="39">
        <f t="shared" si="157"/>
        <v>68.56146700000001</v>
      </c>
      <c r="U158" s="39">
        <f t="shared" si="157"/>
        <v>49.986028</v>
      </c>
      <c r="V158" s="39">
        <f t="shared" si="157"/>
        <v>57.996957</v>
      </c>
      <c r="W158" s="39">
        <f t="shared" si="157"/>
        <v>69.78473</v>
      </c>
      <c r="X158" s="39">
        <f t="shared" si="157"/>
        <v>67.748931</v>
      </c>
      <c r="Y158" s="39">
        <f t="shared" si="157"/>
        <v>71.63272900000001</v>
      </c>
      <c r="Z158" s="39">
        <f t="shared" si="157"/>
        <v>71.576266</v>
      </c>
      <c r="AA158" s="39">
        <f t="shared" si="157"/>
        <v>71.801512</v>
      </c>
      <c r="AB158" s="39">
        <f t="shared" si="157"/>
        <v>70.11944100000001</v>
      </c>
      <c r="AC158" s="39">
        <f aca="true" t="shared" si="158" ref="AC158:AD158">AC139/1000</f>
        <v>69.63016800000001</v>
      </c>
      <c r="AD158" s="73">
        <f t="shared" si="158"/>
        <v>70.78524</v>
      </c>
      <c r="AE158" s="44">
        <f aca="true" t="shared" si="159" ref="AE158:AF160">AE139/1000</f>
        <v>65.771181</v>
      </c>
      <c r="AF158" s="44">
        <f t="shared" si="159"/>
        <v>61.000414</v>
      </c>
      <c r="AG158" s="44">
        <f aca="true" t="shared" si="160" ref="AG158:AH158">AG139/1000</f>
        <v>63.919290999999994</v>
      </c>
      <c r="AH158" s="44">
        <f t="shared" si="160"/>
        <v>61.179505</v>
      </c>
    </row>
    <row r="159" spans="1:34" ht="13">
      <c r="A159" s="68" t="s">
        <v>93</v>
      </c>
      <c r="B159" s="44">
        <f aca="true" t="shared" si="161" ref="B159:AB159">B140/1000</f>
        <v>0</v>
      </c>
      <c r="C159" s="44">
        <f t="shared" si="161"/>
        <v>0</v>
      </c>
      <c r="D159" s="44">
        <f t="shared" si="161"/>
        <v>0</v>
      </c>
      <c r="E159" s="44">
        <f t="shared" si="161"/>
        <v>0</v>
      </c>
      <c r="F159" s="44">
        <f t="shared" si="161"/>
        <v>0</v>
      </c>
      <c r="G159" s="44">
        <f t="shared" si="161"/>
        <v>0</v>
      </c>
      <c r="H159" s="44">
        <f t="shared" si="161"/>
        <v>0</v>
      </c>
      <c r="I159" s="44">
        <f t="shared" si="161"/>
        <v>0</v>
      </c>
      <c r="J159" s="44">
        <f t="shared" si="161"/>
        <v>0</v>
      </c>
      <c r="K159" s="44">
        <f t="shared" si="161"/>
        <v>0</v>
      </c>
      <c r="L159" s="44">
        <f t="shared" si="161"/>
        <v>0</v>
      </c>
      <c r="M159" s="44">
        <f t="shared" si="161"/>
        <v>0</v>
      </c>
      <c r="N159" s="44">
        <f t="shared" si="161"/>
        <v>0</v>
      </c>
      <c r="O159" s="44">
        <f t="shared" si="161"/>
        <v>0</v>
      </c>
      <c r="P159" s="44">
        <f t="shared" si="161"/>
        <v>0</v>
      </c>
      <c r="Q159" s="44">
        <f t="shared" si="161"/>
        <v>0</v>
      </c>
      <c r="R159" s="44">
        <f t="shared" si="161"/>
        <v>0</v>
      </c>
      <c r="S159" s="44">
        <f t="shared" si="161"/>
        <v>0</v>
      </c>
      <c r="T159" s="44">
        <f t="shared" si="161"/>
        <v>0</v>
      </c>
      <c r="U159" s="44">
        <f t="shared" si="161"/>
        <v>0</v>
      </c>
      <c r="V159" s="44">
        <f t="shared" si="161"/>
        <v>0</v>
      </c>
      <c r="W159" s="44">
        <f t="shared" si="161"/>
        <v>0</v>
      </c>
      <c r="X159" s="44">
        <f t="shared" si="161"/>
        <v>0</v>
      </c>
      <c r="Y159" s="44">
        <f t="shared" si="161"/>
        <v>0</v>
      </c>
      <c r="Z159" s="44">
        <f t="shared" si="161"/>
        <v>0</v>
      </c>
      <c r="AA159" s="44">
        <f t="shared" si="161"/>
        <v>0</v>
      </c>
      <c r="AB159" s="44">
        <f t="shared" si="161"/>
        <v>0</v>
      </c>
      <c r="AC159" s="44">
        <f aca="true" t="shared" si="162" ref="AC159:AD159">AC140/1000</f>
        <v>0</v>
      </c>
      <c r="AD159" s="44">
        <f t="shared" si="162"/>
        <v>0</v>
      </c>
      <c r="AE159" s="44">
        <f t="shared" si="159"/>
        <v>0</v>
      </c>
      <c r="AF159" s="44">
        <f t="shared" si="159"/>
        <v>0</v>
      </c>
      <c r="AG159" s="44">
        <f aca="true" t="shared" si="163" ref="AG159:AH159">AG140/1000</f>
        <v>0</v>
      </c>
      <c r="AH159" s="44">
        <f t="shared" si="163"/>
        <v>0</v>
      </c>
    </row>
    <row r="160" spans="1:34" ht="13">
      <c r="A160" s="70" t="s">
        <v>94</v>
      </c>
      <c r="B160" s="46">
        <f aca="true" t="shared" si="164" ref="B160:AB160">B141/1000</f>
        <v>0.18359299999999998</v>
      </c>
      <c r="C160" s="46">
        <f t="shared" si="164"/>
        <v>0.100922</v>
      </c>
      <c r="D160" s="46">
        <f t="shared" si="164"/>
        <v>0.165582</v>
      </c>
      <c r="E160" s="46">
        <f t="shared" si="164"/>
        <v>0.28263499999999997</v>
      </c>
      <c r="F160" s="46">
        <f t="shared" si="164"/>
        <v>0.224511</v>
      </c>
      <c r="G160" s="46">
        <f t="shared" si="164"/>
        <v>0.24079599999999998</v>
      </c>
      <c r="H160" s="46">
        <f t="shared" si="164"/>
        <v>0.26467</v>
      </c>
      <c r="I160" s="46">
        <f t="shared" si="164"/>
        <v>0.275667</v>
      </c>
      <c r="J160" s="46">
        <f t="shared" si="164"/>
        <v>0.23577</v>
      </c>
      <c r="K160" s="46">
        <f t="shared" si="164"/>
        <v>0.193522</v>
      </c>
      <c r="L160" s="46">
        <f t="shared" si="164"/>
        <v>0.267562</v>
      </c>
      <c r="M160" s="46">
        <f t="shared" si="164"/>
        <v>0.325221</v>
      </c>
      <c r="N160" s="46">
        <f t="shared" si="164"/>
        <v>0.323446</v>
      </c>
      <c r="O160" s="46">
        <f t="shared" si="164"/>
        <v>0.33912400000000004</v>
      </c>
      <c r="P160" s="46">
        <f t="shared" si="164"/>
        <v>0.366251</v>
      </c>
      <c r="Q160" s="46">
        <f t="shared" si="164"/>
        <v>0.38453</v>
      </c>
      <c r="R160" s="46">
        <f t="shared" si="164"/>
        <v>0.39320900000000003</v>
      </c>
      <c r="S160" s="46">
        <f t="shared" si="164"/>
        <v>0.379773</v>
      </c>
      <c r="T160" s="46">
        <f t="shared" si="164"/>
        <v>0.474976</v>
      </c>
      <c r="U160" s="46">
        <f t="shared" si="164"/>
        <v>0.556991</v>
      </c>
      <c r="V160" s="46">
        <f t="shared" si="164"/>
        <v>0.651596</v>
      </c>
      <c r="W160" s="46">
        <f t="shared" si="164"/>
        <v>0.641077</v>
      </c>
      <c r="X160" s="46">
        <f t="shared" si="164"/>
        <v>0.7120059999999999</v>
      </c>
      <c r="Y160" s="46">
        <f t="shared" si="164"/>
        <v>0.6662720000000001</v>
      </c>
      <c r="Z160" s="46">
        <f t="shared" si="164"/>
        <v>0.777466</v>
      </c>
      <c r="AA160" s="46">
        <f t="shared" si="164"/>
        <v>0.942292</v>
      </c>
      <c r="AB160" s="46">
        <f t="shared" si="164"/>
        <v>0.857092</v>
      </c>
      <c r="AC160" s="46">
        <f aca="true" t="shared" si="165" ref="AC160:AD160">AC141/1000</f>
        <v>2.935281</v>
      </c>
      <c r="AD160" s="46">
        <f t="shared" si="165"/>
        <v>2.775749</v>
      </c>
      <c r="AE160" s="74">
        <f t="shared" si="159"/>
        <v>2.684917</v>
      </c>
      <c r="AF160" s="74">
        <f t="shared" si="159"/>
        <v>2.889669</v>
      </c>
      <c r="AG160" s="74">
        <f aca="true" t="shared" si="166" ref="AG160:AH160">AG141/1000</f>
        <v>2.6600949999999997</v>
      </c>
      <c r="AH160" s="74">
        <f t="shared" si="166"/>
        <v>2.177835</v>
      </c>
    </row>
    <row r="161" ht="13">
      <c r="A161" s="47" t="s">
        <v>345</v>
      </c>
    </row>
    <row r="162" ht="13">
      <c r="A162" s="47"/>
    </row>
  </sheetData>
  <conditionalFormatting sqref="B51:AD51">
    <cfRule type="top10" priority="4" dxfId="0" rank="1" bottom="1"/>
  </conditionalFormatting>
  <conditionalFormatting sqref="B98:AD98">
    <cfRule type="top10" priority="3" dxfId="0" rank="1"/>
  </conditionalFormatting>
  <conditionalFormatting sqref="B112:AH112">
    <cfRule type="top10" priority="1" dxfId="2" rank="1"/>
    <cfRule type="top10" priority="2" dxfId="0" rank="1" bottom="1"/>
  </conditionalFormatting>
  <hyperlinks>
    <hyperlink ref="A2" r:id="rId1" display="https://ec.europa.eu/eurostat/databrowser/product/page/NRG_BAL_C__custom_6166520"/>
    <hyperlink ref="B2" r:id="rId2" display="https://ec.europa.eu/eurostat/databrowser/view/NRG_BAL_C__custom_6166520/default/tabl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N78"/>
  <sheetViews>
    <sheetView showGridLines="0" workbookViewId="0" topLeftCell="A41">
      <pane xSplit="1" topLeftCell="B1" activePane="topRight" state="frozen"/>
      <selection pane="topRight" activeCell="B1" sqref="B1"/>
    </sheetView>
  </sheetViews>
  <sheetFormatPr defaultColWidth="9.140625" defaultRowHeight="12.75"/>
  <cols>
    <col min="1" max="1" width="48.421875" style="12" customWidth="1"/>
    <col min="2" max="27" width="11.421875" style="12" customWidth="1"/>
    <col min="28" max="28" width="13.57421875" style="12" bestFit="1" customWidth="1"/>
    <col min="29" max="30" width="11.421875" style="12" customWidth="1"/>
    <col min="31" max="33" width="12.421875" style="12" customWidth="1"/>
    <col min="34" max="34" width="15.28125" style="12" customWidth="1"/>
    <col min="35" max="35" width="9.140625" style="12" customWidth="1"/>
    <col min="36" max="43" width="9.28125" style="12" bestFit="1" customWidth="1"/>
    <col min="44" max="16384" width="9.140625" style="12" customWidth="1"/>
  </cols>
  <sheetData>
    <row r="1" spans="1:3" ht="13">
      <c r="A1" s="10" t="s">
        <v>202</v>
      </c>
      <c r="B1" s="11"/>
      <c r="C1" s="11"/>
    </row>
    <row r="2" spans="1:3" s="2" customFormat="1" ht="12.75">
      <c r="A2" s="13" t="s">
        <v>161</v>
      </c>
      <c r="B2" s="13" t="s">
        <v>162</v>
      </c>
      <c r="C2" s="11"/>
    </row>
    <row r="3" spans="1:4" s="2" customFormat="1" ht="12.75">
      <c r="A3" s="75" t="s">
        <v>163</v>
      </c>
      <c r="B3" s="33"/>
      <c r="C3" s="33"/>
      <c r="D3" s="75" t="s">
        <v>291</v>
      </c>
    </row>
    <row r="4" spans="1:4" s="2" customFormat="1" ht="12.75">
      <c r="A4" s="75" t="s">
        <v>165</v>
      </c>
      <c r="B4" s="33"/>
      <c r="C4" s="33"/>
      <c r="D4" s="75" t="s">
        <v>295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3">
      <c r="A7" s="15" t="s">
        <v>84</v>
      </c>
      <c r="B7" s="15" t="s">
        <v>5</v>
      </c>
    </row>
    <row r="8" spans="1:2" s="2" customFormat="1" ht="12.75">
      <c r="A8" s="2" t="s">
        <v>3</v>
      </c>
      <c r="B8" s="16" t="s">
        <v>118</v>
      </c>
    </row>
    <row r="9" spans="1:2" s="15" customFormat="1" ht="13">
      <c r="A9" s="2" t="s">
        <v>2</v>
      </c>
      <c r="B9" s="2" t="s">
        <v>141</v>
      </c>
    </row>
    <row r="10" spans="35:38" s="15" customFormat="1" ht="13">
      <c r="AI10" s="2" t="s">
        <v>122</v>
      </c>
      <c r="AJ10" s="2" t="s">
        <v>153</v>
      </c>
      <c r="AK10" s="2" t="s">
        <v>200</v>
      </c>
      <c r="AL10" s="2" t="s">
        <v>331</v>
      </c>
    </row>
    <row r="11" spans="1:34" ht="13">
      <c r="A11" s="49" t="s">
        <v>89</v>
      </c>
      <c r="B11" s="22" t="s">
        <v>166</v>
      </c>
      <c r="C11" s="22" t="s">
        <v>167</v>
      </c>
      <c r="D11" s="22" t="s">
        <v>168</v>
      </c>
      <c r="E11" s="22" t="s">
        <v>169</v>
      </c>
      <c r="F11" s="22" t="s">
        <v>170</v>
      </c>
      <c r="G11" s="22" t="s">
        <v>171</v>
      </c>
      <c r="H11" s="22" t="s">
        <v>172</v>
      </c>
      <c r="I11" s="22" t="s">
        <v>173</v>
      </c>
      <c r="J11" s="22" t="s">
        <v>174</v>
      </c>
      <c r="K11" s="22" t="s">
        <v>175</v>
      </c>
      <c r="L11" s="22" t="s">
        <v>176</v>
      </c>
      <c r="M11" s="22" t="s">
        <v>177</v>
      </c>
      <c r="N11" s="22" t="s">
        <v>178</v>
      </c>
      <c r="O11" s="22" t="s">
        <v>179</v>
      </c>
      <c r="P11" s="22" t="s">
        <v>180</v>
      </c>
      <c r="Q11" s="22" t="s">
        <v>181</v>
      </c>
      <c r="R11" s="22" t="s">
        <v>182</v>
      </c>
      <c r="S11" s="22" t="s">
        <v>183</v>
      </c>
      <c r="T11" s="22" t="s">
        <v>184</v>
      </c>
      <c r="U11" s="22" t="s">
        <v>185</v>
      </c>
      <c r="V11" s="22" t="s">
        <v>186</v>
      </c>
      <c r="W11" s="22" t="s">
        <v>187</v>
      </c>
      <c r="X11" s="22" t="s">
        <v>188</v>
      </c>
      <c r="Y11" s="22" t="s">
        <v>189</v>
      </c>
      <c r="Z11" s="22" t="s">
        <v>190</v>
      </c>
      <c r="AA11" s="22" t="s">
        <v>191</v>
      </c>
      <c r="AB11" s="22" t="s">
        <v>192</v>
      </c>
      <c r="AC11" s="22" t="s">
        <v>193</v>
      </c>
      <c r="AD11" s="22" t="s">
        <v>194</v>
      </c>
      <c r="AE11" s="22" t="s">
        <v>195</v>
      </c>
      <c r="AF11" s="22" t="s">
        <v>196</v>
      </c>
      <c r="AG11" s="22" t="s">
        <v>197</v>
      </c>
      <c r="AH11" s="22" t="s">
        <v>289</v>
      </c>
    </row>
    <row r="12" spans="1:38" ht="13">
      <c r="A12" s="25" t="s">
        <v>68</v>
      </c>
      <c r="B12" s="27">
        <v>4624563.96</v>
      </c>
      <c r="C12" s="26">
        <v>4620913.058</v>
      </c>
      <c r="D12" s="26">
        <v>4459715.339</v>
      </c>
      <c r="E12" s="26">
        <v>3842290.405</v>
      </c>
      <c r="F12" s="26">
        <v>4083666.524</v>
      </c>
      <c r="G12" s="27">
        <v>4296924.67</v>
      </c>
      <c r="H12" s="26">
        <v>4300627.101</v>
      </c>
      <c r="I12" s="26">
        <v>4346979.272</v>
      </c>
      <c r="J12" s="26">
        <v>4361486.376</v>
      </c>
      <c r="K12" s="26">
        <v>4163848.655</v>
      </c>
      <c r="L12" s="26">
        <v>4611924.929</v>
      </c>
      <c r="M12" s="26">
        <v>4774692.037</v>
      </c>
      <c r="N12" s="26">
        <v>4821029.577</v>
      </c>
      <c r="O12" s="26">
        <v>4992273.708</v>
      </c>
      <c r="P12" s="26">
        <v>5336007.861</v>
      </c>
      <c r="Q12" s="27">
        <v>5068728.25</v>
      </c>
      <c r="R12" s="26">
        <v>5488469.884</v>
      </c>
      <c r="S12" s="26">
        <v>5494733.387</v>
      </c>
      <c r="T12" s="26">
        <v>5405167.974</v>
      </c>
      <c r="U12" s="26">
        <v>4324218.846</v>
      </c>
      <c r="V12" s="27">
        <v>4771230.68</v>
      </c>
      <c r="W12" s="26">
        <v>4965936.621</v>
      </c>
      <c r="X12" s="26">
        <v>4897704.935</v>
      </c>
      <c r="Y12" s="26">
        <v>4806638.879</v>
      </c>
      <c r="Z12" s="27">
        <v>4823049.26</v>
      </c>
      <c r="AA12" s="26">
        <v>4729660.502</v>
      </c>
      <c r="AB12" s="26">
        <v>4566424.334</v>
      </c>
      <c r="AC12" s="26">
        <v>4568174.025</v>
      </c>
      <c r="AD12" s="26">
        <v>4391569.109</v>
      </c>
      <c r="AE12" s="26">
        <v>3640992.303</v>
      </c>
      <c r="AF12" s="26">
        <v>2633261.461</v>
      </c>
      <c r="AG12" s="26">
        <v>3144170.661</v>
      </c>
      <c r="AH12" s="26">
        <v>3656513.363</v>
      </c>
      <c r="AJ12" s="76">
        <f>AF12/B12-1</f>
        <v>-0.4305924874698889</v>
      </c>
      <c r="AK12" s="76">
        <f>AG12/$B12-1</f>
        <v>-0.32011521773827956</v>
      </c>
      <c r="AL12" s="76">
        <f>AH12/$B12-1</f>
        <v>-0.20932797240412693</v>
      </c>
    </row>
    <row r="13" spans="1:38" ht="13">
      <c r="A13" s="25" t="s">
        <v>73</v>
      </c>
      <c r="B13" s="30">
        <v>6606146.973</v>
      </c>
      <c r="C13" s="30">
        <v>6664680.331</v>
      </c>
      <c r="D13" s="30">
        <v>6678964.898</v>
      </c>
      <c r="E13" s="31">
        <v>6593130.54</v>
      </c>
      <c r="F13" s="30">
        <v>6733364.586</v>
      </c>
      <c r="G13" s="30">
        <v>7480515.385</v>
      </c>
      <c r="H13" s="30">
        <v>8376038.102</v>
      </c>
      <c r="I13" s="30">
        <v>8433024.661</v>
      </c>
      <c r="J13" s="30">
        <v>8637109.908</v>
      </c>
      <c r="K13" s="30">
        <v>9401274.451</v>
      </c>
      <c r="L13" s="30">
        <v>10065615.789</v>
      </c>
      <c r="M13" s="30">
        <v>10258572.718</v>
      </c>
      <c r="N13" s="30">
        <v>11005180.485</v>
      </c>
      <c r="O13" s="30">
        <v>11652767.462</v>
      </c>
      <c r="P13" s="30">
        <v>12109138.815</v>
      </c>
      <c r="Q13" s="30">
        <v>12958491.095</v>
      </c>
      <c r="R13" s="30">
        <v>13189285.635</v>
      </c>
      <c r="S13" s="30">
        <v>12611177.362</v>
      </c>
      <c r="T13" s="31">
        <v>13248888.77</v>
      </c>
      <c r="U13" s="30">
        <v>12558301.839</v>
      </c>
      <c r="V13" s="30">
        <v>13231820.298</v>
      </c>
      <c r="W13" s="30">
        <v>12941491.202</v>
      </c>
      <c r="X13" s="30">
        <v>12523729.727</v>
      </c>
      <c r="Y13" s="30">
        <v>12678667.062</v>
      </c>
      <c r="Z13" s="30">
        <v>11789796.233</v>
      </c>
      <c r="AA13" s="31">
        <v>12531162.55</v>
      </c>
      <c r="AB13" s="30">
        <v>12891317.473</v>
      </c>
      <c r="AC13" s="31">
        <v>13435555.15</v>
      </c>
      <c r="AD13" s="30">
        <v>12479361.539</v>
      </c>
      <c r="AE13" s="30">
        <v>13977817.659</v>
      </c>
      <c r="AF13" s="30">
        <v>12552020.348</v>
      </c>
      <c r="AG13" s="30">
        <v>13006221.312</v>
      </c>
      <c r="AH13" s="30">
        <v>14056958.837</v>
      </c>
      <c r="AJ13" s="76">
        <f aca="true" t="shared" si="0" ref="AJ13:AJ20">AF13/B13-1</f>
        <v>0.9000516336226536</v>
      </c>
      <c r="AK13" s="76">
        <f aca="true" t="shared" si="1" ref="AK13:AK20">AG13/$B13-1</f>
        <v>0.9688059265344475</v>
      </c>
      <c r="AL13" s="76">
        <f aca="true" t="shared" si="2" ref="AL13:AL20">AH13/$B13-1</f>
        <v>1.1278604448935563</v>
      </c>
    </row>
    <row r="14" spans="1:39" ht="13">
      <c r="A14" s="25" t="s">
        <v>75</v>
      </c>
      <c r="B14" s="26">
        <v>20629845.018</v>
      </c>
      <c r="C14" s="26">
        <v>20086100.426</v>
      </c>
      <c r="D14" s="26">
        <v>20589773.828</v>
      </c>
      <c r="E14" s="26">
        <v>20759058.155</v>
      </c>
      <c r="F14" s="26">
        <v>21370283.122</v>
      </c>
      <c r="G14" s="27">
        <v>21688155.9</v>
      </c>
      <c r="H14" s="26">
        <v>22405094.765</v>
      </c>
      <c r="I14" s="26">
        <v>22883748.706</v>
      </c>
      <c r="J14" s="26">
        <v>24186608.249</v>
      </c>
      <c r="K14" s="26">
        <v>22715371.467</v>
      </c>
      <c r="L14" s="26">
        <v>23175494.858</v>
      </c>
      <c r="M14" s="26">
        <v>23177192.258</v>
      </c>
      <c r="N14" s="26">
        <v>22522304.065</v>
      </c>
      <c r="O14" s="26">
        <v>23472246.644</v>
      </c>
      <c r="P14" s="26">
        <v>24101331.059</v>
      </c>
      <c r="Q14" s="26">
        <v>24188852.988</v>
      </c>
      <c r="R14" s="27">
        <v>23907665.1</v>
      </c>
      <c r="S14" s="26">
        <v>23551700.614</v>
      </c>
      <c r="T14" s="26">
        <v>23728224.614</v>
      </c>
      <c r="U14" s="26">
        <v>21735702.155</v>
      </c>
      <c r="V14" s="26">
        <v>21721112.993</v>
      </c>
      <c r="W14" s="26">
        <v>20921224.016</v>
      </c>
      <c r="X14" s="26">
        <v>21271425.661</v>
      </c>
      <c r="Y14" s="26">
        <v>20183607.278</v>
      </c>
      <c r="Z14" s="26">
        <v>20122735.148</v>
      </c>
      <c r="AA14" s="26">
        <v>21469533.383</v>
      </c>
      <c r="AB14" s="26">
        <v>21403053.452</v>
      </c>
      <c r="AC14" s="26">
        <v>21942066.779</v>
      </c>
      <c r="AD14" s="26">
        <v>21387475.145</v>
      </c>
      <c r="AE14" s="26">
        <v>21477548.424</v>
      </c>
      <c r="AF14" s="26">
        <v>18622907.095</v>
      </c>
      <c r="AG14" s="26">
        <v>18915022.795</v>
      </c>
      <c r="AH14" s="26">
        <v>20319516.587</v>
      </c>
      <c r="AJ14" s="76">
        <f t="shared" si="0"/>
        <v>-0.0972832283155255</v>
      </c>
      <c r="AK14" s="76">
        <f t="shared" si="1"/>
        <v>-0.08312336915298091</v>
      </c>
      <c r="AL14" s="76">
        <f t="shared" si="2"/>
        <v>-0.015042693279044506</v>
      </c>
      <c r="AM14" s="12">
        <f>AH14/X14-1</f>
        <v>-0.0447506006024444</v>
      </c>
    </row>
    <row r="15" spans="1:38" ht="13">
      <c r="A15" s="25" t="s">
        <v>74</v>
      </c>
      <c r="B15" s="31">
        <v>1204687.13</v>
      </c>
      <c r="C15" s="31">
        <v>1077024.72</v>
      </c>
      <c r="D15" s="30">
        <v>1106484.604</v>
      </c>
      <c r="E15" s="30">
        <v>1018947.788</v>
      </c>
      <c r="F15" s="30">
        <v>1122241.708</v>
      </c>
      <c r="G15" s="31">
        <v>1173658.28</v>
      </c>
      <c r="H15" s="30">
        <v>1130354.808</v>
      </c>
      <c r="I15" s="30">
        <v>1218443.657</v>
      </c>
      <c r="J15" s="30">
        <v>1162937.686</v>
      </c>
      <c r="K15" s="30">
        <v>1244533.592</v>
      </c>
      <c r="L15" s="30">
        <v>1352342.431</v>
      </c>
      <c r="M15" s="30">
        <v>1259877.522</v>
      </c>
      <c r="N15" s="31">
        <v>1260368.32</v>
      </c>
      <c r="O15" s="31">
        <v>1369324.71</v>
      </c>
      <c r="P15" s="30">
        <v>1560567.079</v>
      </c>
      <c r="Q15" s="30">
        <v>1490085.503</v>
      </c>
      <c r="R15" s="30">
        <v>1495559.335</v>
      </c>
      <c r="S15" s="30">
        <v>1458144.415</v>
      </c>
      <c r="T15" s="30">
        <v>1280356.093</v>
      </c>
      <c r="U15" s="30">
        <v>1292059.648</v>
      </c>
      <c r="V15" s="30">
        <v>1438433.437</v>
      </c>
      <c r="W15" s="30">
        <v>1267688.921</v>
      </c>
      <c r="X15" s="30">
        <v>1414856.407</v>
      </c>
      <c r="Y15" s="31">
        <v>1367254.29</v>
      </c>
      <c r="Z15" s="30">
        <v>1423532.527</v>
      </c>
      <c r="AA15" s="31">
        <v>1421260.93</v>
      </c>
      <c r="AB15" s="30">
        <v>1482544.301</v>
      </c>
      <c r="AC15" s="30">
        <v>1687432.045</v>
      </c>
      <c r="AD15" s="30">
        <v>1786605.769</v>
      </c>
      <c r="AE15" s="30">
        <v>1762797.858</v>
      </c>
      <c r="AF15" s="30">
        <v>1775363.743</v>
      </c>
      <c r="AG15" s="30">
        <v>2000337.134</v>
      </c>
      <c r="AH15" s="30">
        <v>1803333.506</v>
      </c>
      <c r="AJ15" s="76">
        <f t="shared" si="0"/>
        <v>0.47371354668659915</v>
      </c>
      <c r="AK15" s="76">
        <f t="shared" si="1"/>
        <v>0.6604619441730073</v>
      </c>
      <c r="AL15" s="76">
        <f t="shared" si="2"/>
        <v>0.4969309965152531</v>
      </c>
    </row>
    <row r="16" spans="1:38" ht="13">
      <c r="A16" s="25" t="s">
        <v>115</v>
      </c>
      <c r="B16" s="26">
        <v>1276200.483</v>
      </c>
      <c r="C16" s="26">
        <v>1269018.899</v>
      </c>
      <c r="D16" s="26">
        <v>1208257.698</v>
      </c>
      <c r="E16" s="26">
        <v>1216797.406</v>
      </c>
      <c r="F16" s="26">
        <v>1153276.356</v>
      </c>
      <c r="G16" s="26">
        <v>1180252.847</v>
      </c>
      <c r="H16" s="26">
        <v>1137241.237</v>
      </c>
      <c r="I16" s="26">
        <v>1166161.527</v>
      </c>
      <c r="J16" s="26">
        <v>1209820.161</v>
      </c>
      <c r="K16" s="26">
        <v>1135254.131</v>
      </c>
      <c r="L16" s="26">
        <v>1250512.628</v>
      </c>
      <c r="M16" s="26">
        <v>1133695.366</v>
      </c>
      <c r="N16" s="27">
        <v>1049217.59</v>
      </c>
      <c r="O16" s="26">
        <v>1007144.671</v>
      </c>
      <c r="P16" s="27">
        <v>969899.4</v>
      </c>
      <c r="Q16" s="26">
        <v>1049435.527</v>
      </c>
      <c r="R16" s="26">
        <v>1010870.957</v>
      </c>
      <c r="S16" s="26">
        <v>975635.727</v>
      </c>
      <c r="T16" s="26">
        <v>1018234.713</v>
      </c>
      <c r="U16" s="26">
        <v>1002267.042</v>
      </c>
      <c r="V16" s="26">
        <v>994791.444</v>
      </c>
      <c r="W16" s="26">
        <v>1006136.729</v>
      </c>
      <c r="X16" s="26">
        <v>1011151.818</v>
      </c>
      <c r="Y16" s="26">
        <v>925457.758</v>
      </c>
      <c r="Z16" s="26">
        <v>951324.842</v>
      </c>
      <c r="AA16" s="26">
        <v>1023606.418</v>
      </c>
      <c r="AB16" s="26">
        <v>1058872.832</v>
      </c>
      <c r="AC16" s="26">
        <v>1077320.104</v>
      </c>
      <c r="AD16" s="26">
        <v>938539.693</v>
      </c>
      <c r="AE16" s="26">
        <v>1005676.446</v>
      </c>
      <c r="AF16" s="26">
        <v>891313.631</v>
      </c>
      <c r="AG16" s="26">
        <v>975056.613</v>
      </c>
      <c r="AH16" s="26">
        <v>969182.203</v>
      </c>
      <c r="AJ16" s="76">
        <f t="shared" si="0"/>
        <v>-0.3015880789319525</v>
      </c>
      <c r="AK16" s="76">
        <f t="shared" si="1"/>
        <v>-0.23596909263981214</v>
      </c>
      <c r="AL16" s="76">
        <f t="shared" si="2"/>
        <v>-0.24057213900929075</v>
      </c>
    </row>
    <row r="17" spans="1:38" ht="13">
      <c r="A17" s="25" t="s">
        <v>114</v>
      </c>
      <c r="B17" s="30">
        <v>2695694.358</v>
      </c>
      <c r="C17" s="31">
        <v>2948308.8</v>
      </c>
      <c r="D17" s="30">
        <v>2767354.772</v>
      </c>
      <c r="E17" s="30">
        <v>2716865.061</v>
      </c>
      <c r="F17" s="30">
        <v>2413971.216</v>
      </c>
      <c r="G17" s="30">
        <v>2505006.166</v>
      </c>
      <c r="H17" s="30">
        <v>2957697.959</v>
      </c>
      <c r="I17" s="30">
        <v>2868102.285</v>
      </c>
      <c r="J17" s="30">
        <v>2989606.507</v>
      </c>
      <c r="K17" s="30">
        <v>2971579.144</v>
      </c>
      <c r="L17" s="30">
        <v>2945453.316</v>
      </c>
      <c r="M17" s="31">
        <v>3416733.22</v>
      </c>
      <c r="N17" s="30">
        <v>3593692.305</v>
      </c>
      <c r="O17" s="30">
        <v>3668339.198</v>
      </c>
      <c r="P17" s="30">
        <v>3907246.386</v>
      </c>
      <c r="Q17" s="31">
        <v>4262069.61</v>
      </c>
      <c r="R17" s="30">
        <v>4366829.187</v>
      </c>
      <c r="S17" s="30">
        <v>3770040.383</v>
      </c>
      <c r="T17" s="31">
        <v>4169991.62</v>
      </c>
      <c r="U17" s="30">
        <v>4345906.375</v>
      </c>
      <c r="V17" s="30">
        <v>4572889.444</v>
      </c>
      <c r="W17" s="30">
        <v>4495452.908</v>
      </c>
      <c r="X17" s="30">
        <v>4385125.282</v>
      </c>
      <c r="Y17" s="30">
        <v>4750390.717</v>
      </c>
      <c r="Z17" s="30">
        <v>4474699.331</v>
      </c>
      <c r="AA17" s="30">
        <v>4871889.029</v>
      </c>
      <c r="AB17" s="30">
        <v>5179648.058</v>
      </c>
      <c r="AC17" s="30">
        <v>5093686.269</v>
      </c>
      <c r="AD17" s="30">
        <v>4791799.215</v>
      </c>
      <c r="AE17" s="30">
        <v>4970635.359</v>
      </c>
      <c r="AF17" s="30">
        <v>4729096.152</v>
      </c>
      <c r="AG17" s="30">
        <v>4613965.757</v>
      </c>
      <c r="AH17" s="30">
        <v>4692751.273</v>
      </c>
      <c r="AJ17" s="76">
        <f t="shared" si="0"/>
        <v>0.7543146677461718</v>
      </c>
      <c r="AK17" s="76">
        <f t="shared" si="1"/>
        <v>0.7116056734351781</v>
      </c>
      <c r="AL17" s="76">
        <f t="shared" si="2"/>
        <v>0.74083210104044</v>
      </c>
    </row>
    <row r="18" spans="1:38" ht="13">
      <c r="A18" s="25" t="s">
        <v>76</v>
      </c>
      <c r="B18" s="27">
        <v>2118799.08</v>
      </c>
      <c r="C18" s="26">
        <v>1908023.432</v>
      </c>
      <c r="D18" s="26">
        <v>1894561.224</v>
      </c>
      <c r="E18" s="26">
        <v>2026899.739</v>
      </c>
      <c r="F18" s="26">
        <v>2006423.157</v>
      </c>
      <c r="G18" s="26">
        <v>1968201.329</v>
      </c>
      <c r="H18" s="26">
        <v>2010347.415</v>
      </c>
      <c r="I18" s="26">
        <v>1855112.053</v>
      </c>
      <c r="J18" s="27">
        <v>1826235.29</v>
      </c>
      <c r="K18" s="26">
        <v>1732107.884</v>
      </c>
      <c r="L18" s="26">
        <v>1872382.912</v>
      </c>
      <c r="M18" s="27">
        <v>1820854.53</v>
      </c>
      <c r="N18" s="26">
        <v>2054603.947</v>
      </c>
      <c r="O18" s="26">
        <v>1927409.592</v>
      </c>
      <c r="P18" s="26">
        <v>1849652.711</v>
      </c>
      <c r="Q18" s="26">
        <v>2132003.036</v>
      </c>
      <c r="R18" s="26">
        <v>2291149.161</v>
      </c>
      <c r="S18" s="26">
        <v>2328598.919</v>
      </c>
      <c r="T18" s="27">
        <v>2487412.54</v>
      </c>
      <c r="U18" s="26">
        <v>2470429.861</v>
      </c>
      <c r="V18" s="27">
        <v>2519342.83</v>
      </c>
      <c r="W18" s="26">
        <v>2652434.899</v>
      </c>
      <c r="X18" s="26">
        <v>2480642.265</v>
      </c>
      <c r="Y18" s="26">
        <v>2521312.585</v>
      </c>
      <c r="Z18" s="26">
        <v>2563736.246</v>
      </c>
      <c r="AA18" s="26">
        <v>2627938.624</v>
      </c>
      <c r="AB18" s="26">
        <v>2531457.854</v>
      </c>
      <c r="AC18" s="26">
        <v>1810766.447</v>
      </c>
      <c r="AD18" s="26">
        <v>1794188.602</v>
      </c>
      <c r="AE18" s="26">
        <v>1638794.323</v>
      </c>
      <c r="AF18" s="27">
        <v>1759483.81</v>
      </c>
      <c r="AG18" s="26">
        <v>2068979.297</v>
      </c>
      <c r="AH18" s="26">
        <v>2036441.268</v>
      </c>
      <c r="AJ18" s="76">
        <f t="shared" si="0"/>
        <v>-0.16958439966851413</v>
      </c>
      <c r="AK18" s="76">
        <f t="shared" si="1"/>
        <v>-0.023513217213592563</v>
      </c>
      <c r="AL18" s="76">
        <f t="shared" si="2"/>
        <v>-0.03887004330774024</v>
      </c>
    </row>
    <row r="19" spans="1:38" ht="15" customHeight="1">
      <c r="A19" s="25" t="s">
        <v>9</v>
      </c>
      <c r="B19" s="31">
        <v>786542.4</v>
      </c>
      <c r="C19" s="31">
        <v>644130</v>
      </c>
      <c r="D19" s="31">
        <v>630946.8</v>
      </c>
      <c r="E19" s="31">
        <v>632181.6</v>
      </c>
      <c r="F19" s="31">
        <v>608572.8</v>
      </c>
      <c r="G19" s="31">
        <v>652806</v>
      </c>
      <c r="H19" s="31">
        <v>696711.6</v>
      </c>
      <c r="I19" s="31">
        <v>700272</v>
      </c>
      <c r="J19" s="31">
        <v>676540.8</v>
      </c>
      <c r="K19" s="31">
        <v>771714</v>
      </c>
      <c r="L19" s="30">
        <v>906452.561</v>
      </c>
      <c r="M19" s="31">
        <v>907830.9</v>
      </c>
      <c r="N19" s="30">
        <v>1006879.115</v>
      </c>
      <c r="O19" s="30">
        <v>1043705.434</v>
      </c>
      <c r="P19" s="30">
        <v>997921.116</v>
      </c>
      <c r="Q19" s="30">
        <v>1166268.413</v>
      </c>
      <c r="R19" s="30">
        <v>1111871.779</v>
      </c>
      <c r="S19" s="30">
        <v>1141063.459</v>
      </c>
      <c r="T19" s="30">
        <v>1098461.585</v>
      </c>
      <c r="U19" s="31">
        <v>1052196.31</v>
      </c>
      <c r="V19" s="30">
        <v>1049544.338</v>
      </c>
      <c r="W19" s="30">
        <v>1156012.823</v>
      </c>
      <c r="X19" s="30">
        <v>1258034.908</v>
      </c>
      <c r="Y19" s="30">
        <v>1195424.128</v>
      </c>
      <c r="Z19" s="30">
        <v>1309272.891</v>
      </c>
      <c r="AA19" s="30">
        <v>1395499.136</v>
      </c>
      <c r="AB19" s="30">
        <v>1305088.518</v>
      </c>
      <c r="AC19" s="30">
        <v>1319595.584</v>
      </c>
      <c r="AD19" s="30">
        <v>1340453.788</v>
      </c>
      <c r="AE19" s="30">
        <v>1329956.813</v>
      </c>
      <c r="AF19" s="31">
        <v>1371631.86</v>
      </c>
      <c r="AG19" s="30">
        <v>1445132.958</v>
      </c>
      <c r="AH19" s="30">
        <v>1520683.117</v>
      </c>
      <c r="AJ19" s="76">
        <f t="shared" si="0"/>
        <v>0.7438752952161258</v>
      </c>
      <c r="AK19" s="76">
        <f t="shared" si="1"/>
        <v>0.8373236560419375</v>
      </c>
      <c r="AL19" s="76">
        <f t="shared" si="2"/>
        <v>0.9333771669524746</v>
      </c>
    </row>
    <row r="20" spans="1:38" ht="15" customHeight="1">
      <c r="A20" s="47"/>
      <c r="B20" s="77">
        <f aca="true" t="shared" si="3" ref="B20:AG20">SUM(B12:B19)</f>
        <v>39942479.401999995</v>
      </c>
      <c r="C20" s="77">
        <f t="shared" si="3"/>
        <v>39218199.66599999</v>
      </c>
      <c r="D20" s="77">
        <f t="shared" si="3"/>
        <v>39336059.162999995</v>
      </c>
      <c r="E20" s="77">
        <f t="shared" si="3"/>
        <v>38806170.694</v>
      </c>
      <c r="F20" s="77">
        <f t="shared" si="3"/>
        <v>39491799.469</v>
      </c>
      <c r="G20" s="77">
        <f t="shared" si="3"/>
        <v>40945520.57700001</v>
      </c>
      <c r="H20" s="77">
        <f t="shared" si="3"/>
        <v>43014112.987</v>
      </c>
      <c r="I20" s="77">
        <f t="shared" si="3"/>
        <v>43471844.161</v>
      </c>
      <c r="J20" s="77">
        <f t="shared" si="3"/>
        <v>45050344.97699999</v>
      </c>
      <c r="K20" s="77">
        <f t="shared" si="3"/>
        <v>44135683.324</v>
      </c>
      <c r="L20" s="77">
        <f t="shared" si="3"/>
        <v>46180179.423999995</v>
      </c>
      <c r="M20" s="77">
        <f t="shared" si="3"/>
        <v>46749448.55099999</v>
      </c>
      <c r="N20" s="77">
        <f t="shared" si="3"/>
        <v>47313275.40400001</v>
      </c>
      <c r="O20" s="77">
        <f t="shared" si="3"/>
        <v>49133211.41899999</v>
      </c>
      <c r="P20" s="77">
        <f t="shared" si="3"/>
        <v>50831764.42699999</v>
      </c>
      <c r="Q20" s="77">
        <f t="shared" si="3"/>
        <v>52315934.422000006</v>
      </c>
      <c r="R20" s="77">
        <f t="shared" si="3"/>
        <v>52861701.038</v>
      </c>
      <c r="S20" s="77">
        <f t="shared" si="3"/>
        <v>51331094.265999995</v>
      </c>
      <c r="T20" s="77">
        <f t="shared" si="3"/>
        <v>52436737.908999994</v>
      </c>
      <c r="U20" s="77">
        <f t="shared" si="3"/>
        <v>48781082.07600001</v>
      </c>
      <c r="V20" s="77">
        <f t="shared" si="3"/>
        <v>50299165.463999994</v>
      </c>
      <c r="W20" s="77">
        <f t="shared" si="3"/>
        <v>49406378.119</v>
      </c>
      <c r="X20" s="77">
        <f t="shared" si="3"/>
        <v>49242671.00299999</v>
      </c>
      <c r="Y20" s="77">
        <f t="shared" si="3"/>
        <v>48428752.697</v>
      </c>
      <c r="Z20" s="77">
        <f t="shared" si="3"/>
        <v>47458146.478</v>
      </c>
      <c r="AA20" s="77">
        <f t="shared" si="3"/>
        <v>50070550.572</v>
      </c>
      <c r="AB20" s="77">
        <f t="shared" si="3"/>
        <v>50418406.822000004</v>
      </c>
      <c r="AC20" s="77">
        <f t="shared" si="3"/>
        <v>50934596.403</v>
      </c>
      <c r="AD20" s="77">
        <f t="shared" si="3"/>
        <v>48909992.86</v>
      </c>
      <c r="AE20" s="77">
        <f t="shared" si="3"/>
        <v>49804219.185</v>
      </c>
      <c r="AF20" s="77">
        <f t="shared" si="3"/>
        <v>44335078.1</v>
      </c>
      <c r="AG20" s="77">
        <f t="shared" si="3"/>
        <v>46168886.527</v>
      </c>
      <c r="AH20" s="77">
        <f>SUM(AH12:AH19)</f>
        <v>49055380.154</v>
      </c>
      <c r="AJ20" s="76">
        <f t="shared" si="0"/>
        <v>0.10997311042689195</v>
      </c>
      <c r="AK20" s="76">
        <f t="shared" si="1"/>
        <v>0.15588434213946778</v>
      </c>
      <c r="AL20" s="76">
        <f t="shared" si="2"/>
        <v>0.22815060277764587</v>
      </c>
    </row>
    <row r="21" ht="15" customHeight="1">
      <c r="A21" s="47"/>
    </row>
    <row r="22" ht="15" customHeight="1">
      <c r="A22" s="47"/>
    </row>
    <row r="23" s="15" customFormat="1" ht="13">
      <c r="A23" s="15" t="s">
        <v>203</v>
      </c>
    </row>
    <row r="24" s="15" customFormat="1" ht="13">
      <c r="A24" s="2" t="s">
        <v>142</v>
      </c>
    </row>
    <row r="25" spans="1:43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J25" s="2" t="s">
        <v>122</v>
      </c>
      <c r="AK25" s="2" t="s">
        <v>129</v>
      </c>
      <c r="AL25" s="2" t="s">
        <v>153</v>
      </c>
      <c r="AM25" s="2" t="s">
        <v>200</v>
      </c>
      <c r="AN25" s="2" t="s">
        <v>130</v>
      </c>
      <c r="AO25" s="2" t="s">
        <v>154</v>
      </c>
      <c r="AP25" s="2" t="s">
        <v>250</v>
      </c>
      <c r="AQ25" s="2" t="s">
        <v>249</v>
      </c>
    </row>
    <row r="26" spans="1:34" ht="13">
      <c r="A26" s="35"/>
      <c r="B26" s="36">
        <v>1990</v>
      </c>
      <c r="C26" s="36">
        <v>1991</v>
      </c>
      <c r="D26" s="36">
        <v>1992</v>
      </c>
      <c r="E26" s="36">
        <v>1993</v>
      </c>
      <c r="F26" s="36">
        <v>1994</v>
      </c>
      <c r="G26" s="36">
        <v>1995</v>
      </c>
      <c r="H26" s="36">
        <v>1996</v>
      </c>
      <c r="I26" s="36">
        <v>1997</v>
      </c>
      <c r="J26" s="36">
        <v>1998</v>
      </c>
      <c r="K26" s="36">
        <v>1999</v>
      </c>
      <c r="L26" s="36">
        <v>2000</v>
      </c>
      <c r="M26" s="36">
        <v>2001</v>
      </c>
      <c r="N26" s="36">
        <v>2002</v>
      </c>
      <c r="O26" s="36">
        <v>2003</v>
      </c>
      <c r="P26" s="36">
        <v>2004</v>
      </c>
      <c r="Q26" s="36">
        <v>2005</v>
      </c>
      <c r="R26" s="36">
        <v>2006</v>
      </c>
      <c r="S26" s="36">
        <v>2007</v>
      </c>
      <c r="T26" s="36">
        <v>2008</v>
      </c>
      <c r="U26" s="36">
        <v>2009</v>
      </c>
      <c r="V26" s="36">
        <v>2010</v>
      </c>
      <c r="W26" s="36">
        <v>2011</v>
      </c>
      <c r="X26" s="36">
        <v>2012</v>
      </c>
      <c r="Y26" s="36">
        <v>2013</v>
      </c>
      <c r="Z26" s="36">
        <v>2014</v>
      </c>
      <c r="AA26" s="36">
        <v>2015</v>
      </c>
      <c r="AB26" s="36">
        <v>2016</v>
      </c>
      <c r="AC26" s="36">
        <v>2017</v>
      </c>
      <c r="AD26" s="36">
        <v>2018</v>
      </c>
      <c r="AE26" s="36">
        <v>2019</v>
      </c>
      <c r="AF26" s="36">
        <v>2020</v>
      </c>
      <c r="AG26" s="36">
        <v>2021</v>
      </c>
      <c r="AH26" s="36">
        <v>2022</v>
      </c>
    </row>
    <row r="27" spans="1:66" ht="13">
      <c r="A27" s="42" t="str">
        <f>A12</f>
        <v>Solid fossil fuels</v>
      </c>
      <c r="B27" s="39">
        <f>B12/1000</f>
        <v>4624.56396</v>
      </c>
      <c r="C27" s="39">
        <f aca="true" t="shared" si="4" ref="C27:AF32">C12/1000</f>
        <v>4620.913058</v>
      </c>
      <c r="D27" s="39">
        <f t="shared" si="4"/>
        <v>4459.715338999999</v>
      </c>
      <c r="E27" s="39">
        <f t="shared" si="4"/>
        <v>3842.2904049999997</v>
      </c>
      <c r="F27" s="39">
        <f t="shared" si="4"/>
        <v>4083.666524</v>
      </c>
      <c r="G27" s="39">
        <f t="shared" si="4"/>
        <v>4296.92467</v>
      </c>
      <c r="H27" s="39">
        <f t="shared" si="4"/>
        <v>4300.627101</v>
      </c>
      <c r="I27" s="39">
        <f t="shared" si="4"/>
        <v>4346.979272</v>
      </c>
      <c r="J27" s="39">
        <f t="shared" si="4"/>
        <v>4361.486376</v>
      </c>
      <c r="K27" s="39">
        <f t="shared" si="4"/>
        <v>4163.848655</v>
      </c>
      <c r="L27" s="39">
        <f t="shared" si="4"/>
        <v>4611.924929</v>
      </c>
      <c r="M27" s="39">
        <f t="shared" si="4"/>
        <v>4774.692037</v>
      </c>
      <c r="N27" s="39">
        <f t="shared" si="4"/>
        <v>4821.029576999999</v>
      </c>
      <c r="O27" s="39">
        <f t="shared" si="4"/>
        <v>4992.273708</v>
      </c>
      <c r="P27" s="39">
        <f t="shared" si="4"/>
        <v>5336.007860999999</v>
      </c>
      <c r="Q27" s="39">
        <f t="shared" si="4"/>
        <v>5068.72825</v>
      </c>
      <c r="R27" s="39">
        <f t="shared" si="4"/>
        <v>5488.469883999999</v>
      </c>
      <c r="S27" s="39">
        <f t="shared" si="4"/>
        <v>5494.733387</v>
      </c>
      <c r="T27" s="39">
        <f t="shared" si="4"/>
        <v>5405.167974</v>
      </c>
      <c r="U27" s="39">
        <f t="shared" si="4"/>
        <v>4324.218846</v>
      </c>
      <c r="V27" s="39">
        <f t="shared" si="4"/>
        <v>4771.23068</v>
      </c>
      <c r="W27" s="39">
        <f t="shared" si="4"/>
        <v>4965.936621</v>
      </c>
      <c r="X27" s="39">
        <f t="shared" si="4"/>
        <v>4897.704935</v>
      </c>
      <c r="Y27" s="39">
        <f t="shared" si="4"/>
        <v>4806.638879</v>
      </c>
      <c r="Z27" s="39">
        <f t="shared" si="4"/>
        <v>4823.04926</v>
      </c>
      <c r="AA27" s="39">
        <f t="shared" si="4"/>
        <v>4729.660502000001</v>
      </c>
      <c r="AB27" s="39">
        <f t="shared" si="4"/>
        <v>4566.424333999999</v>
      </c>
      <c r="AC27" s="39">
        <f t="shared" si="4"/>
        <v>4568.174025</v>
      </c>
      <c r="AD27" s="39">
        <f t="shared" si="4"/>
        <v>4391.569109</v>
      </c>
      <c r="AE27" s="39">
        <f t="shared" si="4"/>
        <v>3640.992303</v>
      </c>
      <c r="AF27" s="39">
        <f t="shared" si="4"/>
        <v>2633.261461</v>
      </c>
      <c r="AG27" s="39">
        <f aca="true" t="shared" si="5" ref="AG27:AH27">AG12/1000</f>
        <v>3144.1706609999997</v>
      </c>
      <c r="AH27" s="39">
        <f t="shared" si="5"/>
        <v>3656.513363</v>
      </c>
      <c r="AJ27" s="32">
        <f aca="true" t="shared" si="6" ref="AJ27:AJ32">AD27/B27-1</f>
        <v>-0.050382015042992334</v>
      </c>
      <c r="AK27" s="32">
        <f>AE27/$B27-1</f>
        <v>-0.21268419368990632</v>
      </c>
      <c r="AL27" s="32">
        <f aca="true" t="shared" si="7" ref="AL27:AM32">AF27/$B27-1</f>
        <v>-0.430592487469889</v>
      </c>
      <c r="AM27" s="32">
        <f t="shared" si="7"/>
        <v>-0.32011521773827967</v>
      </c>
      <c r="AN27" s="32">
        <f aca="true" t="shared" si="8" ref="AN27:AP32">AE27/U27-1</f>
        <v>-0.15799999198282944</v>
      </c>
      <c r="AO27" s="32">
        <f t="shared" si="8"/>
        <v>-0.4480959656723199</v>
      </c>
      <c r="AP27" s="32">
        <f t="shared" si="8"/>
        <v>-0.3668524387315172</v>
      </c>
      <c r="AQ27" s="32">
        <f aca="true" t="shared" si="9" ref="AQ27:AQ32">AG27/AE27-1</f>
        <v>-0.13645226373882846</v>
      </c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</row>
    <row r="28" spans="1:66" ht="13">
      <c r="A28" s="38" t="str">
        <f>A13</f>
        <v>Natural gas</v>
      </c>
      <c r="B28" s="39">
        <f aca="true" t="shared" si="10" ref="B28:Q32">B13/1000</f>
        <v>6606.146973</v>
      </c>
      <c r="C28" s="39">
        <f t="shared" si="10"/>
        <v>6664.6803310000005</v>
      </c>
      <c r="D28" s="39">
        <f t="shared" si="10"/>
        <v>6678.964898</v>
      </c>
      <c r="E28" s="39">
        <f t="shared" si="10"/>
        <v>6593.13054</v>
      </c>
      <c r="F28" s="39">
        <f t="shared" si="10"/>
        <v>6733.364586</v>
      </c>
      <c r="G28" s="39">
        <f t="shared" si="10"/>
        <v>7480.515385</v>
      </c>
      <c r="H28" s="39">
        <f t="shared" si="10"/>
        <v>8376.038102</v>
      </c>
      <c r="I28" s="39">
        <f t="shared" si="10"/>
        <v>8433.024661</v>
      </c>
      <c r="J28" s="39">
        <f t="shared" si="10"/>
        <v>8637.109908</v>
      </c>
      <c r="K28" s="39">
        <f t="shared" si="10"/>
        <v>9401.274451</v>
      </c>
      <c r="L28" s="39">
        <f t="shared" si="10"/>
        <v>10065.615789000001</v>
      </c>
      <c r="M28" s="39">
        <f t="shared" si="10"/>
        <v>10258.572718</v>
      </c>
      <c r="N28" s="39">
        <f t="shared" si="10"/>
        <v>11005.180484999999</v>
      </c>
      <c r="O28" s="39">
        <f t="shared" si="10"/>
        <v>11652.767462</v>
      </c>
      <c r="P28" s="39">
        <f t="shared" si="10"/>
        <v>12109.138815</v>
      </c>
      <c r="Q28" s="39">
        <f t="shared" si="10"/>
        <v>12958.491095000001</v>
      </c>
      <c r="R28" s="39">
        <f t="shared" si="4"/>
        <v>13189.285635</v>
      </c>
      <c r="S28" s="39">
        <f t="shared" si="4"/>
        <v>12611.177362</v>
      </c>
      <c r="T28" s="39">
        <f t="shared" si="4"/>
        <v>13248.88877</v>
      </c>
      <c r="U28" s="39">
        <f t="shared" si="4"/>
        <v>12558.301839</v>
      </c>
      <c r="V28" s="39">
        <f t="shared" si="4"/>
        <v>13231.820298</v>
      </c>
      <c r="W28" s="39">
        <f t="shared" si="4"/>
        <v>12941.491202</v>
      </c>
      <c r="X28" s="39">
        <f t="shared" si="4"/>
        <v>12523.729727</v>
      </c>
      <c r="Y28" s="39">
        <f t="shared" si="4"/>
        <v>12678.667062</v>
      </c>
      <c r="Z28" s="39">
        <f t="shared" si="4"/>
        <v>11789.796233</v>
      </c>
      <c r="AA28" s="39">
        <f t="shared" si="4"/>
        <v>12531.162550000001</v>
      </c>
      <c r="AB28" s="39">
        <f t="shared" si="4"/>
        <v>12891.317473</v>
      </c>
      <c r="AC28" s="39">
        <f t="shared" si="4"/>
        <v>13435.55515</v>
      </c>
      <c r="AD28" s="39">
        <f t="shared" si="4"/>
        <v>12479.361539000001</v>
      </c>
      <c r="AE28" s="39">
        <f t="shared" si="4"/>
        <v>13977.817659</v>
      </c>
      <c r="AF28" s="39">
        <f t="shared" si="4"/>
        <v>12552.020348</v>
      </c>
      <c r="AG28" s="39">
        <f aca="true" t="shared" si="11" ref="AG28:AH28">AG13/1000</f>
        <v>13006.221312000001</v>
      </c>
      <c r="AH28" s="39">
        <f t="shared" si="11"/>
        <v>14056.958837</v>
      </c>
      <c r="AJ28" s="32">
        <f t="shared" si="6"/>
        <v>0.8890529668813654</v>
      </c>
      <c r="AK28" s="32">
        <f aca="true" t="shared" si="12" ref="AK28:AK32">AE28/$B28-1</f>
        <v>1.115880514939915</v>
      </c>
      <c r="AL28" s="32">
        <f t="shared" si="7"/>
        <v>0.9000516336226538</v>
      </c>
      <c r="AM28" s="32">
        <f t="shared" si="7"/>
        <v>0.9688059265344477</v>
      </c>
      <c r="AN28" s="32">
        <f t="shared" si="8"/>
        <v>0.11303405812334222</v>
      </c>
      <c r="AO28" s="32">
        <f t="shared" si="8"/>
        <v>-0.05137614739997287</v>
      </c>
      <c r="AP28" s="32">
        <f t="shared" si="8"/>
        <v>0.005001750493018875</v>
      </c>
      <c r="AQ28" s="32">
        <f t="shared" si="9"/>
        <v>-0.06950987419516164</v>
      </c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</row>
    <row r="29" spans="1:66" ht="13">
      <c r="A29" s="38" t="str">
        <f>A14</f>
        <v>Crude oil</v>
      </c>
      <c r="B29" s="39">
        <f t="shared" si="10"/>
        <v>20629.845018</v>
      </c>
      <c r="C29" s="39">
        <f t="shared" si="4"/>
        <v>20086.100425999997</v>
      </c>
      <c r="D29" s="39">
        <f t="shared" si="4"/>
        <v>20589.773828</v>
      </c>
      <c r="E29" s="39">
        <f t="shared" si="4"/>
        <v>20759.058155000002</v>
      </c>
      <c r="F29" s="39">
        <f t="shared" si="4"/>
        <v>21370.283122</v>
      </c>
      <c r="G29" s="39">
        <f t="shared" si="4"/>
        <v>21688.155899999998</v>
      </c>
      <c r="H29" s="39">
        <f t="shared" si="4"/>
        <v>22405.094765</v>
      </c>
      <c r="I29" s="39">
        <f t="shared" si="4"/>
        <v>22883.748706</v>
      </c>
      <c r="J29" s="39">
        <f t="shared" si="4"/>
        <v>24186.608249</v>
      </c>
      <c r="K29" s="39">
        <f t="shared" si="4"/>
        <v>22715.371467</v>
      </c>
      <c r="L29" s="39">
        <f t="shared" si="4"/>
        <v>23175.494858</v>
      </c>
      <c r="M29" s="39">
        <f t="shared" si="4"/>
        <v>23177.192258000003</v>
      </c>
      <c r="N29" s="39">
        <f t="shared" si="4"/>
        <v>22522.304065</v>
      </c>
      <c r="O29" s="39">
        <f t="shared" si="4"/>
        <v>23472.246644000003</v>
      </c>
      <c r="P29" s="39">
        <f t="shared" si="4"/>
        <v>24101.331059</v>
      </c>
      <c r="Q29" s="39">
        <f t="shared" si="4"/>
        <v>24188.852988000002</v>
      </c>
      <c r="R29" s="39">
        <f t="shared" si="4"/>
        <v>23907.665100000002</v>
      </c>
      <c r="S29" s="39">
        <f t="shared" si="4"/>
        <v>23551.700614</v>
      </c>
      <c r="T29" s="39">
        <f t="shared" si="4"/>
        <v>23728.224614</v>
      </c>
      <c r="U29" s="39">
        <f t="shared" si="4"/>
        <v>21735.702155000003</v>
      </c>
      <c r="V29" s="39">
        <f t="shared" si="4"/>
        <v>21721.112993000002</v>
      </c>
      <c r="W29" s="39">
        <f t="shared" si="4"/>
        <v>20921.224016</v>
      </c>
      <c r="X29" s="39">
        <f t="shared" si="4"/>
        <v>21271.425660999997</v>
      </c>
      <c r="Y29" s="39">
        <f t="shared" si="4"/>
        <v>20183.607278</v>
      </c>
      <c r="Z29" s="39">
        <f t="shared" si="4"/>
        <v>20122.735148</v>
      </c>
      <c r="AA29" s="39">
        <f t="shared" si="4"/>
        <v>21469.533383</v>
      </c>
      <c r="AB29" s="39">
        <f t="shared" si="4"/>
        <v>21403.053452</v>
      </c>
      <c r="AC29" s="39">
        <f t="shared" si="4"/>
        <v>21942.066779</v>
      </c>
      <c r="AD29" s="39">
        <f t="shared" si="4"/>
        <v>21387.475145</v>
      </c>
      <c r="AE29" s="39">
        <f t="shared" si="4"/>
        <v>21477.548424</v>
      </c>
      <c r="AF29" s="39">
        <f t="shared" si="4"/>
        <v>18622.907095</v>
      </c>
      <c r="AG29" s="39">
        <f aca="true" t="shared" si="13" ref="AG29:AH29">AG14/1000</f>
        <v>18915.022795</v>
      </c>
      <c r="AH29" s="39">
        <f t="shared" si="13"/>
        <v>20319.516587000002</v>
      </c>
      <c r="AJ29" s="32">
        <f t="shared" si="6"/>
        <v>0.036724954857341396</v>
      </c>
      <c r="AK29" s="32">
        <f t="shared" si="12"/>
        <v>0.04109111848685054</v>
      </c>
      <c r="AL29" s="32">
        <f t="shared" si="7"/>
        <v>-0.0972832283155256</v>
      </c>
      <c r="AM29" s="32">
        <f t="shared" si="7"/>
        <v>-0.08312336915298091</v>
      </c>
      <c r="AP29" s="32">
        <f t="shared" si="8"/>
        <v>-0.09589310928776007</v>
      </c>
      <c r="AQ29" s="32">
        <f t="shared" si="9"/>
        <v>-0.11931183105314369</v>
      </c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</row>
    <row r="30" spans="1:66" ht="13">
      <c r="A30" s="38" t="str">
        <f>A15</f>
        <v>Naphtha</v>
      </c>
      <c r="B30" s="39">
        <f t="shared" si="10"/>
        <v>1204.6871299999998</v>
      </c>
      <c r="C30" s="39">
        <f t="shared" si="4"/>
        <v>1077.02472</v>
      </c>
      <c r="D30" s="39">
        <f t="shared" si="4"/>
        <v>1106.484604</v>
      </c>
      <c r="E30" s="39">
        <f t="shared" si="4"/>
        <v>1018.947788</v>
      </c>
      <c r="F30" s="39">
        <f t="shared" si="4"/>
        <v>1122.241708</v>
      </c>
      <c r="G30" s="39">
        <f t="shared" si="4"/>
        <v>1173.65828</v>
      </c>
      <c r="H30" s="39">
        <f t="shared" si="4"/>
        <v>1130.354808</v>
      </c>
      <c r="I30" s="39">
        <f t="shared" si="4"/>
        <v>1218.4436569999998</v>
      </c>
      <c r="J30" s="39">
        <f t="shared" si="4"/>
        <v>1162.937686</v>
      </c>
      <c r="K30" s="39">
        <f t="shared" si="4"/>
        <v>1244.533592</v>
      </c>
      <c r="L30" s="39">
        <f t="shared" si="4"/>
        <v>1352.342431</v>
      </c>
      <c r="M30" s="39">
        <f t="shared" si="4"/>
        <v>1259.8775220000002</v>
      </c>
      <c r="N30" s="39">
        <f t="shared" si="4"/>
        <v>1260.36832</v>
      </c>
      <c r="O30" s="39">
        <f t="shared" si="4"/>
        <v>1369.3247099999999</v>
      </c>
      <c r="P30" s="39">
        <f t="shared" si="4"/>
        <v>1560.567079</v>
      </c>
      <c r="Q30" s="39">
        <f t="shared" si="4"/>
        <v>1490.085503</v>
      </c>
      <c r="R30" s="39">
        <f t="shared" si="4"/>
        <v>1495.559335</v>
      </c>
      <c r="S30" s="39">
        <f t="shared" si="4"/>
        <v>1458.144415</v>
      </c>
      <c r="T30" s="39">
        <f t="shared" si="4"/>
        <v>1280.356093</v>
      </c>
      <c r="U30" s="39">
        <f t="shared" si="4"/>
        <v>1292.0596480000002</v>
      </c>
      <c r="V30" s="39">
        <f t="shared" si="4"/>
        <v>1438.433437</v>
      </c>
      <c r="W30" s="39">
        <f t="shared" si="4"/>
        <v>1267.6889210000002</v>
      </c>
      <c r="X30" s="39">
        <f t="shared" si="4"/>
        <v>1414.856407</v>
      </c>
      <c r="Y30" s="39">
        <f t="shared" si="4"/>
        <v>1367.25429</v>
      </c>
      <c r="Z30" s="39">
        <f t="shared" si="4"/>
        <v>1423.532527</v>
      </c>
      <c r="AA30" s="39">
        <f t="shared" si="4"/>
        <v>1421.26093</v>
      </c>
      <c r="AB30" s="39">
        <f t="shared" si="4"/>
        <v>1482.544301</v>
      </c>
      <c r="AC30" s="39">
        <f t="shared" si="4"/>
        <v>1687.432045</v>
      </c>
      <c r="AD30" s="39">
        <f t="shared" si="4"/>
        <v>1786.605769</v>
      </c>
      <c r="AE30" s="39">
        <f t="shared" si="4"/>
        <v>1762.797858</v>
      </c>
      <c r="AF30" s="39">
        <f t="shared" si="4"/>
        <v>1775.363743</v>
      </c>
      <c r="AG30" s="39">
        <f aca="true" t="shared" si="14" ref="AG30:AH30">AG15/1000</f>
        <v>2000.337134</v>
      </c>
      <c r="AH30" s="39">
        <f t="shared" si="14"/>
        <v>1803.333506</v>
      </c>
      <c r="AJ30" s="32">
        <f t="shared" si="6"/>
        <v>0.48304545180955016</v>
      </c>
      <c r="AK30" s="32">
        <f t="shared" si="12"/>
        <v>0.46328271806141075</v>
      </c>
      <c r="AL30" s="32">
        <f t="shared" si="7"/>
        <v>0.4737135466865994</v>
      </c>
      <c r="AM30" s="32">
        <f t="shared" si="7"/>
        <v>0.6604619441730073</v>
      </c>
      <c r="AP30" s="32">
        <f t="shared" si="8"/>
        <v>0.5779400615271291</v>
      </c>
      <c r="AQ30" s="32">
        <f t="shared" si="9"/>
        <v>0.13475128468189923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66" ht="13">
      <c r="A31" s="38" t="str">
        <f>A17</f>
        <v>Gas oil and diesel oil</v>
      </c>
      <c r="B31" s="39">
        <f t="shared" si="10"/>
        <v>1276.200483</v>
      </c>
      <c r="C31" s="39">
        <f t="shared" si="4"/>
        <v>1269.018899</v>
      </c>
      <c r="D31" s="39">
        <f t="shared" si="4"/>
        <v>1208.2576980000001</v>
      </c>
      <c r="E31" s="39">
        <f t="shared" si="4"/>
        <v>1216.797406</v>
      </c>
      <c r="F31" s="39">
        <f t="shared" si="4"/>
        <v>1153.2763559999999</v>
      </c>
      <c r="G31" s="39">
        <f t="shared" si="4"/>
        <v>1180.252847</v>
      </c>
      <c r="H31" s="39">
        <f t="shared" si="4"/>
        <v>1137.241237</v>
      </c>
      <c r="I31" s="39">
        <f t="shared" si="4"/>
        <v>1166.161527</v>
      </c>
      <c r="J31" s="39">
        <f t="shared" si="4"/>
        <v>1209.820161</v>
      </c>
      <c r="K31" s="39">
        <f t="shared" si="4"/>
        <v>1135.2541310000001</v>
      </c>
      <c r="L31" s="39">
        <f t="shared" si="4"/>
        <v>1250.512628</v>
      </c>
      <c r="M31" s="39">
        <f t="shared" si="4"/>
        <v>1133.695366</v>
      </c>
      <c r="N31" s="39">
        <f t="shared" si="4"/>
        <v>1049.21759</v>
      </c>
      <c r="O31" s="39">
        <f t="shared" si="4"/>
        <v>1007.144671</v>
      </c>
      <c r="P31" s="39">
        <f t="shared" si="4"/>
        <v>969.8994</v>
      </c>
      <c r="Q31" s="39">
        <f t="shared" si="4"/>
        <v>1049.435527</v>
      </c>
      <c r="R31" s="39">
        <f t="shared" si="4"/>
        <v>1010.8709570000001</v>
      </c>
      <c r="S31" s="39">
        <f t="shared" si="4"/>
        <v>975.635727</v>
      </c>
      <c r="T31" s="39">
        <f t="shared" si="4"/>
        <v>1018.2347129999999</v>
      </c>
      <c r="U31" s="39">
        <f t="shared" si="4"/>
        <v>1002.2670420000001</v>
      </c>
      <c r="V31" s="39">
        <f t="shared" si="4"/>
        <v>994.7914440000001</v>
      </c>
      <c r="W31" s="39">
        <f t="shared" si="4"/>
        <v>1006.1367290000001</v>
      </c>
      <c r="X31" s="39">
        <f t="shared" si="4"/>
        <v>1011.1518179999999</v>
      </c>
      <c r="Y31" s="39">
        <f t="shared" si="4"/>
        <v>925.457758</v>
      </c>
      <c r="Z31" s="39">
        <f t="shared" si="4"/>
        <v>951.324842</v>
      </c>
      <c r="AA31" s="39">
        <f t="shared" si="4"/>
        <v>1023.606418</v>
      </c>
      <c r="AB31" s="39">
        <f t="shared" si="4"/>
        <v>1058.872832</v>
      </c>
      <c r="AC31" s="39">
        <f t="shared" si="4"/>
        <v>1077.3201040000001</v>
      </c>
      <c r="AD31" s="39">
        <f t="shared" si="4"/>
        <v>938.5396929999999</v>
      </c>
      <c r="AE31" s="39">
        <f t="shared" si="4"/>
        <v>1005.6764459999999</v>
      </c>
      <c r="AF31" s="39">
        <f t="shared" si="4"/>
        <v>891.3136310000001</v>
      </c>
      <c r="AG31" s="39">
        <f aca="true" t="shared" si="15" ref="AG31:AH31">AG16/1000</f>
        <v>975.056613</v>
      </c>
      <c r="AH31" s="39">
        <f t="shared" si="15"/>
        <v>969.182203</v>
      </c>
      <c r="AJ31" s="32">
        <f t="shared" si="6"/>
        <v>-0.2645828727522901</v>
      </c>
      <c r="AK31" s="32">
        <f t="shared" si="12"/>
        <v>-0.21197612804852706</v>
      </c>
      <c r="AL31" s="32">
        <f t="shared" si="7"/>
        <v>-0.3015880789319525</v>
      </c>
      <c r="AM31" s="32">
        <f t="shared" si="7"/>
        <v>-0.23596909263981225</v>
      </c>
      <c r="AP31" s="32">
        <f t="shared" si="8"/>
        <v>-0.03089054907168598</v>
      </c>
      <c r="AQ31" s="32">
        <f t="shared" si="9"/>
        <v>-0.030447002235945764</v>
      </c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66" ht="13">
      <c r="A32" s="45" t="str">
        <f>A18</f>
        <v>Fuel oil</v>
      </c>
      <c r="B32" s="74">
        <f t="shared" si="10"/>
        <v>2695.694358</v>
      </c>
      <c r="C32" s="74">
        <f t="shared" si="4"/>
        <v>2948.3088</v>
      </c>
      <c r="D32" s="74">
        <f t="shared" si="4"/>
        <v>2767.3547719999997</v>
      </c>
      <c r="E32" s="74">
        <f t="shared" si="4"/>
        <v>2716.8650610000004</v>
      </c>
      <c r="F32" s="74">
        <f t="shared" si="4"/>
        <v>2413.971216</v>
      </c>
      <c r="G32" s="74">
        <f t="shared" si="4"/>
        <v>2505.006166</v>
      </c>
      <c r="H32" s="74">
        <f t="shared" si="4"/>
        <v>2957.6979589999996</v>
      </c>
      <c r="I32" s="74">
        <f t="shared" si="4"/>
        <v>2868.102285</v>
      </c>
      <c r="J32" s="74">
        <f t="shared" si="4"/>
        <v>2989.6065070000004</v>
      </c>
      <c r="K32" s="74">
        <f t="shared" si="4"/>
        <v>2971.579144</v>
      </c>
      <c r="L32" s="74">
        <f t="shared" si="4"/>
        <v>2945.453316</v>
      </c>
      <c r="M32" s="74">
        <f t="shared" si="4"/>
        <v>3416.73322</v>
      </c>
      <c r="N32" s="74">
        <f t="shared" si="4"/>
        <v>3593.692305</v>
      </c>
      <c r="O32" s="74">
        <f t="shared" si="4"/>
        <v>3668.3391979999997</v>
      </c>
      <c r="P32" s="74">
        <f t="shared" si="4"/>
        <v>3907.246386</v>
      </c>
      <c r="Q32" s="74">
        <f t="shared" si="4"/>
        <v>4262.0696100000005</v>
      </c>
      <c r="R32" s="74">
        <f t="shared" si="4"/>
        <v>4366.829187</v>
      </c>
      <c r="S32" s="74">
        <f t="shared" si="4"/>
        <v>3770.040383</v>
      </c>
      <c r="T32" s="74">
        <f t="shared" si="4"/>
        <v>4169.99162</v>
      </c>
      <c r="U32" s="74">
        <f t="shared" si="4"/>
        <v>4345.906375</v>
      </c>
      <c r="V32" s="74">
        <f t="shared" si="4"/>
        <v>4572.889444</v>
      </c>
      <c r="W32" s="74">
        <f t="shared" si="4"/>
        <v>4495.452908</v>
      </c>
      <c r="X32" s="74">
        <f t="shared" si="4"/>
        <v>4385.125282</v>
      </c>
      <c r="Y32" s="74">
        <f t="shared" si="4"/>
        <v>4750.390717</v>
      </c>
      <c r="Z32" s="74">
        <f t="shared" si="4"/>
        <v>4474.699331</v>
      </c>
      <c r="AA32" s="74">
        <f t="shared" si="4"/>
        <v>4871.889029</v>
      </c>
      <c r="AB32" s="74">
        <f t="shared" si="4"/>
        <v>5179.648058</v>
      </c>
      <c r="AC32" s="74">
        <f t="shared" si="4"/>
        <v>5093.686269000001</v>
      </c>
      <c r="AD32" s="74">
        <f t="shared" si="4"/>
        <v>4791.799215</v>
      </c>
      <c r="AE32" s="74">
        <f t="shared" si="4"/>
        <v>4970.635359</v>
      </c>
      <c r="AF32" s="74">
        <f t="shared" si="4"/>
        <v>4729.096152</v>
      </c>
      <c r="AG32" s="74">
        <f aca="true" t="shared" si="16" ref="AG32:AH32">AG17/1000</f>
        <v>4613.965757</v>
      </c>
      <c r="AH32" s="74">
        <f t="shared" si="16"/>
        <v>4692.751273</v>
      </c>
      <c r="AJ32" s="32">
        <f t="shared" si="6"/>
        <v>0.7775751174384435</v>
      </c>
      <c r="AK32" s="32">
        <f t="shared" si="12"/>
        <v>0.8439165197822474</v>
      </c>
      <c r="AL32" s="32">
        <f t="shared" si="7"/>
        <v>0.7543146677461718</v>
      </c>
      <c r="AM32" s="32">
        <f t="shared" si="7"/>
        <v>0.7116056734351779</v>
      </c>
      <c r="AP32" s="32">
        <f t="shared" si="8"/>
        <v>0.026362827378104026</v>
      </c>
      <c r="AQ32" s="32">
        <f t="shared" si="9"/>
        <v>-0.0717553343264663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</row>
    <row r="33" ht="15" customHeight="1">
      <c r="A33" s="47" t="s">
        <v>345</v>
      </c>
    </row>
    <row r="34" spans="1:30" ht="15" customHeight="1">
      <c r="A34" s="4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ht="15" customHeight="1">
      <c r="A35" s="47" t="str">
        <f>A13</f>
        <v>Natural gas</v>
      </c>
    </row>
    <row r="36" ht="15" customHeight="1">
      <c r="A36" s="47" t="str">
        <f aca="true" t="shared" si="17" ref="A36:A41">A14</f>
        <v>Crude oil</v>
      </c>
    </row>
    <row r="37" ht="15" customHeight="1">
      <c r="A37" s="47" t="str">
        <f t="shared" si="17"/>
        <v>Naphtha</v>
      </c>
    </row>
    <row r="38" ht="13">
      <c r="A38" s="47" t="str">
        <f t="shared" si="17"/>
        <v>Motor gasoline</v>
      </c>
    </row>
    <row r="39" ht="13">
      <c r="A39" s="47" t="str">
        <f t="shared" si="17"/>
        <v>Gas oil and diesel oil</v>
      </c>
    </row>
    <row r="40" ht="13">
      <c r="A40" s="47" t="str">
        <f t="shared" si="17"/>
        <v>Fuel oil</v>
      </c>
    </row>
    <row r="41" ht="13">
      <c r="A41" s="47" t="str">
        <f t="shared" si="17"/>
        <v>Electricity</v>
      </c>
    </row>
    <row r="42" ht="13">
      <c r="A42" s="47"/>
    </row>
    <row r="44" spans="1:2" ht="13">
      <c r="A44" s="48" t="s">
        <v>84</v>
      </c>
      <c r="B44" s="48" t="s">
        <v>7</v>
      </c>
    </row>
    <row r="45" spans="1:2" ht="12.75">
      <c r="A45" s="12" t="s">
        <v>3</v>
      </c>
      <c r="B45" s="16" t="s">
        <v>118</v>
      </c>
    </row>
    <row r="46" spans="1:2" ht="12.75">
      <c r="A46" s="12" t="s">
        <v>2</v>
      </c>
      <c r="B46" s="12" t="s">
        <v>141</v>
      </c>
    </row>
    <row r="47" ht="13">
      <c r="B47" s="48"/>
    </row>
    <row r="48" spans="1:34" ht="13">
      <c r="A48" s="49" t="s">
        <v>89</v>
      </c>
      <c r="B48" s="22" t="s">
        <v>166</v>
      </c>
      <c r="C48" s="22" t="s">
        <v>167</v>
      </c>
      <c r="D48" s="22" t="s">
        <v>168</v>
      </c>
      <c r="E48" s="22" t="s">
        <v>169</v>
      </c>
      <c r="F48" s="22" t="s">
        <v>170</v>
      </c>
      <c r="G48" s="22" t="s">
        <v>171</v>
      </c>
      <c r="H48" s="22" t="s">
        <v>172</v>
      </c>
      <c r="I48" s="22" t="s">
        <v>173</v>
      </c>
      <c r="J48" s="22" t="s">
        <v>174</v>
      </c>
      <c r="K48" s="22" t="s">
        <v>175</v>
      </c>
      <c r="L48" s="22" t="s">
        <v>176</v>
      </c>
      <c r="M48" s="22" t="s">
        <v>177</v>
      </c>
      <c r="N48" s="22" t="s">
        <v>178</v>
      </c>
      <c r="O48" s="22" t="s">
        <v>179</v>
      </c>
      <c r="P48" s="22" t="s">
        <v>180</v>
      </c>
      <c r="Q48" s="22" t="s">
        <v>181</v>
      </c>
      <c r="R48" s="22" t="s">
        <v>182</v>
      </c>
      <c r="S48" s="22" t="s">
        <v>183</v>
      </c>
      <c r="T48" s="22" t="s">
        <v>184</v>
      </c>
      <c r="U48" s="22" t="s">
        <v>185</v>
      </c>
      <c r="V48" s="22" t="s">
        <v>186</v>
      </c>
      <c r="W48" s="22" t="s">
        <v>187</v>
      </c>
      <c r="X48" s="22" t="s">
        <v>188</v>
      </c>
      <c r="Y48" s="22" t="s">
        <v>189</v>
      </c>
      <c r="Z48" s="22" t="s">
        <v>190</v>
      </c>
      <c r="AA48" s="22" t="s">
        <v>191</v>
      </c>
      <c r="AB48" s="22" t="s">
        <v>192</v>
      </c>
      <c r="AC48" s="22" t="s">
        <v>193</v>
      </c>
      <c r="AD48" s="22" t="s">
        <v>194</v>
      </c>
      <c r="AE48" s="22" t="s">
        <v>195</v>
      </c>
      <c r="AF48" s="22" t="s">
        <v>196</v>
      </c>
      <c r="AG48" s="22" t="s">
        <v>197</v>
      </c>
      <c r="AH48" s="22" t="s">
        <v>289</v>
      </c>
    </row>
    <row r="49" spans="1:34" ht="13">
      <c r="A49" s="25" t="s">
        <v>68</v>
      </c>
      <c r="B49" s="26">
        <v>1629442.673</v>
      </c>
      <c r="C49" s="26">
        <v>1359510.239</v>
      </c>
      <c r="D49" s="27">
        <v>1266400.41</v>
      </c>
      <c r="E49" s="26">
        <v>1204917.333</v>
      </c>
      <c r="F49" s="26">
        <v>1372197.677</v>
      </c>
      <c r="G49" s="26">
        <v>1458964.366</v>
      </c>
      <c r="H49" s="26">
        <v>1293332.364</v>
      </c>
      <c r="I49" s="26">
        <v>1305645.901</v>
      </c>
      <c r="J49" s="26">
        <v>1241571.671</v>
      </c>
      <c r="K49" s="26">
        <v>1107118.538</v>
      </c>
      <c r="L49" s="26">
        <v>1124871.634</v>
      </c>
      <c r="M49" s="26">
        <v>1126447.695</v>
      </c>
      <c r="N49" s="27">
        <v>1092305.06</v>
      </c>
      <c r="O49" s="26">
        <v>1014307.171</v>
      </c>
      <c r="P49" s="26">
        <v>1044267.948</v>
      </c>
      <c r="Q49" s="26">
        <v>968199.443</v>
      </c>
      <c r="R49" s="26">
        <v>1053841.567</v>
      </c>
      <c r="S49" s="26">
        <v>957101.431</v>
      </c>
      <c r="T49" s="26">
        <v>853026.687</v>
      </c>
      <c r="U49" s="26">
        <v>778505.022</v>
      </c>
      <c r="V49" s="26">
        <v>847877.423</v>
      </c>
      <c r="W49" s="26">
        <v>726583.563</v>
      </c>
      <c r="X49" s="26">
        <v>747537.653</v>
      </c>
      <c r="Y49" s="26">
        <v>803362.019</v>
      </c>
      <c r="Z49" s="26">
        <v>779729.863</v>
      </c>
      <c r="AA49" s="26">
        <v>711716.925</v>
      </c>
      <c r="AB49" s="26">
        <v>701789.152</v>
      </c>
      <c r="AC49" s="26">
        <v>607184.445</v>
      </c>
      <c r="AD49" s="26">
        <v>537301.451</v>
      </c>
      <c r="AE49" s="27">
        <v>525425.41</v>
      </c>
      <c r="AF49" s="26">
        <v>527062.799</v>
      </c>
      <c r="AG49" s="26">
        <v>595545.278</v>
      </c>
      <c r="AH49" s="27">
        <v>551751.34</v>
      </c>
    </row>
    <row r="50" spans="1:34" ht="13">
      <c r="A50" s="25" t="s">
        <v>73</v>
      </c>
      <c r="B50" s="30">
        <v>1184545.728</v>
      </c>
      <c r="C50" s="30">
        <v>1327549.308</v>
      </c>
      <c r="D50" s="31">
        <v>1431212.4</v>
      </c>
      <c r="E50" s="30">
        <v>1456180.136</v>
      </c>
      <c r="F50" s="31">
        <v>1375551.36</v>
      </c>
      <c r="G50" s="30">
        <v>1412492.764</v>
      </c>
      <c r="H50" s="30">
        <v>1684481.341</v>
      </c>
      <c r="I50" s="30">
        <v>1567443.622</v>
      </c>
      <c r="J50" s="30">
        <v>1442465.633</v>
      </c>
      <c r="K50" s="30">
        <v>1460466.542</v>
      </c>
      <c r="L50" s="30">
        <v>1574273.151</v>
      </c>
      <c r="M50" s="30">
        <v>1893812.824</v>
      </c>
      <c r="N50" s="30">
        <v>2014227.981</v>
      </c>
      <c r="O50" s="30">
        <v>2105202.871</v>
      </c>
      <c r="P50" s="30">
        <v>2393478.808</v>
      </c>
      <c r="Q50" s="30">
        <v>2568787.833</v>
      </c>
      <c r="R50" s="30">
        <v>2477110.578</v>
      </c>
      <c r="S50" s="30">
        <v>2461665.541</v>
      </c>
      <c r="T50" s="30">
        <v>2698605.013</v>
      </c>
      <c r="U50" s="30">
        <v>2565351.343</v>
      </c>
      <c r="V50" s="30">
        <v>2937624.766</v>
      </c>
      <c r="W50" s="30">
        <v>2940058.675</v>
      </c>
      <c r="X50" s="30">
        <v>3031615.698</v>
      </c>
      <c r="Y50" s="30">
        <v>3491198.404</v>
      </c>
      <c r="Z50" s="30">
        <v>3253340.062</v>
      </c>
      <c r="AA50" s="30">
        <v>3296831.425</v>
      </c>
      <c r="AB50" s="30">
        <v>2960844.097</v>
      </c>
      <c r="AC50" s="30">
        <v>2325339.067</v>
      </c>
      <c r="AD50" s="30">
        <v>1153923.274</v>
      </c>
      <c r="AE50" s="30">
        <v>1394494.003</v>
      </c>
      <c r="AF50" s="30">
        <v>1100877.179</v>
      </c>
      <c r="AG50" s="31">
        <v>1122291.32</v>
      </c>
      <c r="AH50" s="30">
        <v>2029316.503</v>
      </c>
    </row>
    <row r="51" spans="1:34" ht="13">
      <c r="A51" s="25" t="s">
        <v>75</v>
      </c>
      <c r="B51" s="26">
        <v>536106.006</v>
      </c>
      <c r="C51" s="26">
        <v>304091.484</v>
      </c>
      <c r="D51" s="26">
        <v>289909.276</v>
      </c>
      <c r="E51" s="26">
        <v>323645.955</v>
      </c>
      <c r="F51" s="27">
        <v>417216.49</v>
      </c>
      <c r="G51" s="26">
        <v>361005.105</v>
      </c>
      <c r="H51" s="26">
        <v>389519.625</v>
      </c>
      <c r="I51" s="26">
        <v>520324.786</v>
      </c>
      <c r="J51" s="26">
        <v>455132.823</v>
      </c>
      <c r="K51" s="26">
        <v>592358.177</v>
      </c>
      <c r="L51" s="26">
        <v>753936.806</v>
      </c>
      <c r="M51" s="26">
        <v>616279.358</v>
      </c>
      <c r="N51" s="26">
        <v>738018.908</v>
      </c>
      <c r="O51" s="26">
        <v>760001.114</v>
      </c>
      <c r="P51" s="26">
        <v>822119.194</v>
      </c>
      <c r="Q51" s="26">
        <v>764298.482</v>
      </c>
      <c r="R51" s="26">
        <v>684912.494</v>
      </c>
      <c r="S51" s="26">
        <v>613020.309</v>
      </c>
      <c r="T51" s="26">
        <v>542271.734</v>
      </c>
      <c r="U51" s="26">
        <v>474565.397</v>
      </c>
      <c r="V51" s="26">
        <v>458801.232</v>
      </c>
      <c r="W51" s="26">
        <v>435208.487</v>
      </c>
      <c r="X51" s="26">
        <v>362906.157</v>
      </c>
      <c r="Y51" s="27">
        <v>347103.73</v>
      </c>
      <c r="Z51" s="27">
        <v>276833.23</v>
      </c>
      <c r="AA51" s="26">
        <v>276359.602</v>
      </c>
      <c r="AB51" s="26">
        <v>234596.849</v>
      </c>
      <c r="AC51" s="26">
        <v>256189.759</v>
      </c>
      <c r="AD51" s="26">
        <v>200886.288</v>
      </c>
      <c r="AE51" s="26">
        <v>158396.075</v>
      </c>
      <c r="AF51" s="26">
        <v>120320.257</v>
      </c>
      <c r="AG51" s="26">
        <v>106382.177</v>
      </c>
      <c r="AH51" s="26">
        <v>76014.213</v>
      </c>
    </row>
    <row r="52" spans="1:34" ht="13">
      <c r="A52" s="25" t="s">
        <v>74</v>
      </c>
      <c r="B52" s="30">
        <v>661867.137</v>
      </c>
      <c r="C52" s="30">
        <v>559134.898</v>
      </c>
      <c r="D52" s="30">
        <v>590922.431</v>
      </c>
      <c r="E52" s="30">
        <v>529704.196</v>
      </c>
      <c r="F52" s="30">
        <v>574631.678</v>
      </c>
      <c r="G52" s="30">
        <v>640086.351</v>
      </c>
      <c r="H52" s="30">
        <v>633363.656</v>
      </c>
      <c r="I52" s="30">
        <v>711087.175</v>
      </c>
      <c r="J52" s="30">
        <v>730046.613</v>
      </c>
      <c r="K52" s="30">
        <v>817104.297</v>
      </c>
      <c r="L52" s="31">
        <v>887990.84</v>
      </c>
      <c r="M52" s="30">
        <v>802361.719</v>
      </c>
      <c r="N52" s="30">
        <v>774104.481</v>
      </c>
      <c r="O52" s="30">
        <v>807439.953</v>
      </c>
      <c r="P52" s="30">
        <v>980716.049</v>
      </c>
      <c r="Q52" s="30">
        <v>895679.579</v>
      </c>
      <c r="R52" s="30">
        <v>865156.883</v>
      </c>
      <c r="S52" s="30">
        <v>808339.616</v>
      </c>
      <c r="T52" s="30">
        <v>865405.306</v>
      </c>
      <c r="U52" s="30">
        <v>807430.202</v>
      </c>
      <c r="V52" s="30">
        <v>834573.947</v>
      </c>
      <c r="W52" s="30">
        <v>862916.806</v>
      </c>
      <c r="X52" s="30">
        <v>871344.676</v>
      </c>
      <c r="Y52" s="30">
        <v>888187.619</v>
      </c>
      <c r="Z52" s="30">
        <v>849493.713</v>
      </c>
      <c r="AA52" s="31">
        <v>916619.24</v>
      </c>
      <c r="AB52" s="30">
        <v>1024493.888</v>
      </c>
      <c r="AC52" s="31">
        <v>1066544.55</v>
      </c>
      <c r="AD52" s="30">
        <v>1128884.045</v>
      </c>
      <c r="AE52" s="30">
        <v>1011816.399</v>
      </c>
      <c r="AF52" s="30">
        <v>975002.576</v>
      </c>
      <c r="AG52" s="30">
        <v>1005310.218</v>
      </c>
      <c r="AH52" s="30">
        <v>1016468.098</v>
      </c>
    </row>
    <row r="53" spans="1:34" ht="13">
      <c r="A53" s="25" t="s">
        <v>115</v>
      </c>
      <c r="B53" s="26">
        <v>1540768.915</v>
      </c>
      <c r="C53" s="26">
        <v>1420986.432</v>
      </c>
      <c r="D53" s="27">
        <v>1376312.62</v>
      </c>
      <c r="E53" s="26">
        <v>1490910.617</v>
      </c>
      <c r="F53" s="26">
        <v>1661589.381</v>
      </c>
      <c r="G53" s="26">
        <v>1552184.035</v>
      </c>
      <c r="H53" s="26">
        <v>1584171.454</v>
      </c>
      <c r="I53" s="26">
        <v>1598491.944</v>
      </c>
      <c r="J53" s="26">
        <v>1693648.217</v>
      </c>
      <c r="K53" s="26">
        <v>1695107.707</v>
      </c>
      <c r="L53" s="26">
        <v>1853996.908</v>
      </c>
      <c r="M53" s="26">
        <v>1894934.714</v>
      </c>
      <c r="N53" s="27">
        <v>1911891.28</v>
      </c>
      <c r="O53" s="27">
        <v>1995471.27</v>
      </c>
      <c r="P53" s="26">
        <v>2270053.372</v>
      </c>
      <c r="Q53" s="27">
        <v>2495499.04</v>
      </c>
      <c r="R53" s="26">
        <v>2651031.755</v>
      </c>
      <c r="S53" s="26">
        <v>2519851.568</v>
      </c>
      <c r="T53" s="26">
        <v>2732566.632</v>
      </c>
      <c r="U53" s="26">
        <v>2620636.303</v>
      </c>
      <c r="V53" s="26">
        <v>2632854.867</v>
      </c>
      <c r="W53" s="26">
        <v>2499395.434</v>
      </c>
      <c r="X53" s="26">
        <v>2833471.463</v>
      </c>
      <c r="Y53" s="26">
        <v>2644364.341</v>
      </c>
      <c r="Z53" s="26">
        <v>2732792.497</v>
      </c>
      <c r="AA53" s="26">
        <v>3069999.684</v>
      </c>
      <c r="AB53" s="26">
        <v>3066221.582</v>
      </c>
      <c r="AC53" s="26">
        <v>3167522.773</v>
      </c>
      <c r="AD53" s="26">
        <v>3164476.278</v>
      </c>
      <c r="AE53" s="26">
        <v>3205764.024</v>
      </c>
      <c r="AF53" s="26">
        <v>2739167.787</v>
      </c>
      <c r="AG53" s="26">
        <v>3058423.499</v>
      </c>
      <c r="AH53" s="26">
        <v>3036890.661</v>
      </c>
    </row>
    <row r="54" spans="1:34" ht="13">
      <c r="A54" s="25" t="s">
        <v>114</v>
      </c>
      <c r="B54" s="30">
        <v>2001646.063</v>
      </c>
      <c r="C54" s="30">
        <v>1990313.662</v>
      </c>
      <c r="D54" s="30">
        <v>2042354.771</v>
      </c>
      <c r="E54" s="30">
        <v>2329492.114</v>
      </c>
      <c r="F54" s="30">
        <v>2384541.976</v>
      </c>
      <c r="G54" s="30">
        <v>2312047.378</v>
      </c>
      <c r="H54" s="31">
        <v>2419294.73</v>
      </c>
      <c r="I54" s="31">
        <v>2457486.91</v>
      </c>
      <c r="J54" s="30">
        <v>2554074.669</v>
      </c>
      <c r="K54" s="30">
        <v>2468028.469</v>
      </c>
      <c r="L54" s="30">
        <v>2500808.032</v>
      </c>
      <c r="M54" s="30">
        <v>2712654.431</v>
      </c>
      <c r="N54" s="31">
        <v>2742035.66</v>
      </c>
      <c r="O54" s="30">
        <v>2729692.269</v>
      </c>
      <c r="P54" s="30">
        <v>2880240.873</v>
      </c>
      <c r="Q54" s="30">
        <v>3155617.739</v>
      </c>
      <c r="R54" s="30">
        <v>3305959.146</v>
      </c>
      <c r="S54" s="30">
        <v>3234620.995</v>
      </c>
      <c r="T54" s="30">
        <v>3389475.741</v>
      </c>
      <c r="U54" s="30">
        <v>3434735.717</v>
      </c>
      <c r="V54" s="30">
        <v>3496020.827</v>
      </c>
      <c r="W54" s="30">
        <v>3478186.963</v>
      </c>
      <c r="X54" s="30">
        <v>3902963.182</v>
      </c>
      <c r="Y54" s="31">
        <v>3974244.84</v>
      </c>
      <c r="Z54" s="31">
        <v>3918896.93</v>
      </c>
      <c r="AA54" s="30">
        <v>4250783.504</v>
      </c>
      <c r="AB54" s="30">
        <v>4501182.747</v>
      </c>
      <c r="AC54" s="30">
        <v>4579576.256</v>
      </c>
      <c r="AD54" s="30">
        <v>4058768.843</v>
      </c>
      <c r="AE54" s="30">
        <v>3957774.863</v>
      </c>
      <c r="AF54" s="30">
        <v>3772770.904</v>
      </c>
      <c r="AG54" s="30">
        <v>4063350.237</v>
      </c>
      <c r="AH54" s="30">
        <v>3857237.219</v>
      </c>
    </row>
    <row r="55" spans="1:34" ht="13">
      <c r="A55" s="25" t="s">
        <v>76</v>
      </c>
      <c r="B55" s="26">
        <v>1864397.926</v>
      </c>
      <c r="C55" s="26">
        <v>1703807.409</v>
      </c>
      <c r="D55" s="26">
        <v>1757912.217</v>
      </c>
      <c r="E55" s="26">
        <v>1835866.973</v>
      </c>
      <c r="F55" s="26">
        <v>1564725.352</v>
      </c>
      <c r="G55" s="26">
        <v>1336947.264</v>
      </c>
      <c r="H55" s="26">
        <v>1412688.502</v>
      </c>
      <c r="I55" s="26">
        <v>1448419.557</v>
      </c>
      <c r="J55" s="26">
        <v>1601716.776</v>
      </c>
      <c r="K55" s="26">
        <v>1364708.857</v>
      </c>
      <c r="L55" s="27">
        <v>1623805.5</v>
      </c>
      <c r="M55" s="26">
        <v>1536948.705</v>
      </c>
      <c r="N55" s="26">
        <v>1484130.807</v>
      </c>
      <c r="O55" s="26">
        <v>1609057.018</v>
      </c>
      <c r="P55" s="27">
        <v>1898946.43</v>
      </c>
      <c r="Q55" s="26">
        <v>2221328.731</v>
      </c>
      <c r="R55" s="26">
        <v>2235963.543</v>
      </c>
      <c r="S55" s="27">
        <v>2318936.47</v>
      </c>
      <c r="T55" s="26">
        <v>2250243.404</v>
      </c>
      <c r="U55" s="26">
        <v>2155636.523</v>
      </c>
      <c r="V55" s="26">
        <v>2485705.958</v>
      </c>
      <c r="W55" s="26">
        <v>2575019.105</v>
      </c>
      <c r="X55" s="26">
        <v>2604732.362</v>
      </c>
      <c r="Y55" s="26">
        <v>2704085.797</v>
      </c>
      <c r="Z55" s="26">
        <v>2792014.759</v>
      </c>
      <c r="AA55" s="26">
        <v>3225570.447</v>
      </c>
      <c r="AB55" s="26">
        <v>3086278.101</v>
      </c>
      <c r="AC55" s="26">
        <v>2380278.778</v>
      </c>
      <c r="AD55" s="26">
        <v>2228487.333</v>
      </c>
      <c r="AE55" s="26">
        <v>1837214.398</v>
      </c>
      <c r="AF55" s="26">
        <v>2011681.663</v>
      </c>
      <c r="AG55" s="26">
        <v>2379366.941</v>
      </c>
      <c r="AH55" s="26">
        <v>2294903.676</v>
      </c>
    </row>
    <row r="56" spans="1:34" ht="13">
      <c r="A56" s="25" t="s">
        <v>9</v>
      </c>
      <c r="B56" s="31">
        <v>665107.92</v>
      </c>
      <c r="C56" s="31">
        <v>631811.16</v>
      </c>
      <c r="D56" s="31">
        <v>611611.2</v>
      </c>
      <c r="E56" s="31">
        <v>612763.2</v>
      </c>
      <c r="F56" s="31">
        <v>598222.8</v>
      </c>
      <c r="G56" s="31">
        <v>637297.2</v>
      </c>
      <c r="H56" s="31">
        <v>761763.6</v>
      </c>
      <c r="I56" s="31">
        <v>737276.4</v>
      </c>
      <c r="J56" s="31">
        <v>718272</v>
      </c>
      <c r="K56" s="31">
        <v>775173.6</v>
      </c>
      <c r="L56" s="30">
        <v>874601.474</v>
      </c>
      <c r="M56" s="31">
        <v>919946.83</v>
      </c>
      <c r="N56" s="30">
        <v>981287.716</v>
      </c>
      <c r="O56" s="30">
        <v>1051136.665</v>
      </c>
      <c r="P56" s="30">
        <v>1040466.895</v>
      </c>
      <c r="Q56" s="30">
        <v>1139790.884</v>
      </c>
      <c r="R56" s="30">
        <v>1110239.935</v>
      </c>
      <c r="S56" s="30">
        <v>1102890.924</v>
      </c>
      <c r="T56" s="30">
        <v>1055069.727</v>
      </c>
      <c r="U56" s="31">
        <v>989977.77</v>
      </c>
      <c r="V56" s="30">
        <v>1031906.534</v>
      </c>
      <c r="W56" s="30">
        <v>1152533.754</v>
      </c>
      <c r="X56" s="30">
        <v>1233606.679</v>
      </c>
      <c r="Y56" s="30">
        <v>1201977.375</v>
      </c>
      <c r="Z56" s="30">
        <v>1327357.253</v>
      </c>
      <c r="AA56" s="30">
        <v>1419529.519</v>
      </c>
      <c r="AB56" s="30">
        <v>1302761.556</v>
      </c>
      <c r="AC56" s="30">
        <v>1336068.067</v>
      </c>
      <c r="AD56" s="30">
        <v>1308591.915</v>
      </c>
      <c r="AE56" s="30">
        <v>1319355.807</v>
      </c>
      <c r="AF56" s="30">
        <v>1321367.593</v>
      </c>
      <c r="AG56" s="30">
        <v>1418790.244</v>
      </c>
      <c r="AH56" s="30">
        <v>1474021.097</v>
      </c>
    </row>
    <row r="60" ht="13">
      <c r="A60" s="15" t="s">
        <v>204</v>
      </c>
    </row>
    <row r="61" ht="12.75">
      <c r="A61" s="2" t="s">
        <v>142</v>
      </c>
    </row>
    <row r="62" spans="36:43" ht="12.75">
      <c r="AJ62" s="2" t="s">
        <v>122</v>
      </c>
      <c r="AK62" s="2" t="s">
        <v>129</v>
      </c>
      <c r="AL62" s="2" t="s">
        <v>153</v>
      </c>
      <c r="AM62" s="2" t="s">
        <v>200</v>
      </c>
      <c r="AN62" s="2" t="s">
        <v>130</v>
      </c>
      <c r="AO62" s="2" t="s">
        <v>154</v>
      </c>
      <c r="AP62" s="2" t="s">
        <v>250</v>
      </c>
      <c r="AQ62" s="2" t="s">
        <v>249</v>
      </c>
    </row>
    <row r="63" spans="1:34" ht="13">
      <c r="A63" s="35"/>
      <c r="B63" s="36">
        <v>1990</v>
      </c>
      <c r="C63" s="36">
        <v>1991</v>
      </c>
      <c r="D63" s="36">
        <v>1992</v>
      </c>
      <c r="E63" s="36">
        <v>1993</v>
      </c>
      <c r="F63" s="36">
        <v>1994</v>
      </c>
      <c r="G63" s="36">
        <v>1995</v>
      </c>
      <c r="H63" s="36">
        <v>1996</v>
      </c>
      <c r="I63" s="36">
        <v>1997</v>
      </c>
      <c r="J63" s="36">
        <v>1998</v>
      </c>
      <c r="K63" s="36">
        <v>1999</v>
      </c>
      <c r="L63" s="36">
        <v>2000</v>
      </c>
      <c r="M63" s="36">
        <v>2001</v>
      </c>
      <c r="N63" s="36">
        <v>2002</v>
      </c>
      <c r="O63" s="36">
        <v>2003</v>
      </c>
      <c r="P63" s="36">
        <v>2004</v>
      </c>
      <c r="Q63" s="36">
        <v>2005</v>
      </c>
      <c r="R63" s="36">
        <v>2006</v>
      </c>
      <c r="S63" s="36">
        <v>2007</v>
      </c>
      <c r="T63" s="36">
        <v>2008</v>
      </c>
      <c r="U63" s="36">
        <v>2009</v>
      </c>
      <c r="V63" s="36">
        <v>2010</v>
      </c>
      <c r="W63" s="36">
        <v>2011</v>
      </c>
      <c r="X63" s="36">
        <v>2012</v>
      </c>
      <c r="Y63" s="36">
        <v>2013</v>
      </c>
      <c r="Z63" s="36">
        <v>2014</v>
      </c>
      <c r="AA63" s="36">
        <v>2015</v>
      </c>
      <c r="AB63" s="36">
        <v>2016</v>
      </c>
      <c r="AC63" s="36">
        <v>2017</v>
      </c>
      <c r="AD63" s="36">
        <v>2018</v>
      </c>
      <c r="AE63" s="36">
        <v>2019</v>
      </c>
      <c r="AF63" s="36">
        <v>2020</v>
      </c>
      <c r="AG63" s="36">
        <v>2021</v>
      </c>
      <c r="AH63" s="36">
        <v>2022</v>
      </c>
    </row>
    <row r="64" spans="1:61" ht="13">
      <c r="A64" s="42" t="str">
        <f>A52</f>
        <v>Naphtha</v>
      </c>
      <c r="B64" s="40">
        <f>B52/1000</f>
        <v>661.867137</v>
      </c>
      <c r="C64" s="40">
        <f aca="true" t="shared" si="18" ref="C64:AG68">C52/1000</f>
        <v>559.134898</v>
      </c>
      <c r="D64" s="40">
        <f t="shared" si="18"/>
        <v>590.922431</v>
      </c>
      <c r="E64" s="40">
        <f t="shared" si="18"/>
        <v>529.704196</v>
      </c>
      <c r="F64" s="40">
        <f t="shared" si="18"/>
        <v>574.631678</v>
      </c>
      <c r="G64" s="40">
        <f t="shared" si="18"/>
        <v>640.086351</v>
      </c>
      <c r="H64" s="40">
        <f t="shared" si="18"/>
        <v>633.363656</v>
      </c>
      <c r="I64" s="40">
        <f t="shared" si="18"/>
        <v>711.087175</v>
      </c>
      <c r="J64" s="40">
        <f t="shared" si="18"/>
        <v>730.046613</v>
      </c>
      <c r="K64" s="40">
        <f t="shared" si="18"/>
        <v>817.104297</v>
      </c>
      <c r="L64" s="40">
        <f t="shared" si="18"/>
        <v>887.9908399999999</v>
      </c>
      <c r="M64" s="40">
        <f t="shared" si="18"/>
        <v>802.361719</v>
      </c>
      <c r="N64" s="40">
        <f t="shared" si="18"/>
        <v>774.1044810000001</v>
      </c>
      <c r="O64" s="40">
        <f t="shared" si="18"/>
        <v>807.439953</v>
      </c>
      <c r="P64" s="40">
        <f t="shared" si="18"/>
        <v>980.716049</v>
      </c>
      <c r="Q64" s="40">
        <f t="shared" si="18"/>
        <v>895.679579</v>
      </c>
      <c r="R64" s="40">
        <f t="shared" si="18"/>
        <v>865.156883</v>
      </c>
      <c r="S64" s="40">
        <f t="shared" si="18"/>
        <v>808.3396160000001</v>
      </c>
      <c r="T64" s="40">
        <f t="shared" si="18"/>
        <v>865.405306</v>
      </c>
      <c r="U64" s="40">
        <f t="shared" si="18"/>
        <v>807.430202</v>
      </c>
      <c r="V64" s="40">
        <f t="shared" si="18"/>
        <v>834.5739470000001</v>
      </c>
      <c r="W64" s="40">
        <f t="shared" si="18"/>
        <v>862.916806</v>
      </c>
      <c r="X64" s="40">
        <f t="shared" si="18"/>
        <v>871.3446759999999</v>
      </c>
      <c r="Y64" s="40">
        <f t="shared" si="18"/>
        <v>888.1876189999999</v>
      </c>
      <c r="Z64" s="40">
        <f t="shared" si="18"/>
        <v>849.493713</v>
      </c>
      <c r="AA64" s="40">
        <f t="shared" si="18"/>
        <v>916.61924</v>
      </c>
      <c r="AB64" s="40">
        <f t="shared" si="18"/>
        <v>1024.493888</v>
      </c>
      <c r="AC64" s="40">
        <f t="shared" si="18"/>
        <v>1066.54455</v>
      </c>
      <c r="AD64" s="40">
        <f t="shared" si="18"/>
        <v>1128.884045</v>
      </c>
      <c r="AE64" s="40">
        <f t="shared" si="18"/>
        <v>1011.8163989999999</v>
      </c>
      <c r="AF64" s="40">
        <f t="shared" si="18"/>
        <v>975.002576</v>
      </c>
      <c r="AG64" s="40">
        <f t="shared" si="18"/>
        <v>1005.310218</v>
      </c>
      <c r="AH64" s="40">
        <f aca="true" t="shared" si="19" ref="AH64">AH52/1000</f>
        <v>1016.468098</v>
      </c>
      <c r="AI64" s="78"/>
      <c r="AJ64" s="32">
        <f aca="true" t="shared" si="20" ref="AJ64:AJ68">AD64/B64-1</f>
        <v>0.7056052217924216</v>
      </c>
      <c r="AK64" s="32">
        <f>AE64/$B64-1</f>
        <v>0.5287303787074111</v>
      </c>
      <c r="AL64" s="32">
        <f aca="true" t="shared" si="21" ref="AL64:AL68">AF64/$B64-1</f>
        <v>0.4731092110409465</v>
      </c>
      <c r="AM64" s="32">
        <f aca="true" t="shared" si="22" ref="AM64:AM68">AG64/$B64-1</f>
        <v>0.5189003378483197</v>
      </c>
      <c r="AN64" s="32">
        <f aca="true" t="shared" si="23" ref="AN64:AN65">AE64/U64-1</f>
        <v>0.25313172147107754</v>
      </c>
      <c r="AO64" s="32">
        <f aca="true" t="shared" si="24" ref="AO64:AO65">AF64/V64-1</f>
        <v>0.16826385427533586</v>
      </c>
      <c r="AP64" s="32">
        <f aca="true" t="shared" si="25" ref="AP64:AP68">AG64/W64-1</f>
        <v>0.16501406741636693</v>
      </c>
      <c r="AQ64" s="32">
        <f>AG64/AE64-1</f>
        <v>-0.006430199200596287</v>
      </c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</row>
    <row r="65" spans="1:61" ht="13">
      <c r="A65" s="42" t="str">
        <f aca="true" t="shared" si="26" ref="A65:A68">A53</f>
        <v>Motor gasoline</v>
      </c>
      <c r="B65" s="40">
        <f aca="true" t="shared" si="27" ref="B65:Q68">B53/1000</f>
        <v>1540.768915</v>
      </c>
      <c r="C65" s="40">
        <f t="shared" si="27"/>
        <v>1420.986432</v>
      </c>
      <c r="D65" s="40">
        <f t="shared" si="27"/>
        <v>1376.3126200000002</v>
      </c>
      <c r="E65" s="40">
        <f t="shared" si="27"/>
        <v>1490.910617</v>
      </c>
      <c r="F65" s="40">
        <f t="shared" si="27"/>
        <v>1661.589381</v>
      </c>
      <c r="G65" s="40">
        <f t="shared" si="27"/>
        <v>1552.184035</v>
      </c>
      <c r="H65" s="40">
        <f t="shared" si="27"/>
        <v>1584.1714539999998</v>
      </c>
      <c r="I65" s="40">
        <f t="shared" si="27"/>
        <v>1598.4919439999999</v>
      </c>
      <c r="J65" s="40">
        <f t="shared" si="27"/>
        <v>1693.648217</v>
      </c>
      <c r="K65" s="40">
        <f t="shared" si="27"/>
        <v>1695.107707</v>
      </c>
      <c r="L65" s="40">
        <f t="shared" si="27"/>
        <v>1853.996908</v>
      </c>
      <c r="M65" s="40">
        <f t="shared" si="27"/>
        <v>1894.934714</v>
      </c>
      <c r="N65" s="40">
        <f t="shared" si="27"/>
        <v>1911.89128</v>
      </c>
      <c r="O65" s="40">
        <f t="shared" si="27"/>
        <v>1995.47127</v>
      </c>
      <c r="P65" s="40">
        <f t="shared" si="27"/>
        <v>2270.053372</v>
      </c>
      <c r="Q65" s="40">
        <f t="shared" si="27"/>
        <v>2495.49904</v>
      </c>
      <c r="R65" s="40">
        <f t="shared" si="18"/>
        <v>2651.031755</v>
      </c>
      <c r="S65" s="40">
        <f t="shared" si="18"/>
        <v>2519.851568</v>
      </c>
      <c r="T65" s="40">
        <f t="shared" si="18"/>
        <v>2732.566632</v>
      </c>
      <c r="U65" s="40">
        <f t="shared" si="18"/>
        <v>2620.6363029999998</v>
      </c>
      <c r="V65" s="40">
        <f t="shared" si="18"/>
        <v>2632.854867</v>
      </c>
      <c r="W65" s="40">
        <f t="shared" si="18"/>
        <v>2499.395434</v>
      </c>
      <c r="X65" s="40">
        <f t="shared" si="18"/>
        <v>2833.471463</v>
      </c>
      <c r="Y65" s="40">
        <f t="shared" si="18"/>
        <v>2644.364341</v>
      </c>
      <c r="Z65" s="40">
        <f t="shared" si="18"/>
        <v>2732.792497</v>
      </c>
      <c r="AA65" s="40">
        <f t="shared" si="18"/>
        <v>3069.999684</v>
      </c>
      <c r="AB65" s="40">
        <f t="shared" si="18"/>
        <v>3066.221582</v>
      </c>
      <c r="AC65" s="40">
        <f t="shared" si="18"/>
        <v>3167.522773</v>
      </c>
      <c r="AD65" s="40">
        <f t="shared" si="18"/>
        <v>3164.476278</v>
      </c>
      <c r="AE65" s="40">
        <f t="shared" si="18"/>
        <v>3205.764024</v>
      </c>
      <c r="AF65" s="40">
        <f t="shared" si="18"/>
        <v>2739.167787</v>
      </c>
      <c r="AG65" s="40">
        <f t="shared" si="18"/>
        <v>3058.423499</v>
      </c>
      <c r="AH65" s="40">
        <f aca="true" t="shared" si="28" ref="AH65">AH53/1000</f>
        <v>3036.890661</v>
      </c>
      <c r="AI65" s="78"/>
      <c r="AJ65" s="32">
        <f t="shared" si="20"/>
        <v>1.053829258360914</v>
      </c>
      <c r="AK65" s="32">
        <f aca="true" t="shared" si="29" ref="AK65:AK68">AE65/$B65-1</f>
        <v>1.0806261034932678</v>
      </c>
      <c r="AL65" s="32">
        <f t="shared" si="21"/>
        <v>0.7777927373359552</v>
      </c>
      <c r="AM65" s="32">
        <f t="shared" si="22"/>
        <v>0.984998184494136</v>
      </c>
      <c r="AN65" s="32">
        <f t="shared" si="23"/>
        <v>0.22327696534241293</v>
      </c>
      <c r="AO65" s="32">
        <f t="shared" si="24"/>
        <v>0.0403793317028287</v>
      </c>
      <c r="AP65" s="32">
        <f t="shared" si="25"/>
        <v>0.2236653141777325</v>
      </c>
      <c r="AQ65" s="32">
        <f>AG65/AE65-1</f>
        <v>-0.04596112623915327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</row>
    <row r="66" spans="1:61" ht="13">
      <c r="A66" s="42" t="str">
        <f t="shared" si="26"/>
        <v>Gas oil and diesel oil</v>
      </c>
      <c r="B66" s="40">
        <f t="shared" si="27"/>
        <v>2001.6460630000001</v>
      </c>
      <c r="C66" s="40">
        <f t="shared" si="18"/>
        <v>1990.313662</v>
      </c>
      <c r="D66" s="40">
        <f t="shared" si="18"/>
        <v>2042.354771</v>
      </c>
      <c r="E66" s="40">
        <f t="shared" si="18"/>
        <v>2329.492114</v>
      </c>
      <c r="F66" s="40">
        <f t="shared" si="18"/>
        <v>2384.541976</v>
      </c>
      <c r="G66" s="40">
        <f t="shared" si="18"/>
        <v>2312.047378</v>
      </c>
      <c r="H66" s="40">
        <f t="shared" si="18"/>
        <v>2419.29473</v>
      </c>
      <c r="I66" s="40">
        <f t="shared" si="18"/>
        <v>2457.48691</v>
      </c>
      <c r="J66" s="40">
        <f t="shared" si="18"/>
        <v>2554.074669</v>
      </c>
      <c r="K66" s="40">
        <f t="shared" si="18"/>
        <v>2468.028469</v>
      </c>
      <c r="L66" s="40">
        <f t="shared" si="18"/>
        <v>2500.808032</v>
      </c>
      <c r="M66" s="40">
        <f t="shared" si="18"/>
        <v>2712.654431</v>
      </c>
      <c r="N66" s="40">
        <f t="shared" si="18"/>
        <v>2742.03566</v>
      </c>
      <c r="O66" s="40">
        <f t="shared" si="18"/>
        <v>2729.6922689999997</v>
      </c>
      <c r="P66" s="40">
        <f t="shared" si="18"/>
        <v>2880.240873</v>
      </c>
      <c r="Q66" s="40">
        <f t="shared" si="18"/>
        <v>3155.6177390000003</v>
      </c>
      <c r="R66" s="40">
        <f t="shared" si="18"/>
        <v>3305.959146</v>
      </c>
      <c r="S66" s="40">
        <f t="shared" si="18"/>
        <v>3234.620995</v>
      </c>
      <c r="T66" s="40">
        <f t="shared" si="18"/>
        <v>3389.4757409999997</v>
      </c>
      <c r="U66" s="40">
        <f t="shared" si="18"/>
        <v>3434.735717</v>
      </c>
      <c r="V66" s="40">
        <f t="shared" si="18"/>
        <v>3496.020827</v>
      </c>
      <c r="W66" s="40">
        <f t="shared" si="18"/>
        <v>3478.186963</v>
      </c>
      <c r="X66" s="40">
        <f t="shared" si="18"/>
        <v>3902.963182</v>
      </c>
      <c r="Y66" s="40">
        <f t="shared" si="18"/>
        <v>3974.24484</v>
      </c>
      <c r="Z66" s="40">
        <f t="shared" si="18"/>
        <v>3918.8969300000003</v>
      </c>
      <c r="AA66" s="40">
        <f t="shared" si="18"/>
        <v>4250.783504</v>
      </c>
      <c r="AB66" s="40">
        <f t="shared" si="18"/>
        <v>4501.182747000001</v>
      </c>
      <c r="AC66" s="40">
        <f t="shared" si="18"/>
        <v>4579.576256</v>
      </c>
      <c r="AD66" s="40">
        <f t="shared" si="18"/>
        <v>4058.768843</v>
      </c>
      <c r="AE66" s="40">
        <f t="shared" si="18"/>
        <v>3957.774863</v>
      </c>
      <c r="AF66" s="40">
        <f t="shared" si="18"/>
        <v>3772.770904</v>
      </c>
      <c r="AG66" s="40">
        <f t="shared" si="18"/>
        <v>4063.350237</v>
      </c>
      <c r="AH66" s="40">
        <f aca="true" t="shared" si="30" ref="AH66">AH54/1000</f>
        <v>3857.237219</v>
      </c>
      <c r="AI66" s="78"/>
      <c r="AJ66" s="32">
        <f t="shared" si="20"/>
        <v>1.0277155477311775</v>
      </c>
      <c r="AK66" s="32">
        <f t="shared" si="29"/>
        <v>0.9772600841670378</v>
      </c>
      <c r="AL66" s="32">
        <f t="shared" si="21"/>
        <v>0.884834174102437</v>
      </c>
      <c r="AM66" s="32">
        <f t="shared" si="22"/>
        <v>1.0300043609657878</v>
      </c>
      <c r="AP66" s="32">
        <f t="shared" si="25"/>
        <v>0.16823801601949717</v>
      </c>
      <c r="AQ66" s="32">
        <f>AG66/AE66-1</f>
        <v>0.026675436995416524</v>
      </c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</row>
    <row r="67" spans="1:61" ht="13">
      <c r="A67" s="42" t="str">
        <f t="shared" si="26"/>
        <v>Fuel oil</v>
      </c>
      <c r="B67" s="40">
        <f t="shared" si="27"/>
        <v>1864.3979259999999</v>
      </c>
      <c r="C67" s="40">
        <f t="shared" si="18"/>
        <v>1703.807409</v>
      </c>
      <c r="D67" s="40">
        <f t="shared" si="18"/>
        <v>1757.912217</v>
      </c>
      <c r="E67" s="40">
        <f t="shared" si="18"/>
        <v>1835.866973</v>
      </c>
      <c r="F67" s="40">
        <f t="shared" si="18"/>
        <v>1564.725352</v>
      </c>
      <c r="G67" s="40">
        <f t="shared" si="18"/>
        <v>1336.947264</v>
      </c>
      <c r="H67" s="40">
        <f t="shared" si="18"/>
        <v>1412.6885020000002</v>
      </c>
      <c r="I67" s="40">
        <f t="shared" si="18"/>
        <v>1448.419557</v>
      </c>
      <c r="J67" s="40">
        <f t="shared" si="18"/>
        <v>1601.716776</v>
      </c>
      <c r="K67" s="40">
        <f t="shared" si="18"/>
        <v>1364.708857</v>
      </c>
      <c r="L67" s="40">
        <f t="shared" si="18"/>
        <v>1623.8055</v>
      </c>
      <c r="M67" s="40">
        <f t="shared" si="18"/>
        <v>1536.948705</v>
      </c>
      <c r="N67" s="40">
        <f t="shared" si="18"/>
        <v>1484.130807</v>
      </c>
      <c r="O67" s="40">
        <f t="shared" si="18"/>
        <v>1609.057018</v>
      </c>
      <c r="P67" s="40">
        <f t="shared" si="18"/>
        <v>1898.94643</v>
      </c>
      <c r="Q67" s="40">
        <f t="shared" si="18"/>
        <v>2221.328731</v>
      </c>
      <c r="R67" s="40">
        <f t="shared" si="18"/>
        <v>2235.963543</v>
      </c>
      <c r="S67" s="40">
        <f t="shared" si="18"/>
        <v>2318.93647</v>
      </c>
      <c r="T67" s="40">
        <f t="shared" si="18"/>
        <v>2250.2434040000003</v>
      </c>
      <c r="U67" s="40">
        <f t="shared" si="18"/>
        <v>2155.636523</v>
      </c>
      <c r="V67" s="40">
        <f t="shared" si="18"/>
        <v>2485.705958</v>
      </c>
      <c r="W67" s="40">
        <f t="shared" si="18"/>
        <v>2575.019105</v>
      </c>
      <c r="X67" s="40">
        <f t="shared" si="18"/>
        <v>2604.732362</v>
      </c>
      <c r="Y67" s="40">
        <f t="shared" si="18"/>
        <v>2704.0857969999997</v>
      </c>
      <c r="Z67" s="40">
        <f t="shared" si="18"/>
        <v>2792.014759</v>
      </c>
      <c r="AA67" s="40">
        <f t="shared" si="18"/>
        <v>3225.570447</v>
      </c>
      <c r="AB67" s="40">
        <f t="shared" si="18"/>
        <v>3086.278101</v>
      </c>
      <c r="AC67" s="40">
        <f t="shared" si="18"/>
        <v>2380.278778</v>
      </c>
      <c r="AD67" s="40">
        <f t="shared" si="18"/>
        <v>2228.487333</v>
      </c>
      <c r="AE67" s="40">
        <f t="shared" si="18"/>
        <v>1837.214398</v>
      </c>
      <c r="AF67" s="40">
        <f t="shared" si="18"/>
        <v>2011.6816629999998</v>
      </c>
      <c r="AG67" s="40">
        <f t="shared" si="18"/>
        <v>2379.366941</v>
      </c>
      <c r="AH67" s="40">
        <f aca="true" t="shared" si="31" ref="AH67">AH55/1000</f>
        <v>2294.903676</v>
      </c>
      <c r="AI67" s="78"/>
      <c r="AJ67" s="32">
        <f t="shared" si="20"/>
        <v>0.195285245667024</v>
      </c>
      <c r="AK67" s="32">
        <f t="shared" si="29"/>
        <v>-0.014580325166055674</v>
      </c>
      <c r="AL67" s="32">
        <f t="shared" si="21"/>
        <v>0.078998015898887</v>
      </c>
      <c r="AM67" s="32">
        <f t="shared" si="22"/>
        <v>0.2762119651703583</v>
      </c>
      <c r="AP67" s="32">
        <f t="shared" si="25"/>
        <v>-0.07598085917890685</v>
      </c>
      <c r="AQ67" s="32">
        <f>AG67/AE67-1</f>
        <v>0.2950948694883895</v>
      </c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</row>
    <row r="68" spans="1:61" ht="13">
      <c r="A68" s="42" t="str">
        <f t="shared" si="26"/>
        <v>Electricity</v>
      </c>
      <c r="B68" s="74">
        <f t="shared" si="27"/>
        <v>665.10792</v>
      </c>
      <c r="C68" s="74">
        <f t="shared" si="18"/>
        <v>631.8111600000001</v>
      </c>
      <c r="D68" s="74">
        <f t="shared" si="18"/>
        <v>611.6111999999999</v>
      </c>
      <c r="E68" s="74">
        <f t="shared" si="18"/>
        <v>612.7632</v>
      </c>
      <c r="F68" s="74">
        <f t="shared" si="18"/>
        <v>598.2228</v>
      </c>
      <c r="G68" s="74">
        <f t="shared" si="18"/>
        <v>637.2972</v>
      </c>
      <c r="H68" s="74">
        <f t="shared" si="18"/>
        <v>761.7636</v>
      </c>
      <c r="I68" s="74">
        <f t="shared" si="18"/>
        <v>737.2764</v>
      </c>
      <c r="J68" s="74">
        <f t="shared" si="18"/>
        <v>718.272</v>
      </c>
      <c r="K68" s="74">
        <f t="shared" si="18"/>
        <v>775.1736</v>
      </c>
      <c r="L68" s="74">
        <f t="shared" si="18"/>
        <v>874.601474</v>
      </c>
      <c r="M68" s="74">
        <f t="shared" si="18"/>
        <v>919.94683</v>
      </c>
      <c r="N68" s="74">
        <f t="shared" si="18"/>
        <v>981.287716</v>
      </c>
      <c r="O68" s="74">
        <f t="shared" si="18"/>
        <v>1051.136665</v>
      </c>
      <c r="P68" s="74">
        <f t="shared" si="18"/>
        <v>1040.466895</v>
      </c>
      <c r="Q68" s="74">
        <f t="shared" si="18"/>
        <v>1139.790884</v>
      </c>
      <c r="R68" s="74">
        <f t="shared" si="18"/>
        <v>1110.239935</v>
      </c>
      <c r="S68" s="74">
        <f t="shared" si="18"/>
        <v>1102.890924</v>
      </c>
      <c r="T68" s="74">
        <f t="shared" si="18"/>
        <v>1055.069727</v>
      </c>
      <c r="U68" s="74">
        <f t="shared" si="18"/>
        <v>989.97777</v>
      </c>
      <c r="V68" s="74">
        <f t="shared" si="18"/>
        <v>1031.906534</v>
      </c>
      <c r="W68" s="74">
        <f t="shared" si="18"/>
        <v>1152.533754</v>
      </c>
      <c r="X68" s="74">
        <f t="shared" si="18"/>
        <v>1233.606679</v>
      </c>
      <c r="Y68" s="74">
        <f t="shared" si="18"/>
        <v>1201.977375</v>
      </c>
      <c r="Z68" s="74">
        <f t="shared" si="18"/>
        <v>1327.3572530000001</v>
      </c>
      <c r="AA68" s="74">
        <f t="shared" si="18"/>
        <v>1419.5295190000002</v>
      </c>
      <c r="AB68" s="74">
        <f t="shared" si="18"/>
        <v>1302.7615560000002</v>
      </c>
      <c r="AC68" s="74">
        <f t="shared" si="18"/>
        <v>1336.068067</v>
      </c>
      <c r="AD68" s="74">
        <f t="shared" si="18"/>
        <v>1308.591915</v>
      </c>
      <c r="AE68" s="74">
        <f t="shared" si="18"/>
        <v>1319.3558070000001</v>
      </c>
      <c r="AF68" s="74">
        <f t="shared" si="18"/>
        <v>1321.3675930000002</v>
      </c>
      <c r="AG68" s="74">
        <f t="shared" si="18"/>
        <v>1418.790244</v>
      </c>
      <c r="AH68" s="74">
        <f aca="true" t="shared" si="32" ref="AH68">AH56/1000</f>
        <v>1474.021097</v>
      </c>
      <c r="AI68" s="78"/>
      <c r="AJ68" s="32">
        <f t="shared" si="20"/>
        <v>0.9674880957664733</v>
      </c>
      <c r="AK68" s="32">
        <f t="shared" si="29"/>
        <v>0.9836717731462288</v>
      </c>
      <c r="AL68" s="32">
        <f t="shared" si="21"/>
        <v>0.9866965243775778</v>
      </c>
      <c r="AM68" s="32">
        <f t="shared" si="22"/>
        <v>1.1331729804089536</v>
      </c>
      <c r="AP68" s="32">
        <f t="shared" si="25"/>
        <v>0.23101838803065533</v>
      </c>
      <c r="AQ68" s="32">
        <f>AG68/AE68-1</f>
        <v>0.07536589938243998</v>
      </c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</row>
    <row r="69" spans="1:43" ht="15" customHeight="1">
      <c r="A69" s="47" t="s">
        <v>345</v>
      </c>
      <c r="AJ69" s="32"/>
      <c r="AK69" s="32"/>
      <c r="AL69" s="32"/>
      <c r="AM69" s="32"/>
      <c r="AP69" s="32"/>
      <c r="AQ69" s="32"/>
    </row>
    <row r="71" ht="12.75">
      <c r="A71" s="12" t="str">
        <f>A49</f>
        <v>Solid fossil fuels</v>
      </c>
    </row>
    <row r="72" ht="12.75">
      <c r="A72" s="12" t="str">
        <f aca="true" t="shared" si="33" ref="A72:A78">A50</f>
        <v>Natural gas</v>
      </c>
    </row>
    <row r="73" ht="12.75">
      <c r="A73" s="12" t="str">
        <f t="shared" si="33"/>
        <v>Crude oil</v>
      </c>
    </row>
    <row r="74" ht="12.75">
      <c r="A74" s="12" t="str">
        <f t="shared" si="33"/>
        <v>Naphtha</v>
      </c>
    </row>
    <row r="75" ht="12.75">
      <c r="A75" s="12" t="str">
        <f t="shared" si="33"/>
        <v>Motor gasoline</v>
      </c>
    </row>
    <row r="76" ht="12.75">
      <c r="A76" s="12" t="str">
        <f t="shared" si="33"/>
        <v>Gas oil and diesel oil</v>
      </c>
    </row>
    <row r="77" ht="12.75">
      <c r="A77" s="12" t="str">
        <f t="shared" si="33"/>
        <v>Fuel oil</v>
      </c>
    </row>
    <row r="78" ht="12.75">
      <c r="A78" s="12" t="str">
        <f t="shared" si="33"/>
        <v>Electricity</v>
      </c>
    </row>
  </sheetData>
  <conditionalFormatting sqref="C34:AD34">
    <cfRule type="cellIs" priority="1" dxfId="0" operator="lessThan">
      <formula>0</formula>
    </cfRule>
  </conditionalFormatting>
  <hyperlinks>
    <hyperlink ref="A2" r:id="rId1" display="https://ec.europa.eu/eurostat/databrowser/product/page/NRG_BAL_C__custom_6167407"/>
    <hyperlink ref="B2" r:id="rId2" display="https://ec.europa.eu/eurostat/databrowser/view/NRG_BAL_C__custom_6167407/default/tabl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I57"/>
  <sheetViews>
    <sheetView workbookViewId="0" topLeftCell="J17">
      <selection activeCell="J53" sqref="A53:XFD53"/>
    </sheetView>
  </sheetViews>
  <sheetFormatPr defaultColWidth="9.57421875" defaultRowHeight="12.75"/>
  <cols>
    <col min="1" max="1" width="24.57421875" style="12" customWidth="1"/>
    <col min="2" max="2" width="15.140625" style="12" customWidth="1"/>
    <col min="3" max="5" width="9.57421875" style="12" bestFit="1" customWidth="1"/>
    <col min="6" max="8" width="10.421875" style="12" bestFit="1" customWidth="1"/>
    <col min="9" max="12" width="9.57421875" style="12" bestFit="1" customWidth="1"/>
    <col min="13" max="23" width="9.57421875" style="12" customWidth="1"/>
    <col min="24" max="24" width="9.57421875" style="80" customWidth="1"/>
    <col min="25" max="25" width="20.140625" style="12" customWidth="1"/>
    <col min="26" max="31" width="9.57421875" style="12" customWidth="1"/>
    <col min="32" max="32" width="10.57421875" style="12" customWidth="1"/>
    <col min="33" max="37" width="9.57421875" style="12" customWidth="1"/>
    <col min="38" max="38" width="12.421875" style="12" customWidth="1"/>
    <col min="39" max="16384" width="9.57421875" style="12" customWidth="1"/>
  </cols>
  <sheetData>
    <row r="1" spans="1:3" ht="13">
      <c r="A1" s="79" t="s">
        <v>206</v>
      </c>
      <c r="B1" s="33"/>
      <c r="C1" s="33"/>
    </row>
    <row r="2" spans="1:24" s="2" customFormat="1" ht="12.75">
      <c r="A2" s="13" t="s">
        <v>161</v>
      </c>
      <c r="B2" s="13" t="s">
        <v>162</v>
      </c>
      <c r="C2" s="33"/>
      <c r="X2" s="3"/>
    </row>
    <row r="3" spans="1:24" s="2" customFormat="1" ht="12.75">
      <c r="A3" s="14" t="s">
        <v>163</v>
      </c>
      <c r="B3" s="11"/>
      <c r="C3" s="11"/>
      <c r="D3" s="14" t="s">
        <v>291</v>
      </c>
      <c r="X3" s="3"/>
    </row>
    <row r="4" spans="1:24" s="2" customFormat="1" ht="12.75">
      <c r="A4" s="14" t="s">
        <v>165</v>
      </c>
      <c r="B4" s="11"/>
      <c r="C4" s="11"/>
      <c r="D4" s="14" t="s">
        <v>295</v>
      </c>
      <c r="X4" s="3"/>
    </row>
    <row r="5" spans="1:24" s="2" customFormat="1" ht="12.75">
      <c r="A5" s="2" t="s">
        <v>0</v>
      </c>
      <c r="B5" s="2" t="s">
        <v>1</v>
      </c>
      <c r="X5" s="3"/>
    </row>
    <row r="6" spans="24:25" s="2" customFormat="1" ht="12.75">
      <c r="X6" s="3"/>
      <c r="Y6" s="81"/>
    </row>
    <row r="7" spans="1:33" s="2" customFormat="1" ht="13">
      <c r="A7" s="15" t="s">
        <v>84</v>
      </c>
      <c r="B7" s="15" t="s">
        <v>143</v>
      </c>
      <c r="X7" s="3"/>
      <c r="AG7" s="82"/>
    </row>
    <row r="8" spans="1:25" s="2" customFormat="1" ht="13">
      <c r="A8" s="2" t="s">
        <v>8</v>
      </c>
      <c r="B8" s="83">
        <v>2022</v>
      </c>
      <c r="X8" s="3"/>
      <c r="Y8" s="15" t="s">
        <v>300</v>
      </c>
    </row>
    <row r="9" spans="1:25" s="2" customFormat="1" ht="12.75">
      <c r="A9" s="2" t="s">
        <v>2</v>
      </c>
      <c r="B9" s="2" t="s">
        <v>144</v>
      </c>
      <c r="X9" s="3"/>
      <c r="Y9" s="2" t="s">
        <v>72</v>
      </c>
    </row>
    <row r="11" spans="1:34" ht="39">
      <c r="A11" s="49" t="s">
        <v>95</v>
      </c>
      <c r="B11" s="22" t="s">
        <v>48</v>
      </c>
      <c r="C11" s="22" t="s">
        <v>68</v>
      </c>
      <c r="D11" s="22" t="s">
        <v>93</v>
      </c>
      <c r="E11" s="22" t="s">
        <v>94</v>
      </c>
      <c r="F11" s="22" t="s">
        <v>73</v>
      </c>
      <c r="G11" s="22" t="s">
        <v>86</v>
      </c>
      <c r="H11" s="22" t="s">
        <v>87</v>
      </c>
      <c r="I11" s="22" t="s">
        <v>11</v>
      </c>
      <c r="J11" s="22" t="s">
        <v>6</v>
      </c>
      <c r="K11" s="22" t="s">
        <v>9</v>
      </c>
      <c r="L11" s="22" t="s">
        <v>88</v>
      </c>
      <c r="N11" s="49"/>
      <c r="O11" s="49" t="s">
        <v>68</v>
      </c>
      <c r="P11" s="49" t="s">
        <v>93</v>
      </c>
      <c r="Q11" s="49" t="s">
        <v>94</v>
      </c>
      <c r="R11" s="49" t="s">
        <v>86</v>
      </c>
      <c r="S11" s="49" t="s">
        <v>73</v>
      </c>
      <c r="T11" s="49" t="s">
        <v>6</v>
      </c>
      <c r="U11" s="49" t="s">
        <v>87</v>
      </c>
      <c r="V11" s="49" t="s">
        <v>9</v>
      </c>
      <c r="W11" s="49" t="s">
        <v>11</v>
      </c>
      <c r="X11" s="72"/>
      <c r="Y11" s="84"/>
      <c r="Z11" s="85" t="s">
        <v>68</v>
      </c>
      <c r="AA11" s="85" t="s">
        <v>93</v>
      </c>
      <c r="AB11" s="85" t="s">
        <v>94</v>
      </c>
      <c r="AC11" s="85" t="s">
        <v>113</v>
      </c>
      <c r="AD11" s="85" t="s">
        <v>73</v>
      </c>
      <c r="AE11" s="85" t="s">
        <v>6</v>
      </c>
      <c r="AF11" s="85" t="s">
        <v>87</v>
      </c>
      <c r="AG11" s="85" t="s">
        <v>9</v>
      </c>
      <c r="AH11" s="85" t="s">
        <v>11</v>
      </c>
    </row>
    <row r="12" spans="1:35" ht="13">
      <c r="A12" s="25" t="s">
        <v>134</v>
      </c>
      <c r="B12" s="26">
        <v>58461090.522</v>
      </c>
      <c r="C12" s="26">
        <v>6784442.707</v>
      </c>
      <c r="D12" s="26">
        <v>53552.712</v>
      </c>
      <c r="E12" s="26">
        <v>123277.951</v>
      </c>
      <c r="F12" s="26">
        <v>12323458.266</v>
      </c>
      <c r="G12" s="27">
        <v>21531823.74</v>
      </c>
      <c r="H12" s="26">
        <v>10453031.418</v>
      </c>
      <c r="I12" s="27">
        <v>597639.98</v>
      </c>
      <c r="J12" s="26">
        <v>6509696.415</v>
      </c>
      <c r="K12" s="26">
        <v>46662.024</v>
      </c>
      <c r="L12" s="26">
        <v>37505.311</v>
      </c>
      <c r="N12" s="86" t="str">
        <f>A12</f>
        <v>EU</v>
      </c>
      <c r="O12" s="87">
        <f aca="true" t="shared" si="0" ref="O12:Q12">C12/1000</f>
        <v>6784.442707</v>
      </c>
      <c r="P12" s="87">
        <f t="shared" si="0"/>
        <v>53.552712</v>
      </c>
      <c r="Q12" s="87">
        <f t="shared" si="0"/>
        <v>123.277951</v>
      </c>
      <c r="R12" s="87">
        <f>G12/1000</f>
        <v>21531.82374</v>
      </c>
      <c r="S12" s="87">
        <f>F12/1000</f>
        <v>12323.458266000001</v>
      </c>
      <c r="T12" s="87">
        <f>J12/1000</f>
        <v>6509.696415</v>
      </c>
      <c r="U12" s="87">
        <f>H12/1000</f>
        <v>10453.031418</v>
      </c>
      <c r="V12" s="87">
        <f>IF(K12&gt;0,K12,0)/1000</f>
        <v>46.662023999999995</v>
      </c>
      <c r="W12" s="87">
        <f>I12/1000</f>
        <v>597.63998</v>
      </c>
      <c r="X12" s="88"/>
      <c r="Y12" s="86" t="str">
        <f>A12</f>
        <v>EU</v>
      </c>
      <c r="Z12" s="87">
        <f>O12/($B12/1000)*100</f>
        <v>11.60505670766933</v>
      </c>
      <c r="AA12" s="87">
        <f aca="true" t="shared" si="1" ref="AA12:AH28">P12/($B12/1000)*100</f>
        <v>0.09160402503926457</v>
      </c>
      <c r="AB12" s="87">
        <f t="shared" si="1"/>
        <v>0.21087179506788062</v>
      </c>
      <c r="AC12" s="87">
        <f t="shared" si="1"/>
        <v>36.831033338143385</v>
      </c>
      <c r="AD12" s="87">
        <f t="shared" si="1"/>
        <v>21.079761181263724</v>
      </c>
      <c r="AE12" s="87">
        <f t="shared" si="1"/>
        <v>11.135092344112671</v>
      </c>
      <c r="AF12" s="87">
        <f t="shared" si="1"/>
        <v>17.8803223215043</v>
      </c>
      <c r="AG12" s="87">
        <f t="shared" si="1"/>
        <v>0.07981723156950041</v>
      </c>
      <c r="AH12" s="87">
        <f t="shared" si="1"/>
        <v>1.022286746045384</v>
      </c>
      <c r="AI12" s="89">
        <f>SUM(Z12,AC12:AD12)</f>
        <v>69.51585122707644</v>
      </c>
    </row>
    <row r="13" spans="1:35" ht="13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88"/>
      <c r="Y13" s="90"/>
      <c r="Z13" s="91"/>
      <c r="AA13" s="91"/>
      <c r="AB13" s="91"/>
      <c r="AC13" s="91"/>
      <c r="AD13" s="91"/>
      <c r="AE13" s="91"/>
      <c r="AF13" s="91"/>
      <c r="AG13" s="91"/>
      <c r="AH13" s="91"/>
      <c r="AI13" s="89"/>
    </row>
    <row r="14" spans="1:35" ht="13">
      <c r="A14" s="25" t="s">
        <v>12</v>
      </c>
      <c r="B14" s="31">
        <v>2509029.87</v>
      </c>
      <c r="C14" s="30">
        <v>114613.545</v>
      </c>
      <c r="D14" s="31">
        <v>0</v>
      </c>
      <c r="E14" s="31">
        <v>0</v>
      </c>
      <c r="F14" s="30">
        <v>542827.187</v>
      </c>
      <c r="G14" s="30">
        <v>1170834.637</v>
      </c>
      <c r="H14" s="30">
        <v>221973.796</v>
      </c>
      <c r="I14" s="31">
        <v>25735.9</v>
      </c>
      <c r="J14" s="30">
        <v>447885.065</v>
      </c>
      <c r="K14" s="31">
        <v>-27099</v>
      </c>
      <c r="L14" s="31">
        <v>12258.74</v>
      </c>
      <c r="N14" s="42" t="str">
        <f aca="true" t="shared" si="2" ref="N14:N55">A14</f>
        <v>Belgium</v>
      </c>
      <c r="O14" s="92">
        <f aca="true" t="shared" si="3" ref="O14:O54">C14/1000</f>
        <v>114.613545</v>
      </c>
      <c r="P14" s="92">
        <f aca="true" t="shared" si="4" ref="P14:P54">D14/1000</f>
        <v>0</v>
      </c>
      <c r="Q14" s="92">
        <f aca="true" t="shared" si="5" ref="Q14:Q54">E14/1000</f>
        <v>0</v>
      </c>
      <c r="R14" s="92">
        <f aca="true" t="shared" si="6" ref="R14:R54">G14/1000</f>
        <v>1170.8346370000002</v>
      </c>
      <c r="S14" s="92">
        <f aca="true" t="shared" si="7" ref="S14:S54">F14/1000</f>
        <v>542.827187</v>
      </c>
      <c r="T14" s="92">
        <f aca="true" t="shared" si="8" ref="T14:T54">J14/1000</f>
        <v>447.885065</v>
      </c>
      <c r="U14" s="92">
        <f aca="true" t="shared" si="9" ref="U14:U54">H14/1000</f>
        <v>221.973796</v>
      </c>
      <c r="V14" s="92">
        <f aca="true" t="shared" si="10" ref="V14:V54">IF(K14&gt;0,K14,0)/1000</f>
        <v>0</v>
      </c>
      <c r="W14" s="92">
        <f aca="true" t="shared" si="11" ref="W14:W54">I14/1000</f>
        <v>25.7359</v>
      </c>
      <c r="X14" s="88"/>
      <c r="Y14" s="42" t="str">
        <f aca="true" t="shared" si="12" ref="Y14:Y54">A14</f>
        <v>Belgium</v>
      </c>
      <c r="Z14" s="92">
        <f>O14/($B14/1000)*100</f>
        <v>4.568042268863064</v>
      </c>
      <c r="AA14" s="92">
        <f t="shared" si="1"/>
        <v>0</v>
      </c>
      <c r="AB14" s="92">
        <f t="shared" si="1"/>
        <v>0</v>
      </c>
      <c r="AC14" s="92">
        <f t="shared" si="1"/>
        <v>46.664834524269736</v>
      </c>
      <c r="AD14" s="92">
        <f t="shared" si="1"/>
        <v>21.63494319021399</v>
      </c>
      <c r="AE14" s="92">
        <f t="shared" si="1"/>
        <v>17.850925983595403</v>
      </c>
      <c r="AF14" s="92">
        <f t="shared" si="1"/>
        <v>8.84699694707102</v>
      </c>
      <c r="AG14" s="92">
        <f t="shared" si="1"/>
        <v>0</v>
      </c>
      <c r="AH14" s="92">
        <f t="shared" si="1"/>
        <v>1.025731112559453</v>
      </c>
      <c r="AI14" s="89">
        <f aca="true" t="shared" si="13" ref="AI14:AI15">SUM(Z14,AC14:AD14)</f>
        <v>72.86781998334679</v>
      </c>
    </row>
    <row r="15" spans="1:35" ht="13">
      <c r="A15" s="25" t="s">
        <v>13</v>
      </c>
      <c r="B15" s="26">
        <v>821564.008</v>
      </c>
      <c r="C15" s="26">
        <v>262135.536</v>
      </c>
      <c r="D15" s="27">
        <v>0</v>
      </c>
      <c r="E15" s="26">
        <v>212.373</v>
      </c>
      <c r="F15" s="26">
        <v>97355.593</v>
      </c>
      <c r="G15" s="26">
        <v>205126.739</v>
      </c>
      <c r="H15" s="26">
        <v>115083.227</v>
      </c>
      <c r="I15" s="26">
        <v>3246.181</v>
      </c>
      <c r="J15" s="26">
        <v>179602.374</v>
      </c>
      <c r="K15" s="26">
        <v>-43900.636</v>
      </c>
      <c r="L15" s="26">
        <v>2702.621</v>
      </c>
      <c r="N15" s="38" t="str">
        <f t="shared" si="2"/>
        <v>Bulgaria</v>
      </c>
      <c r="O15" s="93">
        <f t="shared" si="3"/>
        <v>262.135536</v>
      </c>
      <c r="P15" s="93">
        <f t="shared" si="4"/>
        <v>0</v>
      </c>
      <c r="Q15" s="93">
        <f t="shared" si="5"/>
        <v>0.21237299999999998</v>
      </c>
      <c r="R15" s="93">
        <f t="shared" si="6"/>
        <v>205.12673900000001</v>
      </c>
      <c r="S15" s="93">
        <f t="shared" si="7"/>
        <v>97.355593</v>
      </c>
      <c r="T15" s="93">
        <f t="shared" si="8"/>
        <v>179.602374</v>
      </c>
      <c r="U15" s="93">
        <f t="shared" si="9"/>
        <v>115.083227</v>
      </c>
      <c r="V15" s="93">
        <f t="shared" si="10"/>
        <v>0</v>
      </c>
      <c r="W15" s="93">
        <f t="shared" si="11"/>
        <v>3.246181</v>
      </c>
      <c r="X15" s="88"/>
      <c r="Y15" s="38" t="str">
        <f t="shared" si="12"/>
        <v>Bulgaria</v>
      </c>
      <c r="Z15" s="93">
        <f>O15/($B15/1000)*100</f>
        <v>31.906891422633986</v>
      </c>
      <c r="AA15" s="93">
        <f t="shared" si="1"/>
        <v>0</v>
      </c>
      <c r="AB15" s="93">
        <f t="shared" si="1"/>
        <v>0.02584984224381942</v>
      </c>
      <c r="AC15" s="93">
        <f t="shared" si="1"/>
        <v>24.96783415565595</v>
      </c>
      <c r="AD15" s="93">
        <f t="shared" si="1"/>
        <v>11.850031409847253</v>
      </c>
      <c r="AE15" s="93">
        <f t="shared" si="1"/>
        <v>21.86103240296768</v>
      </c>
      <c r="AF15" s="93">
        <f t="shared" si="1"/>
        <v>14.007822382598823</v>
      </c>
      <c r="AG15" s="93">
        <f t="shared" si="1"/>
        <v>0</v>
      </c>
      <c r="AH15" s="93">
        <f t="shared" si="1"/>
        <v>0.39512210471615494</v>
      </c>
      <c r="AI15" s="89">
        <f t="shared" si="13"/>
        <v>68.72475698813719</v>
      </c>
    </row>
    <row r="16" spans="1:35" ht="13">
      <c r="A16" s="25" t="s">
        <v>96</v>
      </c>
      <c r="B16" s="30">
        <v>1752801.035</v>
      </c>
      <c r="C16" s="30">
        <v>562345.181</v>
      </c>
      <c r="D16" s="31">
        <v>0</v>
      </c>
      <c r="E16" s="31">
        <v>0</v>
      </c>
      <c r="F16" s="30">
        <v>265512.349</v>
      </c>
      <c r="G16" s="30">
        <v>406711.743</v>
      </c>
      <c r="H16" s="30">
        <v>228321.126</v>
      </c>
      <c r="I16" s="30">
        <v>14761.381</v>
      </c>
      <c r="J16" s="30">
        <v>322992.813</v>
      </c>
      <c r="K16" s="30">
        <v>-48703.817</v>
      </c>
      <c r="L16" s="30">
        <v>860.259</v>
      </c>
      <c r="N16" s="38" t="str">
        <f t="shared" si="2"/>
        <v>Czechia</v>
      </c>
      <c r="O16" s="93">
        <f t="shared" si="3"/>
        <v>562.345181</v>
      </c>
      <c r="P16" s="93">
        <f t="shared" si="4"/>
        <v>0</v>
      </c>
      <c r="Q16" s="93">
        <f t="shared" si="5"/>
        <v>0</v>
      </c>
      <c r="R16" s="93">
        <f t="shared" si="6"/>
        <v>406.711743</v>
      </c>
      <c r="S16" s="93">
        <f t="shared" si="7"/>
        <v>265.512349</v>
      </c>
      <c r="T16" s="93">
        <f t="shared" si="8"/>
        <v>322.992813</v>
      </c>
      <c r="U16" s="93">
        <f t="shared" si="9"/>
        <v>228.321126</v>
      </c>
      <c r="V16" s="93">
        <f t="shared" si="10"/>
        <v>0</v>
      </c>
      <c r="W16" s="93">
        <f t="shared" si="11"/>
        <v>14.761381</v>
      </c>
      <c r="X16" s="88"/>
      <c r="Y16" s="38" t="str">
        <f t="shared" si="12"/>
        <v>Czechia</v>
      </c>
      <c r="Z16" s="93">
        <f aca="true" t="shared" si="14" ref="Z16:Z39">O16/($B16/1000)*100</f>
        <v>32.08265911367402</v>
      </c>
      <c r="AA16" s="93">
        <f t="shared" si="1"/>
        <v>0</v>
      </c>
      <c r="AB16" s="93">
        <f t="shared" si="1"/>
        <v>0</v>
      </c>
      <c r="AC16" s="93">
        <f t="shared" si="1"/>
        <v>23.203531654692345</v>
      </c>
      <c r="AD16" s="93">
        <f t="shared" si="1"/>
        <v>15.147888647840738</v>
      </c>
      <c r="AE16" s="93">
        <f t="shared" si="1"/>
        <v>18.42723769272535</v>
      </c>
      <c r="AF16" s="93">
        <f t="shared" si="1"/>
        <v>13.026072066416825</v>
      </c>
      <c r="AG16" s="93">
        <f t="shared" si="1"/>
        <v>0</v>
      </c>
      <c r="AH16" s="93">
        <f t="shared" si="1"/>
        <v>0.8421595323852602</v>
      </c>
      <c r="AI16" s="89">
        <f>SUM(Z16,AC16:AD16)</f>
        <v>70.43407941620711</v>
      </c>
    </row>
    <row r="17" spans="1:35" ht="13">
      <c r="A17" s="25" t="s">
        <v>14</v>
      </c>
      <c r="B17" s="26">
        <v>719712.899</v>
      </c>
      <c r="C17" s="26">
        <v>45028.428</v>
      </c>
      <c r="D17" s="27">
        <v>0</v>
      </c>
      <c r="E17" s="27">
        <v>0</v>
      </c>
      <c r="F17" s="26">
        <v>60253.221</v>
      </c>
      <c r="G17" s="26">
        <v>300098.341</v>
      </c>
      <c r="H17" s="26">
        <v>291571.981</v>
      </c>
      <c r="I17" s="27">
        <v>17753.18</v>
      </c>
      <c r="J17" s="27">
        <v>0</v>
      </c>
      <c r="K17" s="26">
        <v>4905.688</v>
      </c>
      <c r="L17" s="26">
        <v>102.061</v>
      </c>
      <c r="N17" s="38" t="str">
        <f t="shared" si="2"/>
        <v>Denmark</v>
      </c>
      <c r="O17" s="93">
        <f t="shared" si="3"/>
        <v>45.028428</v>
      </c>
      <c r="P17" s="93">
        <f t="shared" si="4"/>
        <v>0</v>
      </c>
      <c r="Q17" s="93">
        <f t="shared" si="5"/>
        <v>0</v>
      </c>
      <c r="R17" s="93">
        <f t="shared" si="6"/>
        <v>300.098341</v>
      </c>
      <c r="S17" s="93">
        <f t="shared" si="7"/>
        <v>60.253220999999996</v>
      </c>
      <c r="T17" s="93">
        <f t="shared" si="8"/>
        <v>0</v>
      </c>
      <c r="U17" s="93">
        <f t="shared" si="9"/>
        <v>291.57198100000005</v>
      </c>
      <c r="V17" s="93">
        <f t="shared" si="10"/>
        <v>4.9056880000000005</v>
      </c>
      <c r="W17" s="93">
        <f t="shared" si="11"/>
        <v>17.75318</v>
      </c>
      <c r="X17" s="88"/>
      <c r="Y17" s="38" t="str">
        <f t="shared" si="12"/>
        <v>Denmark</v>
      </c>
      <c r="Z17" s="93">
        <f t="shared" si="14"/>
        <v>6.256443098708448</v>
      </c>
      <c r="AA17" s="93">
        <f t="shared" si="1"/>
        <v>0</v>
      </c>
      <c r="AB17" s="93">
        <f t="shared" si="1"/>
        <v>0</v>
      </c>
      <c r="AC17" s="93">
        <f t="shared" si="1"/>
        <v>41.69695185635404</v>
      </c>
      <c r="AD17" s="93">
        <f t="shared" si="1"/>
        <v>8.371841199972712</v>
      </c>
      <c r="AE17" s="93">
        <f t="shared" si="1"/>
        <v>0</v>
      </c>
      <c r="AF17" s="93">
        <f t="shared" si="1"/>
        <v>40.51226279327808</v>
      </c>
      <c r="AG17" s="93">
        <f t="shared" si="1"/>
        <v>0.6816173514211256</v>
      </c>
      <c r="AH17" s="93">
        <f t="shared" si="1"/>
        <v>2.466703045709898</v>
      </c>
      <c r="AI17" s="89">
        <f aca="true" t="shared" si="15" ref="AI17:AI52">SUM(Z17,AC17:AD17)</f>
        <v>56.3252361550352</v>
      </c>
    </row>
    <row r="18" spans="1:35" ht="13">
      <c r="A18" s="25" t="s">
        <v>15</v>
      </c>
      <c r="B18" s="30">
        <v>11879766.623</v>
      </c>
      <c r="C18" s="30">
        <v>2323555.094</v>
      </c>
      <c r="D18" s="31">
        <v>0</v>
      </c>
      <c r="E18" s="31">
        <v>0</v>
      </c>
      <c r="F18" s="30">
        <v>2795241.588</v>
      </c>
      <c r="G18" s="30">
        <v>4254380.573</v>
      </c>
      <c r="H18" s="30">
        <v>2060238.785</v>
      </c>
      <c r="I18" s="31">
        <v>170256</v>
      </c>
      <c r="J18" s="30">
        <v>374216.184</v>
      </c>
      <c r="K18" s="31">
        <v>-98121.6</v>
      </c>
      <c r="L18" s="31">
        <v>0</v>
      </c>
      <c r="N18" s="38" t="str">
        <f t="shared" si="2"/>
        <v>Germany</v>
      </c>
      <c r="O18" s="93">
        <f t="shared" si="3"/>
        <v>2323.555094</v>
      </c>
      <c r="P18" s="93">
        <f t="shared" si="4"/>
        <v>0</v>
      </c>
      <c r="Q18" s="93">
        <f t="shared" si="5"/>
        <v>0</v>
      </c>
      <c r="R18" s="93">
        <f t="shared" si="6"/>
        <v>4254.3805729999995</v>
      </c>
      <c r="S18" s="93">
        <f t="shared" si="7"/>
        <v>2795.241588</v>
      </c>
      <c r="T18" s="93">
        <f t="shared" si="8"/>
        <v>374.216184</v>
      </c>
      <c r="U18" s="93">
        <f t="shared" si="9"/>
        <v>2060.238785</v>
      </c>
      <c r="V18" s="93">
        <f t="shared" si="10"/>
        <v>0</v>
      </c>
      <c r="W18" s="93">
        <f t="shared" si="11"/>
        <v>170.256</v>
      </c>
      <c r="X18" s="88"/>
      <c r="Y18" s="38" t="str">
        <f t="shared" si="12"/>
        <v>Germany</v>
      </c>
      <c r="Z18" s="93">
        <f t="shared" si="14"/>
        <v>19.55892878822591</v>
      </c>
      <c r="AA18" s="93">
        <f t="shared" si="1"/>
        <v>0</v>
      </c>
      <c r="AB18" s="93">
        <f t="shared" si="1"/>
        <v>0</v>
      </c>
      <c r="AC18" s="93">
        <f t="shared" si="1"/>
        <v>35.81198779413092</v>
      </c>
      <c r="AD18" s="93">
        <f t="shared" si="1"/>
        <v>23.529431820556397</v>
      </c>
      <c r="AE18" s="93">
        <f t="shared" si="1"/>
        <v>3.1500297596376443</v>
      </c>
      <c r="AF18" s="93">
        <f t="shared" si="1"/>
        <v>17.34241799844152</v>
      </c>
      <c r="AG18" s="93">
        <f t="shared" si="1"/>
        <v>0</v>
      </c>
      <c r="AH18" s="93">
        <f t="shared" si="1"/>
        <v>1.4331594668734766</v>
      </c>
      <c r="AI18" s="89">
        <f t="shared" si="15"/>
        <v>78.90034840291322</v>
      </c>
    </row>
    <row r="19" spans="1:35" ht="13">
      <c r="A19" s="25" t="s">
        <v>16</v>
      </c>
      <c r="B19" s="26">
        <v>216177.426</v>
      </c>
      <c r="C19" s="26">
        <v>-190.231</v>
      </c>
      <c r="D19" s="26">
        <v>326.945</v>
      </c>
      <c r="E19" s="26">
        <v>123065.578</v>
      </c>
      <c r="F19" s="27">
        <v>14532</v>
      </c>
      <c r="G19" s="26">
        <v>18063.883</v>
      </c>
      <c r="H19" s="26">
        <v>55278.487</v>
      </c>
      <c r="I19" s="26">
        <v>1461.164</v>
      </c>
      <c r="J19" s="27">
        <v>0</v>
      </c>
      <c r="K19" s="27">
        <v>3639.6</v>
      </c>
      <c r="L19" s="27">
        <v>0</v>
      </c>
      <c r="N19" s="38" t="str">
        <f t="shared" si="2"/>
        <v>Estonia</v>
      </c>
      <c r="O19" s="93">
        <f t="shared" si="3"/>
        <v>-0.19023099999999998</v>
      </c>
      <c r="P19" s="93">
        <f t="shared" si="4"/>
        <v>0.326945</v>
      </c>
      <c r="Q19" s="93">
        <f t="shared" si="5"/>
        <v>123.06557799999999</v>
      </c>
      <c r="R19" s="93">
        <f t="shared" si="6"/>
        <v>18.063883</v>
      </c>
      <c r="S19" s="93">
        <f t="shared" si="7"/>
        <v>14.532</v>
      </c>
      <c r="T19" s="93">
        <f t="shared" si="8"/>
        <v>0</v>
      </c>
      <c r="U19" s="93">
        <f t="shared" si="9"/>
        <v>55.278487</v>
      </c>
      <c r="V19" s="93">
        <f t="shared" si="10"/>
        <v>3.6395999999999997</v>
      </c>
      <c r="W19" s="93">
        <f t="shared" si="11"/>
        <v>1.461164</v>
      </c>
      <c r="X19" s="88"/>
      <c r="Y19" s="38" t="str">
        <f t="shared" si="12"/>
        <v>Estonia</v>
      </c>
      <c r="Z19" s="93">
        <f t="shared" si="14"/>
        <v>-0.08799762469185843</v>
      </c>
      <c r="AA19" s="93">
        <f t="shared" si="1"/>
        <v>0.15123919553006426</v>
      </c>
      <c r="AB19" s="93">
        <f t="shared" si="1"/>
        <v>56.92804298631995</v>
      </c>
      <c r="AC19" s="93">
        <f t="shared" si="1"/>
        <v>8.356045001664512</v>
      </c>
      <c r="AD19" s="93">
        <f t="shared" si="1"/>
        <v>6.722256004657952</v>
      </c>
      <c r="AE19" s="93">
        <f t="shared" si="1"/>
        <v>0</v>
      </c>
      <c r="AF19" s="93">
        <f t="shared" si="1"/>
        <v>25.570887776228773</v>
      </c>
      <c r="AG19" s="93">
        <f t="shared" si="1"/>
        <v>1.683617048895753</v>
      </c>
      <c r="AH19" s="93">
        <f t="shared" si="1"/>
        <v>0.6759096113948548</v>
      </c>
      <c r="AI19" s="89">
        <f t="shared" si="15"/>
        <v>14.990303381630605</v>
      </c>
    </row>
    <row r="20" spans="1:35" ht="13">
      <c r="A20" s="25" t="s">
        <v>17</v>
      </c>
      <c r="B20" s="30">
        <v>619308.325</v>
      </c>
      <c r="C20" s="30">
        <v>30448.679</v>
      </c>
      <c r="D20" s="30">
        <v>13435.143</v>
      </c>
      <c r="E20" s="31">
        <v>0</v>
      </c>
      <c r="F20" s="30">
        <v>186700.603</v>
      </c>
      <c r="G20" s="30">
        <v>304228.604</v>
      </c>
      <c r="H20" s="30">
        <v>77374.985</v>
      </c>
      <c r="I20" s="30">
        <v>6213.478</v>
      </c>
      <c r="J20" s="31">
        <v>0</v>
      </c>
      <c r="K20" s="30">
        <v>906.833</v>
      </c>
      <c r="L20" s="31">
        <v>0</v>
      </c>
      <c r="N20" s="38" t="str">
        <f t="shared" si="2"/>
        <v>Ireland</v>
      </c>
      <c r="O20" s="93">
        <f t="shared" si="3"/>
        <v>30.448679</v>
      </c>
      <c r="P20" s="93">
        <f t="shared" si="4"/>
        <v>13.435143</v>
      </c>
      <c r="Q20" s="93">
        <f t="shared" si="5"/>
        <v>0</v>
      </c>
      <c r="R20" s="93">
        <f t="shared" si="6"/>
        <v>304.228604</v>
      </c>
      <c r="S20" s="93">
        <f t="shared" si="7"/>
        <v>186.700603</v>
      </c>
      <c r="T20" s="93">
        <f t="shared" si="8"/>
        <v>0</v>
      </c>
      <c r="U20" s="93">
        <f t="shared" si="9"/>
        <v>77.374985</v>
      </c>
      <c r="V20" s="93">
        <f t="shared" si="10"/>
        <v>0.906833</v>
      </c>
      <c r="W20" s="93">
        <f t="shared" si="11"/>
        <v>6.213478</v>
      </c>
      <c r="X20" s="88"/>
      <c r="Y20" s="38" t="str">
        <f t="shared" si="12"/>
        <v>Ireland</v>
      </c>
      <c r="Z20" s="93">
        <f t="shared" si="14"/>
        <v>4.916562198643139</v>
      </c>
      <c r="AA20" s="93">
        <f t="shared" si="1"/>
        <v>2.169378717781648</v>
      </c>
      <c r="AB20" s="93">
        <f t="shared" si="1"/>
        <v>0</v>
      </c>
      <c r="AC20" s="93">
        <f t="shared" si="1"/>
        <v>49.123932574295694</v>
      </c>
      <c r="AD20" s="93">
        <f t="shared" si="1"/>
        <v>30.146632212638192</v>
      </c>
      <c r="AE20" s="93">
        <f t="shared" si="1"/>
        <v>0</v>
      </c>
      <c r="AF20" s="93">
        <f t="shared" si="1"/>
        <v>12.493774405503107</v>
      </c>
      <c r="AG20" s="93">
        <f t="shared" si="1"/>
        <v>0.14642674147808366</v>
      </c>
      <c r="AH20" s="93">
        <f t="shared" si="1"/>
        <v>1.0032931496601472</v>
      </c>
      <c r="AI20" s="89">
        <f t="shared" si="15"/>
        <v>84.18712698557702</v>
      </c>
    </row>
    <row r="21" spans="1:35" ht="13">
      <c r="A21" s="25" t="s">
        <v>18</v>
      </c>
      <c r="B21" s="26">
        <v>995367.252</v>
      </c>
      <c r="C21" s="26">
        <v>65417.479</v>
      </c>
      <c r="D21" s="27">
        <v>0</v>
      </c>
      <c r="E21" s="27">
        <v>0</v>
      </c>
      <c r="F21" s="26">
        <v>184372.596</v>
      </c>
      <c r="G21" s="26">
        <v>580021.743</v>
      </c>
      <c r="H21" s="26">
        <v>153146.234</v>
      </c>
      <c r="I21" s="27">
        <v>0</v>
      </c>
      <c r="J21" s="27">
        <v>0</v>
      </c>
      <c r="K21" s="27">
        <v>12409.2</v>
      </c>
      <c r="L21" s="27">
        <v>0</v>
      </c>
      <c r="N21" s="38" t="str">
        <f t="shared" si="2"/>
        <v>Greece</v>
      </c>
      <c r="O21" s="93">
        <f t="shared" si="3"/>
        <v>65.417479</v>
      </c>
      <c r="P21" s="93">
        <f t="shared" si="4"/>
        <v>0</v>
      </c>
      <c r="Q21" s="93">
        <f t="shared" si="5"/>
        <v>0</v>
      </c>
      <c r="R21" s="93">
        <f t="shared" si="6"/>
        <v>580.021743</v>
      </c>
      <c r="S21" s="93">
        <f t="shared" si="7"/>
        <v>184.372596</v>
      </c>
      <c r="T21" s="93">
        <f t="shared" si="8"/>
        <v>0</v>
      </c>
      <c r="U21" s="93">
        <f t="shared" si="9"/>
        <v>153.146234</v>
      </c>
      <c r="V21" s="93">
        <f t="shared" si="10"/>
        <v>12.4092</v>
      </c>
      <c r="W21" s="93">
        <f t="shared" si="11"/>
        <v>0</v>
      </c>
      <c r="X21" s="88"/>
      <c r="Y21" s="38" t="str">
        <f t="shared" si="12"/>
        <v>Greece</v>
      </c>
      <c r="Z21" s="93">
        <f t="shared" si="14"/>
        <v>6.572195224280897</v>
      </c>
      <c r="AA21" s="93">
        <f t="shared" si="1"/>
        <v>0</v>
      </c>
      <c r="AB21" s="93">
        <f t="shared" si="1"/>
        <v>0</v>
      </c>
      <c r="AC21" s="93">
        <f t="shared" si="1"/>
        <v>58.27213441416295</v>
      </c>
      <c r="AD21" s="93">
        <f t="shared" si="1"/>
        <v>18.523072326273397</v>
      </c>
      <c r="AE21" s="93">
        <f t="shared" si="1"/>
        <v>0</v>
      </c>
      <c r="AF21" s="93">
        <f t="shared" si="1"/>
        <v>15.38590240861169</v>
      </c>
      <c r="AG21" s="93">
        <f t="shared" si="1"/>
        <v>1.2466956266710691</v>
      </c>
      <c r="AH21" s="93">
        <f t="shared" si="1"/>
        <v>0</v>
      </c>
      <c r="AI21" s="89">
        <f t="shared" si="15"/>
        <v>83.36740196471723</v>
      </c>
    </row>
    <row r="22" spans="1:35" ht="13">
      <c r="A22" s="25" t="s">
        <v>19</v>
      </c>
      <c r="B22" s="30">
        <v>5364112.314</v>
      </c>
      <c r="C22" s="30">
        <v>150420.119</v>
      </c>
      <c r="D22" s="31">
        <v>0</v>
      </c>
      <c r="E22" s="31">
        <v>0</v>
      </c>
      <c r="F22" s="30">
        <v>1187069.635</v>
      </c>
      <c r="G22" s="30">
        <v>2614873.001</v>
      </c>
      <c r="H22" s="30">
        <v>821098.904</v>
      </c>
      <c r="I22" s="30">
        <v>21565.679</v>
      </c>
      <c r="J22" s="31">
        <v>640371.06</v>
      </c>
      <c r="K22" s="30">
        <v>-71286.084</v>
      </c>
      <c r="L22" s="31">
        <v>0</v>
      </c>
      <c r="N22" s="38" t="str">
        <f t="shared" si="2"/>
        <v>Spain</v>
      </c>
      <c r="O22" s="93">
        <f t="shared" si="3"/>
        <v>150.420119</v>
      </c>
      <c r="P22" s="93">
        <f t="shared" si="4"/>
        <v>0</v>
      </c>
      <c r="Q22" s="93">
        <f t="shared" si="5"/>
        <v>0</v>
      </c>
      <c r="R22" s="93">
        <f t="shared" si="6"/>
        <v>2614.8730010000004</v>
      </c>
      <c r="S22" s="93">
        <f t="shared" si="7"/>
        <v>1187.069635</v>
      </c>
      <c r="T22" s="93">
        <f t="shared" si="8"/>
        <v>640.37106</v>
      </c>
      <c r="U22" s="93">
        <f t="shared" si="9"/>
        <v>821.098904</v>
      </c>
      <c r="V22" s="93">
        <f t="shared" si="10"/>
        <v>0</v>
      </c>
      <c r="W22" s="93">
        <f t="shared" si="11"/>
        <v>21.565679</v>
      </c>
      <c r="X22" s="88"/>
      <c r="Y22" s="38" t="str">
        <f t="shared" si="12"/>
        <v>Spain</v>
      </c>
      <c r="Z22" s="93">
        <f t="shared" si="14"/>
        <v>2.804194062220003</v>
      </c>
      <c r="AA22" s="93">
        <f t="shared" si="1"/>
        <v>0</v>
      </c>
      <c r="AB22" s="93">
        <f t="shared" si="1"/>
        <v>0</v>
      </c>
      <c r="AC22" s="93">
        <f t="shared" si="1"/>
        <v>48.747543823333906</v>
      </c>
      <c r="AD22" s="93">
        <f t="shared" si="1"/>
        <v>22.129843029233783</v>
      </c>
      <c r="AE22" s="93">
        <f t="shared" si="1"/>
        <v>11.938062115677022</v>
      </c>
      <c r="AF22" s="93">
        <f t="shared" si="1"/>
        <v>15.307265320619459</v>
      </c>
      <c r="AG22" s="93">
        <f t="shared" si="1"/>
        <v>0</v>
      </c>
      <c r="AH22" s="93">
        <f t="shared" si="1"/>
        <v>0.4020363060578526</v>
      </c>
      <c r="AI22" s="89">
        <f t="shared" si="15"/>
        <v>73.6815809147877</v>
      </c>
    </row>
    <row r="23" spans="1:35" ht="13">
      <c r="A23" s="25" t="s">
        <v>20</v>
      </c>
      <c r="B23" s="26">
        <v>9252862.827</v>
      </c>
      <c r="C23" s="27">
        <v>312438.01</v>
      </c>
      <c r="D23" s="27">
        <v>0</v>
      </c>
      <c r="E23" s="27">
        <v>0</v>
      </c>
      <c r="F23" s="26">
        <v>1391185.007</v>
      </c>
      <c r="G23" s="26">
        <v>2945441.379</v>
      </c>
      <c r="H23" s="26">
        <v>1258955.945</v>
      </c>
      <c r="I23" s="26">
        <v>75202.991</v>
      </c>
      <c r="J23" s="26">
        <v>3215839.212</v>
      </c>
      <c r="K23" s="26">
        <v>53800.283</v>
      </c>
      <c r="L23" s="27">
        <v>0</v>
      </c>
      <c r="N23" s="38" t="str">
        <f t="shared" si="2"/>
        <v>France</v>
      </c>
      <c r="O23" s="93">
        <f t="shared" si="3"/>
        <v>312.43801</v>
      </c>
      <c r="P23" s="93">
        <f t="shared" si="4"/>
        <v>0</v>
      </c>
      <c r="Q23" s="93">
        <f t="shared" si="5"/>
        <v>0</v>
      </c>
      <c r="R23" s="93">
        <f t="shared" si="6"/>
        <v>2945.4413790000003</v>
      </c>
      <c r="S23" s="93">
        <f t="shared" si="7"/>
        <v>1391.185007</v>
      </c>
      <c r="T23" s="93">
        <f t="shared" si="8"/>
        <v>3215.839212</v>
      </c>
      <c r="U23" s="93">
        <f t="shared" si="9"/>
        <v>1258.9559450000002</v>
      </c>
      <c r="V23" s="93">
        <f t="shared" si="10"/>
        <v>53.800283</v>
      </c>
      <c r="W23" s="93">
        <f t="shared" si="11"/>
        <v>75.202991</v>
      </c>
      <c r="X23" s="88"/>
      <c r="Y23" s="38" t="str">
        <f t="shared" si="12"/>
        <v>France</v>
      </c>
      <c r="Z23" s="93">
        <f t="shared" si="14"/>
        <v>3.3766631564914267</v>
      </c>
      <c r="AA23" s="93">
        <f t="shared" si="1"/>
        <v>0</v>
      </c>
      <c r="AB23" s="93">
        <f t="shared" si="1"/>
        <v>0</v>
      </c>
      <c r="AC23" s="93">
        <f t="shared" si="1"/>
        <v>31.832757429464493</v>
      </c>
      <c r="AD23" s="93">
        <f t="shared" si="1"/>
        <v>15.035184601899646</v>
      </c>
      <c r="AE23" s="93">
        <f t="shared" si="1"/>
        <v>34.75507280423666</v>
      </c>
      <c r="AF23" s="93">
        <f t="shared" si="1"/>
        <v>13.606123515917115</v>
      </c>
      <c r="AG23" s="93">
        <f t="shared" si="1"/>
        <v>0.5814447269553152</v>
      </c>
      <c r="AH23" s="93">
        <f t="shared" si="1"/>
        <v>0.8127537650353628</v>
      </c>
      <c r="AI23" s="89">
        <f t="shared" si="15"/>
        <v>50.24460518785556</v>
      </c>
    </row>
    <row r="24" spans="1:35" ht="13">
      <c r="A24" s="25" t="s">
        <v>21</v>
      </c>
      <c r="B24" s="30">
        <v>357004.959</v>
      </c>
      <c r="C24" s="30">
        <v>17018.859</v>
      </c>
      <c r="D24" s="31">
        <v>0</v>
      </c>
      <c r="E24" s="31">
        <v>0</v>
      </c>
      <c r="F24" s="30">
        <v>89298.411</v>
      </c>
      <c r="G24" s="30">
        <v>138663.384</v>
      </c>
      <c r="H24" s="30">
        <v>93188.025</v>
      </c>
      <c r="I24" s="31">
        <v>1935</v>
      </c>
      <c r="J24" s="31">
        <v>0</v>
      </c>
      <c r="K24" s="31">
        <v>16901.28</v>
      </c>
      <c r="L24" s="31">
        <v>0</v>
      </c>
      <c r="N24" s="38" t="str">
        <f t="shared" si="2"/>
        <v>Croatia</v>
      </c>
      <c r="O24" s="93">
        <f t="shared" si="3"/>
        <v>17.018859</v>
      </c>
      <c r="P24" s="93">
        <f t="shared" si="4"/>
        <v>0</v>
      </c>
      <c r="Q24" s="93">
        <f t="shared" si="5"/>
        <v>0</v>
      </c>
      <c r="R24" s="93">
        <f t="shared" si="6"/>
        <v>138.66338399999998</v>
      </c>
      <c r="S24" s="93">
        <f t="shared" si="7"/>
        <v>89.29841099999999</v>
      </c>
      <c r="T24" s="93">
        <f t="shared" si="8"/>
        <v>0</v>
      </c>
      <c r="U24" s="93">
        <f t="shared" si="9"/>
        <v>93.188025</v>
      </c>
      <c r="V24" s="93">
        <f t="shared" si="10"/>
        <v>16.90128</v>
      </c>
      <c r="W24" s="93">
        <f t="shared" si="11"/>
        <v>1.935</v>
      </c>
      <c r="X24" s="88"/>
      <c r="Y24" s="38" t="str">
        <f t="shared" si="12"/>
        <v>Croatia</v>
      </c>
      <c r="Z24" s="93">
        <f t="shared" si="14"/>
        <v>4.767121176039462</v>
      </c>
      <c r="AA24" s="93">
        <f t="shared" si="1"/>
        <v>0</v>
      </c>
      <c r="AB24" s="93">
        <f t="shared" si="1"/>
        <v>0</v>
      </c>
      <c r="AC24" s="93">
        <f t="shared" si="1"/>
        <v>38.8407445062969</v>
      </c>
      <c r="AD24" s="93">
        <f t="shared" si="1"/>
        <v>25.013213051754835</v>
      </c>
      <c r="AE24" s="93">
        <f t="shared" si="1"/>
        <v>0</v>
      </c>
      <c r="AF24" s="93">
        <f t="shared" si="1"/>
        <v>26.102725648693298</v>
      </c>
      <c r="AG24" s="93">
        <f t="shared" si="1"/>
        <v>4.734186339411605</v>
      </c>
      <c r="AH24" s="93">
        <f t="shared" si="1"/>
        <v>0.5420092778038974</v>
      </c>
      <c r="AI24" s="89">
        <f t="shared" si="15"/>
        <v>68.6210787340912</v>
      </c>
    </row>
    <row r="25" spans="1:35" ht="13">
      <c r="A25" s="25" t="s">
        <v>22</v>
      </c>
      <c r="B25" s="26">
        <v>6302427.323</v>
      </c>
      <c r="C25" s="26">
        <v>310264.249</v>
      </c>
      <c r="D25" s="27">
        <v>0</v>
      </c>
      <c r="E25" s="27">
        <v>0</v>
      </c>
      <c r="F25" s="26">
        <v>2348959.778</v>
      </c>
      <c r="G25" s="26">
        <v>2260722.513</v>
      </c>
      <c r="H25" s="26">
        <v>1178917.583</v>
      </c>
      <c r="I25" s="26">
        <v>48810.611</v>
      </c>
      <c r="J25" s="27">
        <v>0</v>
      </c>
      <c r="K25" s="26">
        <v>154752.588</v>
      </c>
      <c r="L25" s="27">
        <v>0</v>
      </c>
      <c r="N25" s="38" t="str">
        <f t="shared" si="2"/>
        <v>Italy</v>
      </c>
      <c r="O25" s="93">
        <f t="shared" si="3"/>
        <v>310.264249</v>
      </c>
      <c r="P25" s="93">
        <f t="shared" si="4"/>
        <v>0</v>
      </c>
      <c r="Q25" s="93">
        <f t="shared" si="5"/>
        <v>0</v>
      </c>
      <c r="R25" s="93">
        <f t="shared" si="6"/>
        <v>2260.7225129999997</v>
      </c>
      <c r="S25" s="93">
        <f t="shared" si="7"/>
        <v>2348.959778</v>
      </c>
      <c r="T25" s="93">
        <f t="shared" si="8"/>
        <v>0</v>
      </c>
      <c r="U25" s="93">
        <f t="shared" si="9"/>
        <v>1178.9175830000001</v>
      </c>
      <c r="V25" s="93">
        <f t="shared" si="10"/>
        <v>154.752588</v>
      </c>
      <c r="W25" s="93">
        <f t="shared" si="11"/>
        <v>48.810610999999994</v>
      </c>
      <c r="X25" s="88"/>
      <c r="Y25" s="38" t="str">
        <f t="shared" si="12"/>
        <v>Italy</v>
      </c>
      <c r="Z25" s="93">
        <f t="shared" si="14"/>
        <v>4.92293259563225</v>
      </c>
      <c r="AA25" s="93">
        <f t="shared" si="1"/>
        <v>0</v>
      </c>
      <c r="AB25" s="93">
        <f t="shared" si="1"/>
        <v>0</v>
      </c>
      <c r="AC25" s="93">
        <f t="shared" si="1"/>
        <v>35.87066374807286</v>
      </c>
      <c r="AD25" s="93">
        <f t="shared" si="1"/>
        <v>37.27071583083132</v>
      </c>
      <c r="AE25" s="93">
        <f t="shared" si="1"/>
        <v>0</v>
      </c>
      <c r="AF25" s="93">
        <f t="shared" si="1"/>
        <v>18.705770373545967</v>
      </c>
      <c r="AG25" s="93">
        <f t="shared" si="1"/>
        <v>2.4554442291662424</v>
      </c>
      <c r="AH25" s="93">
        <f t="shared" si="1"/>
        <v>0.7744732068844515</v>
      </c>
      <c r="AI25" s="89">
        <f t="shared" si="15"/>
        <v>78.06431217453643</v>
      </c>
    </row>
    <row r="26" spans="1:35" ht="13">
      <c r="A26" s="25" t="s">
        <v>23</v>
      </c>
      <c r="B26" s="30">
        <v>119707.552</v>
      </c>
      <c r="C26" s="30">
        <v>1280.861</v>
      </c>
      <c r="D26" s="31">
        <v>0</v>
      </c>
      <c r="E26" s="31">
        <v>0</v>
      </c>
      <c r="F26" s="31">
        <v>0</v>
      </c>
      <c r="G26" s="30">
        <v>103654.778</v>
      </c>
      <c r="H26" s="30">
        <v>12824.194</v>
      </c>
      <c r="I26" s="30">
        <v>1947.718</v>
      </c>
      <c r="J26" s="31">
        <v>0</v>
      </c>
      <c r="K26" s="31">
        <v>0</v>
      </c>
      <c r="L26" s="31">
        <v>0</v>
      </c>
      <c r="N26" s="38" t="str">
        <f t="shared" si="2"/>
        <v>Cyprus</v>
      </c>
      <c r="O26" s="93">
        <f t="shared" si="3"/>
        <v>1.280861</v>
      </c>
      <c r="P26" s="93">
        <f t="shared" si="4"/>
        <v>0</v>
      </c>
      <c r="Q26" s="93">
        <f t="shared" si="5"/>
        <v>0</v>
      </c>
      <c r="R26" s="93">
        <f t="shared" si="6"/>
        <v>103.65477800000001</v>
      </c>
      <c r="S26" s="93">
        <f t="shared" si="7"/>
        <v>0</v>
      </c>
      <c r="T26" s="93">
        <f t="shared" si="8"/>
        <v>0</v>
      </c>
      <c r="U26" s="93">
        <f t="shared" si="9"/>
        <v>12.824194</v>
      </c>
      <c r="V26" s="93">
        <f t="shared" si="10"/>
        <v>0</v>
      </c>
      <c r="W26" s="93">
        <f t="shared" si="11"/>
        <v>1.947718</v>
      </c>
      <c r="X26" s="88"/>
      <c r="Y26" s="38" t="str">
        <f t="shared" si="12"/>
        <v>Cyprus</v>
      </c>
      <c r="Z26" s="93">
        <f t="shared" si="14"/>
        <v>1.0699918080356368</v>
      </c>
      <c r="AA26" s="93">
        <f t="shared" si="1"/>
        <v>0</v>
      </c>
      <c r="AB26" s="93">
        <f t="shared" si="1"/>
        <v>0</v>
      </c>
      <c r="AC26" s="93">
        <f t="shared" si="1"/>
        <v>86.59000728709248</v>
      </c>
      <c r="AD26" s="93">
        <f t="shared" si="1"/>
        <v>0</v>
      </c>
      <c r="AE26" s="93">
        <f t="shared" si="1"/>
        <v>0</v>
      </c>
      <c r="AF26" s="93">
        <f t="shared" si="1"/>
        <v>10.712936473715544</v>
      </c>
      <c r="AG26" s="93">
        <f t="shared" si="1"/>
        <v>0</v>
      </c>
      <c r="AH26" s="93">
        <f t="shared" si="1"/>
        <v>1.627063595787173</v>
      </c>
      <c r="AI26" s="89">
        <f t="shared" si="15"/>
        <v>87.65999909512811</v>
      </c>
    </row>
    <row r="27" spans="1:35" ht="13">
      <c r="A27" s="25" t="s">
        <v>24</v>
      </c>
      <c r="B27" s="26">
        <v>188946.472</v>
      </c>
      <c r="C27" s="26">
        <v>470.069</v>
      </c>
      <c r="D27" s="26">
        <v>32.346</v>
      </c>
      <c r="E27" s="27">
        <v>0</v>
      </c>
      <c r="F27" s="26">
        <v>28964.214</v>
      </c>
      <c r="G27" s="26">
        <v>69185.289</v>
      </c>
      <c r="H27" s="26">
        <v>79877.665</v>
      </c>
      <c r="I27" s="26">
        <v>2095.392</v>
      </c>
      <c r="J27" s="27">
        <v>0</v>
      </c>
      <c r="K27" s="26">
        <v>8321.497</v>
      </c>
      <c r="L27" s="27">
        <v>0</v>
      </c>
      <c r="N27" s="38" t="str">
        <f t="shared" si="2"/>
        <v>Latvia</v>
      </c>
      <c r="O27" s="93">
        <f t="shared" si="3"/>
        <v>0.470069</v>
      </c>
      <c r="P27" s="93">
        <f t="shared" si="4"/>
        <v>0.032346</v>
      </c>
      <c r="Q27" s="93">
        <f t="shared" si="5"/>
        <v>0</v>
      </c>
      <c r="R27" s="93">
        <f t="shared" si="6"/>
        <v>69.185289</v>
      </c>
      <c r="S27" s="93">
        <f t="shared" si="7"/>
        <v>28.964214</v>
      </c>
      <c r="T27" s="93">
        <f t="shared" si="8"/>
        <v>0</v>
      </c>
      <c r="U27" s="93">
        <f t="shared" si="9"/>
        <v>79.877665</v>
      </c>
      <c r="V27" s="93">
        <f t="shared" si="10"/>
        <v>8.321496999999999</v>
      </c>
      <c r="W27" s="93">
        <f t="shared" si="11"/>
        <v>2.095392</v>
      </c>
      <c r="X27" s="88"/>
      <c r="Y27" s="38" t="str">
        <f t="shared" si="12"/>
        <v>Latvia</v>
      </c>
      <c r="Z27" s="93">
        <f t="shared" si="14"/>
        <v>0.24878421651609353</v>
      </c>
      <c r="AA27" s="93">
        <f t="shared" si="1"/>
        <v>0.017119134142922765</v>
      </c>
      <c r="AB27" s="93">
        <f t="shared" si="1"/>
        <v>0</v>
      </c>
      <c r="AC27" s="93">
        <f t="shared" si="1"/>
        <v>36.61634338427869</v>
      </c>
      <c r="AD27" s="93">
        <f t="shared" si="1"/>
        <v>15.329322476050253</v>
      </c>
      <c r="AE27" s="93">
        <f t="shared" si="1"/>
        <v>0</v>
      </c>
      <c r="AF27" s="93">
        <f t="shared" si="1"/>
        <v>42.27528789211793</v>
      </c>
      <c r="AG27" s="93">
        <f t="shared" si="1"/>
        <v>4.40415579709792</v>
      </c>
      <c r="AH27" s="93">
        <f t="shared" si="1"/>
        <v>1.1089870997961793</v>
      </c>
      <c r="AI27" s="89">
        <f t="shared" si="15"/>
        <v>52.19445007684504</v>
      </c>
    </row>
    <row r="28" spans="1:35" ht="13">
      <c r="A28" s="25" t="s">
        <v>25</v>
      </c>
      <c r="B28" s="30">
        <v>305072.398</v>
      </c>
      <c r="C28" s="30">
        <v>6610.501</v>
      </c>
      <c r="D28" s="30">
        <v>980.834</v>
      </c>
      <c r="E28" s="31">
        <v>0</v>
      </c>
      <c r="F28" s="30">
        <v>53651.067</v>
      </c>
      <c r="G28" s="30">
        <v>130185.416</v>
      </c>
      <c r="H28" s="31">
        <v>75024.46</v>
      </c>
      <c r="I28" s="31">
        <v>3706</v>
      </c>
      <c r="J28" s="31">
        <v>0</v>
      </c>
      <c r="K28" s="31">
        <v>30843.36</v>
      </c>
      <c r="L28" s="31">
        <v>4070.76</v>
      </c>
      <c r="N28" s="38" t="str">
        <f t="shared" si="2"/>
        <v>Lithuania</v>
      </c>
      <c r="O28" s="93">
        <f t="shared" si="3"/>
        <v>6.610501</v>
      </c>
      <c r="P28" s="93">
        <f t="shared" si="4"/>
        <v>0.980834</v>
      </c>
      <c r="Q28" s="93">
        <f t="shared" si="5"/>
        <v>0</v>
      </c>
      <c r="R28" s="93">
        <f t="shared" si="6"/>
        <v>130.185416</v>
      </c>
      <c r="S28" s="93">
        <f t="shared" si="7"/>
        <v>53.651067000000005</v>
      </c>
      <c r="T28" s="93">
        <f t="shared" si="8"/>
        <v>0</v>
      </c>
      <c r="U28" s="93">
        <f t="shared" si="9"/>
        <v>75.02446</v>
      </c>
      <c r="V28" s="93">
        <f t="shared" si="10"/>
        <v>30.84336</v>
      </c>
      <c r="W28" s="93">
        <f t="shared" si="11"/>
        <v>3.706</v>
      </c>
      <c r="X28" s="88"/>
      <c r="Y28" s="38" t="str">
        <f t="shared" si="12"/>
        <v>Lithuania</v>
      </c>
      <c r="Z28" s="93">
        <f>O28/($B28/1000)*100</f>
        <v>2.1668630277066234</v>
      </c>
      <c r="AA28" s="93">
        <f t="shared" si="1"/>
        <v>0.32150860137795884</v>
      </c>
      <c r="AB28" s="93">
        <f t="shared" si="1"/>
        <v>0</v>
      </c>
      <c r="AC28" s="93">
        <f t="shared" si="1"/>
        <v>42.67361349419754</v>
      </c>
      <c r="AD28" s="93">
        <f t="shared" si="1"/>
        <v>17.586339292484933</v>
      </c>
      <c r="AE28" s="93">
        <f t="shared" si="1"/>
        <v>0</v>
      </c>
      <c r="AF28" s="93">
        <f t="shared" si="1"/>
        <v>24.592346109266828</v>
      </c>
      <c r="AG28" s="93">
        <f t="shared" si="1"/>
        <v>10.110177191448177</v>
      </c>
      <c r="AH28" s="93">
        <f t="shared" si="1"/>
        <v>1.214793611056219</v>
      </c>
      <c r="AI28" s="89">
        <f t="shared" si="15"/>
        <v>62.4268158143891</v>
      </c>
    </row>
    <row r="29" spans="1:35" ht="13">
      <c r="A29" s="25" t="s">
        <v>26</v>
      </c>
      <c r="B29" s="26">
        <v>160252.718</v>
      </c>
      <c r="C29" s="26">
        <v>1719.624</v>
      </c>
      <c r="D29" s="27">
        <v>0</v>
      </c>
      <c r="E29" s="27">
        <v>0</v>
      </c>
      <c r="F29" s="26">
        <v>22022.627</v>
      </c>
      <c r="G29" s="26">
        <v>98010.505</v>
      </c>
      <c r="H29" s="26">
        <v>16938.506</v>
      </c>
      <c r="I29" s="26">
        <v>1736.869</v>
      </c>
      <c r="J29" s="27">
        <v>0</v>
      </c>
      <c r="K29" s="26">
        <v>19824.588</v>
      </c>
      <c r="L29" s="27">
        <v>0</v>
      </c>
      <c r="N29" s="38" t="str">
        <f t="shared" si="2"/>
        <v>Luxembourg</v>
      </c>
      <c r="O29" s="93">
        <f t="shared" si="3"/>
        <v>1.719624</v>
      </c>
      <c r="P29" s="93">
        <f t="shared" si="4"/>
        <v>0</v>
      </c>
      <c r="Q29" s="93">
        <f t="shared" si="5"/>
        <v>0</v>
      </c>
      <c r="R29" s="93">
        <f t="shared" si="6"/>
        <v>98.01050500000001</v>
      </c>
      <c r="S29" s="93">
        <f t="shared" si="7"/>
        <v>22.022627</v>
      </c>
      <c r="T29" s="93">
        <f t="shared" si="8"/>
        <v>0</v>
      </c>
      <c r="U29" s="93">
        <f t="shared" si="9"/>
        <v>16.938506</v>
      </c>
      <c r="V29" s="93">
        <f t="shared" si="10"/>
        <v>19.824588</v>
      </c>
      <c r="W29" s="93">
        <f t="shared" si="11"/>
        <v>1.736869</v>
      </c>
      <c r="X29" s="88"/>
      <c r="Y29" s="38" t="str">
        <f t="shared" si="12"/>
        <v>Luxembourg</v>
      </c>
      <c r="Z29" s="93">
        <f t="shared" si="14"/>
        <v>1.073070099191703</v>
      </c>
      <c r="AA29" s="93">
        <f aca="true" t="shared" si="16" ref="AA29:AA54">P29/($B29/1000)*100</f>
        <v>0</v>
      </c>
      <c r="AB29" s="93">
        <f aca="true" t="shared" si="17" ref="AB29:AB54">Q29/($B29/1000)*100</f>
        <v>0</v>
      </c>
      <c r="AC29" s="93">
        <f aca="true" t="shared" si="18" ref="AC29:AC54">R29/($B29/1000)*100</f>
        <v>61.15996422600459</v>
      </c>
      <c r="AD29" s="93">
        <f aca="true" t="shared" si="19" ref="AD29:AD54">S29/($B29/1000)*100</f>
        <v>13.74243586932485</v>
      </c>
      <c r="AE29" s="93">
        <f aca="true" t="shared" si="20" ref="AE29:AE54">T29/($B29/1000)*100</f>
        <v>0</v>
      </c>
      <c r="AF29" s="93">
        <f aca="true" t="shared" si="21" ref="AF29:AF54">U29/($B29/1000)*100</f>
        <v>10.569871270451713</v>
      </c>
      <c r="AG29" s="93">
        <f aca="true" t="shared" si="22" ref="AG29:AG54">V29/($B29/1000)*100</f>
        <v>12.370827931916887</v>
      </c>
      <c r="AH29" s="93">
        <f aca="true" t="shared" si="23" ref="AH29:AH54">W29/($B29/1000)*100</f>
        <v>1.083831227124647</v>
      </c>
      <c r="AI29" s="89">
        <f t="shared" si="15"/>
        <v>75.97547019452114</v>
      </c>
    </row>
    <row r="30" spans="1:35" ht="13">
      <c r="A30" s="25" t="s">
        <v>27</v>
      </c>
      <c r="B30" s="30">
        <v>1079758.858</v>
      </c>
      <c r="C30" s="30">
        <v>51890.255</v>
      </c>
      <c r="D30" s="31">
        <v>15.4</v>
      </c>
      <c r="E30" s="31">
        <v>0</v>
      </c>
      <c r="F30" s="30">
        <v>330875.105</v>
      </c>
      <c r="G30" s="30">
        <v>337728.043</v>
      </c>
      <c r="H30" s="31">
        <v>139267.8</v>
      </c>
      <c r="I30" s="31">
        <v>9098</v>
      </c>
      <c r="J30" s="30">
        <v>167137.056</v>
      </c>
      <c r="K30" s="31">
        <v>43747.2</v>
      </c>
      <c r="L30" s="31">
        <v>0</v>
      </c>
      <c r="N30" s="38" t="str">
        <f t="shared" si="2"/>
        <v>Hungary</v>
      </c>
      <c r="O30" s="93">
        <f t="shared" si="3"/>
        <v>51.890254999999996</v>
      </c>
      <c r="P30" s="93">
        <f t="shared" si="4"/>
        <v>0.0154</v>
      </c>
      <c r="Q30" s="93">
        <f t="shared" si="5"/>
        <v>0</v>
      </c>
      <c r="R30" s="93">
        <f t="shared" si="6"/>
        <v>337.728043</v>
      </c>
      <c r="S30" s="93">
        <f t="shared" si="7"/>
        <v>330.87510499999996</v>
      </c>
      <c r="T30" s="93">
        <f t="shared" si="8"/>
        <v>167.137056</v>
      </c>
      <c r="U30" s="93">
        <f t="shared" si="9"/>
        <v>139.2678</v>
      </c>
      <c r="V30" s="93">
        <f t="shared" si="10"/>
        <v>43.7472</v>
      </c>
      <c r="W30" s="93">
        <f t="shared" si="11"/>
        <v>9.098</v>
      </c>
      <c r="X30" s="88"/>
      <c r="Y30" s="38" t="str">
        <f t="shared" si="12"/>
        <v>Hungary</v>
      </c>
      <c r="Z30" s="93">
        <f t="shared" si="14"/>
        <v>4.8057262615205145</v>
      </c>
      <c r="AA30" s="93">
        <f t="shared" si="16"/>
        <v>0.001426244377242238</v>
      </c>
      <c r="AB30" s="93">
        <f t="shared" si="17"/>
        <v>0</v>
      </c>
      <c r="AC30" s="93">
        <f t="shared" si="18"/>
        <v>31.278098854920444</v>
      </c>
      <c r="AD30" s="93">
        <f t="shared" si="19"/>
        <v>30.64342584907046</v>
      </c>
      <c r="AE30" s="93">
        <f t="shared" si="20"/>
        <v>15.4791095031702</v>
      </c>
      <c r="AF30" s="93">
        <f t="shared" si="21"/>
        <v>12.898046537720557</v>
      </c>
      <c r="AG30" s="93">
        <f t="shared" si="22"/>
        <v>4.05157130000595</v>
      </c>
      <c r="AH30" s="93">
        <f t="shared" si="23"/>
        <v>0.8425955418279144</v>
      </c>
      <c r="AI30" s="89">
        <f t="shared" si="15"/>
        <v>66.72725096551142</v>
      </c>
    </row>
    <row r="31" spans="1:35" ht="13">
      <c r="A31" s="25" t="s">
        <v>28</v>
      </c>
      <c r="B31" s="26">
        <v>127317.901</v>
      </c>
      <c r="C31" s="27">
        <v>0</v>
      </c>
      <c r="D31" s="27">
        <v>0</v>
      </c>
      <c r="E31" s="27">
        <v>0</v>
      </c>
      <c r="F31" s="26">
        <v>13514.663</v>
      </c>
      <c r="G31" s="26">
        <v>108867.843</v>
      </c>
      <c r="H31" s="26">
        <v>2633.966</v>
      </c>
      <c r="I31" s="27">
        <v>0</v>
      </c>
      <c r="J31" s="27">
        <v>0</v>
      </c>
      <c r="K31" s="27">
        <v>2301.43</v>
      </c>
      <c r="L31" s="27">
        <v>0</v>
      </c>
      <c r="N31" s="38" t="str">
        <f t="shared" si="2"/>
        <v>Malta</v>
      </c>
      <c r="O31" s="93">
        <f t="shared" si="3"/>
        <v>0</v>
      </c>
      <c r="P31" s="93">
        <f t="shared" si="4"/>
        <v>0</v>
      </c>
      <c r="Q31" s="93">
        <f t="shared" si="5"/>
        <v>0</v>
      </c>
      <c r="R31" s="93">
        <f t="shared" si="6"/>
        <v>108.867843</v>
      </c>
      <c r="S31" s="93">
        <f t="shared" si="7"/>
        <v>13.514663</v>
      </c>
      <c r="T31" s="93">
        <f t="shared" si="8"/>
        <v>0</v>
      </c>
      <c r="U31" s="93">
        <f t="shared" si="9"/>
        <v>2.633966</v>
      </c>
      <c r="V31" s="93">
        <f t="shared" si="10"/>
        <v>2.30143</v>
      </c>
      <c r="W31" s="93">
        <f t="shared" si="11"/>
        <v>0</v>
      </c>
      <c r="X31" s="88"/>
      <c r="Y31" s="38" t="str">
        <f t="shared" si="12"/>
        <v>Malta</v>
      </c>
      <c r="Z31" s="93">
        <f t="shared" si="14"/>
        <v>0</v>
      </c>
      <c r="AA31" s="93">
        <f t="shared" si="16"/>
        <v>0</v>
      </c>
      <c r="AB31" s="93">
        <f t="shared" si="17"/>
        <v>0</v>
      </c>
      <c r="AC31" s="93">
        <f t="shared" si="18"/>
        <v>85.50866935828607</v>
      </c>
      <c r="AD31" s="93">
        <f t="shared" si="19"/>
        <v>10.614896172377208</v>
      </c>
      <c r="AE31" s="93">
        <f t="shared" si="20"/>
        <v>0</v>
      </c>
      <c r="AF31" s="93">
        <f t="shared" si="21"/>
        <v>2.068810418104521</v>
      </c>
      <c r="AG31" s="93">
        <f t="shared" si="22"/>
        <v>1.8076248366677046</v>
      </c>
      <c r="AH31" s="93">
        <f t="shared" si="23"/>
        <v>0</v>
      </c>
      <c r="AI31" s="89">
        <f t="shared" si="15"/>
        <v>96.12356553066329</v>
      </c>
    </row>
    <row r="32" spans="1:35" ht="13">
      <c r="A32" s="25" t="s">
        <v>29</v>
      </c>
      <c r="B32" s="30">
        <v>3296064.706</v>
      </c>
      <c r="C32" s="30">
        <v>231342.189</v>
      </c>
      <c r="D32" s="31">
        <v>0</v>
      </c>
      <c r="E32" s="31">
        <v>0</v>
      </c>
      <c r="F32" s="30">
        <v>981070.742</v>
      </c>
      <c r="G32" s="30">
        <v>1639920.318</v>
      </c>
      <c r="H32" s="30">
        <v>373540.296</v>
      </c>
      <c r="I32" s="30">
        <v>34338.474</v>
      </c>
      <c r="J32" s="30">
        <v>40438.543</v>
      </c>
      <c r="K32" s="30">
        <v>-15359.033</v>
      </c>
      <c r="L32" s="30">
        <v>10773.177</v>
      </c>
      <c r="N32" s="38" t="str">
        <f t="shared" si="2"/>
        <v>Netherlands</v>
      </c>
      <c r="O32" s="93">
        <f t="shared" si="3"/>
        <v>231.34218900000002</v>
      </c>
      <c r="P32" s="93">
        <f t="shared" si="4"/>
        <v>0</v>
      </c>
      <c r="Q32" s="93">
        <f t="shared" si="5"/>
        <v>0</v>
      </c>
      <c r="R32" s="93">
        <f t="shared" si="6"/>
        <v>1639.920318</v>
      </c>
      <c r="S32" s="93">
        <f t="shared" si="7"/>
        <v>981.070742</v>
      </c>
      <c r="T32" s="93">
        <f t="shared" si="8"/>
        <v>40.438542999999996</v>
      </c>
      <c r="U32" s="93">
        <f t="shared" si="9"/>
        <v>373.54029599999996</v>
      </c>
      <c r="V32" s="93">
        <f t="shared" si="10"/>
        <v>0</v>
      </c>
      <c r="W32" s="93">
        <f t="shared" si="11"/>
        <v>34.338474000000005</v>
      </c>
      <c r="X32" s="88"/>
      <c r="Y32" s="38" t="str">
        <f t="shared" si="12"/>
        <v>Netherlands</v>
      </c>
      <c r="Z32" s="93">
        <f t="shared" si="14"/>
        <v>7.018739303839385</v>
      </c>
      <c r="AA32" s="93">
        <f t="shared" si="16"/>
        <v>0</v>
      </c>
      <c r="AB32" s="93">
        <f t="shared" si="17"/>
        <v>0</v>
      </c>
      <c r="AC32" s="93">
        <f t="shared" si="18"/>
        <v>49.753887264857596</v>
      </c>
      <c r="AD32" s="93">
        <f t="shared" si="19"/>
        <v>29.76491147804548</v>
      </c>
      <c r="AE32" s="93">
        <f t="shared" si="20"/>
        <v>1.2268734568950541</v>
      </c>
      <c r="AF32" s="93">
        <f t="shared" si="21"/>
        <v>11.332917564392014</v>
      </c>
      <c r="AG32" s="93">
        <f t="shared" si="22"/>
        <v>0</v>
      </c>
      <c r="AH32" s="93">
        <f t="shared" si="23"/>
        <v>1.0418021811735636</v>
      </c>
      <c r="AI32" s="89">
        <f t="shared" si="15"/>
        <v>86.53753804674245</v>
      </c>
    </row>
    <row r="33" spans="1:35" ht="13">
      <c r="A33" s="25" t="s">
        <v>30</v>
      </c>
      <c r="B33" s="26">
        <v>1357687.928</v>
      </c>
      <c r="C33" s="26">
        <v>101584.999</v>
      </c>
      <c r="D33" s="27">
        <v>0</v>
      </c>
      <c r="E33" s="27">
        <v>0</v>
      </c>
      <c r="F33" s="27">
        <v>288460.27</v>
      </c>
      <c r="G33" s="26">
        <v>476590.639</v>
      </c>
      <c r="H33" s="27">
        <v>430633.66</v>
      </c>
      <c r="I33" s="27">
        <v>28935.73</v>
      </c>
      <c r="J33" s="27">
        <v>0</v>
      </c>
      <c r="K33" s="26">
        <v>31337.395</v>
      </c>
      <c r="L33" s="26">
        <v>145.233</v>
      </c>
      <c r="N33" s="38" t="str">
        <f t="shared" si="2"/>
        <v>Austria</v>
      </c>
      <c r="O33" s="93">
        <f t="shared" si="3"/>
        <v>101.584999</v>
      </c>
      <c r="P33" s="93">
        <f t="shared" si="4"/>
        <v>0</v>
      </c>
      <c r="Q33" s="93">
        <f t="shared" si="5"/>
        <v>0</v>
      </c>
      <c r="R33" s="93">
        <f t="shared" si="6"/>
        <v>476.590639</v>
      </c>
      <c r="S33" s="93">
        <f t="shared" si="7"/>
        <v>288.46027000000004</v>
      </c>
      <c r="T33" s="93">
        <f t="shared" si="8"/>
        <v>0</v>
      </c>
      <c r="U33" s="93">
        <f t="shared" si="9"/>
        <v>430.63365999999996</v>
      </c>
      <c r="V33" s="93">
        <f t="shared" si="10"/>
        <v>31.337395</v>
      </c>
      <c r="W33" s="93">
        <f t="shared" si="11"/>
        <v>28.93573</v>
      </c>
      <c r="X33" s="88"/>
      <c r="Y33" s="38" t="str">
        <f t="shared" si="12"/>
        <v>Austria</v>
      </c>
      <c r="Z33" s="93">
        <f t="shared" si="14"/>
        <v>7.482205365826895</v>
      </c>
      <c r="AA33" s="93">
        <f t="shared" si="16"/>
        <v>0</v>
      </c>
      <c r="AB33" s="93">
        <f t="shared" si="17"/>
        <v>0</v>
      </c>
      <c r="AC33" s="93">
        <f t="shared" si="18"/>
        <v>35.10310647764705</v>
      </c>
      <c r="AD33" s="93">
        <f t="shared" si="19"/>
        <v>21.246434033255987</v>
      </c>
      <c r="AE33" s="93">
        <f t="shared" si="20"/>
        <v>0</v>
      </c>
      <c r="AF33" s="93">
        <f t="shared" si="21"/>
        <v>31.718162260922746</v>
      </c>
      <c r="AG33" s="93">
        <f t="shared" si="22"/>
        <v>2.3081441879035403</v>
      </c>
      <c r="AH33" s="93">
        <f t="shared" si="23"/>
        <v>2.1312504444688556</v>
      </c>
      <c r="AI33" s="89">
        <f t="shared" si="15"/>
        <v>63.83174587672993</v>
      </c>
    </row>
    <row r="34" spans="1:35" ht="13">
      <c r="A34" s="25" t="s">
        <v>31</v>
      </c>
      <c r="B34" s="30">
        <v>4393285.376</v>
      </c>
      <c r="C34" s="31">
        <v>1764552.5</v>
      </c>
      <c r="D34" s="31">
        <v>0</v>
      </c>
      <c r="E34" s="31">
        <v>0</v>
      </c>
      <c r="F34" s="30">
        <v>629862.232</v>
      </c>
      <c r="G34" s="30">
        <v>1389751.419</v>
      </c>
      <c r="H34" s="30">
        <v>571240.775</v>
      </c>
      <c r="I34" s="30">
        <v>42980.502</v>
      </c>
      <c r="J34" s="31">
        <v>0</v>
      </c>
      <c r="K34" s="30">
        <v>-6038.312</v>
      </c>
      <c r="L34" s="31">
        <v>936.26</v>
      </c>
      <c r="N34" s="38" t="str">
        <f t="shared" si="2"/>
        <v>Poland</v>
      </c>
      <c r="O34" s="93">
        <f t="shared" si="3"/>
        <v>1764.5525</v>
      </c>
      <c r="P34" s="93">
        <f t="shared" si="4"/>
        <v>0</v>
      </c>
      <c r="Q34" s="93">
        <f t="shared" si="5"/>
        <v>0</v>
      </c>
      <c r="R34" s="93">
        <f t="shared" si="6"/>
        <v>1389.751419</v>
      </c>
      <c r="S34" s="93">
        <f t="shared" si="7"/>
        <v>629.862232</v>
      </c>
      <c r="T34" s="93">
        <f t="shared" si="8"/>
        <v>0</v>
      </c>
      <c r="U34" s="93">
        <f t="shared" si="9"/>
        <v>571.240775</v>
      </c>
      <c r="V34" s="93">
        <f t="shared" si="10"/>
        <v>0</v>
      </c>
      <c r="W34" s="93">
        <f t="shared" si="11"/>
        <v>42.980502</v>
      </c>
      <c r="X34" s="88"/>
      <c r="Y34" s="38" t="str">
        <f t="shared" si="12"/>
        <v>Poland</v>
      </c>
      <c r="Z34" s="93">
        <f t="shared" si="14"/>
        <v>40.16475937665106</v>
      </c>
      <c r="AA34" s="93">
        <f t="shared" si="16"/>
        <v>0</v>
      </c>
      <c r="AB34" s="93">
        <f t="shared" si="17"/>
        <v>0</v>
      </c>
      <c r="AC34" s="93">
        <f t="shared" si="18"/>
        <v>31.633533905902134</v>
      </c>
      <c r="AD34" s="93">
        <f t="shared" si="19"/>
        <v>14.336929611740295</v>
      </c>
      <c r="AE34" s="93">
        <f t="shared" si="20"/>
        <v>0</v>
      </c>
      <c r="AF34" s="93">
        <f t="shared" si="21"/>
        <v>13.002587496833714</v>
      </c>
      <c r="AG34" s="93">
        <f t="shared" si="22"/>
        <v>0</v>
      </c>
      <c r="AH34" s="93">
        <f t="shared" si="23"/>
        <v>0.9783225609426016</v>
      </c>
      <c r="AI34" s="89">
        <f t="shared" si="15"/>
        <v>86.13522289429349</v>
      </c>
    </row>
    <row r="35" spans="1:35" ht="13">
      <c r="A35" s="25" t="s">
        <v>32</v>
      </c>
      <c r="B35" s="26">
        <v>975065.875</v>
      </c>
      <c r="C35" s="26">
        <v>284.547</v>
      </c>
      <c r="D35" s="27">
        <v>0</v>
      </c>
      <c r="E35" s="27">
        <v>0</v>
      </c>
      <c r="F35" s="26">
        <v>201720.306</v>
      </c>
      <c r="G35" s="26">
        <v>459673.553</v>
      </c>
      <c r="H35" s="26">
        <v>272921.376</v>
      </c>
      <c r="I35" s="26">
        <v>7153.778</v>
      </c>
      <c r="J35" s="27">
        <v>0</v>
      </c>
      <c r="K35" s="26">
        <v>33312.316</v>
      </c>
      <c r="L35" s="27">
        <v>0</v>
      </c>
      <c r="N35" s="43" t="str">
        <f t="shared" si="2"/>
        <v>Portugal</v>
      </c>
      <c r="O35" s="94">
        <f t="shared" si="3"/>
        <v>0.28454700000000005</v>
      </c>
      <c r="P35" s="94">
        <f t="shared" si="4"/>
        <v>0</v>
      </c>
      <c r="Q35" s="94">
        <f t="shared" si="5"/>
        <v>0</v>
      </c>
      <c r="R35" s="94">
        <f t="shared" si="6"/>
        <v>459.673553</v>
      </c>
      <c r="S35" s="94">
        <f t="shared" si="7"/>
        <v>201.72030600000002</v>
      </c>
      <c r="T35" s="94">
        <f t="shared" si="8"/>
        <v>0</v>
      </c>
      <c r="U35" s="94">
        <f t="shared" si="9"/>
        <v>272.921376</v>
      </c>
      <c r="V35" s="94">
        <f t="shared" si="10"/>
        <v>33.312315999999996</v>
      </c>
      <c r="W35" s="94">
        <f t="shared" si="11"/>
        <v>7.153778</v>
      </c>
      <c r="X35" s="88"/>
      <c r="Y35" s="43" t="str">
        <f t="shared" si="12"/>
        <v>Portugal</v>
      </c>
      <c r="Z35" s="93">
        <f t="shared" si="14"/>
        <v>0.029182336013964187</v>
      </c>
      <c r="AA35" s="93">
        <f t="shared" si="16"/>
        <v>0</v>
      </c>
      <c r="AB35" s="93">
        <f t="shared" si="17"/>
        <v>0</v>
      </c>
      <c r="AC35" s="93">
        <f t="shared" si="18"/>
        <v>47.14282027355331</v>
      </c>
      <c r="AD35" s="93">
        <f t="shared" si="19"/>
        <v>20.687864396854213</v>
      </c>
      <c r="AE35" s="93">
        <f t="shared" si="20"/>
        <v>0</v>
      </c>
      <c r="AF35" s="93">
        <f t="shared" si="21"/>
        <v>27.99004487773711</v>
      </c>
      <c r="AG35" s="93">
        <f t="shared" si="22"/>
        <v>3.416416967725385</v>
      </c>
      <c r="AH35" s="93">
        <f t="shared" si="23"/>
        <v>0.7336712506731917</v>
      </c>
      <c r="AI35" s="89">
        <f t="shared" si="15"/>
        <v>67.8598670064215</v>
      </c>
    </row>
    <row r="36" spans="1:35" ht="13">
      <c r="A36" s="25" t="s">
        <v>33</v>
      </c>
      <c r="B36" s="30">
        <v>1326497.637</v>
      </c>
      <c r="C36" s="30">
        <v>147098.789</v>
      </c>
      <c r="D36" s="30">
        <v>755.384</v>
      </c>
      <c r="E36" s="31">
        <v>0</v>
      </c>
      <c r="F36" s="30">
        <v>349608.338</v>
      </c>
      <c r="G36" s="30">
        <v>441247.267</v>
      </c>
      <c r="H36" s="30">
        <v>251556.787</v>
      </c>
      <c r="I36" s="30">
        <v>13673.626</v>
      </c>
      <c r="J36" s="30">
        <v>118151.496</v>
      </c>
      <c r="K36" s="31">
        <v>4405.95</v>
      </c>
      <c r="L36" s="31">
        <v>0</v>
      </c>
      <c r="N36" s="38" t="str">
        <f t="shared" si="2"/>
        <v>Romania</v>
      </c>
      <c r="O36" s="93">
        <f t="shared" si="3"/>
        <v>147.09878899999998</v>
      </c>
      <c r="P36" s="93">
        <f t="shared" si="4"/>
        <v>0.755384</v>
      </c>
      <c r="Q36" s="93">
        <f t="shared" si="5"/>
        <v>0</v>
      </c>
      <c r="R36" s="93">
        <f t="shared" si="6"/>
        <v>441.24726699999997</v>
      </c>
      <c r="S36" s="93">
        <f t="shared" si="7"/>
        <v>349.608338</v>
      </c>
      <c r="T36" s="93">
        <f t="shared" si="8"/>
        <v>118.151496</v>
      </c>
      <c r="U36" s="93">
        <f t="shared" si="9"/>
        <v>251.556787</v>
      </c>
      <c r="V36" s="93">
        <f t="shared" si="10"/>
        <v>4.40595</v>
      </c>
      <c r="W36" s="93">
        <f t="shared" si="11"/>
        <v>13.673626</v>
      </c>
      <c r="X36" s="88"/>
      <c r="Y36" s="38" t="str">
        <f t="shared" si="12"/>
        <v>Romania</v>
      </c>
      <c r="Z36" s="93">
        <f t="shared" si="14"/>
        <v>11.089261292065157</v>
      </c>
      <c r="AA36" s="93">
        <f t="shared" si="16"/>
        <v>0.05694574787998661</v>
      </c>
      <c r="AB36" s="93">
        <f t="shared" si="17"/>
        <v>0</v>
      </c>
      <c r="AC36" s="93">
        <f t="shared" si="18"/>
        <v>33.26408239956781</v>
      </c>
      <c r="AD36" s="93">
        <f t="shared" si="19"/>
        <v>26.355745253393163</v>
      </c>
      <c r="AE36" s="93">
        <f t="shared" si="20"/>
        <v>8.907026496271095</v>
      </c>
      <c r="AF36" s="93">
        <f t="shared" si="21"/>
        <v>18.963983047035008</v>
      </c>
      <c r="AG36" s="93">
        <f t="shared" si="22"/>
        <v>0.3321491028031134</v>
      </c>
      <c r="AH36" s="93">
        <f t="shared" si="23"/>
        <v>1.0308066609846511</v>
      </c>
      <c r="AI36" s="89">
        <f t="shared" si="15"/>
        <v>70.70908894502614</v>
      </c>
    </row>
    <row r="37" spans="1:35" ht="13">
      <c r="A37" s="25" t="s">
        <v>34</v>
      </c>
      <c r="B37" s="26">
        <v>266650.428</v>
      </c>
      <c r="C37" s="26">
        <v>31314.822</v>
      </c>
      <c r="D37" s="27">
        <v>0</v>
      </c>
      <c r="E37" s="27">
        <v>0</v>
      </c>
      <c r="F37" s="26">
        <v>28618.621</v>
      </c>
      <c r="G37" s="26">
        <v>99590.125</v>
      </c>
      <c r="H37" s="26">
        <v>43709.607</v>
      </c>
      <c r="I37" s="26">
        <v>2253.326</v>
      </c>
      <c r="J37" s="26">
        <v>55958.629</v>
      </c>
      <c r="K37" s="26">
        <v>5205.298</v>
      </c>
      <c r="L37" s="27">
        <v>0</v>
      </c>
      <c r="N37" s="38" t="str">
        <f t="shared" si="2"/>
        <v>Slovenia</v>
      </c>
      <c r="O37" s="93">
        <f t="shared" si="3"/>
        <v>31.314822</v>
      </c>
      <c r="P37" s="93">
        <f t="shared" si="4"/>
        <v>0</v>
      </c>
      <c r="Q37" s="93">
        <f t="shared" si="5"/>
        <v>0</v>
      </c>
      <c r="R37" s="93">
        <f t="shared" si="6"/>
        <v>99.590125</v>
      </c>
      <c r="S37" s="93">
        <f t="shared" si="7"/>
        <v>28.618620999999997</v>
      </c>
      <c r="T37" s="93">
        <f t="shared" si="8"/>
        <v>55.958629</v>
      </c>
      <c r="U37" s="93">
        <f t="shared" si="9"/>
        <v>43.709607000000005</v>
      </c>
      <c r="V37" s="93">
        <f t="shared" si="10"/>
        <v>5.205298</v>
      </c>
      <c r="W37" s="93">
        <f t="shared" si="11"/>
        <v>2.253326</v>
      </c>
      <c r="X37" s="88"/>
      <c r="Y37" s="38" t="str">
        <f t="shared" si="12"/>
        <v>Slovenia</v>
      </c>
      <c r="Z37" s="93">
        <f t="shared" si="14"/>
        <v>11.743773387080404</v>
      </c>
      <c r="AA37" s="93">
        <f t="shared" si="16"/>
        <v>0</v>
      </c>
      <c r="AB37" s="93">
        <f t="shared" si="17"/>
        <v>0</v>
      </c>
      <c r="AC37" s="93">
        <f t="shared" si="18"/>
        <v>37.34857121624421</v>
      </c>
      <c r="AD37" s="93">
        <f t="shared" si="19"/>
        <v>10.732636438895945</v>
      </c>
      <c r="AE37" s="93">
        <f t="shared" si="20"/>
        <v>20.985763803086787</v>
      </c>
      <c r="AF37" s="93">
        <f t="shared" si="21"/>
        <v>16.392100821979554</v>
      </c>
      <c r="AG37" s="93">
        <f t="shared" si="22"/>
        <v>1.952105623471941</v>
      </c>
      <c r="AH37" s="93">
        <f t="shared" si="23"/>
        <v>0.8450487092411492</v>
      </c>
      <c r="AI37" s="89">
        <f t="shared" si="15"/>
        <v>59.82498104222056</v>
      </c>
    </row>
    <row r="38" spans="1:35" ht="13">
      <c r="A38" s="25" t="s">
        <v>35</v>
      </c>
      <c r="B38" s="30">
        <v>695771.189</v>
      </c>
      <c r="C38" s="30">
        <v>100601.241</v>
      </c>
      <c r="D38" s="31">
        <v>0</v>
      </c>
      <c r="E38" s="31">
        <v>0</v>
      </c>
      <c r="F38" s="30">
        <v>158755.362</v>
      </c>
      <c r="G38" s="30">
        <v>160342.251</v>
      </c>
      <c r="H38" s="30">
        <v>89929.358</v>
      </c>
      <c r="I38" s="31">
        <v>9462</v>
      </c>
      <c r="J38" s="30">
        <v>171532.777</v>
      </c>
      <c r="K38" s="31">
        <v>5083.2</v>
      </c>
      <c r="L38" s="31">
        <v>65</v>
      </c>
      <c r="N38" s="38" t="str">
        <f t="shared" si="2"/>
        <v>Slovakia</v>
      </c>
      <c r="O38" s="93">
        <f t="shared" si="3"/>
        <v>100.60124099999999</v>
      </c>
      <c r="P38" s="93">
        <f t="shared" si="4"/>
        <v>0</v>
      </c>
      <c r="Q38" s="93">
        <f t="shared" si="5"/>
        <v>0</v>
      </c>
      <c r="R38" s="93">
        <f t="shared" si="6"/>
        <v>160.34225099999998</v>
      </c>
      <c r="S38" s="93">
        <f t="shared" si="7"/>
        <v>158.755362</v>
      </c>
      <c r="T38" s="93">
        <f t="shared" si="8"/>
        <v>171.532777</v>
      </c>
      <c r="U38" s="93">
        <f t="shared" si="9"/>
        <v>89.929358</v>
      </c>
      <c r="V38" s="93">
        <f t="shared" si="10"/>
        <v>5.0832</v>
      </c>
      <c r="W38" s="93">
        <f t="shared" si="11"/>
        <v>9.462</v>
      </c>
      <c r="X38" s="88"/>
      <c r="Y38" s="38" t="str">
        <f t="shared" si="12"/>
        <v>Slovakia</v>
      </c>
      <c r="Z38" s="93">
        <f t="shared" si="14"/>
        <v>14.458954695233864</v>
      </c>
      <c r="AA38" s="93">
        <f t="shared" si="16"/>
        <v>0</v>
      </c>
      <c r="AB38" s="93">
        <f t="shared" si="17"/>
        <v>0</v>
      </c>
      <c r="AC38" s="93">
        <f t="shared" si="18"/>
        <v>23.045255902368208</v>
      </c>
      <c r="AD38" s="93">
        <f t="shared" si="19"/>
        <v>22.817179628862153</v>
      </c>
      <c r="AE38" s="93">
        <f t="shared" si="20"/>
        <v>24.653618849400218</v>
      </c>
      <c r="AF38" s="93">
        <f t="shared" si="21"/>
        <v>12.925133926463861</v>
      </c>
      <c r="AG38" s="93">
        <f t="shared" si="22"/>
        <v>0.7305850084574282</v>
      </c>
      <c r="AH38" s="93">
        <f t="shared" si="23"/>
        <v>1.3599298375086926</v>
      </c>
      <c r="AI38" s="89">
        <f t="shared" si="15"/>
        <v>60.32139022646422</v>
      </c>
    </row>
    <row r="39" spans="1:35" ht="13">
      <c r="A39" s="25" t="s">
        <v>36</v>
      </c>
      <c r="B39" s="26">
        <v>1374607.588</v>
      </c>
      <c r="C39" s="26">
        <v>90141.562</v>
      </c>
      <c r="D39" s="27">
        <v>36666.96</v>
      </c>
      <c r="E39" s="27">
        <v>0</v>
      </c>
      <c r="F39" s="27">
        <v>46007.99</v>
      </c>
      <c r="G39" s="26">
        <v>340726.508</v>
      </c>
      <c r="H39" s="26">
        <v>541069.974</v>
      </c>
      <c r="I39" s="27">
        <v>13311</v>
      </c>
      <c r="J39" s="26">
        <v>256031.194</v>
      </c>
      <c r="K39" s="27">
        <v>45061.2</v>
      </c>
      <c r="L39" s="27">
        <v>5591.2</v>
      </c>
      <c r="N39" s="43" t="str">
        <f t="shared" si="2"/>
        <v>Finland</v>
      </c>
      <c r="O39" s="94">
        <f t="shared" si="3"/>
        <v>90.14156200000001</v>
      </c>
      <c r="P39" s="94">
        <f t="shared" si="4"/>
        <v>36.666959999999996</v>
      </c>
      <c r="Q39" s="94">
        <f t="shared" si="5"/>
        <v>0</v>
      </c>
      <c r="R39" s="94">
        <f t="shared" si="6"/>
        <v>340.72650799999997</v>
      </c>
      <c r="S39" s="94">
        <f t="shared" si="7"/>
        <v>46.00799</v>
      </c>
      <c r="T39" s="94">
        <f t="shared" si="8"/>
        <v>256.03119399999997</v>
      </c>
      <c r="U39" s="94">
        <f t="shared" si="9"/>
        <v>541.069974</v>
      </c>
      <c r="V39" s="94">
        <f t="shared" si="10"/>
        <v>45.0612</v>
      </c>
      <c r="W39" s="94">
        <f t="shared" si="11"/>
        <v>13.311</v>
      </c>
      <c r="X39" s="88"/>
      <c r="Y39" s="43" t="str">
        <f t="shared" si="12"/>
        <v>Finland</v>
      </c>
      <c r="Z39" s="93">
        <f t="shared" si="14"/>
        <v>6.55762144679795</v>
      </c>
      <c r="AA39" s="93">
        <f t="shared" si="16"/>
        <v>2.6674492648006534</v>
      </c>
      <c r="AB39" s="93">
        <f t="shared" si="17"/>
        <v>0</v>
      </c>
      <c r="AC39" s="93">
        <f t="shared" si="18"/>
        <v>24.787183700603865</v>
      </c>
      <c r="AD39" s="93">
        <f t="shared" si="19"/>
        <v>3.3469908359039264</v>
      </c>
      <c r="AE39" s="93">
        <f t="shared" si="20"/>
        <v>18.62576609027128</v>
      </c>
      <c r="AF39" s="93">
        <f t="shared" si="21"/>
        <v>39.36177704265663</v>
      </c>
      <c r="AG39" s="93">
        <f t="shared" si="22"/>
        <v>3.2781137244820737</v>
      </c>
      <c r="AH39" s="93">
        <f t="shared" si="23"/>
        <v>0.9683490849462705</v>
      </c>
      <c r="AI39" s="89">
        <f t="shared" si="15"/>
        <v>34.69179598330574</v>
      </c>
    </row>
    <row r="40" spans="1:35" ht="13">
      <c r="A40" s="25" t="s">
        <v>37</v>
      </c>
      <c r="B40" s="30">
        <v>2004269.035</v>
      </c>
      <c r="C40" s="31">
        <v>62055.8</v>
      </c>
      <c r="D40" s="31">
        <v>1339.7</v>
      </c>
      <c r="E40" s="31">
        <v>0</v>
      </c>
      <c r="F40" s="30">
        <v>27018.761</v>
      </c>
      <c r="G40" s="30">
        <v>477183.246</v>
      </c>
      <c r="H40" s="30">
        <v>996713.916</v>
      </c>
      <c r="I40" s="31">
        <v>40006</v>
      </c>
      <c r="J40" s="30">
        <v>519540.012</v>
      </c>
      <c r="K40" s="31">
        <v>-119588.4</v>
      </c>
      <c r="L40" s="31">
        <v>0</v>
      </c>
      <c r="N40" s="45" t="str">
        <f t="shared" si="2"/>
        <v>Sweden</v>
      </c>
      <c r="O40" s="95">
        <f t="shared" si="3"/>
        <v>62.055800000000005</v>
      </c>
      <c r="P40" s="95">
        <f t="shared" si="4"/>
        <v>1.3397000000000001</v>
      </c>
      <c r="Q40" s="95">
        <f t="shared" si="5"/>
        <v>0</v>
      </c>
      <c r="R40" s="95">
        <f t="shared" si="6"/>
        <v>477.183246</v>
      </c>
      <c r="S40" s="95">
        <f t="shared" si="7"/>
        <v>27.018760999999998</v>
      </c>
      <c r="T40" s="95">
        <f t="shared" si="8"/>
        <v>519.5400119999999</v>
      </c>
      <c r="U40" s="95">
        <f t="shared" si="9"/>
        <v>996.7139159999999</v>
      </c>
      <c r="V40" s="95">
        <f t="shared" si="10"/>
        <v>0</v>
      </c>
      <c r="W40" s="95">
        <f t="shared" si="11"/>
        <v>40.006</v>
      </c>
      <c r="X40" s="88"/>
      <c r="Y40" s="45" t="str">
        <f t="shared" si="12"/>
        <v>Sweden</v>
      </c>
      <c r="Z40" s="95">
        <f>O40/($B40/1000)*100</f>
        <v>3.0961811471582212</v>
      </c>
      <c r="AA40" s="95">
        <f t="shared" si="16"/>
        <v>0.06684232388991632</v>
      </c>
      <c r="AB40" s="95">
        <f t="shared" si="17"/>
        <v>0</v>
      </c>
      <c r="AC40" s="95">
        <f t="shared" si="18"/>
        <v>23.80834297527328</v>
      </c>
      <c r="AD40" s="95">
        <f t="shared" si="19"/>
        <v>1.3480605910772852</v>
      </c>
      <c r="AE40" s="95">
        <f t="shared" si="20"/>
        <v>25.92167034102785</v>
      </c>
      <c r="AF40" s="95">
        <f t="shared" si="21"/>
        <v>49.729547211210594</v>
      </c>
      <c r="AG40" s="95">
        <f t="shared" si="22"/>
        <v>0</v>
      </c>
      <c r="AH40" s="95">
        <f t="shared" si="23"/>
        <v>1.9960394189296051</v>
      </c>
      <c r="AI40" s="89">
        <f t="shared" si="15"/>
        <v>28.25258471350879</v>
      </c>
    </row>
    <row r="41" spans="1:35" ht="13">
      <c r="A41" s="25"/>
      <c r="B41" s="30"/>
      <c r="C41" s="31"/>
      <c r="D41" s="31"/>
      <c r="E41" s="31"/>
      <c r="F41" s="30"/>
      <c r="G41" s="30"/>
      <c r="H41" s="31"/>
      <c r="I41" s="31"/>
      <c r="J41" s="30"/>
      <c r="K41" s="31"/>
      <c r="L41" s="31"/>
      <c r="N41" s="72"/>
      <c r="O41" s="96"/>
      <c r="P41" s="96"/>
      <c r="Q41" s="96"/>
      <c r="R41" s="96"/>
      <c r="S41" s="96"/>
      <c r="T41" s="96"/>
      <c r="U41" s="96"/>
      <c r="V41" s="96"/>
      <c r="W41" s="96"/>
      <c r="X41" s="88"/>
      <c r="Y41" s="72"/>
      <c r="Z41" s="96"/>
      <c r="AA41" s="96"/>
      <c r="AB41" s="96"/>
      <c r="AC41" s="96"/>
      <c r="AD41" s="96"/>
      <c r="AE41" s="96"/>
      <c r="AF41" s="96"/>
      <c r="AG41" s="96"/>
      <c r="AH41" s="96"/>
      <c r="AI41" s="89"/>
    </row>
    <row r="42" spans="1:35" ht="13">
      <c r="A42" s="25" t="s">
        <v>296</v>
      </c>
      <c r="B42" s="27">
        <v>254931.46</v>
      </c>
      <c r="C42" s="26">
        <v>5379.865</v>
      </c>
      <c r="D42" s="27">
        <v>0</v>
      </c>
      <c r="E42" s="27">
        <v>0</v>
      </c>
      <c r="F42" s="27">
        <v>0</v>
      </c>
      <c r="G42" s="26">
        <v>30915.949</v>
      </c>
      <c r="H42" s="26">
        <v>218635.647</v>
      </c>
      <c r="I42" s="27">
        <v>0</v>
      </c>
      <c r="J42" s="27">
        <v>0</v>
      </c>
      <c r="K42" s="27">
        <v>0</v>
      </c>
      <c r="L42" s="27">
        <v>0</v>
      </c>
      <c r="N42" s="72" t="str">
        <f t="shared" si="2"/>
        <v>Iceland*</v>
      </c>
      <c r="O42" s="96">
        <f t="shared" si="3"/>
        <v>5.379865</v>
      </c>
      <c r="P42" s="96">
        <f t="shared" si="4"/>
        <v>0</v>
      </c>
      <c r="Q42" s="96">
        <f t="shared" si="5"/>
        <v>0</v>
      </c>
      <c r="R42" s="96">
        <f t="shared" si="6"/>
        <v>30.915949</v>
      </c>
      <c r="S42" s="96">
        <f t="shared" si="7"/>
        <v>0</v>
      </c>
      <c r="T42" s="96">
        <f t="shared" si="8"/>
        <v>0</v>
      </c>
      <c r="U42" s="96">
        <f t="shared" si="9"/>
        <v>218.635647</v>
      </c>
      <c r="V42" s="96">
        <f t="shared" si="10"/>
        <v>0</v>
      </c>
      <c r="W42" s="96">
        <f t="shared" si="11"/>
        <v>0</v>
      </c>
      <c r="X42" s="88"/>
      <c r="Y42" s="72" t="str">
        <f t="shared" si="12"/>
        <v>Iceland*</v>
      </c>
      <c r="Z42" s="96">
        <f>O42/($B42/1000)*100</f>
        <v>2.110318200821507</v>
      </c>
      <c r="AA42" s="96">
        <f t="shared" si="16"/>
        <v>0</v>
      </c>
      <c r="AB42" s="96">
        <f t="shared" si="17"/>
        <v>0</v>
      </c>
      <c r="AC42" s="96">
        <f t="shared" si="18"/>
        <v>12.127161159317097</v>
      </c>
      <c r="AD42" s="96">
        <f t="shared" si="19"/>
        <v>0</v>
      </c>
      <c r="AE42" s="96">
        <f t="shared" si="20"/>
        <v>0</v>
      </c>
      <c r="AF42" s="96">
        <f t="shared" si="21"/>
        <v>85.7625210321237</v>
      </c>
      <c r="AG42" s="96">
        <f t="shared" si="22"/>
        <v>0</v>
      </c>
      <c r="AH42" s="96">
        <f t="shared" si="23"/>
        <v>0</v>
      </c>
      <c r="AI42" s="89">
        <f t="shared" si="15"/>
        <v>14.237479360138604</v>
      </c>
    </row>
    <row r="43" spans="1:35" ht="13">
      <c r="A43" s="25" t="s">
        <v>39</v>
      </c>
      <c r="B43" s="30">
        <v>1131412.579</v>
      </c>
      <c r="C43" s="30">
        <v>33889.163</v>
      </c>
      <c r="D43" s="31">
        <v>0</v>
      </c>
      <c r="E43" s="31">
        <v>0</v>
      </c>
      <c r="F43" s="30">
        <v>168793.988</v>
      </c>
      <c r="G43" s="30">
        <v>321251.645</v>
      </c>
      <c r="H43" s="30">
        <v>633140.113</v>
      </c>
      <c r="I43" s="30">
        <v>11005.301</v>
      </c>
      <c r="J43" s="31">
        <v>0</v>
      </c>
      <c r="K43" s="30">
        <v>-45074.088</v>
      </c>
      <c r="L43" s="30">
        <v>8406.456</v>
      </c>
      <c r="N43" s="45" t="str">
        <f t="shared" si="2"/>
        <v>Norway</v>
      </c>
      <c r="O43" s="95">
        <f t="shared" si="3"/>
        <v>33.889163</v>
      </c>
      <c r="P43" s="95">
        <f t="shared" si="4"/>
        <v>0</v>
      </c>
      <c r="Q43" s="95">
        <f t="shared" si="5"/>
        <v>0</v>
      </c>
      <c r="R43" s="95">
        <f t="shared" si="6"/>
        <v>321.251645</v>
      </c>
      <c r="S43" s="95">
        <f t="shared" si="7"/>
        <v>168.793988</v>
      </c>
      <c r="T43" s="95">
        <f t="shared" si="8"/>
        <v>0</v>
      </c>
      <c r="U43" s="95">
        <f t="shared" si="9"/>
        <v>633.140113</v>
      </c>
      <c r="V43" s="95">
        <f t="shared" si="10"/>
        <v>0</v>
      </c>
      <c r="W43" s="95">
        <f t="shared" si="11"/>
        <v>11.005301</v>
      </c>
      <c r="X43" s="88"/>
      <c r="Y43" s="45" t="str">
        <f t="shared" si="12"/>
        <v>Norway</v>
      </c>
      <c r="Z43" s="95">
        <f>O43/($B43/1000)*100</f>
        <v>2.9952966432415815</v>
      </c>
      <c r="AA43" s="95">
        <f t="shared" si="16"/>
        <v>0</v>
      </c>
      <c r="AB43" s="95">
        <f t="shared" si="17"/>
        <v>0</v>
      </c>
      <c r="AC43" s="95">
        <f t="shared" si="18"/>
        <v>28.393854811472806</v>
      </c>
      <c r="AD43" s="95">
        <f t="shared" si="19"/>
        <v>14.918871429659086</v>
      </c>
      <c r="AE43" s="95">
        <f t="shared" si="20"/>
        <v>0</v>
      </c>
      <c r="AF43" s="95">
        <f t="shared" si="21"/>
        <v>55.96014440281384</v>
      </c>
      <c r="AG43" s="95">
        <f t="shared" si="22"/>
        <v>0</v>
      </c>
      <c r="AH43" s="95">
        <f t="shared" si="23"/>
        <v>0.97270449385732</v>
      </c>
      <c r="AI43" s="89">
        <f t="shared" si="15"/>
        <v>46.30802288437347</v>
      </c>
    </row>
    <row r="44" spans="1:35" ht="13">
      <c r="A44" s="25"/>
      <c r="B44" s="30"/>
      <c r="C44" s="30"/>
      <c r="D44" s="31"/>
      <c r="E44" s="31"/>
      <c r="F44" s="30"/>
      <c r="G44" s="30"/>
      <c r="H44" s="30"/>
      <c r="I44" s="30"/>
      <c r="J44" s="31"/>
      <c r="K44" s="30"/>
      <c r="L44" s="30"/>
      <c r="N44" s="72"/>
      <c r="O44" s="96"/>
      <c r="P44" s="96"/>
      <c r="Q44" s="96"/>
      <c r="R44" s="96"/>
      <c r="S44" s="96"/>
      <c r="T44" s="96"/>
      <c r="U44" s="96"/>
      <c r="V44" s="96"/>
      <c r="W44" s="96"/>
      <c r="X44" s="88"/>
      <c r="Y44" s="72"/>
      <c r="Z44" s="96"/>
      <c r="AA44" s="96"/>
      <c r="AB44" s="96"/>
      <c r="AC44" s="96"/>
      <c r="AD44" s="96"/>
      <c r="AE44" s="96"/>
      <c r="AF44" s="96"/>
      <c r="AG44" s="96"/>
      <c r="AH44" s="96"/>
      <c r="AI44" s="89"/>
    </row>
    <row r="45" spans="1:35" ht="13">
      <c r="A45" s="25" t="s">
        <v>50</v>
      </c>
      <c r="B45" s="26">
        <v>306059.588</v>
      </c>
      <c r="C45" s="26">
        <v>162254.913</v>
      </c>
      <c r="D45" s="27">
        <v>0</v>
      </c>
      <c r="E45" s="27">
        <v>0</v>
      </c>
      <c r="F45" s="26">
        <v>8433.025</v>
      </c>
      <c r="G45" s="26">
        <v>70807.196</v>
      </c>
      <c r="H45" s="26">
        <v>75465.254</v>
      </c>
      <c r="I45" s="27">
        <v>0</v>
      </c>
      <c r="J45" s="27">
        <v>0</v>
      </c>
      <c r="K45" s="27">
        <v>-10900.8</v>
      </c>
      <c r="L45" s="27">
        <v>0</v>
      </c>
      <c r="N45" s="72" t="str">
        <f t="shared" si="2"/>
        <v>Bosnia and Herzegovina</v>
      </c>
      <c r="O45" s="96">
        <f t="shared" si="3"/>
        <v>162.254913</v>
      </c>
      <c r="P45" s="96">
        <f t="shared" si="4"/>
        <v>0</v>
      </c>
      <c r="Q45" s="96">
        <f t="shared" si="5"/>
        <v>0</v>
      </c>
      <c r="R45" s="96">
        <f t="shared" si="6"/>
        <v>70.80719599999999</v>
      </c>
      <c r="S45" s="96">
        <f t="shared" si="7"/>
        <v>8.433024999999999</v>
      </c>
      <c r="T45" s="96">
        <f t="shared" si="8"/>
        <v>0</v>
      </c>
      <c r="U45" s="96">
        <f t="shared" si="9"/>
        <v>75.465254</v>
      </c>
      <c r="V45" s="96">
        <f t="shared" si="10"/>
        <v>0</v>
      </c>
      <c r="W45" s="96">
        <f t="shared" si="11"/>
        <v>0</v>
      </c>
      <c r="X45" s="88"/>
      <c r="Y45" s="72" t="str">
        <f t="shared" si="12"/>
        <v>Bosnia and Herzegovina</v>
      </c>
      <c r="Z45" s="96">
        <f>O45/($B45/1000)*100</f>
        <v>53.01415781818278</v>
      </c>
      <c r="AA45" s="96">
        <f t="shared" si="16"/>
        <v>0</v>
      </c>
      <c r="AB45" s="96">
        <f t="shared" si="17"/>
        <v>0</v>
      </c>
      <c r="AC45" s="96">
        <f t="shared" si="18"/>
        <v>23.135101390778846</v>
      </c>
      <c r="AD45" s="96">
        <f t="shared" si="19"/>
        <v>2.755353967215038</v>
      </c>
      <c r="AE45" s="96">
        <f t="shared" si="20"/>
        <v>0</v>
      </c>
      <c r="AF45" s="96">
        <f t="shared" si="21"/>
        <v>24.657046195853866</v>
      </c>
      <c r="AG45" s="96">
        <f t="shared" si="22"/>
        <v>0</v>
      </c>
      <c r="AH45" s="96">
        <f t="shared" si="23"/>
        <v>0</v>
      </c>
      <c r="AI45" s="89"/>
    </row>
    <row r="46" spans="1:35" ht="13">
      <c r="A46" s="25" t="s">
        <v>40</v>
      </c>
      <c r="B46" s="97">
        <v>44446.723</v>
      </c>
      <c r="C46" s="30">
        <v>14943.419</v>
      </c>
      <c r="D46" s="31">
        <v>0</v>
      </c>
      <c r="E46" s="31">
        <v>0</v>
      </c>
      <c r="F46" s="31">
        <v>0</v>
      </c>
      <c r="G46" s="31">
        <v>17329.09</v>
      </c>
      <c r="H46" s="30">
        <v>12658.774</v>
      </c>
      <c r="I46" s="31">
        <v>0</v>
      </c>
      <c r="J46" s="31">
        <v>0</v>
      </c>
      <c r="K46" s="31">
        <v>-484.56</v>
      </c>
      <c r="L46" s="31">
        <v>0</v>
      </c>
      <c r="N46" s="43" t="str">
        <f t="shared" si="2"/>
        <v>Montenegro</v>
      </c>
      <c r="O46" s="93">
        <f t="shared" si="3"/>
        <v>14.943419</v>
      </c>
      <c r="P46" s="93">
        <f t="shared" si="4"/>
        <v>0</v>
      </c>
      <c r="Q46" s="93">
        <f t="shared" si="5"/>
        <v>0</v>
      </c>
      <c r="R46" s="93">
        <f t="shared" si="6"/>
        <v>17.32909</v>
      </c>
      <c r="S46" s="93">
        <f t="shared" si="7"/>
        <v>0</v>
      </c>
      <c r="T46" s="93">
        <f t="shared" si="8"/>
        <v>0</v>
      </c>
      <c r="U46" s="93">
        <f t="shared" si="9"/>
        <v>12.658774</v>
      </c>
      <c r="V46" s="93">
        <f t="shared" si="10"/>
        <v>0</v>
      </c>
      <c r="W46" s="93">
        <f t="shared" si="11"/>
        <v>0</v>
      </c>
      <c r="X46" s="88"/>
      <c r="Y46" s="43" t="str">
        <f t="shared" si="12"/>
        <v>Montenegro</v>
      </c>
      <c r="Z46" s="93">
        <f>O46/($B46/1000)*100</f>
        <v>33.620969086967335</v>
      </c>
      <c r="AA46" s="93">
        <f t="shared" si="16"/>
        <v>0</v>
      </c>
      <c r="AB46" s="93">
        <f t="shared" si="17"/>
        <v>0</v>
      </c>
      <c r="AC46" s="93">
        <f t="shared" si="18"/>
        <v>38.98845365945201</v>
      </c>
      <c r="AD46" s="93">
        <f t="shared" si="19"/>
        <v>0</v>
      </c>
      <c r="AE46" s="93">
        <f t="shared" si="20"/>
        <v>0</v>
      </c>
      <c r="AF46" s="93">
        <f t="shared" si="21"/>
        <v>28.480781361541545</v>
      </c>
      <c r="AG46" s="93">
        <f t="shared" si="22"/>
        <v>0</v>
      </c>
      <c r="AH46" s="93">
        <f t="shared" si="23"/>
        <v>0</v>
      </c>
      <c r="AI46" s="89">
        <f t="shared" si="15"/>
        <v>72.60942274641934</v>
      </c>
    </row>
    <row r="47" spans="1:35" ht="13">
      <c r="A47" s="25" t="s">
        <v>43</v>
      </c>
      <c r="B47" s="26">
        <v>112716.884</v>
      </c>
      <c r="C47" s="26">
        <v>2603.585</v>
      </c>
      <c r="D47" s="26">
        <v>3.563</v>
      </c>
      <c r="E47" s="27">
        <v>0</v>
      </c>
      <c r="F47" s="27">
        <v>26339.58</v>
      </c>
      <c r="G47" s="26">
        <v>46719.904</v>
      </c>
      <c r="H47" s="26">
        <v>23885.052</v>
      </c>
      <c r="I47" s="27">
        <v>0</v>
      </c>
      <c r="J47" s="27">
        <v>0</v>
      </c>
      <c r="K47" s="27">
        <v>13165.2</v>
      </c>
      <c r="L47" s="27">
        <v>0</v>
      </c>
      <c r="N47" s="43" t="str">
        <f t="shared" si="2"/>
        <v>Moldova</v>
      </c>
      <c r="O47" s="93">
        <f t="shared" si="3"/>
        <v>2.603585</v>
      </c>
      <c r="P47" s="93">
        <f t="shared" si="4"/>
        <v>0.003563</v>
      </c>
      <c r="Q47" s="93">
        <f t="shared" si="5"/>
        <v>0</v>
      </c>
      <c r="R47" s="93">
        <f t="shared" si="6"/>
        <v>46.719904</v>
      </c>
      <c r="S47" s="93">
        <f t="shared" si="7"/>
        <v>26.33958</v>
      </c>
      <c r="T47" s="93">
        <f t="shared" si="8"/>
        <v>0</v>
      </c>
      <c r="U47" s="93">
        <f t="shared" si="9"/>
        <v>23.885051999999998</v>
      </c>
      <c r="V47" s="93">
        <f t="shared" si="10"/>
        <v>13.1652</v>
      </c>
      <c r="W47" s="93">
        <f t="shared" si="11"/>
        <v>0</v>
      </c>
      <c r="X47" s="88"/>
      <c r="Y47" s="43" t="str">
        <f t="shared" si="12"/>
        <v>Moldova</v>
      </c>
      <c r="Z47" s="93">
        <f aca="true" t="shared" si="24" ref="Z47:Z52">O47/($B47/1000)*100</f>
        <v>2.309844725657959</v>
      </c>
      <c r="AA47" s="93">
        <f t="shared" si="16"/>
        <v>0.003161017119671264</v>
      </c>
      <c r="AB47" s="93">
        <f t="shared" si="17"/>
        <v>0</v>
      </c>
      <c r="AC47" s="93">
        <f t="shared" si="18"/>
        <v>41.448895979062016</v>
      </c>
      <c r="AD47" s="93">
        <f t="shared" si="19"/>
        <v>23.367909992969643</v>
      </c>
      <c r="AE47" s="93">
        <f t="shared" si="20"/>
        <v>0</v>
      </c>
      <c r="AF47" s="93">
        <f t="shared" si="21"/>
        <v>21.190305438180847</v>
      </c>
      <c r="AG47" s="93">
        <f t="shared" si="22"/>
        <v>11.679882847009857</v>
      </c>
      <c r="AH47" s="93">
        <f t="shared" si="23"/>
        <v>0</v>
      </c>
      <c r="AI47" s="89">
        <f t="shared" si="15"/>
        <v>67.12665069768963</v>
      </c>
    </row>
    <row r="48" spans="1:35" ht="13">
      <c r="A48" s="25" t="s">
        <v>97</v>
      </c>
      <c r="B48" s="30">
        <v>114778.311</v>
      </c>
      <c r="C48" s="30">
        <v>34880.896</v>
      </c>
      <c r="D48" s="31">
        <v>0</v>
      </c>
      <c r="E48" s="31">
        <v>0</v>
      </c>
      <c r="F48" s="30">
        <v>10035.576</v>
      </c>
      <c r="G48" s="30">
        <v>49604.977</v>
      </c>
      <c r="H48" s="30">
        <v>15171.772</v>
      </c>
      <c r="I48" s="31">
        <v>0</v>
      </c>
      <c r="J48" s="31">
        <v>0</v>
      </c>
      <c r="K48" s="31">
        <v>5085.09</v>
      </c>
      <c r="L48" s="31">
        <v>0</v>
      </c>
      <c r="N48" s="43" t="str">
        <f t="shared" si="2"/>
        <v>North Macedonia</v>
      </c>
      <c r="O48" s="93">
        <f t="shared" si="3"/>
        <v>34.880896</v>
      </c>
      <c r="P48" s="93">
        <f t="shared" si="4"/>
        <v>0</v>
      </c>
      <c r="Q48" s="93">
        <f t="shared" si="5"/>
        <v>0</v>
      </c>
      <c r="R48" s="93">
        <f t="shared" si="6"/>
        <v>49.604977</v>
      </c>
      <c r="S48" s="93">
        <f t="shared" si="7"/>
        <v>10.035575999999999</v>
      </c>
      <c r="T48" s="93">
        <f t="shared" si="8"/>
        <v>0</v>
      </c>
      <c r="U48" s="93">
        <f t="shared" si="9"/>
        <v>15.171772</v>
      </c>
      <c r="V48" s="93">
        <f t="shared" si="10"/>
        <v>5.08509</v>
      </c>
      <c r="W48" s="93">
        <f t="shared" si="11"/>
        <v>0</v>
      </c>
      <c r="X48" s="88"/>
      <c r="Y48" s="43" t="str">
        <f t="shared" si="12"/>
        <v>North Macedonia</v>
      </c>
      <c r="Z48" s="93">
        <f t="shared" si="24"/>
        <v>30.389797250109385</v>
      </c>
      <c r="AA48" s="93">
        <f t="shared" si="16"/>
        <v>0</v>
      </c>
      <c r="AB48" s="93">
        <f t="shared" si="17"/>
        <v>0</v>
      </c>
      <c r="AC48" s="93">
        <f t="shared" si="18"/>
        <v>43.218075407992366</v>
      </c>
      <c r="AD48" s="93">
        <f t="shared" si="19"/>
        <v>8.743442826929208</v>
      </c>
      <c r="AE48" s="93">
        <f t="shared" si="20"/>
        <v>0</v>
      </c>
      <c r="AF48" s="93">
        <f t="shared" si="21"/>
        <v>13.218326587851603</v>
      </c>
      <c r="AG48" s="93">
        <f t="shared" si="22"/>
        <v>4.4303579271174325</v>
      </c>
      <c r="AH48" s="93">
        <f t="shared" si="23"/>
        <v>0</v>
      </c>
      <c r="AI48" s="89"/>
    </row>
    <row r="49" spans="1:35" ht="13">
      <c r="A49" s="25" t="s">
        <v>51</v>
      </c>
      <c r="B49" s="26">
        <v>245758.646</v>
      </c>
      <c r="C49" s="26">
        <v>9868.557</v>
      </c>
      <c r="D49" s="27">
        <v>0</v>
      </c>
      <c r="E49" s="27">
        <v>0</v>
      </c>
      <c r="F49" s="26">
        <v>120809.228</v>
      </c>
      <c r="G49" s="26">
        <v>64404.196</v>
      </c>
      <c r="H49" s="26">
        <v>48653.105</v>
      </c>
      <c r="I49" s="27">
        <v>0</v>
      </c>
      <c r="J49" s="27">
        <v>0</v>
      </c>
      <c r="K49" s="27">
        <v>2023.56</v>
      </c>
      <c r="L49" s="27">
        <v>0</v>
      </c>
      <c r="N49" s="43" t="str">
        <f t="shared" si="2"/>
        <v>Georgia</v>
      </c>
      <c r="O49" s="93">
        <f t="shared" si="3"/>
        <v>9.868557000000001</v>
      </c>
      <c r="P49" s="93">
        <f t="shared" si="4"/>
        <v>0</v>
      </c>
      <c r="Q49" s="93">
        <f t="shared" si="5"/>
        <v>0</v>
      </c>
      <c r="R49" s="93">
        <f t="shared" si="6"/>
        <v>64.404196</v>
      </c>
      <c r="S49" s="93">
        <f t="shared" si="7"/>
        <v>120.809228</v>
      </c>
      <c r="T49" s="93">
        <f t="shared" si="8"/>
        <v>0</v>
      </c>
      <c r="U49" s="93">
        <f t="shared" si="9"/>
        <v>48.653105000000004</v>
      </c>
      <c r="V49" s="93">
        <f t="shared" si="10"/>
        <v>2.02356</v>
      </c>
      <c r="W49" s="93">
        <f t="shared" si="11"/>
        <v>0</v>
      </c>
      <c r="X49" s="88"/>
      <c r="Y49" s="43" t="str">
        <f t="shared" si="12"/>
        <v>Georgia</v>
      </c>
      <c r="Z49" s="93">
        <f t="shared" si="24"/>
        <v>4.015548246469425</v>
      </c>
      <c r="AA49" s="93">
        <f t="shared" si="16"/>
        <v>0</v>
      </c>
      <c r="AB49" s="93">
        <f t="shared" si="17"/>
        <v>0</v>
      </c>
      <c r="AC49" s="93">
        <f t="shared" si="18"/>
        <v>26.20627882202769</v>
      </c>
      <c r="AD49" s="93">
        <f t="shared" si="19"/>
        <v>49.15767154739289</v>
      </c>
      <c r="AE49" s="93">
        <f t="shared" si="20"/>
        <v>0</v>
      </c>
      <c r="AF49" s="93">
        <f t="shared" si="21"/>
        <v>19.79710817579944</v>
      </c>
      <c r="AG49" s="93">
        <f t="shared" si="22"/>
        <v>0.8233932083105633</v>
      </c>
      <c r="AH49" s="93">
        <f t="shared" si="23"/>
        <v>0</v>
      </c>
      <c r="AI49" s="89">
        <f t="shared" si="15"/>
        <v>79.37949861589</v>
      </c>
    </row>
    <row r="50" spans="1:35" ht="13">
      <c r="A50" s="25" t="s">
        <v>41</v>
      </c>
      <c r="B50" s="30">
        <v>93756.296</v>
      </c>
      <c r="C50" s="31">
        <v>6005.35</v>
      </c>
      <c r="D50" s="31">
        <v>0</v>
      </c>
      <c r="E50" s="31">
        <v>0</v>
      </c>
      <c r="F50" s="30">
        <v>1596.793</v>
      </c>
      <c r="G50" s="30">
        <v>45352.454</v>
      </c>
      <c r="H50" s="30">
        <v>37486.077</v>
      </c>
      <c r="I50" s="31">
        <v>0</v>
      </c>
      <c r="J50" s="31">
        <v>0</v>
      </c>
      <c r="K50" s="30">
        <v>3315.622</v>
      </c>
      <c r="L50" s="31">
        <v>0</v>
      </c>
      <c r="N50" s="43" t="str">
        <f t="shared" si="2"/>
        <v>Albania</v>
      </c>
      <c r="O50" s="93">
        <f t="shared" si="3"/>
        <v>6.00535</v>
      </c>
      <c r="P50" s="93">
        <f t="shared" si="4"/>
        <v>0</v>
      </c>
      <c r="Q50" s="93">
        <f t="shared" si="5"/>
        <v>0</v>
      </c>
      <c r="R50" s="93">
        <f t="shared" si="6"/>
        <v>45.352453999999994</v>
      </c>
      <c r="S50" s="93">
        <f t="shared" si="7"/>
        <v>1.596793</v>
      </c>
      <c r="T50" s="93">
        <f t="shared" si="8"/>
        <v>0</v>
      </c>
      <c r="U50" s="93">
        <f t="shared" si="9"/>
        <v>37.486076999999995</v>
      </c>
      <c r="V50" s="93">
        <f t="shared" si="10"/>
        <v>3.315622</v>
      </c>
      <c r="W50" s="93">
        <f t="shared" si="11"/>
        <v>0</v>
      </c>
      <c r="X50" s="88"/>
      <c r="Y50" s="43" t="str">
        <f t="shared" si="12"/>
        <v>Albania</v>
      </c>
      <c r="Z50" s="93">
        <f t="shared" si="24"/>
        <v>6.405276505377302</v>
      </c>
      <c r="AA50" s="93">
        <f t="shared" si="16"/>
        <v>0</v>
      </c>
      <c r="AB50" s="93">
        <f t="shared" si="17"/>
        <v>0</v>
      </c>
      <c r="AC50" s="93">
        <f t="shared" si="18"/>
        <v>48.37270235163726</v>
      </c>
      <c r="AD50" s="93">
        <f t="shared" si="19"/>
        <v>1.7031314888975562</v>
      </c>
      <c r="AE50" s="93">
        <f t="shared" si="20"/>
        <v>0</v>
      </c>
      <c r="AF50" s="93">
        <f t="shared" si="21"/>
        <v>39.982463684358855</v>
      </c>
      <c r="AG50" s="93">
        <f t="shared" si="22"/>
        <v>3.536425969729008</v>
      </c>
      <c r="AH50" s="93">
        <f t="shared" si="23"/>
        <v>0</v>
      </c>
      <c r="AI50" s="89">
        <f t="shared" si="15"/>
        <v>56.481110345912114</v>
      </c>
    </row>
    <row r="51" spans="1:35" ht="13">
      <c r="A51" s="25" t="s">
        <v>42</v>
      </c>
      <c r="B51" s="26">
        <v>688242.755</v>
      </c>
      <c r="C51" s="26">
        <v>288322.461</v>
      </c>
      <c r="D51" s="27">
        <v>0</v>
      </c>
      <c r="E51" s="27">
        <v>0</v>
      </c>
      <c r="F51" s="26">
        <v>96937.202</v>
      </c>
      <c r="G51" s="26">
        <v>187348.302</v>
      </c>
      <c r="H51" s="26">
        <v>105673.534</v>
      </c>
      <c r="I51" s="26">
        <v>58.404</v>
      </c>
      <c r="J51" s="27">
        <v>0</v>
      </c>
      <c r="K51" s="26">
        <v>9902.851</v>
      </c>
      <c r="L51" s="27">
        <v>0</v>
      </c>
      <c r="N51" s="43" t="str">
        <f t="shared" si="2"/>
        <v>Serbia</v>
      </c>
      <c r="O51" s="93">
        <f t="shared" si="3"/>
        <v>288.32246100000003</v>
      </c>
      <c r="P51" s="93">
        <f t="shared" si="4"/>
        <v>0</v>
      </c>
      <c r="Q51" s="93">
        <f t="shared" si="5"/>
        <v>0</v>
      </c>
      <c r="R51" s="93">
        <f t="shared" si="6"/>
        <v>187.348302</v>
      </c>
      <c r="S51" s="93">
        <f t="shared" si="7"/>
        <v>96.937202</v>
      </c>
      <c r="T51" s="93">
        <f t="shared" si="8"/>
        <v>0</v>
      </c>
      <c r="U51" s="93">
        <f t="shared" si="9"/>
        <v>105.673534</v>
      </c>
      <c r="V51" s="93">
        <f t="shared" si="10"/>
        <v>9.902851</v>
      </c>
      <c r="W51" s="93">
        <f t="shared" si="11"/>
        <v>0.058404000000000005</v>
      </c>
      <c r="X51" s="88"/>
      <c r="Y51" s="43" t="str">
        <f t="shared" si="12"/>
        <v>Serbia</v>
      </c>
      <c r="Z51" s="93">
        <f t="shared" si="24"/>
        <v>41.89255301350757</v>
      </c>
      <c r="AA51" s="93">
        <f t="shared" si="16"/>
        <v>0</v>
      </c>
      <c r="AB51" s="93">
        <f t="shared" si="17"/>
        <v>0</v>
      </c>
      <c r="AC51" s="93">
        <f t="shared" si="18"/>
        <v>27.22125305917677</v>
      </c>
      <c r="AD51" s="93">
        <f t="shared" si="19"/>
        <v>14.084739911283192</v>
      </c>
      <c r="AE51" s="93">
        <f t="shared" si="20"/>
        <v>0</v>
      </c>
      <c r="AF51" s="93">
        <f t="shared" si="21"/>
        <v>15.354107723226235</v>
      </c>
      <c r="AG51" s="93">
        <f t="shared" si="22"/>
        <v>1.4388601882194896</v>
      </c>
      <c r="AH51" s="93">
        <f t="shared" si="23"/>
        <v>0.00848595928917552</v>
      </c>
      <c r="AI51" s="89">
        <f t="shared" si="15"/>
        <v>83.19854598396753</v>
      </c>
    </row>
    <row r="52" spans="1:35" ht="13">
      <c r="A52" s="25" t="s">
        <v>205</v>
      </c>
      <c r="B52" s="30">
        <v>7095949.812</v>
      </c>
      <c r="C52" s="30">
        <v>2118736.528</v>
      </c>
      <c r="D52" s="31">
        <v>0</v>
      </c>
      <c r="E52" s="31">
        <v>0</v>
      </c>
      <c r="F52" s="30">
        <v>1757569.029</v>
      </c>
      <c r="G52" s="30">
        <v>2051178.947</v>
      </c>
      <c r="H52" s="30">
        <v>1111163.811</v>
      </c>
      <c r="I52" s="30">
        <v>47488.426</v>
      </c>
      <c r="J52" s="31">
        <v>0</v>
      </c>
      <c r="K52" s="30">
        <v>9813.071</v>
      </c>
      <c r="L52" s="31">
        <v>0</v>
      </c>
      <c r="N52" s="43" t="str">
        <f t="shared" si="2"/>
        <v>Türkiye</v>
      </c>
      <c r="O52" s="93">
        <f t="shared" si="3"/>
        <v>2118.736528</v>
      </c>
      <c r="P52" s="93">
        <f t="shared" si="4"/>
        <v>0</v>
      </c>
      <c r="Q52" s="93">
        <f t="shared" si="5"/>
        <v>0</v>
      </c>
      <c r="R52" s="93">
        <f t="shared" si="6"/>
        <v>2051.178947</v>
      </c>
      <c r="S52" s="93">
        <f t="shared" si="7"/>
        <v>1757.569029</v>
      </c>
      <c r="T52" s="93">
        <f t="shared" si="8"/>
        <v>0</v>
      </c>
      <c r="U52" s="93">
        <f t="shared" si="9"/>
        <v>1111.163811</v>
      </c>
      <c r="V52" s="93">
        <f t="shared" si="10"/>
        <v>9.813071</v>
      </c>
      <c r="W52" s="93">
        <f t="shared" si="11"/>
        <v>47.488426</v>
      </c>
      <c r="X52" s="88"/>
      <c r="Y52" s="43" t="str">
        <f t="shared" si="12"/>
        <v>Türkiye</v>
      </c>
      <c r="Z52" s="93">
        <f t="shared" si="24"/>
        <v>29.85839223971107</v>
      </c>
      <c r="AA52" s="93">
        <f t="shared" si="16"/>
        <v>0</v>
      </c>
      <c r="AB52" s="93">
        <f t="shared" si="17"/>
        <v>0</v>
      </c>
      <c r="AC52" s="93">
        <f t="shared" si="18"/>
        <v>28.906333913625488</v>
      </c>
      <c r="AD52" s="93">
        <f t="shared" si="19"/>
        <v>24.768622602541036</v>
      </c>
      <c r="AE52" s="93">
        <f t="shared" si="20"/>
        <v>0</v>
      </c>
      <c r="AF52" s="93">
        <f t="shared" si="21"/>
        <v>15.659127254830702</v>
      </c>
      <c r="AG52" s="93">
        <f t="shared" si="22"/>
        <v>0.1382911556590361</v>
      </c>
      <c r="AH52" s="93">
        <f t="shared" si="23"/>
        <v>0.6692328336326739</v>
      </c>
      <c r="AI52" s="89">
        <f t="shared" si="15"/>
        <v>83.5333487558776</v>
      </c>
    </row>
    <row r="53" spans="1:35" ht="13">
      <c r="A53" s="25"/>
      <c r="B53" s="30"/>
      <c r="C53" s="30"/>
      <c r="D53" s="31"/>
      <c r="E53" s="31"/>
      <c r="F53" s="30"/>
      <c r="G53" s="30"/>
      <c r="H53" s="30"/>
      <c r="I53" s="30"/>
      <c r="J53" s="31"/>
      <c r="K53" s="30"/>
      <c r="L53" s="31"/>
      <c r="N53" s="43"/>
      <c r="O53" s="94"/>
      <c r="P53" s="94"/>
      <c r="Q53" s="94"/>
      <c r="R53" s="94"/>
      <c r="S53" s="94"/>
      <c r="T53" s="94"/>
      <c r="U53" s="94"/>
      <c r="V53" s="94"/>
      <c r="W53" s="94"/>
      <c r="X53" s="88"/>
      <c r="Y53" s="43"/>
      <c r="Z53" s="94"/>
      <c r="AA53" s="94"/>
      <c r="AB53" s="94"/>
      <c r="AC53" s="94"/>
      <c r="AD53" s="94"/>
      <c r="AE53" s="94"/>
      <c r="AF53" s="94"/>
      <c r="AG53" s="94"/>
      <c r="AH53" s="94"/>
      <c r="AI53" s="89"/>
    </row>
    <row r="54" spans="1:35" ht="13">
      <c r="A54" s="25" t="s">
        <v>297</v>
      </c>
      <c r="B54" s="30">
        <v>111459.232</v>
      </c>
      <c r="C54" s="30">
        <v>64181.704</v>
      </c>
      <c r="D54" s="31">
        <v>0</v>
      </c>
      <c r="E54" s="31">
        <v>0</v>
      </c>
      <c r="F54" s="31">
        <v>0</v>
      </c>
      <c r="G54" s="30">
        <v>32029.845</v>
      </c>
      <c r="H54" s="30">
        <v>13272.936</v>
      </c>
      <c r="I54" s="31">
        <v>0</v>
      </c>
      <c r="J54" s="31">
        <v>0</v>
      </c>
      <c r="K54" s="30">
        <v>1974.748</v>
      </c>
      <c r="L54" s="31">
        <v>0</v>
      </c>
      <c r="N54" s="98" t="str">
        <f t="shared" si="2"/>
        <v>Kosovo**</v>
      </c>
      <c r="O54" s="95">
        <f t="shared" si="3"/>
        <v>64.181704</v>
      </c>
      <c r="P54" s="95">
        <f t="shared" si="4"/>
        <v>0</v>
      </c>
      <c r="Q54" s="95">
        <f t="shared" si="5"/>
        <v>0</v>
      </c>
      <c r="R54" s="95">
        <f t="shared" si="6"/>
        <v>32.029845</v>
      </c>
      <c r="S54" s="95">
        <f t="shared" si="7"/>
        <v>0</v>
      </c>
      <c r="T54" s="95">
        <f t="shared" si="8"/>
        <v>0</v>
      </c>
      <c r="U54" s="95">
        <f t="shared" si="9"/>
        <v>13.272936</v>
      </c>
      <c r="V54" s="95">
        <f t="shared" si="10"/>
        <v>1.974748</v>
      </c>
      <c r="W54" s="95">
        <f t="shared" si="11"/>
        <v>0</v>
      </c>
      <c r="X54" s="88"/>
      <c r="Y54" s="98" t="str">
        <f t="shared" si="12"/>
        <v>Kosovo**</v>
      </c>
      <c r="Z54" s="95">
        <f>O54/($B54/1000)*100</f>
        <v>57.58312061579609</v>
      </c>
      <c r="AA54" s="95">
        <f t="shared" si="16"/>
        <v>0</v>
      </c>
      <c r="AB54" s="95">
        <f t="shared" si="17"/>
        <v>0</v>
      </c>
      <c r="AC54" s="95">
        <f t="shared" si="18"/>
        <v>28.73682549687764</v>
      </c>
      <c r="AD54" s="95">
        <f t="shared" si="19"/>
        <v>0</v>
      </c>
      <c r="AE54" s="95">
        <f t="shared" si="20"/>
        <v>0</v>
      </c>
      <c r="AF54" s="95">
        <f t="shared" si="21"/>
        <v>11.908332546199492</v>
      </c>
      <c r="AG54" s="95">
        <f t="shared" si="22"/>
        <v>1.7717222383157996</v>
      </c>
      <c r="AH54" s="95">
        <f t="shared" si="23"/>
        <v>0</v>
      </c>
      <c r="AI54" s="89"/>
    </row>
    <row r="55" spans="1:34" ht="14.5" customHeight="1">
      <c r="A55" s="12" t="s">
        <v>299</v>
      </c>
      <c r="N55" s="12" t="str">
        <f t="shared" si="2"/>
        <v>*Data for 2021</v>
      </c>
      <c r="Y55" s="99" t="s">
        <v>301</v>
      </c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4" ht="15" customHeight="1">
      <c r="A56" s="12" t="s">
        <v>298</v>
      </c>
      <c r="Y56" s="100" t="s">
        <v>298</v>
      </c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ht="15" customHeight="1">
      <c r="Y57" s="101" t="s">
        <v>335</v>
      </c>
    </row>
  </sheetData>
  <conditionalFormatting sqref="AI14:AI44">
    <cfRule type="cellIs" priority="1" dxfId="2" operator="greaterThan">
      <formula>50</formula>
    </cfRule>
  </conditionalFormatting>
  <hyperlinks>
    <hyperlink ref="A2" r:id="rId1" display="https://ec.europa.eu/eurostat/databrowser/product/page/NRG_BAL_C__custom_6168045"/>
    <hyperlink ref="B2" r:id="rId2" display="https://ec.europa.eu/eurostat/databrowser/view/NRG_BAL_C__custom_6168045/default/tabl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167"/>
  <sheetViews>
    <sheetView workbookViewId="0" topLeftCell="A1">
      <pane xSplit="1" topLeftCell="B1" activePane="topRight" state="frozen"/>
      <selection pane="topRight" activeCell="B1" sqref="B1"/>
    </sheetView>
  </sheetViews>
  <sheetFormatPr defaultColWidth="9.140625" defaultRowHeight="12.75"/>
  <cols>
    <col min="1" max="1" width="39.8515625" style="80" customWidth="1"/>
    <col min="2" max="6" width="13.421875" style="80" customWidth="1"/>
    <col min="7" max="7" width="20.57421875" style="80" customWidth="1"/>
    <col min="8" max="8" width="11.8515625" style="80" customWidth="1"/>
    <col min="9" max="9" width="20.57421875" style="80" customWidth="1"/>
    <col min="10" max="10" width="11.8515625" style="80" customWidth="1"/>
    <col min="11" max="13" width="14.421875" style="80" customWidth="1"/>
    <col min="14" max="16384" width="9.140625" style="80" customWidth="1"/>
  </cols>
  <sheetData>
    <row r="1" ht="13">
      <c r="A1" s="102"/>
    </row>
    <row r="3" spans="1:2" ht="12.75">
      <c r="A3" s="103"/>
      <c r="B3" s="5"/>
    </row>
    <row r="4" spans="1:2" ht="12.75">
      <c r="A4" s="103"/>
      <c r="B4" s="5"/>
    </row>
    <row r="5" spans="1:2" ht="12.75">
      <c r="A5" s="103"/>
      <c r="B5" s="103"/>
    </row>
    <row r="6" spans="1:2" ht="12.75">
      <c r="A6" s="3"/>
      <c r="B6" s="3"/>
    </row>
    <row r="7" spans="1:2" ht="13">
      <c r="A7" s="102" t="s">
        <v>84</v>
      </c>
      <c r="B7" s="102" t="s">
        <v>143</v>
      </c>
    </row>
    <row r="8" spans="1:2" ht="12.75">
      <c r="A8" s="103" t="s">
        <v>98</v>
      </c>
      <c r="B8" s="103" t="s">
        <v>48</v>
      </c>
    </row>
    <row r="9" spans="1:2" ht="12.75">
      <c r="A9" s="103" t="s">
        <v>2</v>
      </c>
      <c r="B9" s="103" t="s">
        <v>144</v>
      </c>
    </row>
    <row r="10" spans="1:2" ht="13">
      <c r="A10" s="103"/>
      <c r="B10" s="102"/>
    </row>
    <row r="11" spans="1:2" ht="13">
      <c r="A11" s="103"/>
      <c r="B11" s="102"/>
    </row>
    <row r="12" spans="1:2" ht="13">
      <c r="A12" s="103"/>
      <c r="B12" s="102"/>
    </row>
    <row r="13" spans="1:9" ht="13">
      <c r="A13" s="103"/>
      <c r="B13" s="102"/>
      <c r="G13" s="72" t="s">
        <v>308</v>
      </c>
      <c r="I13" s="72" t="s">
        <v>309</v>
      </c>
    </row>
    <row r="14" spans="1:9" ht="13">
      <c r="A14" s="103"/>
      <c r="B14" s="102"/>
      <c r="G14" s="3" t="s">
        <v>215</v>
      </c>
      <c r="I14" s="3" t="s">
        <v>146</v>
      </c>
    </row>
    <row r="15" spans="1:2" ht="13">
      <c r="A15" s="103"/>
      <c r="B15" s="102"/>
    </row>
    <row r="16" spans="1:7" ht="15" customHeight="1">
      <c r="A16" s="103" t="s">
        <v>210</v>
      </c>
      <c r="B16" s="102"/>
      <c r="D16" s="104"/>
      <c r="G16" s="105" t="s">
        <v>310</v>
      </c>
    </row>
    <row r="17" ht="13" thickBot="1">
      <c r="C17" s="80" t="s">
        <v>119</v>
      </c>
    </row>
    <row r="18" spans="1:10" ht="12.75" customHeight="1">
      <c r="A18" s="106" t="s">
        <v>46</v>
      </c>
      <c r="B18" s="107">
        <f>'DATA-3'!B8</f>
        <v>2022</v>
      </c>
      <c r="C18" s="108">
        <v>2022</v>
      </c>
      <c r="D18" s="109">
        <v>2022</v>
      </c>
      <c r="E18" s="110">
        <v>2022</v>
      </c>
      <c r="F18" s="111">
        <v>2022</v>
      </c>
      <c r="G18" s="284" t="s">
        <v>306</v>
      </c>
      <c r="H18" s="285"/>
      <c r="I18" s="288" t="s">
        <v>307</v>
      </c>
      <c r="J18" s="289"/>
    </row>
    <row r="19" spans="1:10" ht="13.5" thickBot="1">
      <c r="A19" s="112" t="s">
        <v>118</v>
      </c>
      <c r="B19" s="113">
        <f>'DATA-3'!B12</f>
        <v>58461090.522</v>
      </c>
      <c r="C19" s="114">
        <f>SUM(C20:C46)</f>
        <v>445970805</v>
      </c>
      <c r="D19" s="113">
        <f>1000*B19/C19</f>
        <v>131.08725922541052</v>
      </c>
      <c r="E19" s="114">
        <f>C129</f>
        <v>15920742.4</v>
      </c>
      <c r="F19" s="113">
        <f>1000*B19/E19</f>
        <v>3672.0078155400593</v>
      </c>
      <c r="G19" s="286"/>
      <c r="H19" s="287"/>
      <c r="I19" s="290"/>
      <c r="J19" s="291"/>
    </row>
    <row r="20" spans="1:10" ht="13">
      <c r="A20" s="115" t="s">
        <v>12</v>
      </c>
      <c r="B20" s="116">
        <f>'DATA-3'!B14</f>
        <v>2509029.87</v>
      </c>
      <c r="C20" s="117">
        <f>B73</f>
        <v>11617623</v>
      </c>
      <c r="D20" s="116">
        <f aca="true" t="shared" si="0" ref="D20:D57">1000*B20/C20</f>
        <v>215.96757529487743</v>
      </c>
      <c r="E20" s="118">
        <f>C130</f>
        <v>495205.1</v>
      </c>
      <c r="F20" s="116">
        <f aca="true" t="shared" si="1" ref="F20:F57">1000*B20/E20</f>
        <v>5066.647879838071</v>
      </c>
      <c r="G20" s="119" t="str">
        <f>A20</f>
        <v>Belgium</v>
      </c>
      <c r="H20" s="120">
        <f>D20</f>
        <v>215.96757529487743</v>
      </c>
      <c r="I20" s="121" t="str">
        <f>A20</f>
        <v>Belgium</v>
      </c>
      <c r="J20" s="122">
        <f>F20</f>
        <v>5066.647879838071</v>
      </c>
    </row>
    <row r="21" spans="1:11" ht="13">
      <c r="A21" s="123" t="s">
        <v>13</v>
      </c>
      <c r="B21" s="124">
        <f>'DATA-3'!B15</f>
        <v>821564.008</v>
      </c>
      <c r="C21" s="125">
        <f>B74</f>
        <v>6838937</v>
      </c>
      <c r="D21" s="124">
        <f t="shared" si="0"/>
        <v>120.13036645899794</v>
      </c>
      <c r="E21" s="118">
        <f aca="true" t="shared" si="2" ref="E21:E45">C131</f>
        <v>142331.6</v>
      </c>
      <c r="F21" s="124">
        <f t="shared" si="1"/>
        <v>5772.182761944642</v>
      </c>
      <c r="G21" s="126" t="str">
        <f aca="true" t="shared" si="3" ref="G21:G58">A21</f>
        <v>Bulgaria</v>
      </c>
      <c r="H21" s="127">
        <f>D21</f>
        <v>120.13036645899794</v>
      </c>
      <c r="I21" s="128" t="str">
        <f aca="true" t="shared" si="4" ref="I21:I58">A21</f>
        <v>Bulgaria</v>
      </c>
      <c r="J21" s="129">
        <f aca="true" t="shared" si="5" ref="J21:J57">F21</f>
        <v>5772.182761944642</v>
      </c>
      <c r="K21" s="130">
        <v>4.956319133161928</v>
      </c>
    </row>
    <row r="22" spans="1:11" ht="13">
      <c r="A22" s="123" t="s">
        <v>96</v>
      </c>
      <c r="B22" s="124">
        <f>'DATA-3'!B16</f>
        <v>1752801.035</v>
      </c>
      <c r="C22" s="125">
        <f aca="true" t="shared" si="6" ref="C22:C57">B75</f>
        <v>10516707</v>
      </c>
      <c r="D22" s="124">
        <f t="shared" si="0"/>
        <v>166.66823892688083</v>
      </c>
      <c r="E22" s="118">
        <f t="shared" si="2"/>
        <v>342472.4</v>
      </c>
      <c r="F22" s="124">
        <f t="shared" si="1"/>
        <v>5118.079690509367</v>
      </c>
      <c r="G22" s="126" t="str">
        <f t="shared" si="3"/>
        <v>Czechia</v>
      </c>
      <c r="H22" s="127">
        <f aca="true" t="shared" si="7" ref="H22:H57">D22</f>
        <v>166.66823892688083</v>
      </c>
      <c r="I22" s="128" t="str">
        <f t="shared" si="4"/>
        <v>Czechia</v>
      </c>
      <c r="J22" s="129">
        <f t="shared" si="5"/>
        <v>5118.079690509367</v>
      </c>
      <c r="K22" s="130">
        <v>2.6925089988784348</v>
      </c>
    </row>
    <row r="23" spans="1:11" ht="13">
      <c r="A23" s="123" t="s">
        <v>14</v>
      </c>
      <c r="B23" s="124">
        <f>'DATA-3'!B17</f>
        <v>719712.899</v>
      </c>
      <c r="C23" s="125">
        <f t="shared" si="6"/>
        <v>5873420</v>
      </c>
      <c r="D23" s="124">
        <f t="shared" si="0"/>
        <v>122.5372779402801</v>
      </c>
      <c r="E23" s="118">
        <f t="shared" si="2"/>
        <v>285614.4</v>
      </c>
      <c r="F23" s="124">
        <f t="shared" si="1"/>
        <v>2519.876095182876</v>
      </c>
      <c r="G23" s="126" t="str">
        <f t="shared" si="3"/>
        <v>Denmark</v>
      </c>
      <c r="H23" s="127">
        <f t="shared" si="7"/>
        <v>122.5372779402801</v>
      </c>
      <c r="I23" s="128" t="str">
        <f t="shared" si="4"/>
        <v>Denmark</v>
      </c>
      <c r="J23" s="129">
        <f t="shared" si="5"/>
        <v>2519.876095182876</v>
      </c>
      <c r="K23" s="130">
        <v>4.037239384777179</v>
      </c>
    </row>
    <row r="24" spans="1:11" ht="13">
      <c r="A24" s="123" t="s">
        <v>15</v>
      </c>
      <c r="B24" s="124">
        <f>'DATA-3'!B18</f>
        <v>11879766.623</v>
      </c>
      <c r="C24" s="125">
        <f t="shared" si="6"/>
        <v>83237124</v>
      </c>
      <c r="D24" s="124">
        <f t="shared" si="0"/>
        <v>142.72197370730876</v>
      </c>
      <c r="E24" s="118">
        <f t="shared" si="2"/>
        <v>3464809.5</v>
      </c>
      <c r="F24" s="124">
        <f t="shared" si="1"/>
        <v>3428.692579779639</v>
      </c>
      <c r="G24" s="126" t="str">
        <f t="shared" si="3"/>
        <v>Germany</v>
      </c>
      <c r="H24" s="127">
        <f t="shared" si="7"/>
        <v>142.72197370730876</v>
      </c>
      <c r="I24" s="128" t="str">
        <f t="shared" si="4"/>
        <v>Germany</v>
      </c>
      <c r="J24" s="129">
        <f t="shared" si="5"/>
        <v>3428.692579779639</v>
      </c>
      <c r="K24" s="130">
        <v>2.9819861279923585</v>
      </c>
    </row>
    <row r="25" spans="1:11" ht="13">
      <c r="A25" s="123" t="s">
        <v>16</v>
      </c>
      <c r="B25" s="124">
        <f>'DATA-3'!B19</f>
        <v>216177.426</v>
      </c>
      <c r="C25" s="125">
        <f t="shared" si="6"/>
        <v>1331796</v>
      </c>
      <c r="D25" s="124">
        <f t="shared" si="0"/>
        <v>162.32022471910113</v>
      </c>
      <c r="E25" s="118">
        <f t="shared" si="2"/>
        <v>40136.7</v>
      </c>
      <c r="F25" s="124">
        <f t="shared" si="1"/>
        <v>5386.028896247076</v>
      </c>
      <c r="G25" s="126" t="str">
        <f t="shared" si="3"/>
        <v>Estonia</v>
      </c>
      <c r="H25" s="127">
        <f t="shared" si="7"/>
        <v>162.32022471910113</v>
      </c>
      <c r="I25" s="128" t="str">
        <f t="shared" si="4"/>
        <v>Estonia</v>
      </c>
      <c r="J25" s="129">
        <f t="shared" si="5"/>
        <v>5386.028896247076</v>
      </c>
      <c r="K25" s="130">
        <v>3.681142219452261</v>
      </c>
    </row>
    <row r="26" spans="1:11" ht="13">
      <c r="A26" s="123" t="s">
        <v>17</v>
      </c>
      <c r="B26" s="124">
        <f>'DATA-3'!B20</f>
        <v>619308.325</v>
      </c>
      <c r="C26" s="125">
        <f t="shared" si="6"/>
        <v>5060004</v>
      </c>
      <c r="D26" s="124">
        <f t="shared" si="0"/>
        <v>122.39285285149973</v>
      </c>
      <c r="E26" s="118">
        <f t="shared" si="2"/>
        <v>425869.7</v>
      </c>
      <c r="F26" s="124">
        <f t="shared" si="1"/>
        <v>1454.2202110175951</v>
      </c>
      <c r="G26" s="126" t="str">
        <f t="shared" si="3"/>
        <v>Ireland</v>
      </c>
      <c r="H26" s="127">
        <f t="shared" si="7"/>
        <v>122.39285285149973</v>
      </c>
      <c r="I26" s="128" t="str">
        <f t="shared" si="4"/>
        <v>Ireland</v>
      </c>
      <c r="J26" s="129">
        <f t="shared" si="5"/>
        <v>1454.2202110175951</v>
      </c>
      <c r="K26" s="130">
        <v>3.6413429748947026</v>
      </c>
    </row>
    <row r="27" spans="1:11" ht="13">
      <c r="A27" s="123" t="s">
        <v>18</v>
      </c>
      <c r="B27" s="124">
        <f>'DATA-3'!B21</f>
        <v>995367.252</v>
      </c>
      <c r="C27" s="125">
        <f t="shared" si="6"/>
        <v>10459782</v>
      </c>
      <c r="D27" s="124">
        <f t="shared" si="0"/>
        <v>95.16137640344704</v>
      </c>
      <c r="E27" s="118">
        <f t="shared" si="2"/>
        <v>251898.1</v>
      </c>
      <c r="F27" s="124">
        <f t="shared" si="1"/>
        <v>3951.4678832432637</v>
      </c>
      <c r="G27" s="126" t="str">
        <f t="shared" si="3"/>
        <v>Greece</v>
      </c>
      <c r="H27" s="127">
        <f t="shared" si="7"/>
        <v>95.16137640344704</v>
      </c>
      <c r="I27" s="128" t="str">
        <f t="shared" si="4"/>
        <v>Greece</v>
      </c>
      <c r="J27" s="129">
        <f t="shared" si="5"/>
        <v>3951.4678832432637</v>
      </c>
      <c r="K27" s="130">
        <v>3.049503490856891</v>
      </c>
    </row>
    <row r="28" spans="1:11" ht="13">
      <c r="A28" s="123" t="s">
        <v>19</v>
      </c>
      <c r="B28" s="124">
        <f>'DATA-3'!B22</f>
        <v>5364112.314</v>
      </c>
      <c r="C28" s="125">
        <f t="shared" si="6"/>
        <v>47432893</v>
      </c>
      <c r="D28" s="124">
        <f t="shared" si="0"/>
        <v>113.0884492750632</v>
      </c>
      <c r="E28" s="118">
        <f t="shared" si="2"/>
        <v>1443770.9</v>
      </c>
      <c r="F28" s="124">
        <f t="shared" si="1"/>
        <v>3715.348684476187</v>
      </c>
      <c r="G28" s="126" t="str">
        <f t="shared" si="3"/>
        <v>Spain</v>
      </c>
      <c r="H28" s="127">
        <f t="shared" si="7"/>
        <v>113.0884492750632</v>
      </c>
      <c r="I28" s="128" t="str">
        <f t="shared" si="4"/>
        <v>Spain</v>
      </c>
      <c r="J28" s="129">
        <f t="shared" si="5"/>
        <v>3715.348684476187</v>
      </c>
      <c r="K28" s="130">
        <v>2.196034742184766</v>
      </c>
    </row>
    <row r="29" spans="1:11" ht="13">
      <c r="A29" s="123" t="s">
        <v>20</v>
      </c>
      <c r="B29" s="124">
        <f>'DATA-3'!B23</f>
        <v>9252862.827</v>
      </c>
      <c r="C29" s="125">
        <f t="shared" si="6"/>
        <v>67871925</v>
      </c>
      <c r="D29" s="124">
        <f t="shared" si="0"/>
        <v>136.3282804635348</v>
      </c>
      <c r="E29" s="118">
        <f t="shared" si="2"/>
        <v>2429812.3</v>
      </c>
      <c r="F29" s="124">
        <f t="shared" si="1"/>
        <v>3808.0566251969344</v>
      </c>
      <c r="G29" s="126" t="str">
        <f t="shared" si="3"/>
        <v>France</v>
      </c>
      <c r="H29" s="127">
        <f t="shared" si="7"/>
        <v>136.3282804635348</v>
      </c>
      <c r="I29" s="128" t="str">
        <f t="shared" si="4"/>
        <v>France</v>
      </c>
      <c r="J29" s="129">
        <f t="shared" si="5"/>
        <v>3808.0566251969344</v>
      </c>
      <c r="K29" s="130">
        <v>2.7051114407250902</v>
      </c>
    </row>
    <row r="30" spans="1:11" ht="13">
      <c r="A30" s="123" t="s">
        <v>21</v>
      </c>
      <c r="B30" s="124">
        <f>'DATA-3'!B24</f>
        <v>357004.959</v>
      </c>
      <c r="C30" s="125">
        <f t="shared" si="6"/>
        <v>3862305</v>
      </c>
      <c r="D30" s="124">
        <f t="shared" si="0"/>
        <v>92.43313487671222</v>
      </c>
      <c r="E30" s="118">
        <f t="shared" si="2"/>
        <v>101483.7</v>
      </c>
      <c r="F30" s="124">
        <f t="shared" si="1"/>
        <v>3517.8551728011494</v>
      </c>
      <c r="G30" s="126" t="str">
        <f t="shared" si="3"/>
        <v>Croatia</v>
      </c>
      <c r="H30" s="127">
        <f t="shared" si="7"/>
        <v>92.43313487671222</v>
      </c>
      <c r="I30" s="128" t="str">
        <f t="shared" si="4"/>
        <v>Croatia</v>
      </c>
      <c r="J30" s="129">
        <f t="shared" si="5"/>
        <v>3517.8551728011494</v>
      </c>
      <c r="K30" s="130">
        <v>3.7425832013499254</v>
      </c>
    </row>
    <row r="31" spans="1:11" ht="13">
      <c r="A31" s="123" t="s">
        <v>22</v>
      </c>
      <c r="B31" s="124">
        <f>'DATA-3'!B25</f>
        <v>6302427.323</v>
      </c>
      <c r="C31" s="125">
        <f t="shared" si="6"/>
        <v>59030133</v>
      </c>
      <c r="D31" s="124">
        <f t="shared" si="0"/>
        <v>106.76627347256697</v>
      </c>
      <c r="E31" s="118">
        <f t="shared" si="2"/>
        <v>2045302.2</v>
      </c>
      <c r="F31" s="124">
        <f t="shared" si="1"/>
        <v>3081.4161951226574</v>
      </c>
      <c r="G31" s="126" t="str">
        <f t="shared" si="3"/>
        <v>Italy</v>
      </c>
      <c r="H31" s="127">
        <f t="shared" si="7"/>
        <v>106.76627347256697</v>
      </c>
      <c r="I31" s="128" t="str">
        <f t="shared" si="4"/>
        <v>Italy</v>
      </c>
      <c r="J31" s="129">
        <f t="shared" si="5"/>
        <v>3081.4161951226574</v>
      </c>
      <c r="K31" s="130">
        <v>2.156571512121692</v>
      </c>
    </row>
    <row r="32" spans="1:11" ht="13">
      <c r="A32" s="123" t="s">
        <v>23</v>
      </c>
      <c r="B32" s="124">
        <f>'DATA-3'!B26</f>
        <v>119707.552</v>
      </c>
      <c r="C32" s="125">
        <f t="shared" si="6"/>
        <v>904705</v>
      </c>
      <c r="D32" s="124">
        <f t="shared" si="0"/>
        <v>132.31666896944307</v>
      </c>
      <c r="E32" s="118">
        <f t="shared" si="2"/>
        <v>30469.4</v>
      </c>
      <c r="F32" s="124">
        <f t="shared" si="1"/>
        <v>3928.779431167007</v>
      </c>
      <c r="G32" s="126" t="str">
        <f t="shared" si="3"/>
        <v>Cyprus</v>
      </c>
      <c r="H32" s="127">
        <f t="shared" si="7"/>
        <v>132.31666896944307</v>
      </c>
      <c r="I32" s="128" t="str">
        <f t="shared" si="4"/>
        <v>Cyprus</v>
      </c>
      <c r="J32" s="129">
        <f t="shared" si="5"/>
        <v>3928.779431167007</v>
      </c>
      <c r="K32" s="130">
        <v>2.5984839879008317</v>
      </c>
    </row>
    <row r="33" spans="1:11" ht="13">
      <c r="A33" s="123" t="s">
        <v>24</v>
      </c>
      <c r="B33" s="124">
        <f>'DATA-3'!B27</f>
        <v>188946.472</v>
      </c>
      <c r="C33" s="125">
        <f t="shared" si="6"/>
        <v>1875757</v>
      </c>
      <c r="D33" s="124">
        <f t="shared" si="0"/>
        <v>100.73078335839877</v>
      </c>
      <c r="E33" s="118">
        <f t="shared" si="2"/>
        <v>47950.6</v>
      </c>
      <c r="F33" s="124">
        <f t="shared" si="1"/>
        <v>3940.440203042298</v>
      </c>
      <c r="G33" s="126" t="str">
        <f t="shared" si="3"/>
        <v>Latvia</v>
      </c>
      <c r="H33" s="127">
        <f t="shared" si="7"/>
        <v>100.73078335839877</v>
      </c>
      <c r="I33" s="128" t="str">
        <f t="shared" si="4"/>
        <v>Latvia</v>
      </c>
      <c r="J33" s="129">
        <f t="shared" si="5"/>
        <v>3940.440203042298</v>
      </c>
      <c r="K33" s="130">
        <v>3.0030482966643413</v>
      </c>
    </row>
    <row r="34" spans="1:11" ht="13">
      <c r="A34" s="123" t="s">
        <v>25</v>
      </c>
      <c r="B34" s="124">
        <f>'DATA-3'!B28</f>
        <v>305072.398</v>
      </c>
      <c r="C34" s="125">
        <f t="shared" si="6"/>
        <v>2805998</v>
      </c>
      <c r="D34" s="124">
        <f t="shared" si="0"/>
        <v>108.72153080650806</v>
      </c>
      <c r="E34" s="118">
        <f t="shared" si="2"/>
        <v>89629.9</v>
      </c>
      <c r="F34" s="124">
        <f t="shared" si="1"/>
        <v>3403.6900409350005</v>
      </c>
      <c r="G34" s="126" t="str">
        <f t="shared" si="3"/>
        <v>Lithuania</v>
      </c>
      <c r="H34" s="127">
        <f t="shared" si="7"/>
        <v>108.72153080650806</v>
      </c>
      <c r="I34" s="128" t="str">
        <f t="shared" si="4"/>
        <v>Lithuania</v>
      </c>
      <c r="J34" s="129">
        <f t="shared" si="5"/>
        <v>3403.6900409350005</v>
      </c>
      <c r="K34" s="130">
        <v>2.4218164052734212</v>
      </c>
    </row>
    <row r="35" spans="1:11" ht="13">
      <c r="A35" s="123" t="s">
        <v>26</v>
      </c>
      <c r="B35" s="124">
        <f>'DATA-3'!B29</f>
        <v>160252.718</v>
      </c>
      <c r="C35" s="125">
        <f t="shared" si="6"/>
        <v>645397</v>
      </c>
      <c r="D35" s="124">
        <f t="shared" si="0"/>
        <v>248.30099613106353</v>
      </c>
      <c r="E35" s="118">
        <f t="shared" si="2"/>
        <v>59369.2</v>
      </c>
      <c r="F35" s="124">
        <f t="shared" si="1"/>
        <v>2699.256820034631</v>
      </c>
      <c r="G35" s="126" t="str">
        <f t="shared" si="3"/>
        <v>Luxembourg</v>
      </c>
      <c r="H35" s="127">
        <f t="shared" si="7"/>
        <v>248.30099613106353</v>
      </c>
      <c r="I35" s="128" t="str">
        <f t="shared" si="4"/>
        <v>Luxembourg</v>
      </c>
      <c r="J35" s="129">
        <f t="shared" si="5"/>
        <v>2699.256820034631</v>
      </c>
      <c r="K35" s="130">
        <v>2.7916998307913867</v>
      </c>
    </row>
    <row r="36" spans="1:11" ht="13">
      <c r="A36" s="123" t="s">
        <v>27</v>
      </c>
      <c r="B36" s="124">
        <f>'DATA-3'!B30</f>
        <v>1079758.858</v>
      </c>
      <c r="C36" s="125">
        <f t="shared" si="6"/>
        <v>9689010</v>
      </c>
      <c r="D36" s="124">
        <f t="shared" si="0"/>
        <v>111.44160837897783</v>
      </c>
      <c r="E36" s="118">
        <f t="shared" si="2"/>
        <v>260824.2</v>
      </c>
      <c r="F36" s="124">
        <f t="shared" si="1"/>
        <v>4139.795532776483</v>
      </c>
      <c r="G36" s="126" t="str">
        <f t="shared" si="3"/>
        <v>Hungary</v>
      </c>
      <c r="H36" s="127">
        <f t="shared" si="7"/>
        <v>111.44160837897783</v>
      </c>
      <c r="I36" s="128" t="str">
        <f t="shared" si="4"/>
        <v>Hungary</v>
      </c>
      <c r="J36" s="129">
        <f t="shared" si="5"/>
        <v>4139.795532776483</v>
      </c>
      <c r="K36" s="130">
        <v>7.394952548811358</v>
      </c>
    </row>
    <row r="37" spans="1:11" ht="13">
      <c r="A37" s="123" t="s">
        <v>28</v>
      </c>
      <c r="B37" s="124">
        <f>'DATA-3'!B31</f>
        <v>127317.901</v>
      </c>
      <c r="C37" s="125">
        <f t="shared" si="6"/>
        <v>520971</v>
      </c>
      <c r="D37" s="124">
        <f t="shared" si="0"/>
        <v>244.3857738722501</v>
      </c>
      <c r="E37" s="118">
        <f t="shared" si="2"/>
        <v>19546.5</v>
      </c>
      <c r="F37" s="124">
        <f t="shared" si="1"/>
        <v>6513.590719566163</v>
      </c>
      <c r="G37" s="126" t="str">
        <f t="shared" si="3"/>
        <v>Malta</v>
      </c>
      <c r="H37" s="127">
        <f t="shared" si="7"/>
        <v>244.3857738722501</v>
      </c>
      <c r="I37" s="128" t="str">
        <f t="shared" si="4"/>
        <v>Malta</v>
      </c>
      <c r="J37" s="129">
        <f t="shared" si="5"/>
        <v>6513.590719566163</v>
      </c>
      <c r="K37" s="130">
        <v>2.732918943233618</v>
      </c>
    </row>
    <row r="38" spans="1:11" ht="13">
      <c r="A38" s="123" t="s">
        <v>29</v>
      </c>
      <c r="B38" s="124">
        <f>'DATA-3'!B32</f>
        <v>3296064.706</v>
      </c>
      <c r="C38" s="125">
        <f t="shared" si="6"/>
        <v>17590672</v>
      </c>
      <c r="D38" s="124">
        <f t="shared" si="0"/>
        <v>187.37571287782524</v>
      </c>
      <c r="E38" s="118">
        <f t="shared" si="2"/>
        <v>818964.7</v>
      </c>
      <c r="F38" s="124">
        <f t="shared" si="1"/>
        <v>4024.6724993152943</v>
      </c>
      <c r="G38" s="126" t="str">
        <f t="shared" si="3"/>
        <v>Netherlands</v>
      </c>
      <c r="H38" s="127">
        <f t="shared" si="7"/>
        <v>187.37571287782524</v>
      </c>
      <c r="I38" s="128" t="str">
        <f t="shared" si="4"/>
        <v>Netherlands</v>
      </c>
      <c r="J38" s="129">
        <f t="shared" si="5"/>
        <v>4024.6724993152943</v>
      </c>
      <c r="K38" s="130">
        <v>1.8298501293664993</v>
      </c>
    </row>
    <row r="39" spans="1:11" ht="13">
      <c r="A39" s="123" t="s">
        <v>30</v>
      </c>
      <c r="B39" s="124">
        <f>'DATA-3'!B33</f>
        <v>1357687.928</v>
      </c>
      <c r="C39" s="125">
        <f t="shared" si="6"/>
        <v>8978929</v>
      </c>
      <c r="D39" s="124">
        <f t="shared" si="0"/>
        <v>151.20822628177592</v>
      </c>
      <c r="E39" s="118">
        <f t="shared" si="2"/>
        <v>398323.4</v>
      </c>
      <c r="F39" s="124">
        <f t="shared" si="1"/>
        <v>3408.5065753104136</v>
      </c>
      <c r="G39" s="126" t="str">
        <f t="shared" si="3"/>
        <v>Austria</v>
      </c>
      <c r="H39" s="127">
        <f t="shared" si="7"/>
        <v>151.20822628177592</v>
      </c>
      <c r="I39" s="128" t="str">
        <f t="shared" si="4"/>
        <v>Austria</v>
      </c>
      <c r="J39" s="129">
        <f t="shared" si="5"/>
        <v>3408.5065753104136</v>
      </c>
      <c r="K39" s="130">
        <v>4.3936687786129545</v>
      </c>
    </row>
    <row r="40" spans="1:11" ht="13">
      <c r="A40" s="123" t="s">
        <v>31</v>
      </c>
      <c r="B40" s="124">
        <f>'DATA-3'!B34</f>
        <v>4393285.376</v>
      </c>
      <c r="C40" s="125">
        <f t="shared" si="6"/>
        <v>36889761</v>
      </c>
      <c r="D40" s="124">
        <f t="shared" si="0"/>
        <v>119.09226996618384</v>
      </c>
      <c r="E40" s="118">
        <f t="shared" si="2"/>
        <v>1067779.1</v>
      </c>
      <c r="F40" s="124">
        <f t="shared" si="1"/>
        <v>4114.414091828544</v>
      </c>
      <c r="G40" s="126" t="str">
        <f t="shared" si="3"/>
        <v>Poland</v>
      </c>
      <c r="H40" s="127">
        <f t="shared" si="7"/>
        <v>119.09226996618384</v>
      </c>
      <c r="I40" s="128" t="str">
        <f t="shared" si="4"/>
        <v>Poland</v>
      </c>
      <c r="J40" s="129">
        <f t="shared" si="5"/>
        <v>4114.414091828544</v>
      </c>
      <c r="K40" s="130">
        <v>3.916818973277908</v>
      </c>
    </row>
    <row r="41" spans="1:11" ht="13">
      <c r="A41" s="131" t="s">
        <v>32</v>
      </c>
      <c r="B41" s="132">
        <f>'DATA-3'!B35</f>
        <v>975065.875</v>
      </c>
      <c r="C41" s="133">
        <f t="shared" si="6"/>
        <v>10352042</v>
      </c>
      <c r="D41" s="132">
        <f t="shared" si="0"/>
        <v>94.19067996439736</v>
      </c>
      <c r="E41" s="118">
        <f t="shared" si="2"/>
        <v>287417.7</v>
      </c>
      <c r="F41" s="132">
        <f t="shared" si="1"/>
        <v>3392.504619583275</v>
      </c>
      <c r="G41" s="126" t="str">
        <f t="shared" si="3"/>
        <v>Portugal</v>
      </c>
      <c r="H41" s="127">
        <f t="shared" si="7"/>
        <v>94.19067996439736</v>
      </c>
      <c r="I41" s="128" t="str">
        <f t="shared" si="4"/>
        <v>Portugal</v>
      </c>
      <c r="J41" s="129">
        <f t="shared" si="5"/>
        <v>3392.504619583275</v>
      </c>
      <c r="K41" s="130">
        <v>2.7379807689775517</v>
      </c>
    </row>
    <row r="42" spans="1:11" ht="13">
      <c r="A42" s="123" t="s">
        <v>33</v>
      </c>
      <c r="B42" s="124">
        <f>'DATA-3'!B36</f>
        <v>1326497.637</v>
      </c>
      <c r="C42" s="125">
        <f t="shared" si="6"/>
        <v>19042455</v>
      </c>
      <c r="D42" s="124">
        <f t="shared" si="0"/>
        <v>69.6600116424064</v>
      </c>
      <c r="E42" s="118">
        <f t="shared" si="2"/>
        <v>508122.3</v>
      </c>
      <c r="F42" s="124">
        <f t="shared" si="1"/>
        <v>2610.5873271060923</v>
      </c>
      <c r="G42" s="126" t="str">
        <f t="shared" si="3"/>
        <v>Romania</v>
      </c>
      <c r="H42" s="127">
        <f t="shared" si="7"/>
        <v>69.6600116424064</v>
      </c>
      <c r="I42" s="128" t="str">
        <f t="shared" si="4"/>
        <v>Romania</v>
      </c>
      <c r="J42" s="129">
        <f t="shared" si="5"/>
        <v>2610.5873271060923</v>
      </c>
      <c r="K42" s="130">
        <v>2.32708944976737</v>
      </c>
    </row>
    <row r="43" spans="1:11" ht="13">
      <c r="A43" s="123" t="s">
        <v>34</v>
      </c>
      <c r="B43" s="124">
        <f>'DATA-3'!B37</f>
        <v>266650.428</v>
      </c>
      <c r="C43" s="125">
        <f t="shared" si="6"/>
        <v>2107180</v>
      </c>
      <c r="D43" s="124">
        <f t="shared" si="0"/>
        <v>126.54373522907393</v>
      </c>
      <c r="E43" s="118">
        <f t="shared" si="2"/>
        <v>67223.8</v>
      </c>
      <c r="F43" s="124">
        <f t="shared" si="1"/>
        <v>3966.6074812789516</v>
      </c>
      <c r="G43" s="126" t="str">
        <f t="shared" si="3"/>
        <v>Slovenia</v>
      </c>
      <c r="H43" s="127">
        <f t="shared" si="7"/>
        <v>126.54373522907393</v>
      </c>
      <c r="I43" s="128" t="str">
        <f t="shared" si="4"/>
        <v>Slovenia</v>
      </c>
      <c r="J43" s="129">
        <f t="shared" si="5"/>
        <v>3966.6074812789516</v>
      </c>
      <c r="K43" s="130">
        <v>1.705297309870819</v>
      </c>
    </row>
    <row r="44" spans="1:11" ht="13">
      <c r="A44" s="123" t="s">
        <v>35</v>
      </c>
      <c r="B44" s="124">
        <f>'DATA-3'!B38</f>
        <v>695771.189</v>
      </c>
      <c r="C44" s="125">
        <f t="shared" si="6"/>
        <v>5434712</v>
      </c>
      <c r="D44" s="124">
        <f t="shared" si="0"/>
        <v>128.02356205811827</v>
      </c>
      <c r="E44" s="118">
        <f t="shared" si="2"/>
        <v>138419.1</v>
      </c>
      <c r="F44" s="124">
        <f t="shared" si="1"/>
        <v>5026.554781818405</v>
      </c>
      <c r="G44" s="126" t="str">
        <f t="shared" si="3"/>
        <v>Slovakia</v>
      </c>
      <c r="H44" s="127">
        <f t="shared" si="7"/>
        <v>128.02356205811827</v>
      </c>
      <c r="I44" s="128" t="str">
        <f t="shared" si="4"/>
        <v>Slovakia</v>
      </c>
      <c r="J44" s="129">
        <f t="shared" si="5"/>
        <v>5026.554781818405</v>
      </c>
      <c r="K44" s="130">
        <v>3.230166831017998</v>
      </c>
    </row>
    <row r="45" spans="1:11" ht="13">
      <c r="A45" s="131" t="s">
        <v>36</v>
      </c>
      <c r="B45" s="132">
        <f>'DATA-3'!B39</f>
        <v>1374607.588</v>
      </c>
      <c r="C45" s="133">
        <f t="shared" si="6"/>
        <v>5548241</v>
      </c>
      <c r="D45" s="132">
        <f t="shared" si="0"/>
        <v>247.75556577300804</v>
      </c>
      <c r="E45" s="118">
        <f t="shared" si="2"/>
        <v>215876.6</v>
      </c>
      <c r="F45" s="132">
        <f t="shared" si="1"/>
        <v>6367.561782981574</v>
      </c>
      <c r="G45" s="126" t="str">
        <f t="shared" si="3"/>
        <v>Finland</v>
      </c>
      <c r="H45" s="127">
        <f t="shared" si="7"/>
        <v>247.75556577300804</v>
      </c>
      <c r="I45" s="128" t="str">
        <f t="shared" si="4"/>
        <v>Finland</v>
      </c>
      <c r="J45" s="129">
        <f t="shared" si="5"/>
        <v>6367.561782981574</v>
      </c>
      <c r="K45" s="130">
        <v>3.123416154458527</v>
      </c>
    </row>
    <row r="46" spans="1:12" ht="13">
      <c r="A46" s="134" t="s">
        <v>37</v>
      </c>
      <c r="B46" s="135">
        <f>'DATA-3'!B40</f>
        <v>2004269.035</v>
      </c>
      <c r="C46" s="136">
        <f t="shared" si="6"/>
        <v>10452326</v>
      </c>
      <c r="D46" s="135">
        <f t="shared" si="0"/>
        <v>191.75339871718506</v>
      </c>
      <c r="E46" s="137">
        <f aca="true" t="shared" si="8" ref="E46:E47">C156</f>
        <v>443187.4</v>
      </c>
      <c r="F46" s="135">
        <f t="shared" si="1"/>
        <v>4522.396248178536</v>
      </c>
      <c r="G46" s="126" t="str">
        <f t="shared" si="3"/>
        <v>Sweden</v>
      </c>
      <c r="H46" s="127">
        <f t="shared" si="7"/>
        <v>191.75339871718506</v>
      </c>
      <c r="I46" s="128" t="str">
        <f t="shared" si="4"/>
        <v>Sweden</v>
      </c>
      <c r="J46" s="129">
        <f t="shared" si="5"/>
        <v>4522.396248178536</v>
      </c>
      <c r="K46" s="130">
        <v>6.2043194182444505</v>
      </c>
      <c r="L46" s="80" t="s">
        <v>135</v>
      </c>
    </row>
    <row r="47" spans="1:12" ht="13">
      <c r="A47" s="138" t="s">
        <v>38</v>
      </c>
      <c r="B47" s="139">
        <f>'DATA-3'!B42</f>
        <v>254931.46</v>
      </c>
      <c r="C47" s="140">
        <f t="shared" si="6"/>
        <v>376248</v>
      </c>
      <c r="D47" s="139">
        <f t="shared" si="0"/>
        <v>677.5622993344815</v>
      </c>
      <c r="E47" s="141">
        <f t="shared" si="8"/>
        <v>17420.2</v>
      </c>
      <c r="F47" s="139">
        <f t="shared" si="1"/>
        <v>14634.244153339227</v>
      </c>
      <c r="G47" s="126" t="str">
        <f t="shared" si="3"/>
        <v>Iceland</v>
      </c>
      <c r="H47" s="127">
        <f t="shared" si="7"/>
        <v>677.5622993344815</v>
      </c>
      <c r="I47" s="128" t="str">
        <f t="shared" si="4"/>
        <v>Iceland</v>
      </c>
      <c r="J47" s="129">
        <f t="shared" si="5"/>
        <v>14634.244153339227</v>
      </c>
      <c r="K47" s="130">
        <v>4.858561697564609</v>
      </c>
      <c r="L47" s="130">
        <f>AVERAGE(K21:K47)</f>
        <v>3.3744604722306986</v>
      </c>
    </row>
    <row r="48" spans="1:10" ht="13">
      <c r="A48" s="134" t="s">
        <v>39</v>
      </c>
      <c r="B48" s="135">
        <f>'DATA-3'!B43</f>
        <v>1131412.579</v>
      </c>
      <c r="C48" s="136">
        <f t="shared" si="6"/>
        <v>5425270</v>
      </c>
      <c r="D48" s="135">
        <f t="shared" si="0"/>
        <v>208.54493490646547</v>
      </c>
      <c r="E48" s="137">
        <f>C158</f>
        <v>420861.7</v>
      </c>
      <c r="F48" s="135">
        <f t="shared" si="1"/>
        <v>2688.3239292147514</v>
      </c>
      <c r="G48" s="126" t="str">
        <f t="shared" si="3"/>
        <v>Norway</v>
      </c>
      <c r="H48" s="127">
        <f t="shared" si="7"/>
        <v>208.54493490646547</v>
      </c>
      <c r="I48" s="128" t="str">
        <f t="shared" si="4"/>
        <v>Norway</v>
      </c>
      <c r="J48" s="129">
        <f t="shared" si="5"/>
        <v>2688.3239292147514</v>
      </c>
    </row>
    <row r="49" spans="1:10" ht="13">
      <c r="A49" s="138" t="s">
        <v>50</v>
      </c>
      <c r="B49" s="139">
        <f>'DATA-3'!B45</f>
        <v>306059.588</v>
      </c>
      <c r="C49" s="140" t="str">
        <f t="shared" si="6"/>
        <v>:</v>
      </c>
      <c r="D49" s="139" t="e">
        <f t="shared" si="0"/>
        <v>#VALUE!</v>
      </c>
      <c r="E49" s="141">
        <f>C159</f>
        <v>42151</v>
      </c>
      <c r="F49" s="139">
        <f t="shared" si="1"/>
        <v>7261.027923418187</v>
      </c>
      <c r="G49" s="126" t="str">
        <f t="shared" si="3"/>
        <v>Bosnia and Herzegovina</v>
      </c>
      <c r="H49" s="127" t="e">
        <f t="shared" si="7"/>
        <v>#VALUE!</v>
      </c>
      <c r="I49" s="128" t="str">
        <f t="shared" si="4"/>
        <v>Bosnia and Herzegovina</v>
      </c>
      <c r="J49" s="129">
        <f t="shared" si="5"/>
        <v>7261.027923418187</v>
      </c>
    </row>
    <row r="50" spans="1:10" ht="13">
      <c r="A50" s="131" t="s">
        <v>40</v>
      </c>
      <c r="B50" s="124">
        <f>'DATA-3'!B46</f>
        <v>44446.723</v>
      </c>
      <c r="C50" s="125">
        <f t="shared" si="6"/>
        <v>617683</v>
      </c>
      <c r="D50" s="124">
        <f t="shared" si="0"/>
        <v>71.95717382540883</v>
      </c>
      <c r="E50" s="142">
        <f>C160</f>
        <v>10850.9</v>
      </c>
      <c r="F50" s="124">
        <f t="shared" si="1"/>
        <v>4096.132394547918</v>
      </c>
      <c r="G50" s="126" t="str">
        <f t="shared" si="3"/>
        <v>Montenegro</v>
      </c>
      <c r="H50" s="127">
        <f t="shared" si="7"/>
        <v>71.95717382540883</v>
      </c>
      <c r="I50" s="128" t="str">
        <f t="shared" si="4"/>
        <v>Montenegro</v>
      </c>
      <c r="J50" s="129">
        <f t="shared" si="5"/>
        <v>4096.132394547918</v>
      </c>
    </row>
    <row r="51" spans="1:10" ht="13">
      <c r="A51" s="131" t="s">
        <v>303</v>
      </c>
      <c r="B51" s="124">
        <f>'DATA-3'!B47</f>
        <v>112716.884</v>
      </c>
      <c r="C51" s="125">
        <f t="shared" si="6"/>
        <v>2597107</v>
      </c>
      <c r="D51" s="124">
        <f t="shared" si="0"/>
        <v>43.40093958392935</v>
      </c>
      <c r="E51" s="142"/>
      <c r="F51" s="124" t="e">
        <f t="shared" si="1"/>
        <v>#DIV/0!</v>
      </c>
      <c r="G51" s="126" t="str">
        <f t="shared" si="3"/>
        <v>Moldova*</v>
      </c>
      <c r="H51" s="127">
        <f t="shared" si="7"/>
        <v>43.40093958392935</v>
      </c>
      <c r="I51" s="128" t="str">
        <f t="shared" si="4"/>
        <v>Moldova*</v>
      </c>
      <c r="J51" s="129" t="e">
        <f t="shared" si="5"/>
        <v>#DIV/0!</v>
      </c>
    </row>
    <row r="52" spans="1:10" ht="13">
      <c r="A52" s="131" t="s">
        <v>97</v>
      </c>
      <c r="B52" s="124">
        <f>'DATA-3'!B48</f>
        <v>114778.311</v>
      </c>
      <c r="C52" s="125">
        <f t="shared" si="6"/>
        <v>1837114</v>
      </c>
      <c r="D52" s="124">
        <f t="shared" si="0"/>
        <v>62.477511466354294</v>
      </c>
      <c r="E52" s="142">
        <f aca="true" t="shared" si="9" ref="E52:E56">C161</f>
        <v>27494.7</v>
      </c>
      <c r="F52" s="124">
        <f t="shared" si="1"/>
        <v>4174.561315453524</v>
      </c>
      <c r="G52" s="126" t="str">
        <f t="shared" si="3"/>
        <v>North Macedonia</v>
      </c>
      <c r="H52" s="127">
        <f t="shared" si="7"/>
        <v>62.477511466354294</v>
      </c>
      <c r="I52" s="128" t="str">
        <f t="shared" si="4"/>
        <v>North Macedonia</v>
      </c>
      <c r="J52" s="129">
        <f t="shared" si="5"/>
        <v>4174.561315453524</v>
      </c>
    </row>
    <row r="53" spans="1:10" ht="13">
      <c r="A53" s="131" t="s">
        <v>51</v>
      </c>
      <c r="B53" s="124">
        <f>'DATA-3'!B49</f>
        <v>245758.646</v>
      </c>
      <c r="C53" s="125">
        <f t="shared" si="6"/>
        <v>3688647</v>
      </c>
      <c r="D53" s="124">
        <f t="shared" si="0"/>
        <v>66.6256884977066</v>
      </c>
      <c r="E53" s="142">
        <f t="shared" si="9"/>
        <v>33612.5</v>
      </c>
      <c r="F53" s="124">
        <f t="shared" si="1"/>
        <v>7311.525355150614</v>
      </c>
      <c r="G53" s="126" t="str">
        <f t="shared" si="3"/>
        <v>Georgia</v>
      </c>
      <c r="H53" s="127">
        <f t="shared" si="7"/>
        <v>66.6256884977066</v>
      </c>
      <c r="I53" s="128" t="str">
        <f t="shared" si="4"/>
        <v>Georgia</v>
      </c>
      <c r="J53" s="129">
        <f t="shared" si="5"/>
        <v>7311.525355150614</v>
      </c>
    </row>
    <row r="54" spans="1:10" ht="13">
      <c r="A54" s="131" t="s">
        <v>41</v>
      </c>
      <c r="B54" s="124">
        <f>'DATA-3'!B50</f>
        <v>93756.296</v>
      </c>
      <c r="C54" s="125">
        <f t="shared" si="6"/>
        <v>2793592</v>
      </c>
      <c r="D54" s="124">
        <f t="shared" si="0"/>
        <v>33.56119862886205</v>
      </c>
      <c r="E54" s="142">
        <f t="shared" si="9"/>
        <v>103667.8</v>
      </c>
      <c r="F54" s="124">
        <f t="shared" si="1"/>
        <v>904.3916818915806</v>
      </c>
      <c r="G54" s="126" t="str">
        <f t="shared" si="3"/>
        <v>Albania</v>
      </c>
      <c r="H54" s="127">
        <f t="shared" si="7"/>
        <v>33.56119862886205</v>
      </c>
      <c r="I54" s="128" t="str">
        <f t="shared" si="4"/>
        <v>Albania</v>
      </c>
      <c r="J54" s="129">
        <f t="shared" si="5"/>
        <v>904.3916818915806</v>
      </c>
    </row>
    <row r="55" spans="1:10" ht="13">
      <c r="A55" s="131" t="s">
        <v>42</v>
      </c>
      <c r="B55" s="124">
        <f>'DATA-3'!B51</f>
        <v>688242.755</v>
      </c>
      <c r="C55" s="125">
        <f t="shared" si="6"/>
        <v>6797105</v>
      </c>
      <c r="D55" s="124">
        <f t="shared" si="0"/>
        <v>101.25527779841565</v>
      </c>
      <c r="E55" s="142">
        <f t="shared" si="9"/>
        <v>2023057.7</v>
      </c>
      <c r="F55" s="124">
        <f t="shared" si="1"/>
        <v>340.1992711329983</v>
      </c>
      <c r="G55" s="126" t="str">
        <f t="shared" si="3"/>
        <v>Serbia</v>
      </c>
      <c r="H55" s="127">
        <f t="shared" si="7"/>
        <v>101.25527779841565</v>
      </c>
      <c r="I55" s="128" t="str">
        <f t="shared" si="4"/>
        <v>Serbia</v>
      </c>
      <c r="J55" s="129">
        <f t="shared" si="5"/>
        <v>340.1992711329983</v>
      </c>
    </row>
    <row r="56" spans="1:10" ht="13">
      <c r="A56" s="131" t="s">
        <v>205</v>
      </c>
      <c r="B56" s="124">
        <f>'DATA-3'!B52</f>
        <v>7095949.812</v>
      </c>
      <c r="C56" s="125">
        <f t="shared" si="6"/>
        <v>84680273</v>
      </c>
      <c r="D56" s="124">
        <f t="shared" si="0"/>
        <v>83.79696428234236</v>
      </c>
      <c r="E56" s="142" t="str">
        <f t="shared" si="9"/>
        <v>:</v>
      </c>
      <c r="F56" s="124" t="e">
        <f t="shared" si="1"/>
        <v>#VALUE!</v>
      </c>
      <c r="G56" s="126" t="str">
        <f t="shared" si="3"/>
        <v>Türkiye</v>
      </c>
      <c r="H56" s="127">
        <f t="shared" si="7"/>
        <v>83.79696428234236</v>
      </c>
      <c r="I56" s="128" t="str">
        <f t="shared" si="4"/>
        <v>Türkiye</v>
      </c>
      <c r="J56" s="129" t="e">
        <f t="shared" si="5"/>
        <v>#VALUE!</v>
      </c>
    </row>
    <row r="57" spans="1:11" ht="13.5" thickBot="1">
      <c r="A57" s="143" t="s">
        <v>297</v>
      </c>
      <c r="B57" s="144">
        <f>'DATA-3'!B54</f>
        <v>111459.232</v>
      </c>
      <c r="C57" s="145">
        <f t="shared" si="6"/>
        <v>1773971</v>
      </c>
      <c r="D57" s="144">
        <f t="shared" si="0"/>
        <v>62.83035742974378</v>
      </c>
      <c r="E57" s="146"/>
      <c r="F57" s="144" t="e">
        <f t="shared" si="1"/>
        <v>#DIV/0!</v>
      </c>
      <c r="G57" s="147" t="str">
        <f t="shared" si="3"/>
        <v>Kosovo**</v>
      </c>
      <c r="H57" s="148">
        <f t="shared" si="7"/>
        <v>62.83035742974378</v>
      </c>
      <c r="I57" s="149" t="str">
        <f t="shared" si="4"/>
        <v>Kosovo**</v>
      </c>
      <c r="J57" s="150" t="e">
        <f t="shared" si="5"/>
        <v>#DIV/0!</v>
      </c>
      <c r="K57" s="151"/>
    </row>
    <row r="58" spans="1:13" ht="13">
      <c r="A58" s="72" t="s">
        <v>301</v>
      </c>
      <c r="B58" s="152"/>
      <c r="C58" s="153"/>
      <c r="D58" s="153"/>
      <c r="E58" s="154"/>
      <c r="F58" s="154"/>
      <c r="G58" s="155" t="str">
        <f t="shared" si="3"/>
        <v>* Data for 2021</v>
      </c>
      <c r="H58" s="127"/>
      <c r="I58" s="156" t="str">
        <f t="shared" si="4"/>
        <v>* Data for 2021</v>
      </c>
      <c r="J58" s="157"/>
      <c r="M58" s="158"/>
    </row>
    <row r="59" spans="1:10" ht="13">
      <c r="A59" s="72" t="str">
        <f>'DATA-3'!A56</f>
        <v>** This designation is without prejudice to positions on status, and is in line with UNSCR 1244 and the ICJ Opinion on the Kosovo Declaration of Independence.</v>
      </c>
      <c r="C59" s="153"/>
      <c r="D59" s="153"/>
      <c r="E59" s="154"/>
      <c r="F59" s="154"/>
      <c r="G59" s="155"/>
      <c r="H59" s="127"/>
      <c r="I59" s="156"/>
      <c r="J59" s="157"/>
    </row>
    <row r="61" ht="12.75">
      <c r="G61" s="33" t="s">
        <v>298</v>
      </c>
    </row>
    <row r="62" spans="1:7" ht="13">
      <c r="A62" s="79" t="s">
        <v>207</v>
      </c>
      <c r="B62" s="33"/>
      <c r="G62" s="104" t="s">
        <v>346</v>
      </c>
    </row>
    <row r="63" spans="1:2" ht="12.75">
      <c r="A63" s="159" t="s">
        <v>161</v>
      </c>
      <c r="B63" s="159" t="s">
        <v>162</v>
      </c>
    </row>
    <row r="64" spans="1:4" ht="12.75">
      <c r="A64" s="75" t="s">
        <v>163</v>
      </c>
      <c r="B64" s="33"/>
      <c r="C64" s="33"/>
      <c r="D64" s="75" t="s">
        <v>302</v>
      </c>
    </row>
    <row r="65" spans="1:4" ht="12.75">
      <c r="A65" s="75" t="s">
        <v>165</v>
      </c>
      <c r="B65" s="33"/>
      <c r="C65" s="33"/>
      <c r="D65" s="75" t="s">
        <v>302</v>
      </c>
    </row>
    <row r="66" spans="1:2" ht="12.75">
      <c r="A66" s="103" t="s">
        <v>0</v>
      </c>
      <c r="B66" s="103" t="s">
        <v>1</v>
      </c>
    </row>
    <row r="68" spans="1:2" ht="12.75">
      <c r="A68" s="80" t="s">
        <v>47</v>
      </c>
      <c r="B68" s="80" t="s">
        <v>48</v>
      </c>
    </row>
    <row r="69" spans="1:2" ht="12.75">
      <c r="A69" s="80" t="s">
        <v>49</v>
      </c>
      <c r="B69" s="80" t="s">
        <v>48</v>
      </c>
    </row>
    <row r="71" spans="1:2" ht="13">
      <c r="A71" s="84" t="s">
        <v>46</v>
      </c>
      <c r="B71" s="160">
        <v>2022</v>
      </c>
    </row>
    <row r="72" spans="1:2" ht="13">
      <c r="A72" s="25" t="s">
        <v>118</v>
      </c>
      <c r="B72" s="69">
        <v>446820419</v>
      </c>
    </row>
    <row r="73" spans="1:2" ht="13">
      <c r="A73" s="25" t="s">
        <v>12</v>
      </c>
      <c r="B73" s="34">
        <v>11617623</v>
      </c>
    </row>
    <row r="74" spans="1:2" ht="13">
      <c r="A74" s="25" t="s">
        <v>13</v>
      </c>
      <c r="B74" s="69">
        <v>6838937</v>
      </c>
    </row>
    <row r="75" spans="1:2" ht="13">
      <c r="A75" s="25" t="s">
        <v>96</v>
      </c>
      <c r="B75" s="34">
        <v>10516707</v>
      </c>
    </row>
    <row r="76" spans="1:2" ht="13">
      <c r="A76" s="25" t="s">
        <v>14</v>
      </c>
      <c r="B76" s="69">
        <v>5873420</v>
      </c>
    </row>
    <row r="77" spans="1:2" ht="13">
      <c r="A77" s="25" t="s">
        <v>15</v>
      </c>
      <c r="B77" s="34">
        <v>83237124</v>
      </c>
    </row>
    <row r="78" spans="1:2" ht="13">
      <c r="A78" s="25" t="s">
        <v>16</v>
      </c>
      <c r="B78" s="69">
        <v>1331796</v>
      </c>
    </row>
    <row r="79" spans="1:2" ht="13">
      <c r="A79" s="25" t="s">
        <v>17</v>
      </c>
      <c r="B79" s="34">
        <v>5060004</v>
      </c>
    </row>
    <row r="80" spans="1:2" ht="13">
      <c r="A80" s="25" t="s">
        <v>18</v>
      </c>
      <c r="B80" s="69">
        <v>10459782</v>
      </c>
    </row>
    <row r="81" spans="1:2" ht="13">
      <c r="A81" s="25" t="s">
        <v>19</v>
      </c>
      <c r="B81" s="34">
        <v>47432893</v>
      </c>
    </row>
    <row r="82" spans="1:2" ht="13">
      <c r="A82" s="25" t="s">
        <v>20</v>
      </c>
      <c r="B82" s="69">
        <v>67871925</v>
      </c>
    </row>
    <row r="83" spans="1:2" ht="13">
      <c r="A83" s="25" t="s">
        <v>21</v>
      </c>
      <c r="B83" s="34">
        <v>3862305</v>
      </c>
    </row>
    <row r="84" spans="1:2" ht="13">
      <c r="A84" s="25" t="s">
        <v>22</v>
      </c>
      <c r="B84" s="69">
        <v>59030133</v>
      </c>
    </row>
    <row r="85" spans="1:2" ht="13">
      <c r="A85" s="25" t="s">
        <v>23</v>
      </c>
      <c r="B85" s="34">
        <v>904705</v>
      </c>
    </row>
    <row r="86" spans="1:2" ht="13">
      <c r="A86" s="25" t="s">
        <v>24</v>
      </c>
      <c r="B86" s="69">
        <v>1875757</v>
      </c>
    </row>
    <row r="87" spans="1:2" ht="13">
      <c r="A87" s="25" t="s">
        <v>25</v>
      </c>
      <c r="B87" s="34">
        <v>2805998</v>
      </c>
    </row>
    <row r="88" spans="1:2" ht="13">
      <c r="A88" s="25" t="s">
        <v>26</v>
      </c>
      <c r="B88" s="69">
        <v>645397</v>
      </c>
    </row>
    <row r="89" spans="1:2" ht="13">
      <c r="A89" s="25" t="s">
        <v>27</v>
      </c>
      <c r="B89" s="34">
        <v>9689010</v>
      </c>
    </row>
    <row r="90" spans="1:2" ht="13">
      <c r="A90" s="25" t="s">
        <v>28</v>
      </c>
      <c r="B90" s="69">
        <v>520971</v>
      </c>
    </row>
    <row r="91" spans="1:2" ht="13">
      <c r="A91" s="25" t="s">
        <v>29</v>
      </c>
      <c r="B91" s="34">
        <v>17590672</v>
      </c>
    </row>
    <row r="92" spans="1:2" ht="13">
      <c r="A92" s="25" t="s">
        <v>30</v>
      </c>
      <c r="B92" s="69">
        <v>8978929</v>
      </c>
    </row>
    <row r="93" spans="1:2" ht="13">
      <c r="A93" s="25" t="s">
        <v>31</v>
      </c>
      <c r="B93" s="34">
        <v>36889761</v>
      </c>
    </row>
    <row r="94" spans="1:2" ht="13">
      <c r="A94" s="25" t="s">
        <v>32</v>
      </c>
      <c r="B94" s="69">
        <v>10352042</v>
      </c>
    </row>
    <row r="95" spans="1:2" ht="13">
      <c r="A95" s="25" t="s">
        <v>33</v>
      </c>
      <c r="B95" s="34">
        <v>19042455</v>
      </c>
    </row>
    <row r="96" spans="1:2" ht="13">
      <c r="A96" s="25" t="s">
        <v>34</v>
      </c>
      <c r="B96" s="69">
        <v>2107180</v>
      </c>
    </row>
    <row r="97" spans="1:2" ht="13">
      <c r="A97" s="25" t="s">
        <v>35</v>
      </c>
      <c r="B97" s="34">
        <v>5434712</v>
      </c>
    </row>
    <row r="98" spans="1:2" ht="13">
      <c r="A98" s="25" t="s">
        <v>36</v>
      </c>
      <c r="B98" s="69">
        <v>5548241</v>
      </c>
    </row>
    <row r="99" spans="1:2" ht="13">
      <c r="A99" s="25" t="s">
        <v>37</v>
      </c>
      <c r="B99" s="34">
        <v>10452326</v>
      </c>
    </row>
    <row r="100" spans="1:2" ht="13">
      <c r="A100" s="25" t="s">
        <v>38</v>
      </c>
      <c r="B100" s="69">
        <v>376248</v>
      </c>
    </row>
    <row r="101" spans="1:2" ht="13">
      <c r="A101" s="25" t="s">
        <v>39</v>
      </c>
      <c r="B101" s="34">
        <v>5425270</v>
      </c>
    </row>
    <row r="102" spans="1:2" ht="13">
      <c r="A102" s="25" t="s">
        <v>50</v>
      </c>
      <c r="B102" s="69" t="s">
        <v>4</v>
      </c>
    </row>
    <row r="103" spans="1:2" ht="13">
      <c r="A103" s="25" t="s">
        <v>40</v>
      </c>
      <c r="B103" s="34">
        <v>617683</v>
      </c>
    </row>
    <row r="104" spans="1:2" ht="13">
      <c r="A104" s="25" t="s">
        <v>303</v>
      </c>
      <c r="B104" s="69">
        <v>2597107</v>
      </c>
    </row>
    <row r="105" spans="1:2" ht="13">
      <c r="A105" s="25" t="s">
        <v>97</v>
      </c>
      <c r="B105" s="34">
        <v>1837114</v>
      </c>
    </row>
    <row r="106" spans="1:2" ht="13">
      <c r="A106" s="25" t="s">
        <v>51</v>
      </c>
      <c r="B106" s="69">
        <v>3688647</v>
      </c>
    </row>
    <row r="107" spans="1:2" ht="13">
      <c r="A107" s="25" t="s">
        <v>41</v>
      </c>
      <c r="B107" s="34">
        <v>2793592</v>
      </c>
    </row>
    <row r="108" spans="1:2" ht="13">
      <c r="A108" s="25" t="s">
        <v>42</v>
      </c>
      <c r="B108" s="69">
        <v>6797105</v>
      </c>
    </row>
    <row r="109" spans="1:2" ht="13">
      <c r="A109" s="25" t="s">
        <v>205</v>
      </c>
      <c r="B109" s="34">
        <v>84680273</v>
      </c>
    </row>
    <row r="110" spans="1:2" ht="13">
      <c r="A110" s="25" t="s">
        <v>297</v>
      </c>
      <c r="B110" s="69">
        <v>1773971</v>
      </c>
    </row>
    <row r="112" ht="12.75">
      <c r="A112" s="80" t="s">
        <v>301</v>
      </c>
    </row>
    <row r="113" ht="12.75">
      <c r="A113" s="80" t="s">
        <v>298</v>
      </c>
    </row>
    <row r="119" spans="1:3" ht="13">
      <c r="A119" s="10" t="s">
        <v>209</v>
      </c>
      <c r="B119" s="11"/>
      <c r="C119" s="11"/>
    </row>
    <row r="120" spans="1:3" ht="12.75">
      <c r="A120" s="13" t="s">
        <v>161</v>
      </c>
      <c r="B120" s="13" t="s">
        <v>162</v>
      </c>
      <c r="C120" s="11"/>
    </row>
    <row r="121" spans="1:4" ht="12.75">
      <c r="A121" s="14" t="s">
        <v>163</v>
      </c>
      <c r="B121" s="11"/>
      <c r="C121" s="11"/>
      <c r="D121" s="14" t="s">
        <v>304</v>
      </c>
    </row>
    <row r="122" spans="1:4" ht="12.75">
      <c r="A122" s="14" t="s">
        <v>165</v>
      </c>
      <c r="B122" s="11"/>
      <c r="C122" s="11"/>
      <c r="D122" s="14" t="s">
        <v>305</v>
      </c>
    </row>
    <row r="123" spans="1:2" ht="12.75">
      <c r="A123" s="3" t="s">
        <v>0</v>
      </c>
      <c r="B123" s="3" t="s">
        <v>1</v>
      </c>
    </row>
    <row r="124" spans="1:2" ht="12.75">
      <c r="A124" s="3"/>
      <c r="B124" s="3"/>
    </row>
    <row r="125" spans="1:2" ht="12.75">
      <c r="A125" s="3" t="s">
        <v>61</v>
      </c>
      <c r="B125" s="3" t="s">
        <v>60</v>
      </c>
    </row>
    <row r="126" spans="1:2" ht="12.75">
      <c r="A126" s="3" t="s">
        <v>8</v>
      </c>
      <c r="B126" s="3">
        <v>2022</v>
      </c>
    </row>
    <row r="127" spans="1:2" ht="12.75">
      <c r="A127" s="3"/>
      <c r="B127" s="3"/>
    </row>
    <row r="128" spans="1:6" ht="117">
      <c r="A128" s="161" t="s">
        <v>62</v>
      </c>
      <c r="B128" s="162" t="s">
        <v>63</v>
      </c>
      <c r="C128" s="162" t="s">
        <v>145</v>
      </c>
      <c r="D128" s="162" t="s">
        <v>59</v>
      </c>
      <c r="E128" s="162" t="s">
        <v>64</v>
      </c>
      <c r="F128" s="162" t="s">
        <v>213</v>
      </c>
    </row>
    <row r="129" spans="1:6" ht="13">
      <c r="A129" s="90" t="s">
        <v>118</v>
      </c>
      <c r="B129" s="163">
        <v>15920742.4</v>
      </c>
      <c r="C129" s="163">
        <v>15920742.4</v>
      </c>
      <c r="D129" s="163">
        <v>12998846.3</v>
      </c>
      <c r="E129" s="163">
        <v>11884345.4</v>
      </c>
      <c r="F129" s="164"/>
    </row>
    <row r="130" spans="1:6" ht="13">
      <c r="A130" s="64" t="s">
        <v>12</v>
      </c>
      <c r="B130" s="165">
        <v>554213.7</v>
      </c>
      <c r="C130" s="165">
        <v>495205.1</v>
      </c>
      <c r="D130" s="165">
        <v>432757.9</v>
      </c>
      <c r="E130" s="165">
        <v>397693.2</v>
      </c>
      <c r="F130" s="166" t="s">
        <v>211</v>
      </c>
    </row>
    <row r="131" spans="1:6" ht="13">
      <c r="A131" s="38" t="s">
        <v>13</v>
      </c>
      <c r="B131" s="165">
        <v>85800.7</v>
      </c>
      <c r="C131" s="165">
        <v>142331.6</v>
      </c>
      <c r="D131" s="165">
        <v>49683.8</v>
      </c>
      <c r="E131" s="165">
        <v>37014.9</v>
      </c>
      <c r="F131" s="166" t="s">
        <v>212</v>
      </c>
    </row>
    <row r="132" spans="1:6" ht="13">
      <c r="A132" s="38" t="s">
        <v>96</v>
      </c>
      <c r="B132" s="165">
        <v>276265.7</v>
      </c>
      <c r="C132" s="165">
        <v>342472.4</v>
      </c>
      <c r="D132" s="165">
        <v>197275.1</v>
      </c>
      <c r="E132" s="165">
        <v>155783.3</v>
      </c>
      <c r="F132" s="166" t="s">
        <v>212</v>
      </c>
    </row>
    <row r="133" spans="1:6" ht="13">
      <c r="A133" s="38" t="s">
        <v>14</v>
      </c>
      <c r="B133" s="165">
        <v>380617.8</v>
      </c>
      <c r="C133" s="165">
        <v>285614.4</v>
      </c>
      <c r="D133" s="165">
        <v>305116.8</v>
      </c>
      <c r="E133" s="165">
        <v>269882.4</v>
      </c>
      <c r="F133" s="166" t="s">
        <v>212</v>
      </c>
    </row>
    <row r="134" spans="1:6" ht="13">
      <c r="A134" s="38" t="s">
        <v>15</v>
      </c>
      <c r="B134" s="165">
        <v>3876810</v>
      </c>
      <c r="C134" s="165">
        <v>3464809.5</v>
      </c>
      <c r="D134" s="165">
        <v>3017498.8</v>
      </c>
      <c r="E134" s="165">
        <v>2855308.5</v>
      </c>
      <c r="F134" s="166" t="s">
        <v>211</v>
      </c>
    </row>
    <row r="135" spans="1:6" ht="13">
      <c r="A135" s="38" t="s">
        <v>16</v>
      </c>
      <c r="B135" s="165">
        <v>36011.1</v>
      </c>
      <c r="C135" s="165">
        <v>40136.7</v>
      </c>
      <c r="D135" s="165">
        <v>21644.7</v>
      </c>
      <c r="E135" s="165">
        <v>16318.2</v>
      </c>
      <c r="F135" s="166" t="s">
        <v>211</v>
      </c>
    </row>
    <row r="136" spans="1:6" ht="13">
      <c r="A136" s="38" t="s">
        <v>17</v>
      </c>
      <c r="B136" s="165">
        <v>506282.4</v>
      </c>
      <c r="C136" s="165">
        <v>425869.7</v>
      </c>
      <c r="D136" s="165">
        <v>396038.4</v>
      </c>
      <c r="E136" s="165">
        <v>410633.9</v>
      </c>
      <c r="F136" s="166" t="s">
        <v>211</v>
      </c>
    </row>
    <row r="137" spans="1:6" ht="13">
      <c r="A137" s="38" t="s">
        <v>18</v>
      </c>
      <c r="B137" s="165">
        <v>206620.4</v>
      </c>
      <c r="C137" s="165">
        <v>251898.1</v>
      </c>
      <c r="D137" s="165">
        <v>197726.4</v>
      </c>
      <c r="E137" s="165">
        <v>172906.6</v>
      </c>
      <c r="F137" s="166" t="s">
        <v>211</v>
      </c>
    </row>
    <row r="138" spans="1:6" ht="13">
      <c r="A138" s="38" t="s">
        <v>19</v>
      </c>
      <c r="B138" s="165">
        <v>1346377</v>
      </c>
      <c r="C138" s="165">
        <v>1443770.9</v>
      </c>
      <c r="D138" s="165">
        <v>1186021.2</v>
      </c>
      <c r="E138" s="165">
        <v>1075432.4</v>
      </c>
      <c r="F138" s="166" t="s">
        <v>211</v>
      </c>
    </row>
    <row r="139" spans="1:6" ht="13">
      <c r="A139" s="38" t="s">
        <v>20</v>
      </c>
      <c r="B139" s="165">
        <v>2639092</v>
      </c>
      <c r="C139" s="165">
        <v>2429812.3</v>
      </c>
      <c r="D139" s="165">
        <v>2271512.8</v>
      </c>
      <c r="E139" s="165">
        <v>2094208.4</v>
      </c>
      <c r="F139" s="166" t="s">
        <v>211</v>
      </c>
    </row>
    <row r="140" spans="1:6" ht="13">
      <c r="A140" s="38" t="s">
        <v>21</v>
      </c>
      <c r="B140" s="165">
        <v>68369.7</v>
      </c>
      <c r="C140" s="165">
        <v>101483.7</v>
      </c>
      <c r="D140" s="165">
        <v>57650.4</v>
      </c>
      <c r="E140" s="165">
        <v>47798.7</v>
      </c>
      <c r="F140" s="166" t="s">
        <v>211</v>
      </c>
    </row>
    <row r="141" spans="1:6" ht="13">
      <c r="A141" s="38" t="s">
        <v>22</v>
      </c>
      <c r="B141" s="165">
        <v>1962845.8</v>
      </c>
      <c r="C141" s="165">
        <v>2045302.2</v>
      </c>
      <c r="D141" s="165">
        <v>1667383.9</v>
      </c>
      <c r="E141" s="165">
        <v>1523508.2</v>
      </c>
      <c r="F141" s="166" t="s">
        <v>211</v>
      </c>
    </row>
    <row r="142" spans="1:6" ht="13">
      <c r="A142" s="38" t="s">
        <v>23</v>
      </c>
      <c r="B142" s="165">
        <v>27777</v>
      </c>
      <c r="C142" s="165">
        <v>30469.4</v>
      </c>
      <c r="D142" s="165">
        <v>25080.8</v>
      </c>
      <c r="E142" s="165">
        <v>22157.4</v>
      </c>
      <c r="F142" s="166" t="s">
        <v>211</v>
      </c>
    </row>
    <row r="143" spans="1:6" ht="13">
      <c r="A143" s="38" t="s">
        <v>24</v>
      </c>
      <c r="B143" s="165">
        <v>38386.2</v>
      </c>
      <c r="C143" s="165">
        <v>47950.6</v>
      </c>
      <c r="D143" s="165">
        <v>24945.2</v>
      </c>
      <c r="E143" s="165">
        <v>18713.9</v>
      </c>
      <c r="F143" s="166" t="s">
        <v>211</v>
      </c>
    </row>
    <row r="144" spans="1:6" ht="13">
      <c r="A144" s="38" t="s">
        <v>25</v>
      </c>
      <c r="B144" s="165">
        <v>67436.5</v>
      </c>
      <c r="C144" s="165">
        <v>89629.9</v>
      </c>
      <c r="D144" s="165">
        <v>42770</v>
      </c>
      <c r="E144" s="165">
        <v>33933.5</v>
      </c>
      <c r="F144" s="166" t="s">
        <v>211</v>
      </c>
    </row>
    <row r="145" spans="1:6" ht="13">
      <c r="A145" s="38" t="s">
        <v>26</v>
      </c>
      <c r="B145" s="165">
        <v>77529</v>
      </c>
      <c r="C145" s="165">
        <v>59369.2</v>
      </c>
      <c r="D145" s="165">
        <v>56252.8</v>
      </c>
      <c r="E145" s="165">
        <v>46083.1</v>
      </c>
      <c r="F145" s="166" t="s">
        <v>211</v>
      </c>
    </row>
    <row r="146" spans="1:6" ht="13">
      <c r="A146" s="38" t="s">
        <v>27</v>
      </c>
      <c r="B146" s="165">
        <v>168549.5</v>
      </c>
      <c r="C146" s="165">
        <v>260824.2</v>
      </c>
      <c r="D146" s="165">
        <v>139071.7</v>
      </c>
      <c r="E146" s="165">
        <v>126200</v>
      </c>
      <c r="F146" s="166" t="s">
        <v>212</v>
      </c>
    </row>
    <row r="147" spans="1:6" ht="13">
      <c r="A147" s="38" t="s">
        <v>28</v>
      </c>
      <c r="B147" s="165">
        <v>17432.3</v>
      </c>
      <c r="C147" s="165">
        <v>19546.5</v>
      </c>
      <c r="D147" s="165">
        <v>13067.5</v>
      </c>
      <c r="E147" s="165">
        <v>11493.8</v>
      </c>
      <c r="F147" s="166" t="s">
        <v>211</v>
      </c>
    </row>
    <row r="148" spans="1:6" ht="13">
      <c r="A148" s="38" t="s">
        <v>29</v>
      </c>
      <c r="B148" s="165">
        <v>958549</v>
      </c>
      <c r="C148" s="165">
        <v>818964.7</v>
      </c>
      <c r="D148" s="165">
        <v>775386.3</v>
      </c>
      <c r="E148" s="165">
        <v>715653.7</v>
      </c>
      <c r="F148" s="166" t="s">
        <v>211</v>
      </c>
    </row>
    <row r="149" spans="1:6" ht="13">
      <c r="A149" s="38" t="s">
        <v>30</v>
      </c>
      <c r="B149" s="165">
        <v>447217.6</v>
      </c>
      <c r="C149" s="165">
        <v>398323.4</v>
      </c>
      <c r="D149" s="165">
        <v>344728.6</v>
      </c>
      <c r="E149" s="165">
        <v>315847.9</v>
      </c>
      <c r="F149" s="166" t="s">
        <v>211</v>
      </c>
    </row>
    <row r="150" spans="1:6" ht="13">
      <c r="A150" s="38" t="s">
        <v>31</v>
      </c>
      <c r="B150" s="165">
        <v>656152.9</v>
      </c>
      <c r="C150" s="165">
        <v>1067779.1</v>
      </c>
      <c r="D150" s="165">
        <v>555086.9</v>
      </c>
      <c r="E150" s="165">
        <v>477020.1</v>
      </c>
      <c r="F150" s="166" t="s">
        <v>212</v>
      </c>
    </row>
    <row r="151" spans="1:6" ht="13">
      <c r="A151" s="38" t="s">
        <v>32</v>
      </c>
      <c r="B151" s="165">
        <v>242340.8</v>
      </c>
      <c r="C151" s="165">
        <v>287417.7</v>
      </c>
      <c r="D151" s="165">
        <v>198910.6</v>
      </c>
      <c r="E151" s="165">
        <v>180859.9</v>
      </c>
      <c r="F151" s="166" t="s">
        <v>211</v>
      </c>
    </row>
    <row r="152" spans="1:6" ht="13">
      <c r="A152" s="38" t="s">
        <v>33</v>
      </c>
      <c r="B152" s="165">
        <v>284173.6</v>
      </c>
      <c r="C152" s="165">
        <v>508122.3</v>
      </c>
      <c r="D152" s="165">
        <v>191186.7</v>
      </c>
      <c r="E152" s="165">
        <v>135753.1</v>
      </c>
      <c r="F152" s="166" t="s">
        <v>212</v>
      </c>
    </row>
    <row r="153" spans="1:6" ht="13">
      <c r="A153" s="38" t="s">
        <v>34</v>
      </c>
      <c r="B153" s="165">
        <v>57037.7</v>
      </c>
      <c r="C153" s="165">
        <v>67223.8</v>
      </c>
      <c r="D153" s="165">
        <v>46105.1</v>
      </c>
      <c r="E153" s="165">
        <v>40510.4</v>
      </c>
      <c r="F153" s="166" t="s">
        <v>211</v>
      </c>
    </row>
    <row r="154" spans="1:6" ht="13">
      <c r="A154" s="38" t="s">
        <v>35</v>
      </c>
      <c r="B154" s="165">
        <v>109762</v>
      </c>
      <c r="C154" s="165">
        <v>138419.1</v>
      </c>
      <c r="D154" s="165">
        <v>89770.9</v>
      </c>
      <c r="E154" s="165">
        <v>65886.8</v>
      </c>
      <c r="F154" s="166" t="s">
        <v>211</v>
      </c>
    </row>
    <row r="155" spans="1:6" ht="13">
      <c r="A155" s="38" t="s">
        <v>36</v>
      </c>
      <c r="B155" s="165">
        <v>267687</v>
      </c>
      <c r="C155" s="165">
        <v>215876.6</v>
      </c>
      <c r="D155" s="165">
        <v>208736.6</v>
      </c>
      <c r="E155" s="165">
        <v>191333.8</v>
      </c>
      <c r="F155" s="166" t="s">
        <v>211</v>
      </c>
    </row>
    <row r="156" spans="1:6" ht="13">
      <c r="A156" s="38" t="s">
        <v>37</v>
      </c>
      <c r="B156" s="165">
        <v>561785.1</v>
      </c>
      <c r="C156" s="165">
        <v>443187.4</v>
      </c>
      <c r="D156" s="165">
        <v>484174.7</v>
      </c>
      <c r="E156" s="165">
        <v>445716.4</v>
      </c>
      <c r="F156" s="166" t="s">
        <v>212</v>
      </c>
    </row>
    <row r="157" spans="1:6" ht="13">
      <c r="A157" s="38" t="s">
        <v>38</v>
      </c>
      <c r="B157" s="165">
        <v>27297.4</v>
      </c>
      <c r="C157" s="165">
        <v>17420.2</v>
      </c>
      <c r="D157" s="165">
        <v>14961.8</v>
      </c>
      <c r="E157" s="165">
        <v>20672.7</v>
      </c>
      <c r="F157" s="166" t="s">
        <v>212</v>
      </c>
    </row>
    <row r="158" spans="1:6" ht="13">
      <c r="A158" s="38" t="s">
        <v>39</v>
      </c>
      <c r="B158" s="165">
        <v>565021.9</v>
      </c>
      <c r="C158" s="165">
        <v>420861.7</v>
      </c>
      <c r="D158" s="165">
        <v>396384.6</v>
      </c>
      <c r="E158" s="165">
        <v>317972.1</v>
      </c>
      <c r="F158" s="166" t="s">
        <v>212</v>
      </c>
    </row>
    <row r="159" spans="1:6" ht="13">
      <c r="A159" s="38" t="s">
        <v>50</v>
      </c>
      <c r="B159" s="165">
        <v>23324.1</v>
      </c>
      <c r="C159" s="165">
        <v>42151</v>
      </c>
      <c r="D159" s="165">
        <v>17335.4</v>
      </c>
      <c r="E159" s="165">
        <v>13886.3</v>
      </c>
      <c r="F159" s="166" t="s">
        <v>212</v>
      </c>
    </row>
    <row r="160" spans="1:6" ht="13">
      <c r="A160" s="38" t="s">
        <v>40</v>
      </c>
      <c r="B160" s="165">
        <v>5924</v>
      </c>
      <c r="C160" s="165">
        <v>10850.9</v>
      </c>
      <c r="D160" s="165">
        <v>4106.6</v>
      </c>
      <c r="E160" s="165" t="s">
        <v>4</v>
      </c>
      <c r="F160" s="166" t="s">
        <v>212</v>
      </c>
    </row>
    <row r="161" spans="1:6" ht="13">
      <c r="A161" s="38" t="s">
        <v>97</v>
      </c>
      <c r="B161" s="165">
        <v>13033.2</v>
      </c>
      <c r="C161" s="165">
        <v>27494.7</v>
      </c>
      <c r="D161" s="165">
        <v>9077.6</v>
      </c>
      <c r="E161" s="165">
        <v>7813.9</v>
      </c>
      <c r="F161" s="166" t="s">
        <v>212</v>
      </c>
    </row>
    <row r="162" spans="1:6" ht="13">
      <c r="A162" s="38" t="s">
        <v>41</v>
      </c>
      <c r="B162" s="165">
        <v>17972.3</v>
      </c>
      <c r="C162" s="165">
        <v>33612.5</v>
      </c>
      <c r="D162" s="165" t="s">
        <v>4</v>
      </c>
      <c r="E162" s="165" t="s">
        <v>4</v>
      </c>
      <c r="F162" s="166" t="s">
        <v>212</v>
      </c>
    </row>
    <row r="163" spans="1:6" ht="13">
      <c r="A163" s="38" t="s">
        <v>42</v>
      </c>
      <c r="B163" s="165">
        <v>60426.5</v>
      </c>
      <c r="C163" s="165">
        <v>103667.8</v>
      </c>
      <c r="D163" s="165">
        <v>41499.9</v>
      </c>
      <c r="E163" s="165">
        <v>33905.8</v>
      </c>
      <c r="F163" s="166" t="s">
        <v>212</v>
      </c>
    </row>
    <row r="164" spans="1:6" ht="13">
      <c r="A164" s="43" t="s">
        <v>205</v>
      </c>
      <c r="B164" s="167">
        <v>862309.6</v>
      </c>
      <c r="C164" s="167">
        <v>2023057.7</v>
      </c>
      <c r="D164" s="167">
        <v>1137394.6</v>
      </c>
      <c r="E164" s="167">
        <v>921986.9</v>
      </c>
      <c r="F164" s="168" t="s">
        <v>212</v>
      </c>
    </row>
    <row r="165" spans="1:6" ht="13">
      <c r="A165" s="98" t="s">
        <v>125</v>
      </c>
      <c r="B165" s="169">
        <v>8895.7</v>
      </c>
      <c r="C165" s="169" t="s">
        <v>4</v>
      </c>
      <c r="D165" s="169">
        <v>6587.2</v>
      </c>
      <c r="E165" s="169" t="s">
        <v>4</v>
      </c>
      <c r="F165" s="170" t="s">
        <v>212</v>
      </c>
    </row>
    <row r="167" ht="12.75">
      <c r="A167" s="80" t="s">
        <v>124</v>
      </c>
    </row>
  </sheetData>
  <mergeCells count="2">
    <mergeCell ref="G18:H19"/>
    <mergeCell ref="I18:J19"/>
  </mergeCells>
  <hyperlinks>
    <hyperlink ref="A63" r:id="rId1" display="https://ec.europa.eu/eurostat/databrowser/product/page/DEMO_PJAN__custom_6168709"/>
    <hyperlink ref="B63" r:id="rId2" display="https://ec.europa.eu/eurostat/databrowser/view/DEMO_PJAN__custom_6168709/default/table"/>
    <hyperlink ref="A120" r:id="rId3" display="https://ec.europa.eu/eurostat/databrowser/product/page/NAMA_10_GDP__custom_6168792"/>
    <hyperlink ref="B120" r:id="rId4" display="https://ec.europa.eu/eurostat/databrowser/view/NAMA_10_GDP__custom_6168792/default/table"/>
    <hyperlink ref="G16" r:id="rId5" display="https://gisco-services.ec.europa.eu/image/screen/hom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46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9.140625" style="33" customWidth="1"/>
    <col min="2" max="2" width="15.57421875" style="33" customWidth="1"/>
    <col min="3" max="16384" width="9.140625" style="33" customWidth="1"/>
  </cols>
  <sheetData>
    <row r="2" ht="13">
      <c r="B2" s="72" t="s">
        <v>308</v>
      </c>
    </row>
    <row r="3" ht="12.75">
      <c r="B3" s="3" t="s">
        <v>214</v>
      </c>
    </row>
    <row r="6" spans="2:5" ht="12.75">
      <c r="B6" s="33" t="str">
        <f>'DATA-4'!A20</f>
        <v>Belgium</v>
      </c>
      <c r="C6" s="171">
        <f>_xlfn.IFERROR('DATA-4'!D20,":")</f>
        <v>215.96757529487743</v>
      </c>
      <c r="D6" s="33" t="s">
        <v>253</v>
      </c>
      <c r="E6" s="171">
        <f>C6</f>
        <v>215.96757529487743</v>
      </c>
    </row>
    <row r="7" spans="2:5" ht="12.75">
      <c r="B7" s="33" t="str">
        <f>'DATA-4'!A21</f>
        <v>Bulgaria</v>
      </c>
      <c r="C7" s="171">
        <f>_xlfn.IFERROR('DATA-4'!D21,":")</f>
        <v>120.13036645899794</v>
      </c>
      <c r="D7" s="33" t="s">
        <v>266</v>
      </c>
      <c r="E7" s="171">
        <f aca="true" t="shared" si="0" ref="E7:E43">C7</f>
        <v>120.13036645899794</v>
      </c>
    </row>
    <row r="8" spans="2:5" ht="12.75">
      <c r="B8" s="33" t="str">
        <f>'DATA-4'!A22</f>
        <v>Czechia</v>
      </c>
      <c r="C8" s="171">
        <f>_xlfn.IFERROR('DATA-4'!D22,":")</f>
        <v>166.66823892688083</v>
      </c>
      <c r="D8" s="33" t="s">
        <v>254</v>
      </c>
      <c r="E8" s="171">
        <f t="shared" si="0"/>
        <v>166.66823892688083</v>
      </c>
    </row>
    <row r="9" spans="2:5" ht="12.75">
      <c r="B9" s="33" t="str">
        <f>'DATA-4'!A23</f>
        <v>Denmark</v>
      </c>
      <c r="C9" s="171">
        <f>_xlfn.IFERROR('DATA-4'!D23,":")</f>
        <v>122.5372779402801</v>
      </c>
      <c r="D9" s="33" t="s">
        <v>267</v>
      </c>
      <c r="E9" s="171">
        <f t="shared" si="0"/>
        <v>122.5372779402801</v>
      </c>
    </row>
    <row r="10" spans="2:5" ht="12.75">
      <c r="B10" s="33" t="str">
        <f>'DATA-4'!A24</f>
        <v>Germany</v>
      </c>
      <c r="C10" s="171">
        <f>_xlfn.IFERROR('DATA-4'!D24,":")</f>
        <v>142.72197370730876</v>
      </c>
      <c r="D10" s="33" t="s">
        <v>255</v>
      </c>
      <c r="E10" s="171">
        <f t="shared" si="0"/>
        <v>142.72197370730876</v>
      </c>
    </row>
    <row r="11" spans="2:5" ht="12.75">
      <c r="B11" s="33" t="str">
        <f>'DATA-4'!A25</f>
        <v>Estonia</v>
      </c>
      <c r="C11" s="171">
        <f>_xlfn.IFERROR('DATA-4'!D25,":")</f>
        <v>162.32022471910113</v>
      </c>
      <c r="D11" s="33" t="s">
        <v>268</v>
      </c>
      <c r="E11" s="171">
        <f t="shared" si="0"/>
        <v>162.32022471910113</v>
      </c>
    </row>
    <row r="12" spans="2:5" ht="12.75">
      <c r="B12" s="33" t="str">
        <f>'DATA-4'!A26</f>
        <v>Ireland</v>
      </c>
      <c r="C12" s="171">
        <f>_xlfn.IFERROR('DATA-4'!D26,":")</f>
        <v>122.39285285149973</v>
      </c>
      <c r="D12" s="33" t="s">
        <v>269</v>
      </c>
      <c r="E12" s="171">
        <f t="shared" si="0"/>
        <v>122.39285285149973</v>
      </c>
    </row>
    <row r="13" spans="2:5" ht="12.75">
      <c r="B13" s="33" t="str">
        <f>'DATA-4'!A27</f>
        <v>Greece</v>
      </c>
      <c r="C13" s="171">
        <f>_xlfn.IFERROR('DATA-4'!D27,":")</f>
        <v>95.16137640344704</v>
      </c>
      <c r="D13" s="33" t="s">
        <v>270</v>
      </c>
      <c r="E13" s="171">
        <f t="shared" si="0"/>
        <v>95.16137640344704</v>
      </c>
    </row>
    <row r="14" spans="2:5" ht="12.75">
      <c r="B14" s="33" t="str">
        <f>'DATA-4'!A28</f>
        <v>Spain</v>
      </c>
      <c r="C14" s="171">
        <f>_xlfn.IFERROR('DATA-4'!D28,":")</f>
        <v>113.0884492750632</v>
      </c>
      <c r="D14" s="33" t="s">
        <v>257</v>
      </c>
      <c r="E14" s="171">
        <f t="shared" si="0"/>
        <v>113.0884492750632</v>
      </c>
    </row>
    <row r="15" spans="2:5" ht="12.75">
      <c r="B15" s="33" t="str">
        <f>'DATA-4'!A29</f>
        <v>France</v>
      </c>
      <c r="C15" s="171">
        <f>_xlfn.IFERROR('DATA-4'!D29,":")</f>
        <v>136.3282804635348</v>
      </c>
      <c r="D15" s="33" t="s">
        <v>258</v>
      </c>
      <c r="E15" s="171">
        <f t="shared" si="0"/>
        <v>136.3282804635348</v>
      </c>
    </row>
    <row r="16" spans="2:5" ht="12.75">
      <c r="B16" s="33" t="str">
        <f>'DATA-4'!A30</f>
        <v>Croatia</v>
      </c>
      <c r="C16" s="171">
        <f>_xlfn.IFERROR('DATA-4'!D30,":")</f>
        <v>92.43313487671222</v>
      </c>
      <c r="D16" s="33" t="s">
        <v>271</v>
      </c>
      <c r="E16" s="171">
        <f t="shared" si="0"/>
        <v>92.43313487671222</v>
      </c>
    </row>
    <row r="17" spans="2:5" ht="12.75">
      <c r="B17" s="33" t="str">
        <f>'DATA-4'!A31</f>
        <v>Italy</v>
      </c>
      <c r="C17" s="171">
        <f>_xlfn.IFERROR('DATA-4'!D31,":")</f>
        <v>106.76627347256697</v>
      </c>
      <c r="D17" s="33" t="s">
        <v>259</v>
      </c>
      <c r="E17" s="171">
        <f t="shared" si="0"/>
        <v>106.76627347256697</v>
      </c>
    </row>
    <row r="18" spans="2:5" ht="12.75">
      <c r="B18" s="33" t="str">
        <f>'DATA-4'!A32</f>
        <v>Cyprus</v>
      </c>
      <c r="C18" s="171">
        <f>_xlfn.IFERROR('DATA-4'!D32,":")</f>
        <v>132.31666896944307</v>
      </c>
      <c r="D18" s="33" t="s">
        <v>260</v>
      </c>
      <c r="E18" s="171">
        <f t="shared" si="0"/>
        <v>132.31666896944307</v>
      </c>
    </row>
    <row r="19" spans="2:5" ht="12.75">
      <c r="B19" s="33" t="str">
        <f>'DATA-4'!A33</f>
        <v>Latvia</v>
      </c>
      <c r="C19" s="171">
        <f>_xlfn.IFERROR('DATA-4'!D33,":")</f>
        <v>100.73078335839877</v>
      </c>
      <c r="D19" s="33" t="s">
        <v>272</v>
      </c>
      <c r="E19" s="171">
        <f t="shared" si="0"/>
        <v>100.73078335839877</v>
      </c>
    </row>
    <row r="20" spans="2:5" ht="12.75">
      <c r="B20" s="33" t="str">
        <f>'DATA-4'!A34</f>
        <v>Lithuania</v>
      </c>
      <c r="C20" s="171">
        <f>_xlfn.IFERROR('DATA-4'!D34,":")</f>
        <v>108.72153080650806</v>
      </c>
      <c r="D20" s="33" t="s">
        <v>273</v>
      </c>
      <c r="E20" s="171">
        <f t="shared" si="0"/>
        <v>108.72153080650806</v>
      </c>
    </row>
    <row r="21" spans="2:5" ht="12.75">
      <c r="B21" s="33" t="str">
        <f>'DATA-4'!A35</f>
        <v>Luxembourg</v>
      </c>
      <c r="C21" s="171">
        <f>_xlfn.IFERROR('DATA-4'!D35,":")</f>
        <v>248.30099613106353</v>
      </c>
      <c r="D21" s="33" t="s">
        <v>261</v>
      </c>
      <c r="E21" s="171">
        <f t="shared" si="0"/>
        <v>248.30099613106353</v>
      </c>
    </row>
    <row r="22" spans="2:5" ht="12.75">
      <c r="B22" s="33" t="str">
        <f>'DATA-4'!A36</f>
        <v>Hungary</v>
      </c>
      <c r="C22" s="171">
        <f>_xlfn.IFERROR('DATA-4'!D36,":")</f>
        <v>111.44160837897783</v>
      </c>
      <c r="D22" s="33" t="s">
        <v>262</v>
      </c>
      <c r="E22" s="171">
        <f t="shared" si="0"/>
        <v>111.44160837897783</v>
      </c>
    </row>
    <row r="23" spans="2:5" ht="12.75">
      <c r="B23" s="33" t="str">
        <f>'DATA-4'!A37</f>
        <v>Malta</v>
      </c>
      <c r="C23" s="171">
        <f>_xlfn.IFERROR('DATA-4'!D37,":")</f>
        <v>244.3857738722501</v>
      </c>
      <c r="D23" s="33" t="s">
        <v>274</v>
      </c>
      <c r="E23" s="171">
        <f t="shared" si="0"/>
        <v>244.3857738722501</v>
      </c>
    </row>
    <row r="24" spans="2:5" ht="12.75">
      <c r="B24" s="33" t="str">
        <f>'DATA-4'!A38</f>
        <v>Netherlands</v>
      </c>
      <c r="C24" s="171">
        <f>_xlfn.IFERROR('DATA-4'!D38,":")</f>
        <v>187.37571287782524</v>
      </c>
      <c r="D24" s="33" t="s">
        <v>275</v>
      </c>
      <c r="E24" s="171">
        <f t="shared" si="0"/>
        <v>187.37571287782524</v>
      </c>
    </row>
    <row r="25" spans="2:5" ht="12.75">
      <c r="B25" s="33" t="str">
        <f>'DATA-4'!A39</f>
        <v>Austria</v>
      </c>
      <c r="C25" s="171">
        <f>_xlfn.IFERROR('DATA-4'!D39,":")</f>
        <v>151.20822628177592</v>
      </c>
      <c r="D25" s="33" t="s">
        <v>276</v>
      </c>
      <c r="E25" s="171">
        <f t="shared" si="0"/>
        <v>151.20822628177592</v>
      </c>
    </row>
    <row r="26" spans="2:5" ht="12.75">
      <c r="B26" s="33" t="str">
        <f>'DATA-4'!A40</f>
        <v>Poland</v>
      </c>
      <c r="C26" s="171">
        <f>_xlfn.IFERROR('DATA-4'!D40,":")</f>
        <v>119.09226996618384</v>
      </c>
      <c r="D26" s="33" t="s">
        <v>277</v>
      </c>
      <c r="E26" s="171">
        <f t="shared" si="0"/>
        <v>119.09226996618384</v>
      </c>
    </row>
    <row r="27" spans="2:5" ht="12.75">
      <c r="B27" s="33" t="str">
        <f>'DATA-4'!A41</f>
        <v>Portugal</v>
      </c>
      <c r="C27" s="171">
        <f>_xlfn.IFERROR('DATA-4'!D41,":")</f>
        <v>94.19067996439736</v>
      </c>
      <c r="D27" s="33" t="s">
        <v>278</v>
      </c>
      <c r="E27" s="171">
        <f t="shared" si="0"/>
        <v>94.19067996439736</v>
      </c>
    </row>
    <row r="28" spans="2:5" ht="12.75">
      <c r="B28" s="33" t="str">
        <f>'DATA-4'!A42</f>
        <v>Romania</v>
      </c>
      <c r="C28" s="171">
        <f>_xlfn.IFERROR('DATA-4'!D42,":")</f>
        <v>69.6600116424064</v>
      </c>
      <c r="D28" s="33" t="s">
        <v>263</v>
      </c>
      <c r="E28" s="171">
        <f t="shared" si="0"/>
        <v>69.6600116424064</v>
      </c>
    </row>
    <row r="29" spans="2:5" ht="12.75">
      <c r="B29" s="33" t="str">
        <f>'DATA-4'!A43</f>
        <v>Slovenia</v>
      </c>
      <c r="C29" s="171">
        <f>_xlfn.IFERROR('DATA-4'!D43,":")</f>
        <v>126.54373522907393</v>
      </c>
      <c r="D29" s="33" t="s">
        <v>279</v>
      </c>
      <c r="E29" s="171">
        <f t="shared" si="0"/>
        <v>126.54373522907393</v>
      </c>
    </row>
    <row r="30" spans="2:5" ht="12.75">
      <c r="B30" s="33" t="str">
        <f>'DATA-4'!A44</f>
        <v>Slovakia</v>
      </c>
      <c r="C30" s="171">
        <f>_xlfn.IFERROR('DATA-4'!D44,":")</f>
        <v>128.02356205811827</v>
      </c>
      <c r="D30" s="33" t="s">
        <v>280</v>
      </c>
      <c r="E30" s="171">
        <f t="shared" si="0"/>
        <v>128.02356205811827</v>
      </c>
    </row>
    <row r="31" spans="2:5" ht="12.75">
      <c r="B31" s="33" t="str">
        <f>'DATA-4'!A45</f>
        <v>Finland</v>
      </c>
      <c r="C31" s="171">
        <f>_xlfn.IFERROR('DATA-4'!D45,":")</f>
        <v>247.75556577300804</v>
      </c>
      <c r="D31" s="33" t="s">
        <v>264</v>
      </c>
      <c r="E31" s="171">
        <f t="shared" si="0"/>
        <v>247.75556577300804</v>
      </c>
    </row>
    <row r="32" spans="2:5" ht="12.75">
      <c r="B32" s="33" t="str">
        <f>'DATA-4'!A46</f>
        <v>Sweden</v>
      </c>
      <c r="C32" s="171">
        <f>_xlfn.IFERROR('DATA-4'!D46,":")</f>
        <v>191.75339871718506</v>
      </c>
      <c r="D32" s="33" t="s">
        <v>281</v>
      </c>
      <c r="E32" s="171">
        <f t="shared" si="0"/>
        <v>191.75339871718506</v>
      </c>
    </row>
    <row r="33" spans="2:5" ht="12.75">
      <c r="B33" s="33" t="str">
        <f>'DATA-4'!A47</f>
        <v>Iceland</v>
      </c>
      <c r="C33" s="171">
        <f>_xlfn.IFERROR('DATA-4'!D47,":")</f>
        <v>677.5622993344815</v>
      </c>
      <c r="D33" s="33" t="s">
        <v>282</v>
      </c>
      <c r="E33" s="171">
        <f t="shared" si="0"/>
        <v>677.5622993344815</v>
      </c>
    </row>
    <row r="34" spans="2:5" ht="12.75">
      <c r="B34" s="33" t="str">
        <f>'DATA-4'!A48</f>
        <v>Norway</v>
      </c>
      <c r="C34" s="171">
        <f>_xlfn.IFERROR('DATA-4'!D48,":")</f>
        <v>208.54493490646547</v>
      </c>
      <c r="D34" s="33" t="s">
        <v>265</v>
      </c>
      <c r="E34" s="171">
        <f t="shared" si="0"/>
        <v>208.54493490646547</v>
      </c>
    </row>
    <row r="35" spans="2:5" ht="12.75">
      <c r="B35" s="33" t="str">
        <f>'DATA-4'!A49</f>
        <v>Bosnia and Herzegovina</v>
      </c>
      <c r="C35" s="171" t="str">
        <f>_xlfn.IFERROR('DATA-4'!D49,":")</f>
        <v>:</v>
      </c>
      <c r="D35" s="33" t="s">
        <v>288</v>
      </c>
      <c r="E35" s="171" t="str">
        <f t="shared" si="0"/>
        <v>:</v>
      </c>
    </row>
    <row r="36" spans="2:5" ht="12.75">
      <c r="B36" s="33" t="str">
        <f>'DATA-4'!A50</f>
        <v>Montenegro</v>
      </c>
      <c r="C36" s="171">
        <f>_xlfn.IFERROR('DATA-4'!D50,":")</f>
        <v>71.95717382540883</v>
      </c>
      <c r="D36" s="33" t="s">
        <v>312</v>
      </c>
      <c r="E36" s="171">
        <f t="shared" si="0"/>
        <v>71.95717382540883</v>
      </c>
    </row>
    <row r="37" spans="2:5" ht="12.75">
      <c r="B37" s="33" t="str">
        <f>'DATA-4'!A51</f>
        <v>Moldova*</v>
      </c>
      <c r="C37" s="171">
        <f>_xlfn.IFERROR('DATA-4'!D51,":")</f>
        <v>43.40093958392935</v>
      </c>
      <c r="D37" s="33" t="s">
        <v>283</v>
      </c>
      <c r="E37" s="171">
        <f t="shared" si="0"/>
        <v>43.40093958392935</v>
      </c>
    </row>
    <row r="38" spans="2:5" ht="12.75">
      <c r="B38" s="33" t="str">
        <f>'DATA-4'!A52</f>
        <v>North Macedonia</v>
      </c>
      <c r="C38" s="171">
        <f>_xlfn.IFERROR('DATA-4'!D52,":")</f>
        <v>62.477511466354294</v>
      </c>
      <c r="D38" s="33" t="s">
        <v>284</v>
      </c>
      <c r="E38" s="171">
        <f t="shared" si="0"/>
        <v>62.477511466354294</v>
      </c>
    </row>
    <row r="39" spans="2:5" ht="12.75">
      <c r="B39" s="33" t="str">
        <f>'DATA-4'!A53</f>
        <v>Georgia</v>
      </c>
      <c r="C39" s="171">
        <f>_xlfn.IFERROR('DATA-4'!D53,":")</f>
        <v>66.6256884977066</v>
      </c>
      <c r="D39" s="33" t="s">
        <v>256</v>
      </c>
      <c r="E39" s="171">
        <f t="shared" si="0"/>
        <v>66.6256884977066</v>
      </c>
    </row>
    <row r="40" spans="2:5" ht="12.75">
      <c r="B40" s="33" t="str">
        <f>'DATA-4'!A54</f>
        <v>Albania</v>
      </c>
      <c r="C40" s="171">
        <f>_xlfn.IFERROR('DATA-4'!D54,":")</f>
        <v>33.56119862886205</v>
      </c>
      <c r="D40" s="33" t="s">
        <v>285</v>
      </c>
      <c r="E40" s="171">
        <f t="shared" si="0"/>
        <v>33.56119862886205</v>
      </c>
    </row>
    <row r="41" spans="2:5" ht="12.75">
      <c r="B41" s="33" t="str">
        <f>'DATA-4'!A55</f>
        <v>Serbia</v>
      </c>
      <c r="C41" s="171">
        <f>_xlfn.IFERROR('DATA-4'!D55,":")</f>
        <v>101.25527779841565</v>
      </c>
      <c r="D41" s="33" t="s">
        <v>286</v>
      </c>
      <c r="E41" s="171">
        <f t="shared" si="0"/>
        <v>101.25527779841565</v>
      </c>
    </row>
    <row r="42" spans="2:5" ht="12.75">
      <c r="B42" s="33" t="str">
        <f>'DATA-4'!A56</f>
        <v>Türkiye</v>
      </c>
      <c r="C42" s="171">
        <f>_xlfn.IFERROR('DATA-4'!D56,":")</f>
        <v>83.79696428234236</v>
      </c>
      <c r="D42" s="33" t="s">
        <v>311</v>
      </c>
      <c r="E42" s="171">
        <f t="shared" si="0"/>
        <v>83.79696428234236</v>
      </c>
    </row>
    <row r="43" spans="2:5" ht="12.75">
      <c r="B43" s="33" t="str">
        <f>'DATA-4'!A57</f>
        <v>Kosovo**</v>
      </c>
      <c r="C43" s="171">
        <f>_xlfn.IFERROR('DATA-4'!D57,":")</f>
        <v>62.83035742974378</v>
      </c>
      <c r="D43" s="33" t="s">
        <v>287</v>
      </c>
      <c r="E43" s="171">
        <f t="shared" si="0"/>
        <v>62.83035742974378</v>
      </c>
    </row>
    <row r="44" ht="12.75">
      <c r="C44" s="171"/>
    </row>
    <row r="45" ht="12.75">
      <c r="B45" s="33" t="s">
        <v>124</v>
      </c>
    </row>
    <row r="46" ht="13">
      <c r="B46" s="104" t="s">
        <v>346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H47"/>
  <sheetViews>
    <sheetView showGridLines="0" workbookViewId="0" topLeftCell="A1"/>
  </sheetViews>
  <sheetFormatPr defaultColWidth="9.140625" defaultRowHeight="12.75"/>
  <cols>
    <col min="1" max="16384" width="9.140625" style="33" customWidth="1"/>
  </cols>
  <sheetData>
    <row r="2" spans="2:8" ht="13">
      <c r="B2" s="72" t="s">
        <v>309</v>
      </c>
      <c r="H2" s="172"/>
    </row>
    <row r="3" ht="12.75">
      <c r="B3" s="3" t="s">
        <v>147</v>
      </c>
    </row>
    <row r="4" ht="12.75">
      <c r="B4" s="33" t="s">
        <v>148</v>
      </c>
    </row>
    <row r="6" spans="2:5" ht="12.75">
      <c r="B6" s="33" t="str">
        <f>'DATA-4'!A20</f>
        <v>Belgium</v>
      </c>
      <c r="C6" s="171">
        <f>_xlfn.IFERROR('DATA-4'!F20,":")</f>
        <v>5066.647879838071</v>
      </c>
      <c r="D6" s="33" t="s">
        <v>253</v>
      </c>
      <c r="E6" s="171">
        <f>C6</f>
        <v>5066.647879838071</v>
      </c>
    </row>
    <row r="7" spans="2:5" ht="12.75">
      <c r="B7" s="33" t="str">
        <f>'DATA-4'!A21</f>
        <v>Bulgaria</v>
      </c>
      <c r="C7" s="171">
        <f>_xlfn.IFERROR('DATA-4'!F21,":")</f>
        <v>5772.182761944642</v>
      </c>
      <c r="D7" s="33" t="s">
        <v>266</v>
      </c>
      <c r="E7" s="171">
        <f aca="true" t="shared" si="0" ref="E7:E43">C7</f>
        <v>5772.182761944642</v>
      </c>
    </row>
    <row r="8" spans="2:5" ht="12.75">
      <c r="B8" s="33" t="str">
        <f>'DATA-4'!A22</f>
        <v>Czechia</v>
      </c>
      <c r="C8" s="171">
        <f>_xlfn.IFERROR('DATA-4'!F22,":")</f>
        <v>5118.079690509367</v>
      </c>
      <c r="D8" s="33" t="s">
        <v>254</v>
      </c>
      <c r="E8" s="171">
        <f t="shared" si="0"/>
        <v>5118.079690509367</v>
      </c>
    </row>
    <row r="9" spans="2:5" ht="12.75">
      <c r="B9" s="33" t="str">
        <f>'DATA-4'!A23</f>
        <v>Denmark</v>
      </c>
      <c r="C9" s="171">
        <f>_xlfn.IFERROR('DATA-4'!F23,":")</f>
        <v>2519.876095182876</v>
      </c>
      <c r="D9" s="33" t="s">
        <v>267</v>
      </c>
      <c r="E9" s="171">
        <f t="shared" si="0"/>
        <v>2519.876095182876</v>
      </c>
    </row>
    <row r="10" spans="2:5" ht="12.75">
      <c r="B10" s="33" t="str">
        <f>'DATA-4'!A24</f>
        <v>Germany</v>
      </c>
      <c r="C10" s="171">
        <f>_xlfn.IFERROR('DATA-4'!F24,":")</f>
        <v>3428.692579779639</v>
      </c>
      <c r="D10" s="33" t="s">
        <v>255</v>
      </c>
      <c r="E10" s="171">
        <f t="shared" si="0"/>
        <v>3428.692579779639</v>
      </c>
    </row>
    <row r="11" spans="2:5" ht="12.75">
      <c r="B11" s="33" t="str">
        <f>'DATA-4'!A25</f>
        <v>Estonia</v>
      </c>
      <c r="C11" s="171">
        <f>_xlfn.IFERROR('DATA-4'!F25,":")</f>
        <v>5386.028896247076</v>
      </c>
      <c r="D11" s="33" t="s">
        <v>268</v>
      </c>
      <c r="E11" s="171">
        <f t="shared" si="0"/>
        <v>5386.028896247076</v>
      </c>
    </row>
    <row r="12" spans="2:5" ht="12.75">
      <c r="B12" s="33" t="str">
        <f>'DATA-4'!A26</f>
        <v>Ireland</v>
      </c>
      <c r="C12" s="171">
        <f>_xlfn.IFERROR('DATA-4'!F26,":")</f>
        <v>1454.2202110175951</v>
      </c>
      <c r="D12" s="33" t="s">
        <v>269</v>
      </c>
      <c r="E12" s="171">
        <f t="shared" si="0"/>
        <v>1454.2202110175951</v>
      </c>
    </row>
    <row r="13" spans="2:5" ht="12.75">
      <c r="B13" s="33" t="str">
        <f>'DATA-4'!A27</f>
        <v>Greece</v>
      </c>
      <c r="C13" s="171">
        <f>_xlfn.IFERROR('DATA-4'!F27,":")</f>
        <v>3951.4678832432637</v>
      </c>
      <c r="D13" s="33" t="s">
        <v>270</v>
      </c>
      <c r="E13" s="171">
        <f t="shared" si="0"/>
        <v>3951.4678832432637</v>
      </c>
    </row>
    <row r="14" spans="2:5" ht="12.75">
      <c r="B14" s="33" t="str">
        <f>'DATA-4'!A28</f>
        <v>Spain</v>
      </c>
      <c r="C14" s="171">
        <f>_xlfn.IFERROR('DATA-4'!F28,":")</f>
        <v>3715.348684476187</v>
      </c>
      <c r="D14" s="33" t="s">
        <v>257</v>
      </c>
      <c r="E14" s="171">
        <f t="shared" si="0"/>
        <v>3715.348684476187</v>
      </c>
    </row>
    <row r="15" spans="2:5" ht="12.75">
      <c r="B15" s="33" t="str">
        <f>'DATA-4'!A29</f>
        <v>France</v>
      </c>
      <c r="C15" s="171">
        <f>_xlfn.IFERROR('DATA-4'!F29,":")</f>
        <v>3808.0566251969344</v>
      </c>
      <c r="D15" s="33" t="s">
        <v>258</v>
      </c>
      <c r="E15" s="171">
        <f t="shared" si="0"/>
        <v>3808.0566251969344</v>
      </c>
    </row>
    <row r="16" spans="2:5" ht="12.75">
      <c r="B16" s="33" t="str">
        <f>'DATA-4'!A30</f>
        <v>Croatia</v>
      </c>
      <c r="C16" s="171">
        <f>_xlfn.IFERROR('DATA-4'!F30,":")</f>
        <v>3517.8551728011494</v>
      </c>
      <c r="D16" s="33" t="s">
        <v>271</v>
      </c>
      <c r="E16" s="171">
        <f t="shared" si="0"/>
        <v>3517.8551728011494</v>
      </c>
    </row>
    <row r="17" spans="2:5" ht="12.75">
      <c r="B17" s="33" t="str">
        <f>'DATA-4'!A31</f>
        <v>Italy</v>
      </c>
      <c r="C17" s="171">
        <f>_xlfn.IFERROR('DATA-4'!F31,":")</f>
        <v>3081.4161951226574</v>
      </c>
      <c r="D17" s="33" t="s">
        <v>259</v>
      </c>
      <c r="E17" s="171">
        <f t="shared" si="0"/>
        <v>3081.4161951226574</v>
      </c>
    </row>
    <row r="18" spans="2:5" ht="12.75">
      <c r="B18" s="33" t="str">
        <f>'DATA-4'!A32</f>
        <v>Cyprus</v>
      </c>
      <c r="C18" s="171">
        <f>_xlfn.IFERROR('DATA-4'!F32,":")</f>
        <v>3928.779431167007</v>
      </c>
      <c r="D18" s="33" t="s">
        <v>260</v>
      </c>
      <c r="E18" s="171">
        <f t="shared" si="0"/>
        <v>3928.779431167007</v>
      </c>
    </row>
    <row r="19" spans="2:5" ht="12.75">
      <c r="B19" s="33" t="str">
        <f>'DATA-4'!A33</f>
        <v>Latvia</v>
      </c>
      <c r="C19" s="171">
        <f>_xlfn.IFERROR('DATA-4'!F33,":")</f>
        <v>3940.440203042298</v>
      </c>
      <c r="D19" s="33" t="s">
        <v>272</v>
      </c>
      <c r="E19" s="171">
        <f t="shared" si="0"/>
        <v>3940.440203042298</v>
      </c>
    </row>
    <row r="20" spans="2:5" ht="12.75">
      <c r="B20" s="33" t="str">
        <f>'DATA-4'!A34</f>
        <v>Lithuania</v>
      </c>
      <c r="C20" s="171">
        <f>_xlfn.IFERROR('DATA-4'!F34,":")</f>
        <v>3403.6900409350005</v>
      </c>
      <c r="D20" s="33" t="s">
        <v>273</v>
      </c>
      <c r="E20" s="171">
        <f t="shared" si="0"/>
        <v>3403.6900409350005</v>
      </c>
    </row>
    <row r="21" spans="2:5" ht="12.75">
      <c r="B21" s="33" t="str">
        <f>'DATA-4'!A35</f>
        <v>Luxembourg</v>
      </c>
      <c r="C21" s="171">
        <f>_xlfn.IFERROR('DATA-4'!F35,":")</f>
        <v>2699.256820034631</v>
      </c>
      <c r="D21" s="33" t="s">
        <v>261</v>
      </c>
      <c r="E21" s="171">
        <f t="shared" si="0"/>
        <v>2699.256820034631</v>
      </c>
    </row>
    <row r="22" spans="2:5" ht="12.75">
      <c r="B22" s="33" t="str">
        <f>'DATA-4'!A36</f>
        <v>Hungary</v>
      </c>
      <c r="C22" s="171">
        <f>_xlfn.IFERROR('DATA-4'!F36,":")</f>
        <v>4139.795532776483</v>
      </c>
      <c r="D22" s="33" t="s">
        <v>262</v>
      </c>
      <c r="E22" s="171">
        <f t="shared" si="0"/>
        <v>4139.795532776483</v>
      </c>
    </row>
    <row r="23" spans="2:5" ht="12.75">
      <c r="B23" s="33" t="str">
        <f>'DATA-4'!A37</f>
        <v>Malta</v>
      </c>
      <c r="C23" s="171">
        <f>_xlfn.IFERROR('DATA-4'!F37,":")</f>
        <v>6513.590719566163</v>
      </c>
      <c r="D23" s="33" t="s">
        <v>274</v>
      </c>
      <c r="E23" s="171">
        <f t="shared" si="0"/>
        <v>6513.590719566163</v>
      </c>
    </row>
    <row r="24" spans="2:5" ht="12.75">
      <c r="B24" s="33" t="str">
        <f>'DATA-4'!A38</f>
        <v>Netherlands</v>
      </c>
      <c r="C24" s="171">
        <f>_xlfn.IFERROR('DATA-4'!F38,":")</f>
        <v>4024.6724993152943</v>
      </c>
      <c r="D24" s="33" t="s">
        <v>275</v>
      </c>
      <c r="E24" s="171">
        <f t="shared" si="0"/>
        <v>4024.6724993152943</v>
      </c>
    </row>
    <row r="25" spans="2:5" ht="12.75">
      <c r="B25" s="33" t="str">
        <f>'DATA-4'!A39</f>
        <v>Austria</v>
      </c>
      <c r="C25" s="171">
        <f>_xlfn.IFERROR('DATA-4'!F39,":")</f>
        <v>3408.5065753104136</v>
      </c>
      <c r="D25" s="33" t="s">
        <v>276</v>
      </c>
      <c r="E25" s="171">
        <f t="shared" si="0"/>
        <v>3408.5065753104136</v>
      </c>
    </row>
    <row r="26" spans="2:5" ht="12.75">
      <c r="B26" s="33" t="str">
        <f>'DATA-4'!A40</f>
        <v>Poland</v>
      </c>
      <c r="C26" s="171">
        <f>_xlfn.IFERROR('DATA-4'!F40,":")</f>
        <v>4114.414091828544</v>
      </c>
      <c r="D26" s="33" t="s">
        <v>277</v>
      </c>
      <c r="E26" s="171">
        <f t="shared" si="0"/>
        <v>4114.414091828544</v>
      </c>
    </row>
    <row r="27" spans="2:5" ht="12.75">
      <c r="B27" s="33" t="str">
        <f>'DATA-4'!A41</f>
        <v>Portugal</v>
      </c>
      <c r="C27" s="171">
        <f>_xlfn.IFERROR('DATA-4'!F41,":")</f>
        <v>3392.504619583275</v>
      </c>
      <c r="D27" s="33" t="s">
        <v>278</v>
      </c>
      <c r="E27" s="171">
        <f t="shared" si="0"/>
        <v>3392.504619583275</v>
      </c>
    </row>
    <row r="28" spans="2:5" ht="12.75">
      <c r="B28" s="33" t="str">
        <f>'DATA-4'!A42</f>
        <v>Romania</v>
      </c>
      <c r="C28" s="171">
        <f>_xlfn.IFERROR('DATA-4'!F42,":")</f>
        <v>2610.5873271060923</v>
      </c>
      <c r="D28" s="33" t="s">
        <v>263</v>
      </c>
      <c r="E28" s="171">
        <f t="shared" si="0"/>
        <v>2610.5873271060923</v>
      </c>
    </row>
    <row r="29" spans="2:5" ht="12.75">
      <c r="B29" s="33" t="str">
        <f>'DATA-4'!A43</f>
        <v>Slovenia</v>
      </c>
      <c r="C29" s="171">
        <f>_xlfn.IFERROR('DATA-4'!F43,":")</f>
        <v>3966.6074812789516</v>
      </c>
      <c r="D29" s="33" t="s">
        <v>279</v>
      </c>
      <c r="E29" s="171">
        <f t="shared" si="0"/>
        <v>3966.6074812789516</v>
      </c>
    </row>
    <row r="30" spans="2:5" ht="12.75">
      <c r="B30" s="33" t="str">
        <f>'DATA-4'!A44</f>
        <v>Slovakia</v>
      </c>
      <c r="C30" s="171">
        <f>_xlfn.IFERROR('DATA-4'!F44,":")</f>
        <v>5026.554781818405</v>
      </c>
      <c r="D30" s="33" t="s">
        <v>280</v>
      </c>
      <c r="E30" s="171">
        <f t="shared" si="0"/>
        <v>5026.554781818405</v>
      </c>
    </row>
    <row r="31" spans="2:5" ht="12.75">
      <c r="B31" s="33" t="str">
        <f>'DATA-4'!A45</f>
        <v>Finland</v>
      </c>
      <c r="C31" s="171">
        <f>_xlfn.IFERROR('DATA-4'!F45,":")</f>
        <v>6367.561782981574</v>
      </c>
      <c r="D31" s="33" t="s">
        <v>264</v>
      </c>
      <c r="E31" s="171">
        <f t="shared" si="0"/>
        <v>6367.561782981574</v>
      </c>
    </row>
    <row r="32" spans="2:5" ht="12.75">
      <c r="B32" s="33" t="str">
        <f>'DATA-4'!A46</f>
        <v>Sweden</v>
      </c>
      <c r="C32" s="171">
        <f>_xlfn.IFERROR('DATA-4'!F46,":")</f>
        <v>4522.396248178536</v>
      </c>
      <c r="D32" s="33" t="s">
        <v>281</v>
      </c>
      <c r="E32" s="171">
        <f t="shared" si="0"/>
        <v>4522.396248178536</v>
      </c>
    </row>
    <row r="33" spans="2:5" ht="12.75">
      <c r="B33" s="33" t="str">
        <f>'DATA-4'!A47</f>
        <v>Iceland</v>
      </c>
      <c r="C33" s="171">
        <f>_xlfn.IFERROR('DATA-4'!F47,":")</f>
        <v>14634.244153339227</v>
      </c>
      <c r="D33" s="33" t="s">
        <v>282</v>
      </c>
      <c r="E33" s="171">
        <f t="shared" si="0"/>
        <v>14634.244153339227</v>
      </c>
    </row>
    <row r="34" spans="2:5" ht="12.75">
      <c r="B34" s="33" t="str">
        <f>'DATA-4'!A48</f>
        <v>Norway</v>
      </c>
      <c r="C34" s="171">
        <f>_xlfn.IFERROR('DATA-4'!F48,":")</f>
        <v>2688.3239292147514</v>
      </c>
      <c r="D34" s="33" t="s">
        <v>265</v>
      </c>
      <c r="E34" s="171">
        <f t="shared" si="0"/>
        <v>2688.3239292147514</v>
      </c>
    </row>
    <row r="35" spans="2:5" ht="12.75">
      <c r="B35" s="33" t="str">
        <f>'DATA-4'!A49</f>
        <v>Bosnia and Herzegovina</v>
      </c>
      <c r="C35" s="171">
        <f>_xlfn.IFERROR('DATA-4'!F49,":")</f>
        <v>7261.027923418187</v>
      </c>
      <c r="D35" s="33" t="s">
        <v>288</v>
      </c>
      <c r="E35" s="171">
        <f t="shared" si="0"/>
        <v>7261.027923418187</v>
      </c>
    </row>
    <row r="36" spans="2:5" ht="12.75">
      <c r="B36" s="33" t="str">
        <f>'DATA-4'!A50</f>
        <v>Montenegro</v>
      </c>
      <c r="C36" s="171">
        <f>_xlfn.IFERROR('DATA-4'!F50,":")</f>
        <v>4096.132394547918</v>
      </c>
      <c r="D36" s="33" t="s">
        <v>312</v>
      </c>
      <c r="E36" s="171">
        <f t="shared" si="0"/>
        <v>4096.132394547918</v>
      </c>
    </row>
    <row r="37" spans="2:5" ht="12.75">
      <c r="B37" s="33" t="str">
        <f>'DATA-4'!A51</f>
        <v>Moldova*</v>
      </c>
      <c r="C37" s="171" t="str">
        <f>_xlfn.IFERROR('DATA-4'!F51,":")</f>
        <v>:</v>
      </c>
      <c r="D37" s="33" t="s">
        <v>283</v>
      </c>
      <c r="E37" s="171" t="str">
        <f t="shared" si="0"/>
        <v>:</v>
      </c>
    </row>
    <row r="38" spans="2:5" ht="12.75">
      <c r="B38" s="33" t="str">
        <f>'DATA-4'!A52</f>
        <v>North Macedonia</v>
      </c>
      <c r="C38" s="171">
        <f>_xlfn.IFERROR('DATA-4'!F52,":")</f>
        <v>4174.561315453524</v>
      </c>
      <c r="D38" s="33" t="s">
        <v>284</v>
      </c>
      <c r="E38" s="171">
        <f t="shared" si="0"/>
        <v>4174.561315453524</v>
      </c>
    </row>
    <row r="39" spans="2:5" ht="12.75">
      <c r="B39" s="33" t="str">
        <f>'DATA-4'!A53</f>
        <v>Georgia</v>
      </c>
      <c r="C39" s="171">
        <f>_xlfn.IFERROR('DATA-4'!F53,":")</f>
        <v>7311.525355150614</v>
      </c>
      <c r="D39" s="33" t="s">
        <v>256</v>
      </c>
      <c r="E39" s="171">
        <f t="shared" si="0"/>
        <v>7311.525355150614</v>
      </c>
    </row>
    <row r="40" spans="2:5" ht="12.75">
      <c r="B40" s="33" t="str">
        <f>'DATA-4'!A54</f>
        <v>Albania</v>
      </c>
      <c r="C40" s="171">
        <f>_xlfn.IFERROR('DATA-4'!F54,":")</f>
        <v>904.3916818915806</v>
      </c>
      <c r="D40" s="33" t="s">
        <v>285</v>
      </c>
      <c r="E40" s="171">
        <f t="shared" si="0"/>
        <v>904.3916818915806</v>
      </c>
    </row>
    <row r="41" spans="2:5" ht="12.75">
      <c r="B41" s="33" t="str">
        <f>'DATA-4'!A55</f>
        <v>Serbia</v>
      </c>
      <c r="C41" s="171">
        <f>_xlfn.IFERROR('DATA-4'!F55,":")</f>
        <v>340.1992711329983</v>
      </c>
      <c r="D41" s="33" t="s">
        <v>286</v>
      </c>
      <c r="E41" s="171">
        <f t="shared" si="0"/>
        <v>340.1992711329983</v>
      </c>
    </row>
    <row r="42" spans="2:5" ht="12.75">
      <c r="B42" s="33" t="str">
        <f>'DATA-4'!A56</f>
        <v>Türkiye</v>
      </c>
      <c r="C42" s="171" t="str">
        <f>_xlfn.IFERROR('DATA-4'!F56,":")</f>
        <v>:</v>
      </c>
      <c r="D42" s="33" t="s">
        <v>311</v>
      </c>
      <c r="E42" s="171" t="str">
        <f t="shared" si="0"/>
        <v>:</v>
      </c>
    </row>
    <row r="43" spans="2:5" ht="12.75">
      <c r="B43" s="33" t="str">
        <f>'DATA-4'!A57</f>
        <v>Kosovo**</v>
      </c>
      <c r="C43" s="171" t="str">
        <f>_xlfn.IFERROR('DATA-4'!F57,":")</f>
        <v>:</v>
      </c>
      <c r="D43" s="33" t="s">
        <v>287</v>
      </c>
      <c r="E43" s="171" t="str">
        <f t="shared" si="0"/>
        <v>:</v>
      </c>
    </row>
    <row r="45" ht="12.75">
      <c r="B45" s="33" t="str">
        <f>'DATA-4'!A59</f>
        <v>** This designation is without prejudice to positions on status, and is in line with UNSCR 1244 and the ICJ Opinion on the Kosovo Declaration of Independence.</v>
      </c>
    </row>
    <row r="47" ht="13">
      <c r="B47" s="104" t="s">
        <v>346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R58"/>
  <sheetViews>
    <sheetView workbookViewId="0" topLeftCell="A1">
      <pane xSplit="1" ySplit="11" topLeftCell="B33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44.140625" style="12" customWidth="1"/>
    <col min="2" max="2" width="10.57421875" style="12" bestFit="1" customWidth="1"/>
    <col min="3" max="3" width="10.421875" style="12" customWidth="1"/>
    <col min="4" max="27" width="10.57421875" style="12" bestFit="1" customWidth="1"/>
    <col min="28" max="32" width="10.421875" style="12" bestFit="1" customWidth="1"/>
    <col min="33" max="34" width="9.28125" style="12" bestFit="1" customWidth="1"/>
    <col min="35" max="35" width="14.7109375" style="12" bestFit="1" customWidth="1"/>
    <col min="36" max="38" width="9.28125" style="12" bestFit="1" customWidth="1"/>
    <col min="39" max="39" width="9.140625" style="12" customWidth="1"/>
    <col min="40" max="40" width="9.28125" style="12" bestFit="1" customWidth="1"/>
    <col min="41" max="16384" width="9.140625" style="12" customWidth="1"/>
  </cols>
  <sheetData>
    <row r="1" spans="1:3" ht="13">
      <c r="A1" s="10" t="s">
        <v>216</v>
      </c>
      <c r="B1" s="11"/>
      <c r="C1" s="11"/>
    </row>
    <row r="2" spans="1:7" ht="12.75">
      <c r="A2" s="13" t="s">
        <v>161</v>
      </c>
      <c r="B2" s="13" t="s">
        <v>162</v>
      </c>
      <c r="C2" s="11"/>
      <c r="D2" s="2"/>
      <c r="E2" s="2"/>
      <c r="F2" s="2"/>
      <c r="G2" s="2"/>
    </row>
    <row r="3" spans="1:7" ht="12.75">
      <c r="A3" s="14" t="s">
        <v>313</v>
      </c>
      <c r="B3" s="11"/>
      <c r="C3" s="11"/>
      <c r="D3" s="11"/>
      <c r="E3" s="2"/>
      <c r="F3" s="2"/>
      <c r="G3" s="2"/>
    </row>
    <row r="4" spans="1:7" ht="13">
      <c r="A4" s="14" t="s">
        <v>217</v>
      </c>
      <c r="B4" s="10" t="s">
        <v>216</v>
      </c>
      <c r="C4" s="11"/>
      <c r="D4" s="11"/>
      <c r="E4" s="2"/>
      <c r="F4" s="2"/>
      <c r="G4" s="2"/>
    </row>
    <row r="5" spans="1:7" ht="12.75">
      <c r="A5" s="14" t="s">
        <v>218</v>
      </c>
      <c r="B5" s="75" t="s">
        <v>291</v>
      </c>
      <c r="C5" s="11"/>
      <c r="D5" s="11"/>
      <c r="E5" s="2"/>
      <c r="F5" s="2"/>
      <c r="G5" s="2"/>
    </row>
    <row r="6" spans="1:7" ht="12.75">
      <c r="A6" s="11"/>
      <c r="B6" s="11"/>
      <c r="C6" s="11"/>
      <c r="D6" s="11"/>
      <c r="E6" s="2"/>
      <c r="F6" s="2"/>
      <c r="G6" s="2"/>
    </row>
    <row r="7" spans="1:7" ht="13">
      <c r="A7" s="10" t="s">
        <v>219</v>
      </c>
      <c r="B7" s="11"/>
      <c r="C7" s="14" t="s">
        <v>220</v>
      </c>
      <c r="D7" s="11"/>
      <c r="E7" s="2"/>
      <c r="F7" s="2"/>
      <c r="G7" s="2"/>
    </row>
    <row r="8" spans="1:7" ht="13">
      <c r="A8" s="10" t="s">
        <v>221</v>
      </c>
      <c r="B8" s="11"/>
      <c r="C8" s="14" t="s">
        <v>48</v>
      </c>
      <c r="D8" s="11"/>
      <c r="E8" s="2"/>
      <c r="F8" s="2"/>
      <c r="G8" s="2"/>
    </row>
    <row r="9" spans="1:7" ht="13">
      <c r="A9" s="10" t="s">
        <v>222</v>
      </c>
      <c r="B9" s="11"/>
      <c r="C9" s="14" t="s">
        <v>144</v>
      </c>
      <c r="D9" s="11"/>
      <c r="E9" s="15"/>
      <c r="F9" s="15"/>
      <c r="G9" s="15"/>
    </row>
    <row r="10" spans="1:7" ht="13">
      <c r="A10" s="10" t="s">
        <v>223</v>
      </c>
      <c r="B10" s="11"/>
      <c r="C10" s="14" t="s">
        <v>118</v>
      </c>
      <c r="D10" s="11"/>
      <c r="E10" s="3"/>
      <c r="F10" s="3"/>
      <c r="G10" s="3"/>
    </row>
    <row r="11" spans="1:34" ht="13">
      <c r="A11" s="161" t="s">
        <v>99</v>
      </c>
      <c r="B11" s="173">
        <v>1990</v>
      </c>
      <c r="C11" s="173">
        <v>1991</v>
      </c>
      <c r="D11" s="173">
        <v>1992</v>
      </c>
      <c r="E11" s="173">
        <v>1993</v>
      </c>
      <c r="F11" s="173">
        <v>1994</v>
      </c>
      <c r="G11" s="173">
        <v>1995</v>
      </c>
      <c r="H11" s="173">
        <v>1996</v>
      </c>
      <c r="I11" s="173">
        <v>1997</v>
      </c>
      <c r="J11" s="173">
        <v>1998</v>
      </c>
      <c r="K11" s="173">
        <v>1999</v>
      </c>
      <c r="L11" s="173">
        <v>2000</v>
      </c>
      <c r="M11" s="173">
        <v>2001</v>
      </c>
      <c r="N11" s="173">
        <v>2002</v>
      </c>
      <c r="O11" s="173">
        <v>2003</v>
      </c>
      <c r="P11" s="173">
        <v>2004</v>
      </c>
      <c r="Q11" s="173">
        <v>2005</v>
      </c>
      <c r="R11" s="173">
        <v>2006</v>
      </c>
      <c r="S11" s="173">
        <v>2007</v>
      </c>
      <c r="T11" s="173">
        <v>2008</v>
      </c>
      <c r="U11" s="173">
        <v>2009</v>
      </c>
      <c r="V11" s="173">
        <v>2010</v>
      </c>
      <c r="W11" s="173">
        <v>2011</v>
      </c>
      <c r="X11" s="173">
        <v>2012</v>
      </c>
      <c r="Y11" s="173">
        <v>2013</v>
      </c>
      <c r="Z11" s="173">
        <v>2014</v>
      </c>
      <c r="AA11" s="173">
        <v>2015</v>
      </c>
      <c r="AB11" s="173">
        <v>2016</v>
      </c>
      <c r="AC11" s="173">
        <v>2017</v>
      </c>
      <c r="AD11" s="173">
        <v>2018</v>
      </c>
      <c r="AE11" s="173">
        <v>2019</v>
      </c>
      <c r="AF11" s="173">
        <v>2020</v>
      </c>
      <c r="AG11" s="173">
        <v>2021</v>
      </c>
      <c r="AH11" s="173">
        <v>2022</v>
      </c>
    </row>
    <row r="12" spans="1:40" ht="13">
      <c r="A12" s="25" t="s">
        <v>45</v>
      </c>
      <c r="B12" s="26">
        <v>60987851.394</v>
      </c>
      <c r="C12" s="26">
        <v>60752710.974</v>
      </c>
      <c r="D12" s="26">
        <v>59070962.839</v>
      </c>
      <c r="E12" s="26">
        <v>59011210.182</v>
      </c>
      <c r="F12" s="26">
        <v>58705466.443</v>
      </c>
      <c r="G12" s="26">
        <v>60774822.443</v>
      </c>
      <c r="H12" s="26">
        <v>62814996.328</v>
      </c>
      <c r="I12" s="26">
        <v>62442422.601</v>
      </c>
      <c r="J12" s="26">
        <v>62791351.957</v>
      </c>
      <c r="K12" s="26">
        <v>62264148.601</v>
      </c>
      <c r="L12" s="27">
        <v>62724879.53</v>
      </c>
      <c r="M12" s="26">
        <v>64313425.514</v>
      </c>
      <c r="N12" s="26">
        <v>64398223.728</v>
      </c>
      <c r="O12" s="26">
        <v>65979209.276</v>
      </c>
      <c r="P12" s="26">
        <v>66859498.111</v>
      </c>
      <c r="Q12" s="26">
        <v>67147525.226</v>
      </c>
      <c r="R12" s="26">
        <v>67727380.136</v>
      </c>
      <c r="S12" s="26">
        <v>66851680.922</v>
      </c>
      <c r="T12" s="26">
        <v>66687257.187</v>
      </c>
      <c r="U12" s="26">
        <v>62752978.003</v>
      </c>
      <c r="V12" s="26">
        <v>65300795.868</v>
      </c>
      <c r="W12" s="26">
        <v>63383938.805</v>
      </c>
      <c r="X12" s="26">
        <v>62581013.932</v>
      </c>
      <c r="Y12" s="26">
        <v>61954218.581</v>
      </c>
      <c r="Z12" s="26">
        <v>59818210.261</v>
      </c>
      <c r="AA12" s="26">
        <v>60352988.443</v>
      </c>
      <c r="AB12" s="26">
        <v>61033700.387</v>
      </c>
      <c r="AC12" s="26">
        <v>62235041.305</v>
      </c>
      <c r="AD12" s="26">
        <v>61634186.568</v>
      </c>
      <c r="AE12" s="26">
        <v>61072662.818</v>
      </c>
      <c r="AF12" s="26">
        <v>56111579.265</v>
      </c>
      <c r="AG12" s="26">
        <v>59522747.352</v>
      </c>
      <c r="AH12" s="26">
        <v>56698042.284</v>
      </c>
      <c r="AN12" s="54">
        <f>AG12/S12-1</f>
        <v>-0.10962975753072124</v>
      </c>
    </row>
    <row r="13" spans="1:40" ht="13">
      <c r="A13" s="25" t="s">
        <v>100</v>
      </c>
      <c r="B13" s="30">
        <v>56613220.136</v>
      </c>
      <c r="C13" s="30">
        <v>55401868.597</v>
      </c>
      <c r="D13" s="30">
        <v>54806418.248</v>
      </c>
      <c r="E13" s="30">
        <v>54779145.046</v>
      </c>
      <c r="F13" s="30">
        <v>55269077.586</v>
      </c>
      <c r="G13" s="31">
        <v>55859683.97</v>
      </c>
      <c r="H13" s="30">
        <v>57206019.814</v>
      </c>
      <c r="I13" s="30">
        <v>57509988.096</v>
      </c>
      <c r="J13" s="30">
        <v>58459751.269</v>
      </c>
      <c r="K13" s="30">
        <v>56869003.915</v>
      </c>
      <c r="L13" s="31">
        <v>57935077.56</v>
      </c>
      <c r="M13" s="30">
        <v>58554498.424</v>
      </c>
      <c r="N13" s="30">
        <v>59001369.726</v>
      </c>
      <c r="O13" s="30">
        <v>60451271.128</v>
      </c>
      <c r="P13" s="30">
        <v>61643395.843</v>
      </c>
      <c r="Q13" s="30">
        <v>61616913.853</v>
      </c>
      <c r="R13" s="30">
        <v>62342697.581</v>
      </c>
      <c r="S13" s="30">
        <v>62008045.625</v>
      </c>
      <c r="T13" s="30">
        <v>61350456.027</v>
      </c>
      <c r="U13" s="30">
        <v>57332812.631</v>
      </c>
      <c r="V13" s="30">
        <v>59214598.917</v>
      </c>
      <c r="W13" s="30">
        <v>57993703.048</v>
      </c>
      <c r="X13" s="31">
        <v>57991464.73</v>
      </c>
      <c r="Y13" s="30">
        <v>56280270.127</v>
      </c>
      <c r="Z13" s="30">
        <v>56119320.988</v>
      </c>
      <c r="AA13" s="31">
        <v>57461359.7</v>
      </c>
      <c r="AB13" s="30">
        <v>57271255.834</v>
      </c>
      <c r="AC13" s="30">
        <v>58221131.385</v>
      </c>
      <c r="AD13" s="30">
        <v>57530323.051</v>
      </c>
      <c r="AE13" s="30">
        <v>56560643.112</v>
      </c>
      <c r="AF13" s="30">
        <v>51281376.527</v>
      </c>
      <c r="AG13" s="30">
        <v>53915326.923</v>
      </c>
      <c r="AH13" s="30">
        <v>53405370.522</v>
      </c>
      <c r="AN13" s="54">
        <f aca="true" t="shared" si="0" ref="AN13:AN23">AG13/S13-1</f>
        <v>-0.13051078485752554</v>
      </c>
    </row>
    <row r="14" spans="1:40" ht="13">
      <c r="A14" s="25" t="s">
        <v>101</v>
      </c>
      <c r="B14" s="26">
        <v>42225612.644</v>
      </c>
      <c r="C14" s="26">
        <v>40967743.989</v>
      </c>
      <c r="D14" s="26">
        <v>40883643.665</v>
      </c>
      <c r="E14" s="26">
        <v>41100734.162</v>
      </c>
      <c r="F14" s="26">
        <v>41497806.909</v>
      </c>
      <c r="G14" s="26">
        <v>41378653.892</v>
      </c>
      <c r="H14" s="26">
        <v>42415610.887</v>
      </c>
      <c r="I14" s="26">
        <v>42871841.631</v>
      </c>
      <c r="J14" s="26">
        <v>43935440.141</v>
      </c>
      <c r="K14" s="26">
        <v>42305950.375</v>
      </c>
      <c r="L14" s="26">
        <v>43203540.104</v>
      </c>
      <c r="M14" s="26">
        <v>43563572.796</v>
      </c>
      <c r="N14" s="26">
        <v>43630832.244</v>
      </c>
      <c r="O14" s="26">
        <v>44481607.123</v>
      </c>
      <c r="P14" s="26">
        <v>45547072.646</v>
      </c>
      <c r="Q14" s="26">
        <v>45652636.929</v>
      </c>
      <c r="R14" s="26">
        <v>46080500.376</v>
      </c>
      <c r="S14" s="26">
        <v>45875399.971</v>
      </c>
      <c r="T14" s="26">
        <v>45684212.497</v>
      </c>
      <c r="U14" s="26">
        <v>43031059.156</v>
      </c>
      <c r="V14" s="26">
        <v>44363794.727</v>
      </c>
      <c r="W14" s="26">
        <v>43321105.763</v>
      </c>
      <c r="X14" s="26">
        <v>43435258.325</v>
      </c>
      <c r="Y14" s="26">
        <v>42311633.554</v>
      </c>
      <c r="Z14" s="26">
        <v>42361920.391</v>
      </c>
      <c r="AA14" s="26">
        <v>43739851.111</v>
      </c>
      <c r="AB14" s="26">
        <v>43922466.296</v>
      </c>
      <c r="AC14" s="26">
        <v>44796101.626</v>
      </c>
      <c r="AD14" s="26">
        <v>44544702.919</v>
      </c>
      <c r="AE14" s="26">
        <v>44233424.938</v>
      </c>
      <c r="AF14" s="26">
        <v>40276227.591</v>
      </c>
      <c r="AG14" s="26">
        <v>42051832.422</v>
      </c>
      <c r="AH14" s="26">
        <v>42488868.258</v>
      </c>
      <c r="AN14" s="54">
        <f t="shared" si="0"/>
        <v>-0.08334679482722895</v>
      </c>
    </row>
    <row r="15" spans="1:40" ht="13">
      <c r="A15" s="25" t="s">
        <v>102</v>
      </c>
      <c r="B15" s="31">
        <v>3002407.12</v>
      </c>
      <c r="C15" s="30">
        <v>2976555.689</v>
      </c>
      <c r="D15" s="30">
        <v>3026099.734</v>
      </c>
      <c r="E15" s="30">
        <v>3028791.598</v>
      </c>
      <c r="F15" s="30">
        <v>3104267.727</v>
      </c>
      <c r="G15" s="31">
        <v>3105438.4</v>
      </c>
      <c r="H15" s="30">
        <v>3155612.528</v>
      </c>
      <c r="I15" s="31">
        <v>3137679.97</v>
      </c>
      <c r="J15" s="30">
        <v>3142774.925</v>
      </c>
      <c r="K15" s="30">
        <v>2980934.032</v>
      </c>
      <c r="L15" s="30">
        <v>3011748.731</v>
      </c>
      <c r="M15" s="30">
        <v>2983928.492</v>
      </c>
      <c r="N15" s="30">
        <v>3001948.271</v>
      </c>
      <c r="O15" s="30">
        <v>2991874.751</v>
      </c>
      <c r="P15" s="30">
        <v>3075907.951</v>
      </c>
      <c r="Q15" s="30">
        <v>3098197.875</v>
      </c>
      <c r="R15" s="30">
        <v>3132356.955</v>
      </c>
      <c r="S15" s="30">
        <v>3186288.945</v>
      </c>
      <c r="T15" s="30">
        <v>3165807.719</v>
      </c>
      <c r="U15" s="30">
        <v>2996141.415</v>
      </c>
      <c r="V15" s="31">
        <v>3094125.63</v>
      </c>
      <c r="W15" s="30">
        <v>3023119.998</v>
      </c>
      <c r="X15" s="30">
        <v>2926948.562</v>
      </c>
      <c r="Y15" s="30">
        <v>2829853.271</v>
      </c>
      <c r="Z15" s="30">
        <v>2767155.381</v>
      </c>
      <c r="AA15" s="30">
        <v>2866962.997</v>
      </c>
      <c r="AB15" s="30">
        <v>2851340.019</v>
      </c>
      <c r="AC15" s="31">
        <v>2873120.59</v>
      </c>
      <c r="AD15" s="30">
        <v>2852624.214</v>
      </c>
      <c r="AE15" s="30">
        <v>2774415.339</v>
      </c>
      <c r="AF15" s="30">
        <v>2589253.344</v>
      </c>
      <c r="AG15" s="30">
        <v>2645296.865</v>
      </c>
      <c r="AH15" s="30">
        <v>2602558.773</v>
      </c>
      <c r="AN15" s="54">
        <f t="shared" si="0"/>
        <v>-0.16978751435865136</v>
      </c>
    </row>
    <row r="16" spans="1:40" ht="13">
      <c r="A16" s="25" t="s">
        <v>90</v>
      </c>
      <c r="B16" s="26">
        <v>3718191.336</v>
      </c>
      <c r="C16" s="26">
        <v>3650118.776</v>
      </c>
      <c r="D16" s="26">
        <v>3709061.823</v>
      </c>
      <c r="E16" s="26">
        <v>3439460.952</v>
      </c>
      <c r="F16" s="26">
        <v>3767782.976</v>
      </c>
      <c r="G16" s="26">
        <v>3969388.972</v>
      </c>
      <c r="H16" s="26">
        <v>3928474.574</v>
      </c>
      <c r="I16" s="26">
        <v>4168792.535</v>
      </c>
      <c r="J16" s="26">
        <v>4224167.711</v>
      </c>
      <c r="K16" s="27">
        <v>4131746.58</v>
      </c>
      <c r="L16" s="26">
        <v>4246371.045</v>
      </c>
      <c r="M16" s="26">
        <v>4250250.066</v>
      </c>
      <c r="N16" s="26">
        <v>4237013.034</v>
      </c>
      <c r="O16" s="26">
        <v>4204223.296</v>
      </c>
      <c r="P16" s="26">
        <v>4288648.907</v>
      </c>
      <c r="Q16" s="26">
        <v>4390530.825</v>
      </c>
      <c r="R16" s="26">
        <v>4389247.606</v>
      </c>
      <c r="S16" s="26">
        <v>4388766.836</v>
      </c>
      <c r="T16" s="26">
        <v>4262430.248</v>
      </c>
      <c r="U16" s="26">
        <v>3894673.309</v>
      </c>
      <c r="V16" s="26">
        <v>4115925.443</v>
      </c>
      <c r="W16" s="27">
        <v>4040266.9</v>
      </c>
      <c r="X16" s="26">
        <v>3873676.743</v>
      </c>
      <c r="Y16" s="27">
        <v>3739185.31</v>
      </c>
      <c r="Z16" s="26">
        <v>3823405.094</v>
      </c>
      <c r="AA16" s="26">
        <v>3696565.554</v>
      </c>
      <c r="AB16" s="27">
        <v>3687619.64</v>
      </c>
      <c r="AC16" s="26">
        <v>3976681.345</v>
      </c>
      <c r="AD16" s="26">
        <v>3819999.682</v>
      </c>
      <c r="AE16" s="26">
        <v>3792260.474</v>
      </c>
      <c r="AF16" s="26">
        <v>3765494.002</v>
      </c>
      <c r="AG16" s="26">
        <v>3851224.442</v>
      </c>
      <c r="AH16" s="26">
        <v>3267936.747</v>
      </c>
      <c r="AN16" s="54">
        <f t="shared" si="0"/>
        <v>-0.12248141997215922</v>
      </c>
    </row>
    <row r="17" spans="1:40" ht="13">
      <c r="A17" s="25" t="s">
        <v>91</v>
      </c>
      <c r="B17" s="30">
        <v>37952347.574</v>
      </c>
      <c r="C17" s="30">
        <v>38060746.097</v>
      </c>
      <c r="D17" s="30">
        <v>36961886.813</v>
      </c>
      <c r="E17" s="30">
        <v>37009352.887</v>
      </c>
      <c r="F17" s="30">
        <v>36616653.589</v>
      </c>
      <c r="G17" s="31">
        <v>37368625.99</v>
      </c>
      <c r="H17" s="30">
        <v>39060571.318</v>
      </c>
      <c r="I17" s="30">
        <v>38589528.587</v>
      </c>
      <c r="J17" s="30">
        <v>38801144.067</v>
      </c>
      <c r="K17" s="31">
        <v>38668553.18</v>
      </c>
      <c r="L17" s="30">
        <v>38773495.643</v>
      </c>
      <c r="M17" s="30">
        <v>39794438.707</v>
      </c>
      <c r="N17" s="30">
        <v>39551427.736</v>
      </c>
      <c r="O17" s="30">
        <v>40740086.481</v>
      </c>
      <c r="P17" s="30">
        <v>41091958.066</v>
      </c>
      <c r="Q17" s="30">
        <v>41309503.098</v>
      </c>
      <c r="R17" s="30">
        <v>41447066.657</v>
      </c>
      <c r="S17" s="30">
        <v>40666996.092</v>
      </c>
      <c r="T17" s="30">
        <v>41058329.709</v>
      </c>
      <c r="U17" s="30">
        <v>39154777.911</v>
      </c>
      <c r="V17" s="30">
        <v>40777475.066</v>
      </c>
      <c r="W17" s="31">
        <v>39128895.1</v>
      </c>
      <c r="X17" s="30">
        <v>39102536.819</v>
      </c>
      <c r="Y17" s="30">
        <v>39030523.961</v>
      </c>
      <c r="Z17" s="30">
        <v>37284673.001</v>
      </c>
      <c r="AA17" s="30">
        <v>38095619.299</v>
      </c>
      <c r="AB17" s="30">
        <v>38861145.503</v>
      </c>
      <c r="AC17" s="30">
        <v>39405225.746</v>
      </c>
      <c r="AD17" s="30">
        <v>39478523.329</v>
      </c>
      <c r="AE17" s="30">
        <v>39271321.495</v>
      </c>
      <c r="AF17" s="31">
        <v>37058175.77</v>
      </c>
      <c r="AG17" s="30">
        <v>39320402.849</v>
      </c>
      <c r="AH17" s="30">
        <v>37771279.328</v>
      </c>
      <c r="AN17" s="54">
        <f t="shared" si="0"/>
        <v>-0.03311268036502213</v>
      </c>
    </row>
    <row r="18" spans="1:40" ht="13">
      <c r="A18" s="25" t="s">
        <v>103</v>
      </c>
      <c r="B18" s="26">
        <v>12990410.008</v>
      </c>
      <c r="C18" s="26">
        <v>12214659.173</v>
      </c>
      <c r="D18" s="27">
        <v>11448647.41</v>
      </c>
      <c r="E18" s="27">
        <v>11081653.27</v>
      </c>
      <c r="F18" s="26">
        <v>11128823.847</v>
      </c>
      <c r="G18" s="26">
        <v>11372389.261</v>
      </c>
      <c r="H18" s="26">
        <v>11455075.975</v>
      </c>
      <c r="I18" s="27">
        <v>11478188</v>
      </c>
      <c r="J18" s="27">
        <v>11255828.28</v>
      </c>
      <c r="K18" s="26">
        <v>11030735.641</v>
      </c>
      <c r="L18" s="26">
        <v>11345387.572</v>
      </c>
      <c r="M18" s="26">
        <v>11327188.461</v>
      </c>
      <c r="N18" s="26">
        <v>11280095.396</v>
      </c>
      <c r="O18" s="26">
        <v>11541203.218</v>
      </c>
      <c r="P18" s="27">
        <v>11511853.33</v>
      </c>
      <c r="Q18" s="26">
        <v>11518879.428</v>
      </c>
      <c r="R18" s="26">
        <v>11286566.092</v>
      </c>
      <c r="S18" s="26">
        <v>11483326.682</v>
      </c>
      <c r="T18" s="26">
        <v>11099507.991</v>
      </c>
      <c r="U18" s="26">
        <v>9595360.465</v>
      </c>
      <c r="V18" s="26">
        <v>10210694.236</v>
      </c>
      <c r="W18" s="26">
        <v>10231957.084</v>
      </c>
      <c r="X18" s="26">
        <v>10041452.863</v>
      </c>
      <c r="Y18" s="26">
        <v>9919113.859</v>
      </c>
      <c r="Z18" s="26">
        <v>9773734.355</v>
      </c>
      <c r="AA18" s="26">
        <v>9775170.429</v>
      </c>
      <c r="AB18" s="26">
        <v>9954548.078</v>
      </c>
      <c r="AC18" s="26">
        <v>10047220.459</v>
      </c>
      <c r="AD18" s="26">
        <v>10122535.918</v>
      </c>
      <c r="AE18" s="26">
        <v>10005253.868</v>
      </c>
      <c r="AF18" s="26">
        <v>9642337.108</v>
      </c>
      <c r="AG18" s="26">
        <v>10108548.194</v>
      </c>
      <c r="AH18" s="26">
        <v>9472833.944</v>
      </c>
      <c r="AI18" s="50"/>
      <c r="AJ18" s="32">
        <f>AE18/$AE$17</f>
        <v>0.2547725283263988</v>
      </c>
      <c r="AK18" s="50"/>
      <c r="AL18" s="50"/>
      <c r="AN18" s="54">
        <f t="shared" si="0"/>
        <v>-0.11971953128834623</v>
      </c>
    </row>
    <row r="19" spans="1:40" ht="13">
      <c r="A19" s="25" t="s">
        <v>104</v>
      </c>
      <c r="B19" s="30">
        <v>9240632.939</v>
      </c>
      <c r="C19" s="30">
        <v>9356437.517</v>
      </c>
      <c r="D19" s="30">
        <v>9607791.642</v>
      </c>
      <c r="E19" s="30">
        <v>9676760.395</v>
      </c>
      <c r="F19" s="30">
        <v>9749029.343</v>
      </c>
      <c r="G19" s="30">
        <v>9874741.739</v>
      </c>
      <c r="H19" s="30">
        <v>10198296.074</v>
      </c>
      <c r="I19" s="30">
        <v>10357856.397</v>
      </c>
      <c r="J19" s="30">
        <v>10756902.195</v>
      </c>
      <c r="K19" s="30">
        <v>10997085.803</v>
      </c>
      <c r="L19" s="30">
        <v>11006779.092</v>
      </c>
      <c r="M19" s="30">
        <v>11210355.799</v>
      </c>
      <c r="N19" s="30">
        <v>11328326.841</v>
      </c>
      <c r="O19" s="30">
        <v>11487042.052</v>
      </c>
      <c r="P19" s="30">
        <v>11771079.316</v>
      </c>
      <c r="Q19" s="30">
        <v>11789139.841</v>
      </c>
      <c r="R19" s="30">
        <v>12025373.604</v>
      </c>
      <c r="S19" s="30">
        <v>12218552.458</v>
      </c>
      <c r="T19" s="31">
        <v>12053219.52</v>
      </c>
      <c r="U19" s="30">
        <v>11749908.452</v>
      </c>
      <c r="V19" s="30">
        <v>11722723.506</v>
      </c>
      <c r="W19" s="30">
        <v>11675273.297</v>
      </c>
      <c r="X19" s="30">
        <v>11266053.956</v>
      </c>
      <c r="Y19" s="30">
        <v>11109574.698</v>
      </c>
      <c r="Z19" s="30">
        <v>11250708.401</v>
      </c>
      <c r="AA19" s="31">
        <v>11405198.96</v>
      </c>
      <c r="AB19" s="30">
        <v>11667358.436</v>
      </c>
      <c r="AC19" s="30">
        <v>11913147.298</v>
      </c>
      <c r="AD19" s="30">
        <v>11972092.775</v>
      </c>
      <c r="AE19" s="30">
        <v>12085403.158</v>
      </c>
      <c r="AF19" s="30">
        <v>10524785.575</v>
      </c>
      <c r="AG19" s="30">
        <v>11380307.913</v>
      </c>
      <c r="AH19" s="30">
        <v>11718844.009</v>
      </c>
      <c r="AI19" s="174">
        <f>1-AG18-AG19-AG23-AG22</f>
        <v>-37906759.468</v>
      </c>
      <c r="AJ19" s="32">
        <f aca="true" t="shared" si="1" ref="AJ19:AJ23">AE19/$AE$17</f>
        <v>0.30774118868240036</v>
      </c>
      <c r="AK19" s="174">
        <f>AJ19-AJ20</f>
        <v>0.020189456957819596</v>
      </c>
      <c r="AL19" s="174">
        <f>1-AJ18-AJ19-AJ23-AJ22</f>
        <v>0.03498945603791159</v>
      </c>
      <c r="AN19" s="54">
        <f t="shared" si="0"/>
        <v>-0.06860424325069425</v>
      </c>
    </row>
    <row r="20" spans="1:40" ht="13">
      <c r="A20" s="25" t="s">
        <v>105</v>
      </c>
      <c r="B20" s="26">
        <v>8442351.654</v>
      </c>
      <c r="C20" s="26">
        <v>8571679.543</v>
      </c>
      <c r="D20" s="26">
        <v>8818014.741</v>
      </c>
      <c r="E20" s="26">
        <v>8915429.342</v>
      </c>
      <c r="F20" s="26">
        <v>8998580.331</v>
      </c>
      <c r="G20" s="26">
        <v>9127242.776</v>
      </c>
      <c r="H20" s="27">
        <v>9410917.82</v>
      </c>
      <c r="I20" s="26">
        <v>9561610.223</v>
      </c>
      <c r="J20" s="26">
        <v>9944712.419</v>
      </c>
      <c r="K20" s="26">
        <v>10172238.207</v>
      </c>
      <c r="L20" s="26">
        <v>10180615.955</v>
      </c>
      <c r="M20" s="26">
        <v>10367775.107</v>
      </c>
      <c r="N20" s="26">
        <v>10507216.942</v>
      </c>
      <c r="O20" s="26">
        <v>10620552.353</v>
      </c>
      <c r="P20" s="26">
        <v>10878753.011</v>
      </c>
      <c r="Q20" s="26">
        <v>10892444.898</v>
      </c>
      <c r="R20" s="26">
        <v>11139386.032</v>
      </c>
      <c r="S20" s="26">
        <v>11321929.481</v>
      </c>
      <c r="T20" s="26">
        <v>11172530.853</v>
      </c>
      <c r="U20" s="26">
        <v>10936772.718</v>
      </c>
      <c r="V20" s="26">
        <v>10912285.243</v>
      </c>
      <c r="W20" s="26">
        <v>10858756.303</v>
      </c>
      <c r="X20" s="26">
        <v>10454353.289</v>
      </c>
      <c r="Y20" s="26">
        <v>10368640.528</v>
      </c>
      <c r="Z20" s="26">
        <v>10539547.181</v>
      </c>
      <c r="AA20" s="26">
        <v>10682282.909</v>
      </c>
      <c r="AB20" s="26">
        <v>10916324.081</v>
      </c>
      <c r="AC20" s="26">
        <v>11134776.014</v>
      </c>
      <c r="AD20" s="26">
        <v>11183741.281</v>
      </c>
      <c r="AE20" s="26">
        <v>11292536.503</v>
      </c>
      <c r="AF20" s="26">
        <v>9954214.735</v>
      </c>
      <c r="AG20" s="26">
        <v>10730169.353</v>
      </c>
      <c r="AH20" s="26">
        <v>10995668.211</v>
      </c>
      <c r="AI20" s="174">
        <f>AG21-AG23-AG22</f>
        <v>1413642.3780000005</v>
      </c>
      <c r="AJ20" s="32">
        <f t="shared" si="1"/>
        <v>0.28755173172458076</v>
      </c>
      <c r="AK20" s="174"/>
      <c r="AL20" s="174">
        <f>AJ21-AJ23-AJ22</f>
        <v>0.03498945606337556</v>
      </c>
      <c r="AN20" s="54">
        <f t="shared" si="0"/>
        <v>-0.05226672087942852</v>
      </c>
    </row>
    <row r="21" spans="1:40" ht="13">
      <c r="A21" s="25" t="s">
        <v>106</v>
      </c>
      <c r="B21" s="30">
        <v>15721304.627</v>
      </c>
      <c r="C21" s="30">
        <v>16489649.405</v>
      </c>
      <c r="D21" s="31">
        <v>15905447.76</v>
      </c>
      <c r="E21" s="30">
        <v>16250939.224</v>
      </c>
      <c r="F21" s="31">
        <v>15738800.4</v>
      </c>
      <c r="G21" s="30">
        <v>16121494.989</v>
      </c>
      <c r="H21" s="30">
        <v>17407199.269</v>
      </c>
      <c r="I21" s="30">
        <v>16753484.192</v>
      </c>
      <c r="J21" s="30">
        <v>16788413.593</v>
      </c>
      <c r="K21" s="30">
        <v>16640731.737</v>
      </c>
      <c r="L21" s="31">
        <v>16421328.98</v>
      </c>
      <c r="M21" s="30">
        <v>17256894.447</v>
      </c>
      <c r="N21" s="30">
        <v>16943005.501</v>
      </c>
      <c r="O21" s="30">
        <v>17711841.213</v>
      </c>
      <c r="P21" s="30">
        <v>17809025.423</v>
      </c>
      <c r="Q21" s="30">
        <v>18001483.829</v>
      </c>
      <c r="R21" s="30">
        <v>18135126.962</v>
      </c>
      <c r="S21" s="30">
        <v>16965116.951</v>
      </c>
      <c r="T21" s="30">
        <v>17905602.195</v>
      </c>
      <c r="U21" s="30">
        <v>17809508.995</v>
      </c>
      <c r="V21" s="30">
        <v>18844057.324</v>
      </c>
      <c r="W21" s="30">
        <v>17221664.719</v>
      </c>
      <c r="X21" s="30">
        <v>17795029.999</v>
      </c>
      <c r="Y21" s="30">
        <v>18001835.406</v>
      </c>
      <c r="Z21" s="30">
        <v>16260230.247</v>
      </c>
      <c r="AA21" s="30">
        <v>16915249.906</v>
      </c>
      <c r="AB21" s="30">
        <v>17239238.989</v>
      </c>
      <c r="AC21" s="30">
        <v>17444857.992</v>
      </c>
      <c r="AD21" s="30">
        <v>17383894.639</v>
      </c>
      <c r="AE21" s="31">
        <v>17180664.47</v>
      </c>
      <c r="AF21" s="30">
        <v>16891053.094</v>
      </c>
      <c r="AG21" s="30">
        <v>17831546.739</v>
      </c>
      <c r="AH21" s="30">
        <v>16579601.374</v>
      </c>
      <c r="AI21" s="50"/>
      <c r="AJ21" s="32">
        <f t="shared" si="1"/>
        <v>0.43748628301666476</v>
      </c>
      <c r="AK21" s="50"/>
      <c r="AL21" s="50"/>
      <c r="AN21" s="54">
        <f t="shared" si="0"/>
        <v>0.05107125347278707</v>
      </c>
    </row>
    <row r="22" spans="1:40" ht="13">
      <c r="A22" s="25" t="s">
        <v>108</v>
      </c>
      <c r="B22" s="26">
        <v>3968608.132</v>
      </c>
      <c r="C22" s="26">
        <v>4141986.594</v>
      </c>
      <c r="D22" s="26">
        <v>4006036.597</v>
      </c>
      <c r="E22" s="26">
        <v>4002654.609</v>
      </c>
      <c r="F22" s="26">
        <v>3921833.616</v>
      </c>
      <c r="G22" s="26">
        <v>3993244.314</v>
      </c>
      <c r="H22" s="27">
        <v>4377548.23</v>
      </c>
      <c r="I22" s="26">
        <v>4190057.045</v>
      </c>
      <c r="J22" s="26">
        <v>4228666.186</v>
      </c>
      <c r="K22" s="26">
        <v>4374901.586</v>
      </c>
      <c r="L22" s="27">
        <v>4385789.96</v>
      </c>
      <c r="M22" s="26">
        <v>4654721.061</v>
      </c>
      <c r="N22" s="26">
        <v>4606007.559</v>
      </c>
      <c r="O22" s="26">
        <v>5156834.689</v>
      </c>
      <c r="P22" s="27">
        <v>5292510.78</v>
      </c>
      <c r="Q22" s="26">
        <v>5358205.559</v>
      </c>
      <c r="R22" s="26">
        <v>5568742.277</v>
      </c>
      <c r="S22" s="26">
        <v>5287796.959</v>
      </c>
      <c r="T22" s="26">
        <v>5617802.219</v>
      </c>
      <c r="U22" s="26">
        <v>5624669.265</v>
      </c>
      <c r="V22" s="26">
        <v>5860419.171</v>
      </c>
      <c r="W22" s="26">
        <v>5372499.058</v>
      </c>
      <c r="X22" s="26">
        <v>5489455.117</v>
      </c>
      <c r="Y22" s="26">
        <v>5552128.974</v>
      </c>
      <c r="Z22" s="26">
        <v>5165489.278</v>
      </c>
      <c r="AA22" s="26">
        <v>5383978.321</v>
      </c>
      <c r="AB22" s="26">
        <v>5450676.849</v>
      </c>
      <c r="AC22" s="26">
        <v>5605419.869</v>
      </c>
      <c r="AD22" s="26">
        <v>5525599.255</v>
      </c>
      <c r="AE22" s="26">
        <v>5395769.527</v>
      </c>
      <c r="AF22" s="26">
        <v>5082174.023</v>
      </c>
      <c r="AG22" s="26">
        <v>5443100.331</v>
      </c>
      <c r="AH22" s="26">
        <v>5079758.925</v>
      </c>
      <c r="AI22" s="50"/>
      <c r="AJ22" s="32">
        <f t="shared" si="1"/>
        <v>0.1373971977919558</v>
      </c>
      <c r="AK22" s="50"/>
      <c r="AL22" s="50"/>
      <c r="AN22" s="54">
        <f t="shared" si="0"/>
        <v>0.029370146623286963</v>
      </c>
    </row>
    <row r="23" spans="1:40" ht="13">
      <c r="A23" s="25" t="s">
        <v>107</v>
      </c>
      <c r="B23" s="30">
        <v>10041492.809</v>
      </c>
      <c r="C23" s="30">
        <v>10605864.104</v>
      </c>
      <c r="D23" s="31">
        <v>10259826.8</v>
      </c>
      <c r="E23" s="30">
        <v>10624166.905</v>
      </c>
      <c r="F23" s="30">
        <v>10188047.109</v>
      </c>
      <c r="G23" s="30">
        <v>10455177.942</v>
      </c>
      <c r="H23" s="30">
        <v>11293842.783</v>
      </c>
      <c r="I23" s="30">
        <v>10890427.173</v>
      </c>
      <c r="J23" s="30">
        <v>10895595.494</v>
      </c>
      <c r="K23" s="30">
        <v>10695476.958</v>
      </c>
      <c r="L23" s="30">
        <v>10406758.227</v>
      </c>
      <c r="M23" s="30">
        <v>10962380.877</v>
      </c>
      <c r="N23" s="30">
        <v>10732622.137</v>
      </c>
      <c r="O23" s="30">
        <v>11104499.931</v>
      </c>
      <c r="P23" s="30">
        <v>11026167.213</v>
      </c>
      <c r="Q23" s="30">
        <v>11150444.056</v>
      </c>
      <c r="R23" s="30">
        <v>11111496.561</v>
      </c>
      <c r="S23" s="31">
        <v>10435028.47</v>
      </c>
      <c r="T23" s="30">
        <v>11064224.301</v>
      </c>
      <c r="U23" s="30">
        <v>10985678.129</v>
      </c>
      <c r="V23" s="30">
        <v>11708630.584</v>
      </c>
      <c r="W23" s="30">
        <v>10579571.989</v>
      </c>
      <c r="X23" s="30">
        <v>11045255.743</v>
      </c>
      <c r="Y23" s="30">
        <v>11177737.008</v>
      </c>
      <c r="Z23" s="30">
        <v>9846082.157</v>
      </c>
      <c r="AA23" s="30">
        <v>10297322.939</v>
      </c>
      <c r="AB23" s="31">
        <v>10545326.31</v>
      </c>
      <c r="AC23" s="30">
        <v>10580857.394</v>
      </c>
      <c r="AD23" s="30">
        <v>10498374.738</v>
      </c>
      <c r="AE23" s="30">
        <v>10410812.765</v>
      </c>
      <c r="AF23" s="30">
        <v>10414359.014</v>
      </c>
      <c r="AG23" s="31">
        <v>10974804.03</v>
      </c>
      <c r="AH23" s="30">
        <v>10152762.526</v>
      </c>
      <c r="AI23" s="50"/>
      <c r="AJ23" s="32">
        <f t="shared" si="1"/>
        <v>0.2650996291613334</v>
      </c>
      <c r="AK23" s="50"/>
      <c r="AL23" s="50"/>
      <c r="AN23" s="54">
        <f t="shared" si="0"/>
        <v>0.051727272383761846</v>
      </c>
    </row>
    <row r="25" spans="2:34" ht="12.75">
      <c r="B25" s="54">
        <f>B19/$B19-1</f>
        <v>0</v>
      </c>
      <c r="C25" s="54">
        <f aca="true" t="shared" si="2" ref="C25:AH25">C19/$B19-1</f>
        <v>0.01253210453920861</v>
      </c>
      <c r="D25" s="54">
        <f t="shared" si="2"/>
        <v>0.03973306865706272</v>
      </c>
      <c r="E25" s="54">
        <f t="shared" si="2"/>
        <v>0.04719670815614041</v>
      </c>
      <c r="F25" s="54">
        <f t="shared" si="2"/>
        <v>0.055017487152240196</v>
      </c>
      <c r="G25" s="54">
        <f t="shared" si="2"/>
        <v>0.06862179292110504</v>
      </c>
      <c r="H25" s="54">
        <f t="shared" si="2"/>
        <v>0.10363609736711776</v>
      </c>
      <c r="I25" s="54">
        <f t="shared" si="2"/>
        <v>0.12090334778744105</v>
      </c>
      <c r="J25" s="54">
        <f t="shared" si="2"/>
        <v>0.16408716437600313</v>
      </c>
      <c r="K25" s="54">
        <f t="shared" si="2"/>
        <v>0.19007928088853188</v>
      </c>
      <c r="L25" s="54">
        <f t="shared" si="2"/>
        <v>0.19112826628422797</v>
      </c>
      <c r="M25" s="54">
        <f t="shared" si="2"/>
        <v>0.21315886833755782</v>
      </c>
      <c r="N25" s="54">
        <f t="shared" si="2"/>
        <v>0.22592542261784998</v>
      </c>
      <c r="O25" s="54">
        <f t="shared" si="2"/>
        <v>0.243101216965242</v>
      </c>
      <c r="P25" s="54">
        <f t="shared" si="2"/>
        <v>0.2738390750616526</v>
      </c>
      <c r="Q25" s="54">
        <f t="shared" si="2"/>
        <v>0.2757935434535066</v>
      </c>
      <c r="R25" s="54">
        <f t="shared" si="2"/>
        <v>0.3013582168432458</v>
      </c>
      <c r="S25" s="54">
        <f t="shared" si="2"/>
        <v>0.3222635872085906</v>
      </c>
      <c r="T25" s="54">
        <f t="shared" si="2"/>
        <v>0.3043716376969705</v>
      </c>
      <c r="U25" s="54">
        <f t="shared" si="2"/>
        <v>0.2715480129515402</v>
      </c>
      <c r="V25" s="54">
        <f t="shared" si="2"/>
        <v>0.26860612074789403</v>
      </c>
      <c r="W25" s="54">
        <f t="shared" si="2"/>
        <v>0.2634711684872393</v>
      </c>
      <c r="X25" s="54">
        <f t="shared" si="2"/>
        <v>0.21918639452193056</v>
      </c>
      <c r="Y25" s="54">
        <f t="shared" si="2"/>
        <v>0.20225256985505302</v>
      </c>
      <c r="Z25" s="54">
        <f t="shared" si="2"/>
        <v>0.21752573392635233</v>
      </c>
      <c r="AA25" s="54">
        <f t="shared" si="2"/>
        <v>0.2342443461707555</v>
      </c>
      <c r="AB25" s="54">
        <f t="shared" si="2"/>
        <v>0.2626146404710039</v>
      </c>
      <c r="AC25" s="54">
        <f t="shared" si="2"/>
        <v>0.2892133446531222</v>
      </c>
      <c r="AD25" s="54">
        <f t="shared" si="2"/>
        <v>0.29559228832387685</v>
      </c>
      <c r="AE25" s="54">
        <f t="shared" si="2"/>
        <v>0.30785447682849476</v>
      </c>
      <c r="AF25" s="54">
        <f t="shared" si="2"/>
        <v>0.13896803871304608</v>
      </c>
      <c r="AG25" s="54">
        <f t="shared" si="2"/>
        <v>0.23155069443019682</v>
      </c>
      <c r="AH25" s="54">
        <f t="shared" si="2"/>
        <v>0.26818629052353504</v>
      </c>
    </row>
    <row r="27" spans="32:34" ht="12.75">
      <c r="AF27" s="12">
        <f>AF19/AE19-1</f>
        <v>-0.12913243874424996</v>
      </c>
      <c r="AG27" s="12">
        <f>AG19/AF19-1</f>
        <v>0.08128643875008357</v>
      </c>
      <c r="AH27" s="12">
        <f>AH19/AG19-1</f>
        <v>0.029747533949699312</v>
      </c>
    </row>
    <row r="29" ht="13">
      <c r="A29" s="15" t="s">
        <v>314</v>
      </c>
    </row>
    <row r="30" ht="12.75">
      <c r="A30" s="2" t="s">
        <v>72</v>
      </c>
    </row>
    <row r="31" ht="12.75">
      <c r="A31" s="2"/>
    </row>
    <row r="32" spans="1:34" ht="13">
      <c r="A32" s="84"/>
      <c r="B32" s="175">
        <v>1990</v>
      </c>
      <c r="C32" s="175">
        <v>1991</v>
      </c>
      <c r="D32" s="175">
        <v>1992</v>
      </c>
      <c r="E32" s="175">
        <v>1993</v>
      </c>
      <c r="F32" s="175">
        <v>1994</v>
      </c>
      <c r="G32" s="175">
        <v>1995</v>
      </c>
      <c r="H32" s="175">
        <v>1996</v>
      </c>
      <c r="I32" s="175">
        <v>1997</v>
      </c>
      <c r="J32" s="175">
        <v>1998</v>
      </c>
      <c r="K32" s="175">
        <v>1999</v>
      </c>
      <c r="L32" s="175">
        <v>2000</v>
      </c>
      <c r="M32" s="175">
        <v>2001</v>
      </c>
      <c r="N32" s="175">
        <v>2002</v>
      </c>
      <c r="O32" s="175">
        <v>2003</v>
      </c>
      <c r="P32" s="175">
        <v>2004</v>
      </c>
      <c r="Q32" s="175">
        <v>2005</v>
      </c>
      <c r="R32" s="175">
        <v>2006</v>
      </c>
      <c r="S32" s="175">
        <v>2007</v>
      </c>
      <c r="T32" s="175">
        <v>2008</v>
      </c>
      <c r="U32" s="175">
        <v>2009</v>
      </c>
      <c r="V32" s="175">
        <v>2010</v>
      </c>
      <c r="W32" s="175">
        <v>2011</v>
      </c>
      <c r="X32" s="175">
        <v>2012</v>
      </c>
      <c r="Y32" s="175">
        <v>2013</v>
      </c>
      <c r="Z32" s="175">
        <v>2014</v>
      </c>
      <c r="AA32" s="173">
        <v>2015</v>
      </c>
      <c r="AB32" s="173">
        <v>2016</v>
      </c>
      <c r="AC32" s="173">
        <v>2017</v>
      </c>
      <c r="AD32" s="173">
        <v>2018</v>
      </c>
      <c r="AE32" s="173">
        <v>2019</v>
      </c>
      <c r="AF32" s="173">
        <v>2020</v>
      </c>
      <c r="AG32" s="173">
        <v>2021</v>
      </c>
      <c r="AH32" s="173">
        <v>2022</v>
      </c>
    </row>
    <row r="33" spans="1:34" ht="12.75">
      <c r="A33" s="176" t="s">
        <v>52</v>
      </c>
      <c r="B33" s="177">
        <f aca="true" t="shared" si="3" ref="B33:AB33">(B13-B14+B15)/B12</f>
        <v>0.2851389943163473</v>
      </c>
      <c r="C33" s="177">
        <f t="shared" si="3"/>
        <v>0.2865827716634926</v>
      </c>
      <c r="D33" s="177">
        <f t="shared" si="3"/>
        <v>0.2869239555684027</v>
      </c>
      <c r="E33" s="177">
        <f t="shared" si="3"/>
        <v>0.28311912991569427</v>
      </c>
      <c r="F33" s="177">
        <f t="shared" si="3"/>
        <v>0.2874611075679857</v>
      </c>
      <c r="G33" s="177">
        <f t="shared" si="3"/>
        <v>0.28937095611417285</v>
      </c>
      <c r="H33" s="177">
        <f t="shared" si="3"/>
        <v>0.2856964499574523</v>
      </c>
      <c r="I33" s="177">
        <f t="shared" si="3"/>
        <v>0.28467547693633727</v>
      </c>
      <c r="J33" s="177">
        <f t="shared" si="3"/>
        <v>0.28136177200163737</v>
      </c>
      <c r="K33" s="177">
        <f t="shared" si="3"/>
        <v>0.28176708372622367</v>
      </c>
      <c r="L33" s="177">
        <f t="shared" si="3"/>
        <v>0.28287477504861136</v>
      </c>
      <c r="M33" s="177">
        <f t="shared" si="3"/>
        <v>0.27948836461971954</v>
      </c>
      <c r="N33" s="177">
        <f t="shared" si="3"/>
        <v>0.28529491481939345</v>
      </c>
      <c r="O33" s="177">
        <f t="shared" si="3"/>
        <v>0.2873865716801986</v>
      </c>
      <c r="P33" s="177">
        <f t="shared" si="3"/>
        <v>0.2867540392865395</v>
      </c>
      <c r="Q33" s="177">
        <f t="shared" si="3"/>
        <v>0.2838894618206849</v>
      </c>
      <c r="R33" s="177">
        <f t="shared" si="3"/>
        <v>0.2863620905024637</v>
      </c>
      <c r="S33" s="177">
        <f t="shared" si="3"/>
        <v>0.2889820320530249</v>
      </c>
      <c r="T33" s="177">
        <f t="shared" si="3"/>
        <v>0.28239354928322224</v>
      </c>
      <c r="U33" s="177">
        <f t="shared" si="3"/>
        <v>0.27565058170104756</v>
      </c>
      <c r="V33" s="177">
        <f t="shared" si="3"/>
        <v>0.2748041517943235</v>
      </c>
      <c r="W33" s="177">
        <f t="shared" si="3"/>
        <v>0.2791829857314593</v>
      </c>
      <c r="X33" s="177">
        <f t="shared" si="3"/>
        <v>0.2793683558083134</v>
      </c>
      <c r="Y33" s="177">
        <f t="shared" si="3"/>
        <v>0.2711435997217424</v>
      </c>
      <c r="Z33" s="177">
        <f t="shared" si="3"/>
        <v>0.27624624518018387</v>
      </c>
      <c r="AA33" s="177">
        <f t="shared" si="3"/>
        <v>0.27485750107746326</v>
      </c>
      <c r="AB33" s="178">
        <f t="shared" si="3"/>
        <v>0.26542925390856004</v>
      </c>
      <c r="AC33" s="178">
        <f aca="true" t="shared" si="4" ref="AC33:AE33">(AC13-AC14+AC15)/AC12</f>
        <v>0.2618806062829847</v>
      </c>
      <c r="AD33" s="178">
        <f t="shared" si="4"/>
        <v>0.25697174292267033</v>
      </c>
      <c r="AE33" s="178">
        <f t="shared" si="4"/>
        <v>0.2472732122063144</v>
      </c>
      <c r="AF33" s="178">
        <f aca="true" t="shared" si="5" ref="AF33:AG33">(AF13-AF14+AF15)/AF12</f>
        <v>0.24227445489989283</v>
      </c>
      <c r="AG33" s="178">
        <f t="shared" si="5"/>
        <v>0.2437520445788445</v>
      </c>
      <c r="AH33" s="178">
        <f aca="true" t="shared" si="6" ref="AH33">(AH13-AH14+AH15)/AH12</f>
        <v>0.23843964434050718</v>
      </c>
    </row>
    <row r="34" spans="1:34" ht="12.75">
      <c r="A34" s="179" t="s">
        <v>53</v>
      </c>
      <c r="B34" s="180">
        <f aca="true" t="shared" si="7" ref="B34:AB34">B16/B12</f>
        <v>0.060966098182068384</v>
      </c>
      <c r="C34" s="180">
        <f t="shared" si="7"/>
        <v>0.060081578541608144</v>
      </c>
      <c r="D34" s="180">
        <f t="shared" si="7"/>
        <v>0.06278993340787722</v>
      </c>
      <c r="E34" s="180">
        <f t="shared" si="7"/>
        <v>0.05828487403312274</v>
      </c>
      <c r="F34" s="180">
        <f t="shared" si="7"/>
        <v>0.06418112663593813</v>
      </c>
      <c r="G34" s="180">
        <f t="shared" si="7"/>
        <v>0.06531304926020712</v>
      </c>
      <c r="H34" s="180">
        <f t="shared" si="7"/>
        <v>0.06254039327626083</v>
      </c>
      <c r="I34" s="180">
        <f t="shared" si="7"/>
        <v>0.06676218444691218</v>
      </c>
      <c r="J34" s="180">
        <f t="shared" si="7"/>
        <v>0.06727308107480696</v>
      </c>
      <c r="K34" s="180">
        <f t="shared" si="7"/>
        <v>0.06635835666005785</v>
      </c>
      <c r="L34" s="180">
        <f t="shared" si="7"/>
        <v>0.06769835313863057</v>
      </c>
      <c r="M34" s="180">
        <f t="shared" si="7"/>
        <v>0.0660865135394598</v>
      </c>
      <c r="N34" s="180">
        <f t="shared" si="7"/>
        <v>0.06579394257667653</v>
      </c>
      <c r="O34" s="180">
        <f t="shared" si="7"/>
        <v>0.06372042560275559</v>
      </c>
      <c r="P34" s="180">
        <f t="shared" si="7"/>
        <v>0.06414419832885963</v>
      </c>
      <c r="Q34" s="180">
        <f t="shared" si="7"/>
        <v>0.06538633866583597</v>
      </c>
      <c r="R34" s="180">
        <f t="shared" si="7"/>
        <v>0.06480757999476974</v>
      </c>
      <c r="S34" s="180">
        <f t="shared" si="7"/>
        <v>0.06564931166234468</v>
      </c>
      <c r="T34" s="180">
        <f t="shared" si="7"/>
        <v>0.0639167125444607</v>
      </c>
      <c r="U34" s="180">
        <f t="shared" si="7"/>
        <v>0.062063561490481124</v>
      </c>
      <c r="V34" s="180">
        <f t="shared" si="7"/>
        <v>0.06303024929925805</v>
      </c>
      <c r="W34" s="180">
        <f t="shared" si="7"/>
        <v>0.06374275528111052</v>
      </c>
      <c r="X34" s="180">
        <f t="shared" si="7"/>
        <v>0.06189859351286805</v>
      </c>
      <c r="Y34" s="180">
        <f t="shared" si="7"/>
        <v>0.06035400648482598</v>
      </c>
      <c r="Z34" s="180">
        <f t="shared" si="7"/>
        <v>0.0639170760428579</v>
      </c>
      <c r="AA34" s="180">
        <f t="shared" si="7"/>
        <v>0.06124908889128494</v>
      </c>
      <c r="AB34" s="181">
        <f t="shared" si="7"/>
        <v>0.06041940135724512</v>
      </c>
      <c r="AC34" s="181">
        <f aca="true" t="shared" si="8" ref="AC34:AE34">AC16/AC12</f>
        <v>0.06389778590346193</v>
      </c>
      <c r="AD34" s="181">
        <f t="shared" si="8"/>
        <v>0.06197858517667717</v>
      </c>
      <c r="AE34" s="181">
        <f t="shared" si="8"/>
        <v>0.062094238224083186</v>
      </c>
      <c r="AF34" s="181">
        <f aca="true" t="shared" si="9" ref="AF34:AG34">AF16/AF12</f>
        <v>0.06710725399861903</v>
      </c>
      <c r="AG34" s="181">
        <f t="shared" si="9"/>
        <v>0.0647017251946553</v>
      </c>
      <c r="AH34" s="181">
        <f aca="true" t="shared" si="10" ref="AH34">AH16/AH12</f>
        <v>0.057637558817832425</v>
      </c>
    </row>
    <row r="35" spans="1:34" ht="12.75">
      <c r="A35" s="179" t="s">
        <v>54</v>
      </c>
      <c r="B35" s="180">
        <f aca="true" t="shared" si="11" ref="B35:AB35">B18/B12</f>
        <v>0.21299996164937857</v>
      </c>
      <c r="C35" s="180">
        <f t="shared" si="11"/>
        <v>0.2010553764132014</v>
      </c>
      <c r="D35" s="180">
        <f t="shared" si="11"/>
        <v>0.19381176232396438</v>
      </c>
      <c r="E35" s="180">
        <f t="shared" si="11"/>
        <v>0.18778895121490324</v>
      </c>
      <c r="F35" s="180">
        <f t="shared" si="11"/>
        <v>0.18957048672469906</v>
      </c>
      <c r="G35" s="180">
        <f t="shared" si="11"/>
        <v>0.18712336464110663</v>
      </c>
      <c r="H35" s="180">
        <f t="shared" si="11"/>
        <v>0.18236212122317452</v>
      </c>
      <c r="I35" s="180">
        <f t="shared" si="11"/>
        <v>0.18382035036251426</v>
      </c>
      <c r="J35" s="180">
        <f t="shared" si="11"/>
        <v>0.17925761954780137</v>
      </c>
      <c r="K35" s="180">
        <f t="shared" si="11"/>
        <v>0.1771603063536123</v>
      </c>
      <c r="L35" s="180">
        <f t="shared" si="11"/>
        <v>0.18087539835885597</v>
      </c>
      <c r="M35" s="180">
        <f t="shared" si="11"/>
        <v>0.17612478841659976</v>
      </c>
      <c r="N35" s="180">
        <f t="shared" si="11"/>
        <v>0.17516159209055132</v>
      </c>
      <c r="O35" s="180">
        <f t="shared" si="11"/>
        <v>0.1749218177156622</v>
      </c>
      <c r="P35" s="180">
        <f t="shared" si="11"/>
        <v>0.1721797748300181</v>
      </c>
      <c r="Q35" s="180">
        <f t="shared" si="11"/>
        <v>0.1715458520508483</v>
      </c>
      <c r="R35" s="180">
        <f t="shared" si="11"/>
        <v>0.16664702029424444</v>
      </c>
      <c r="S35" s="180">
        <f t="shared" si="11"/>
        <v>0.17177319288946988</v>
      </c>
      <c r="T35" s="180">
        <f t="shared" si="11"/>
        <v>0.16644121319723038</v>
      </c>
      <c r="U35" s="180">
        <f t="shared" si="11"/>
        <v>0.1529068543096278</v>
      </c>
      <c r="V35" s="180">
        <f t="shared" si="11"/>
        <v>0.15636400904883377</v>
      </c>
      <c r="W35" s="180">
        <f t="shared" si="11"/>
        <v>0.16142823050928573</v>
      </c>
      <c r="X35" s="180">
        <f t="shared" si="11"/>
        <v>0.1604552600236065</v>
      </c>
      <c r="Y35" s="180">
        <f t="shared" si="11"/>
        <v>0.1601039297434053</v>
      </c>
      <c r="Z35" s="180">
        <f t="shared" si="11"/>
        <v>0.1633906182140029</v>
      </c>
      <c r="AA35" s="180">
        <f t="shared" si="11"/>
        <v>0.16196663464696695</v>
      </c>
      <c r="AB35" s="181">
        <f t="shared" si="11"/>
        <v>0.16309920609238185</v>
      </c>
      <c r="AC35" s="181">
        <f aca="true" t="shared" si="12" ref="AC35:AE35">AC18/AC12</f>
        <v>0.161439925937557</v>
      </c>
      <c r="AD35" s="181">
        <f t="shared" si="12"/>
        <v>0.16423573477086403</v>
      </c>
      <c r="AE35" s="181">
        <f t="shared" si="12"/>
        <v>0.16382540741372656</v>
      </c>
      <c r="AF35" s="181">
        <f aca="true" t="shared" si="13" ref="AF35:AG35">AF18/AF12</f>
        <v>0.17184219789041788</v>
      </c>
      <c r="AG35" s="181">
        <f t="shared" si="13"/>
        <v>0.16982664012837015</v>
      </c>
      <c r="AH35" s="181">
        <f aca="true" t="shared" si="14" ref="AH35">AH18/AH12</f>
        <v>0.1670751504355416</v>
      </c>
    </row>
    <row r="36" spans="1:34" ht="12.75">
      <c r="A36" s="179" t="s">
        <v>251</v>
      </c>
      <c r="B36" s="180">
        <f>B19/B12</f>
        <v>0.15151596142160692</v>
      </c>
      <c r="C36" s="180">
        <f aca="true" t="shared" si="15" ref="C36:AB36">C19/C12</f>
        <v>0.15400855973331337</v>
      </c>
      <c r="D36" s="180">
        <f t="shared" si="15"/>
        <v>0.16264829926992008</v>
      </c>
      <c r="E36" s="180">
        <f t="shared" si="15"/>
        <v>0.16398173101611244</v>
      </c>
      <c r="F36" s="180">
        <f t="shared" si="15"/>
        <v>0.16606680661443696</v>
      </c>
      <c r="G36" s="180">
        <f t="shared" si="15"/>
        <v>0.1624807994833947</v>
      </c>
      <c r="H36" s="180">
        <f t="shared" si="15"/>
        <v>0.16235448014273104</v>
      </c>
      <c r="I36" s="180">
        <f t="shared" si="15"/>
        <v>0.16587851600802755</v>
      </c>
      <c r="J36" s="180">
        <f t="shared" si="15"/>
        <v>0.1713118424710207</v>
      </c>
      <c r="K36" s="180">
        <f t="shared" si="15"/>
        <v>0.17661986954115966</v>
      </c>
      <c r="L36" s="180">
        <f t="shared" si="15"/>
        <v>0.17547708619728297</v>
      </c>
      <c r="M36" s="180">
        <f t="shared" si="15"/>
        <v>0.17430817452818909</v>
      </c>
      <c r="N36" s="180">
        <f t="shared" si="15"/>
        <v>0.17591054822952368</v>
      </c>
      <c r="O36" s="180">
        <f t="shared" si="15"/>
        <v>0.17410093540145566</v>
      </c>
      <c r="P36" s="180">
        <f t="shared" si="15"/>
        <v>0.17605695000069665</v>
      </c>
      <c r="Q36" s="180">
        <f t="shared" si="15"/>
        <v>0.17557072731006865</v>
      </c>
      <c r="R36" s="180">
        <f t="shared" si="15"/>
        <v>0.17755557028564284</v>
      </c>
      <c r="S36" s="180">
        <f t="shared" si="15"/>
        <v>0.18277105810183208</v>
      </c>
      <c r="T36" s="180">
        <f t="shared" si="15"/>
        <v>0.18074246907773037</v>
      </c>
      <c r="U36" s="180">
        <f t="shared" si="15"/>
        <v>0.18724065097656845</v>
      </c>
      <c r="V36" s="180">
        <f t="shared" si="15"/>
        <v>0.1795188458299419</v>
      </c>
      <c r="W36" s="180">
        <f t="shared" si="15"/>
        <v>0.1841992390677842</v>
      </c>
      <c r="X36" s="180">
        <f t="shared" si="15"/>
        <v>0.18002351269414713</v>
      </c>
      <c r="Y36" s="180">
        <f t="shared" si="15"/>
        <v>0.1793190996909299</v>
      </c>
      <c r="Z36" s="180">
        <f t="shared" si="15"/>
        <v>0.18808166195395493</v>
      </c>
      <c r="AA36" s="180">
        <f t="shared" si="15"/>
        <v>0.18897488350177669</v>
      </c>
      <c r="AB36" s="181">
        <f t="shared" si="15"/>
        <v>0.19116256038909799</v>
      </c>
      <c r="AC36" s="181">
        <f aca="true" t="shared" si="16" ref="AC36:AE36">AC19/AC12</f>
        <v>0.19142185894304037</v>
      </c>
      <c r="AD36" s="181">
        <f t="shared" si="16"/>
        <v>0.1942443543372051</v>
      </c>
      <c r="AE36" s="181">
        <f t="shared" si="16"/>
        <v>0.19788564310705078</v>
      </c>
      <c r="AF36" s="181">
        <f aca="true" t="shared" si="17" ref="AF36:AG36">AF19/AF12</f>
        <v>0.18756887103986591</v>
      </c>
      <c r="AG36" s="181">
        <f t="shared" si="17"/>
        <v>0.19119258467187697</v>
      </c>
      <c r="AH36" s="181">
        <f aca="true" t="shared" si="18" ref="AH36">AH19/AH12</f>
        <v>0.20668868865525217</v>
      </c>
    </row>
    <row r="37" spans="1:34" ht="12.75">
      <c r="A37" s="179" t="s">
        <v>77</v>
      </c>
      <c r="B37" s="180">
        <f aca="true" t="shared" si="19" ref="B37:AB37">B23/B12</f>
        <v>0.1646474269790046</v>
      </c>
      <c r="C37" s="180">
        <f t="shared" si="19"/>
        <v>0.17457433477394832</v>
      </c>
      <c r="D37" s="180">
        <f t="shared" si="19"/>
        <v>0.1736864663601899</v>
      </c>
      <c r="E37" s="180">
        <f t="shared" si="19"/>
        <v>0.1800364180336816</v>
      </c>
      <c r="F37" s="180">
        <f t="shared" si="19"/>
        <v>0.17354511813464715</v>
      </c>
      <c r="G37" s="180">
        <f t="shared" si="19"/>
        <v>0.17203140250727658</v>
      </c>
      <c r="H37" s="180">
        <f t="shared" si="19"/>
        <v>0.179795326645044</v>
      </c>
      <c r="I37" s="180">
        <f t="shared" si="19"/>
        <v>0.17440750565666863</v>
      </c>
      <c r="J37" s="180">
        <f t="shared" si="19"/>
        <v>0.17352063866153714</v>
      </c>
      <c r="K37" s="180">
        <f t="shared" si="19"/>
        <v>0.17177584851498676</v>
      </c>
      <c r="L37" s="180">
        <f t="shared" si="19"/>
        <v>0.16591117121273488</v>
      </c>
      <c r="M37" s="180">
        <f t="shared" si="19"/>
        <v>0.17045244891540828</v>
      </c>
      <c r="N37" s="180">
        <f t="shared" si="19"/>
        <v>0.16666022004475745</v>
      </c>
      <c r="O37" s="180">
        <f t="shared" si="19"/>
        <v>0.16830301625089758</v>
      </c>
      <c r="P37" s="180">
        <f t="shared" si="19"/>
        <v>0.16491549479917392</v>
      </c>
      <c r="Q37" s="180">
        <f t="shared" si="19"/>
        <v>0.1660588982016938</v>
      </c>
      <c r="R37" s="180">
        <f t="shared" si="19"/>
        <v>0.1640621051439987</v>
      </c>
      <c r="S37" s="180">
        <f t="shared" si="19"/>
        <v>0.15609223771314285</v>
      </c>
      <c r="T37" s="180">
        <f t="shared" si="19"/>
        <v>0.16591212126140434</v>
      </c>
      <c r="U37" s="180">
        <f t="shared" si="19"/>
        <v>0.17506225965044742</v>
      </c>
      <c r="V37" s="180">
        <f t="shared" si="19"/>
        <v>0.17930303035920114</v>
      </c>
      <c r="W37" s="180">
        <f t="shared" si="19"/>
        <v>0.1669125047837109</v>
      </c>
      <c r="X37" s="180">
        <f t="shared" si="19"/>
        <v>0.1764953146173324</v>
      </c>
      <c r="Y37" s="180">
        <f t="shared" si="19"/>
        <v>0.18041930418969027</v>
      </c>
      <c r="Z37" s="180">
        <f t="shared" si="19"/>
        <v>0.1646000793744811</v>
      </c>
      <c r="AA37" s="180">
        <f t="shared" si="19"/>
        <v>0.1706182776471001</v>
      </c>
      <c r="AB37" s="181">
        <f t="shared" si="19"/>
        <v>0.17277874753021077</v>
      </c>
      <c r="AC37" s="181">
        <f aca="true" t="shared" si="20" ref="AC37:AE37">AC23/AC12</f>
        <v>0.17001446728613204</v>
      </c>
      <c r="AD37" s="181">
        <f t="shared" si="20"/>
        <v>0.17033363012615269</v>
      </c>
      <c r="AE37" s="181">
        <f t="shared" si="20"/>
        <v>0.17046600368523004</v>
      </c>
      <c r="AF37" s="181">
        <f aca="true" t="shared" si="21" ref="AF37:AG37">AF23/AF12</f>
        <v>0.18560088934256805</v>
      </c>
      <c r="AG37" s="181">
        <f t="shared" si="21"/>
        <v>0.18437999787036444</v>
      </c>
      <c r="AH37" s="181">
        <f aca="true" t="shared" si="22" ref="AH37">AH23/AH12</f>
        <v>0.17906725024375447</v>
      </c>
    </row>
    <row r="38" spans="1:34" ht="12.75">
      <c r="A38" s="179" t="s">
        <v>55</v>
      </c>
      <c r="B38" s="180">
        <f aca="true" t="shared" si="23" ref="B38:AB38">B22/B12</f>
        <v>0.0650721093019262</v>
      </c>
      <c r="C38" s="180">
        <f t="shared" si="23"/>
        <v>0.06817780684342832</v>
      </c>
      <c r="D38" s="180">
        <f t="shared" si="23"/>
        <v>0.06781735736928132</v>
      </c>
      <c r="E38" s="180">
        <f t="shared" si="23"/>
        <v>0.06782871587712189</v>
      </c>
      <c r="F38" s="180">
        <f t="shared" si="23"/>
        <v>0.06680525432513</v>
      </c>
      <c r="G38" s="180">
        <f t="shared" si="23"/>
        <v>0.06570556940327085</v>
      </c>
      <c r="H38" s="180">
        <f t="shared" si="23"/>
        <v>0.06968954049032863</v>
      </c>
      <c r="I38" s="180">
        <f t="shared" si="23"/>
        <v>0.06710273033085197</v>
      </c>
      <c r="J38" s="180">
        <f t="shared" si="23"/>
        <v>0.06734472270792677</v>
      </c>
      <c r="K38" s="180">
        <f t="shared" si="23"/>
        <v>0.0702635735700036</v>
      </c>
      <c r="L38" s="180">
        <f t="shared" si="23"/>
        <v>0.06992105832427097</v>
      </c>
      <c r="M38" s="180">
        <f t="shared" si="23"/>
        <v>0.07237557358823535</v>
      </c>
      <c r="N38" s="180">
        <f t="shared" si="23"/>
        <v>0.07152382926669658</v>
      </c>
      <c r="O38" s="180">
        <f t="shared" si="23"/>
        <v>0.07815847970272362</v>
      </c>
      <c r="P38" s="180">
        <f t="shared" si="23"/>
        <v>0.07915869741070124</v>
      </c>
      <c r="Q38" s="180">
        <f t="shared" si="23"/>
        <v>0.07979751362340999</v>
      </c>
      <c r="R38" s="180">
        <f t="shared" si="23"/>
        <v>0.08222290993417557</v>
      </c>
      <c r="S38" s="180">
        <f t="shared" si="23"/>
        <v>0.07909744206985013</v>
      </c>
      <c r="T38" s="180">
        <f t="shared" si="23"/>
        <v>0.08424101479008096</v>
      </c>
      <c r="U38" s="180">
        <f t="shared" si="23"/>
        <v>0.089631909815198</v>
      </c>
      <c r="V38" s="180">
        <f t="shared" si="23"/>
        <v>0.08974498845077383</v>
      </c>
      <c r="W38" s="180">
        <f t="shared" si="23"/>
        <v>0.08476120542979249</v>
      </c>
      <c r="X38" s="180">
        <f t="shared" si="23"/>
        <v>0.08771758033458511</v>
      </c>
      <c r="Y38" s="180">
        <f t="shared" si="23"/>
        <v>0.08961664114512319</v>
      </c>
      <c r="Z38" s="180">
        <f t="shared" si="23"/>
        <v>0.08635312316202431</v>
      </c>
      <c r="AA38" s="180">
        <f t="shared" si="23"/>
        <v>0.08920814792932523</v>
      </c>
      <c r="AB38" s="181">
        <f t="shared" si="23"/>
        <v>0.08930601969794671</v>
      </c>
      <c r="AC38" s="181">
        <f aca="true" t="shared" si="24" ref="AC38:AE38">AC22/AC12</f>
        <v>0.09006854902737338</v>
      </c>
      <c r="AD38" s="181">
        <f t="shared" si="24"/>
        <v>0.08965153209093943</v>
      </c>
      <c r="AE38" s="181">
        <f t="shared" si="24"/>
        <v>0.08834999618535873</v>
      </c>
      <c r="AF38" s="181">
        <f aca="true" t="shared" si="25" ref="AF38:AG38">AF22/AF12</f>
        <v>0.09057264275165469</v>
      </c>
      <c r="AG38" s="181">
        <f t="shared" si="25"/>
        <v>0.09144571736265983</v>
      </c>
      <c r="AH38" s="181">
        <f aca="true" t="shared" si="26" ref="AH38">AH22/AH12</f>
        <v>0.08959319793716213</v>
      </c>
    </row>
    <row r="39" spans="1:34" ht="12.75">
      <c r="A39" s="182" t="s">
        <v>10</v>
      </c>
      <c r="B39" s="183">
        <f>1-SUM(B33:B38)</f>
        <v>0.05965944814966806</v>
      </c>
      <c r="C39" s="183">
        <f aca="true" t="shared" si="27" ref="C39">1-SUM(C33:C38)</f>
        <v>0.05551957203100777</v>
      </c>
      <c r="D39" s="183">
        <f aca="true" t="shared" si="28" ref="D39:AA39">1-SUM(D33:D38)</f>
        <v>0.05232222570036438</v>
      </c>
      <c r="E39" s="183">
        <f t="shared" si="28"/>
        <v>0.05896017990936386</v>
      </c>
      <c r="F39" s="183">
        <f t="shared" si="28"/>
        <v>0.05237009999716313</v>
      </c>
      <c r="G39" s="183">
        <f t="shared" si="28"/>
        <v>0.05797485859057128</v>
      </c>
      <c r="H39" s="183">
        <f t="shared" si="28"/>
        <v>0.05756168826500874</v>
      </c>
      <c r="I39" s="183">
        <f t="shared" si="28"/>
        <v>0.057353236258688045</v>
      </c>
      <c r="J39" s="183">
        <f t="shared" si="28"/>
        <v>0.059930323535269725</v>
      </c>
      <c r="K39" s="183">
        <f t="shared" si="28"/>
        <v>0.05605496163395618</v>
      </c>
      <c r="L39" s="183">
        <f t="shared" si="28"/>
        <v>0.05724215771961316</v>
      </c>
      <c r="M39" s="183">
        <f t="shared" si="28"/>
        <v>0.06116413639238838</v>
      </c>
      <c r="N39" s="183">
        <f t="shared" si="28"/>
        <v>0.059654952972400976</v>
      </c>
      <c r="O39" s="183">
        <f t="shared" si="28"/>
        <v>0.053408753646306706</v>
      </c>
      <c r="P39" s="183">
        <f t="shared" si="28"/>
        <v>0.05679084534401102</v>
      </c>
      <c r="Q39" s="183">
        <f t="shared" si="28"/>
        <v>0.05775120832745828</v>
      </c>
      <c r="R39" s="183">
        <f t="shared" si="28"/>
        <v>0.05834272384470507</v>
      </c>
      <c r="S39" s="183">
        <f t="shared" si="28"/>
        <v>0.05563472551033544</v>
      </c>
      <c r="T39" s="183">
        <f t="shared" si="28"/>
        <v>0.056352919845870986</v>
      </c>
      <c r="U39" s="183">
        <f t="shared" si="28"/>
        <v>0.05744418205662971</v>
      </c>
      <c r="V39" s="183">
        <f t="shared" si="28"/>
        <v>0.057234725217667815</v>
      </c>
      <c r="W39" s="183">
        <f t="shared" si="28"/>
        <v>0.059773079196856926</v>
      </c>
      <c r="X39" s="183">
        <f t="shared" si="28"/>
        <v>0.0540413830091474</v>
      </c>
      <c r="Y39" s="183">
        <f t="shared" si="28"/>
        <v>0.059043419024283006</v>
      </c>
      <c r="Z39" s="183">
        <f t="shared" si="28"/>
        <v>0.05741119607249501</v>
      </c>
      <c r="AA39" s="183">
        <f t="shared" si="28"/>
        <v>0.053125466306082836</v>
      </c>
      <c r="AB39" s="184">
        <f aca="true" t="shared" si="29" ref="AB39">1-SUM(AB33:AB38)</f>
        <v>0.05780481102455748</v>
      </c>
      <c r="AC39" s="184">
        <f aca="true" t="shared" si="30" ref="AC39:AE39">1-SUM(AC33:AC38)</f>
        <v>0.06127680661945056</v>
      </c>
      <c r="AD39" s="184">
        <f t="shared" si="30"/>
        <v>0.0625844205754913</v>
      </c>
      <c r="AE39" s="184">
        <f t="shared" si="30"/>
        <v>0.07010549917823627</v>
      </c>
      <c r="AF39" s="184">
        <f aca="true" t="shared" si="31" ref="AF39:AG39">1-SUM(AF33:AF38)</f>
        <v>0.05503369007698167</v>
      </c>
      <c r="AG39" s="184">
        <f t="shared" si="31"/>
        <v>0.05470129019322889</v>
      </c>
      <c r="AH39" s="184">
        <f aca="true" t="shared" si="32" ref="AH39">1-SUM(AH33:AH38)</f>
        <v>0.061498509569949955</v>
      </c>
    </row>
    <row r="40" ht="15" customHeight="1">
      <c r="A40" s="47" t="s">
        <v>345</v>
      </c>
    </row>
    <row r="41" ht="15" customHeight="1"/>
    <row r="44" ht="13">
      <c r="A44" s="15" t="s">
        <v>315</v>
      </c>
    </row>
    <row r="45" ht="12.75">
      <c r="A45" s="2" t="s">
        <v>149</v>
      </c>
    </row>
    <row r="46" ht="12.75">
      <c r="A46" s="2"/>
    </row>
    <row r="47" spans="1:44" ht="13">
      <c r="A47" s="84"/>
      <c r="B47" s="175">
        <v>1990</v>
      </c>
      <c r="C47" s="175">
        <v>1991</v>
      </c>
      <c r="D47" s="175">
        <v>1992</v>
      </c>
      <c r="E47" s="175">
        <v>1993</v>
      </c>
      <c r="F47" s="175">
        <v>1994</v>
      </c>
      <c r="G47" s="175">
        <v>1995</v>
      </c>
      <c r="H47" s="175">
        <v>1996</v>
      </c>
      <c r="I47" s="175">
        <v>1997</v>
      </c>
      <c r="J47" s="175">
        <v>1998</v>
      </c>
      <c r="K47" s="175">
        <v>1999</v>
      </c>
      <c r="L47" s="175">
        <v>2000</v>
      </c>
      <c r="M47" s="175">
        <v>2001</v>
      </c>
      <c r="N47" s="175">
        <v>2002</v>
      </c>
      <c r="O47" s="175">
        <v>2003</v>
      </c>
      <c r="P47" s="175">
        <v>2004</v>
      </c>
      <c r="Q47" s="175">
        <v>2005</v>
      </c>
      <c r="R47" s="175">
        <v>2006</v>
      </c>
      <c r="S47" s="175">
        <v>2007</v>
      </c>
      <c r="T47" s="175">
        <v>2008</v>
      </c>
      <c r="U47" s="175">
        <v>2009</v>
      </c>
      <c r="V47" s="175">
        <v>2010</v>
      </c>
      <c r="W47" s="175">
        <v>2011</v>
      </c>
      <c r="X47" s="175">
        <v>2012</v>
      </c>
      <c r="Y47" s="175">
        <v>2013</v>
      </c>
      <c r="Z47" s="175">
        <v>2014</v>
      </c>
      <c r="AA47" s="175">
        <v>2015</v>
      </c>
      <c r="AB47" s="175">
        <v>2016</v>
      </c>
      <c r="AC47" s="175">
        <v>2017</v>
      </c>
      <c r="AD47" s="175">
        <v>2018</v>
      </c>
      <c r="AE47" s="185">
        <v>2019</v>
      </c>
      <c r="AF47" s="185">
        <v>2020</v>
      </c>
      <c r="AG47" s="185">
        <v>2021</v>
      </c>
      <c r="AH47" s="185">
        <v>2022</v>
      </c>
      <c r="AJ47" s="23">
        <v>2022</v>
      </c>
      <c r="AK47" s="23" t="s">
        <v>333</v>
      </c>
      <c r="AL47" s="23"/>
      <c r="AM47" s="23"/>
      <c r="AN47" s="50"/>
      <c r="AO47" s="50"/>
      <c r="AP47" s="50"/>
      <c r="AQ47" s="50"/>
      <c r="AR47" s="50"/>
    </row>
    <row r="48" spans="1:44" ht="12.75">
      <c r="A48" s="176" t="s">
        <v>56</v>
      </c>
      <c r="B48" s="186">
        <f aca="true" t="shared" si="33" ref="B48:AE48">B18/1000</f>
        <v>12990.410007999999</v>
      </c>
      <c r="C48" s="186">
        <f t="shared" si="33"/>
        <v>12214.659173</v>
      </c>
      <c r="D48" s="186">
        <f t="shared" si="33"/>
        <v>11448.64741</v>
      </c>
      <c r="E48" s="186">
        <f t="shared" si="33"/>
        <v>11081.653269999999</v>
      </c>
      <c r="F48" s="186">
        <f t="shared" si="33"/>
        <v>11128.823847</v>
      </c>
      <c r="G48" s="186">
        <f t="shared" si="33"/>
        <v>11372.389261</v>
      </c>
      <c r="H48" s="186">
        <f t="shared" si="33"/>
        <v>11455.075975</v>
      </c>
      <c r="I48" s="186">
        <f t="shared" si="33"/>
        <v>11478.188</v>
      </c>
      <c r="J48" s="186">
        <f t="shared" si="33"/>
        <v>11255.82828</v>
      </c>
      <c r="K48" s="186">
        <f t="shared" si="33"/>
        <v>11030.735641000001</v>
      </c>
      <c r="L48" s="186">
        <f t="shared" si="33"/>
        <v>11345.387572000001</v>
      </c>
      <c r="M48" s="186">
        <f t="shared" si="33"/>
        <v>11327.188461</v>
      </c>
      <c r="N48" s="186">
        <f t="shared" si="33"/>
        <v>11280.095396</v>
      </c>
      <c r="O48" s="186">
        <f t="shared" si="33"/>
        <v>11541.203218</v>
      </c>
      <c r="P48" s="186">
        <f t="shared" si="33"/>
        <v>11511.85333</v>
      </c>
      <c r="Q48" s="186">
        <f t="shared" si="33"/>
        <v>11518.879428</v>
      </c>
      <c r="R48" s="186">
        <f t="shared" si="33"/>
        <v>11286.566092000001</v>
      </c>
      <c r="S48" s="186">
        <f t="shared" si="33"/>
        <v>11483.326682</v>
      </c>
      <c r="T48" s="186">
        <f t="shared" si="33"/>
        <v>11099.507991</v>
      </c>
      <c r="U48" s="186">
        <f t="shared" si="33"/>
        <v>9595.360465</v>
      </c>
      <c r="V48" s="186">
        <f t="shared" si="33"/>
        <v>10210.694236</v>
      </c>
      <c r="W48" s="186">
        <f t="shared" si="33"/>
        <v>10231.957084000001</v>
      </c>
      <c r="X48" s="186">
        <f t="shared" si="33"/>
        <v>10041.452863</v>
      </c>
      <c r="Y48" s="186">
        <f t="shared" si="33"/>
        <v>9919.113859</v>
      </c>
      <c r="Z48" s="186">
        <f t="shared" si="33"/>
        <v>9773.734355</v>
      </c>
      <c r="AA48" s="186">
        <f t="shared" si="33"/>
        <v>9775.170429</v>
      </c>
      <c r="AB48" s="186">
        <f t="shared" si="33"/>
        <v>9954.548078</v>
      </c>
      <c r="AC48" s="186">
        <f t="shared" si="33"/>
        <v>10047.220459</v>
      </c>
      <c r="AD48" s="186">
        <f t="shared" si="33"/>
        <v>10122.535918</v>
      </c>
      <c r="AE48" s="186">
        <f t="shared" si="33"/>
        <v>10005.253868000002</v>
      </c>
      <c r="AF48" s="186">
        <f aca="true" t="shared" si="34" ref="AF48:AG48">AF18/1000</f>
        <v>9642.337108</v>
      </c>
      <c r="AG48" s="186">
        <f t="shared" si="34"/>
        <v>10108.548194</v>
      </c>
      <c r="AH48" s="186">
        <f aca="true" t="shared" si="35" ref="AH48">AH18/1000</f>
        <v>9472.833944</v>
      </c>
      <c r="AJ48" s="32">
        <f>AH48/SUM(AH$48:AH$53)</f>
        <v>0.2507946278901321</v>
      </c>
      <c r="AK48" s="32">
        <f>AH48/S48-1</f>
        <v>-0.17507929484854146</v>
      </c>
      <c r="AL48" s="50"/>
      <c r="AM48" s="50"/>
      <c r="AN48" s="32"/>
      <c r="AO48" s="32"/>
      <c r="AP48" s="32"/>
      <c r="AQ48" s="32"/>
      <c r="AR48" s="32"/>
    </row>
    <row r="49" spans="1:44" ht="12.75">
      <c r="A49" s="179" t="s">
        <v>57</v>
      </c>
      <c r="B49" s="187">
        <f aca="true" t="shared" si="36" ref="B49:AE49">B20/1000</f>
        <v>8442.351654</v>
      </c>
      <c r="C49" s="187">
        <f t="shared" si="36"/>
        <v>8571.679543</v>
      </c>
      <c r="D49" s="187">
        <f t="shared" si="36"/>
        <v>8818.014741</v>
      </c>
      <c r="E49" s="187">
        <f t="shared" si="36"/>
        <v>8915.429342</v>
      </c>
      <c r="F49" s="187">
        <f t="shared" si="36"/>
        <v>8998.580331000001</v>
      </c>
      <c r="G49" s="187">
        <f t="shared" si="36"/>
        <v>9127.242776000001</v>
      </c>
      <c r="H49" s="187">
        <f t="shared" si="36"/>
        <v>9410.91782</v>
      </c>
      <c r="I49" s="187">
        <f t="shared" si="36"/>
        <v>9561.610223</v>
      </c>
      <c r="J49" s="187">
        <f t="shared" si="36"/>
        <v>9944.712419</v>
      </c>
      <c r="K49" s="187">
        <f t="shared" si="36"/>
        <v>10172.238207</v>
      </c>
      <c r="L49" s="187">
        <f t="shared" si="36"/>
        <v>10180.615955</v>
      </c>
      <c r="M49" s="187">
        <f t="shared" si="36"/>
        <v>10367.775107000001</v>
      </c>
      <c r="N49" s="187">
        <f t="shared" si="36"/>
        <v>10507.216942</v>
      </c>
      <c r="O49" s="187">
        <f t="shared" si="36"/>
        <v>10620.552353000001</v>
      </c>
      <c r="P49" s="187">
        <f t="shared" si="36"/>
        <v>10878.753011</v>
      </c>
      <c r="Q49" s="187">
        <f t="shared" si="36"/>
        <v>10892.444898</v>
      </c>
      <c r="R49" s="187">
        <f t="shared" si="36"/>
        <v>11139.386032</v>
      </c>
      <c r="S49" s="187">
        <f t="shared" si="36"/>
        <v>11321.929481000001</v>
      </c>
      <c r="T49" s="187">
        <f t="shared" si="36"/>
        <v>11172.530853</v>
      </c>
      <c r="U49" s="187">
        <f t="shared" si="36"/>
        <v>10936.772718</v>
      </c>
      <c r="V49" s="187">
        <f t="shared" si="36"/>
        <v>10912.285243</v>
      </c>
      <c r="W49" s="187">
        <f t="shared" si="36"/>
        <v>10858.756303</v>
      </c>
      <c r="X49" s="187">
        <f t="shared" si="36"/>
        <v>10454.353289</v>
      </c>
      <c r="Y49" s="187">
        <f t="shared" si="36"/>
        <v>10368.640528000002</v>
      </c>
      <c r="Z49" s="187">
        <f t="shared" si="36"/>
        <v>10539.547181</v>
      </c>
      <c r="AA49" s="187">
        <f t="shared" si="36"/>
        <v>10682.282909</v>
      </c>
      <c r="AB49" s="187">
        <f t="shared" si="36"/>
        <v>10916.324081</v>
      </c>
      <c r="AC49" s="187">
        <f t="shared" si="36"/>
        <v>11134.776014000001</v>
      </c>
      <c r="AD49" s="187">
        <f t="shared" si="36"/>
        <v>11183.741280999999</v>
      </c>
      <c r="AE49" s="187">
        <f t="shared" si="36"/>
        <v>11292.536503000001</v>
      </c>
      <c r="AF49" s="187">
        <f aca="true" t="shared" si="37" ref="AF49:AG49">AF20/1000</f>
        <v>9954.214735</v>
      </c>
      <c r="AG49" s="187">
        <f t="shared" si="37"/>
        <v>10730.169353</v>
      </c>
      <c r="AH49" s="187">
        <f aca="true" t="shared" si="38" ref="AH49">AH20/1000</f>
        <v>10995.668210999998</v>
      </c>
      <c r="AJ49" s="32">
        <f aca="true" t="shared" si="39" ref="AJ49:AJ53">AH49/SUM(AH$48:AH$53)</f>
        <v>0.291111882007366</v>
      </c>
      <c r="AK49" s="32">
        <f aca="true" t="shared" si="40" ref="AK49:AK53">AH49/S49-1</f>
        <v>-0.028816755178304287</v>
      </c>
      <c r="AL49" s="188"/>
      <c r="AM49" s="32"/>
      <c r="AN49" s="32"/>
      <c r="AO49" s="32"/>
      <c r="AP49" s="32"/>
      <c r="AQ49" s="32"/>
      <c r="AR49" s="32"/>
    </row>
    <row r="50" spans="1:44" ht="12.75">
      <c r="A50" s="179" t="s">
        <v>58</v>
      </c>
      <c r="B50" s="187">
        <f aca="true" t="shared" si="41" ref="B50:AE50">(B19-B20)/1000</f>
        <v>798.2812850000001</v>
      </c>
      <c r="C50" s="187">
        <f t="shared" si="41"/>
        <v>784.7579740000014</v>
      </c>
      <c r="D50" s="187">
        <f t="shared" si="41"/>
        <v>789.7769010000005</v>
      </c>
      <c r="E50" s="187">
        <f t="shared" si="41"/>
        <v>761.3310529999994</v>
      </c>
      <c r="F50" s="187">
        <f t="shared" si="41"/>
        <v>750.4490120000002</v>
      </c>
      <c r="G50" s="187">
        <f t="shared" si="41"/>
        <v>747.4989629999995</v>
      </c>
      <c r="H50" s="187">
        <f t="shared" si="41"/>
        <v>787.3782539999988</v>
      </c>
      <c r="I50" s="187">
        <f t="shared" si="41"/>
        <v>796.2461740000006</v>
      </c>
      <c r="J50" s="187">
        <f t="shared" si="41"/>
        <v>812.1897760000005</v>
      </c>
      <c r="K50" s="187">
        <f t="shared" si="41"/>
        <v>824.8475959999989</v>
      </c>
      <c r="L50" s="187">
        <f t="shared" si="41"/>
        <v>826.1631370000001</v>
      </c>
      <c r="M50" s="187">
        <f t="shared" si="41"/>
        <v>842.5806919999998</v>
      </c>
      <c r="N50" s="187">
        <f t="shared" si="41"/>
        <v>821.1098990000002</v>
      </c>
      <c r="O50" s="187">
        <f t="shared" si="41"/>
        <v>866.4896989999991</v>
      </c>
      <c r="P50" s="187">
        <f t="shared" si="41"/>
        <v>892.3263049999997</v>
      </c>
      <c r="Q50" s="187">
        <f t="shared" si="41"/>
        <v>896.694943</v>
      </c>
      <c r="R50" s="187">
        <f t="shared" si="41"/>
        <v>885.9875720000007</v>
      </c>
      <c r="S50" s="187">
        <f t="shared" si="41"/>
        <v>896.622977</v>
      </c>
      <c r="T50" s="187">
        <f t="shared" si="41"/>
        <v>880.6886669999994</v>
      </c>
      <c r="U50" s="187">
        <f t="shared" si="41"/>
        <v>813.1357339999993</v>
      </c>
      <c r="V50" s="187">
        <f t="shared" si="41"/>
        <v>810.4382629999984</v>
      </c>
      <c r="W50" s="187">
        <f t="shared" si="41"/>
        <v>816.5169940000009</v>
      </c>
      <c r="X50" s="187">
        <f t="shared" si="41"/>
        <v>811.7006669999994</v>
      </c>
      <c r="Y50" s="187">
        <f t="shared" si="41"/>
        <v>740.9341699999999</v>
      </c>
      <c r="Z50" s="187">
        <f t="shared" si="41"/>
        <v>711.1612200000006</v>
      </c>
      <c r="AA50" s="187">
        <f t="shared" si="41"/>
        <v>722.916051000001</v>
      </c>
      <c r="AB50" s="187">
        <f t="shared" si="41"/>
        <v>751.0343550000005</v>
      </c>
      <c r="AC50" s="187">
        <f t="shared" si="41"/>
        <v>778.371284</v>
      </c>
      <c r="AD50" s="187">
        <f t="shared" si="41"/>
        <v>788.3514940000009</v>
      </c>
      <c r="AE50" s="187">
        <f t="shared" si="41"/>
        <v>792.8666549999994</v>
      </c>
      <c r="AF50" s="187">
        <f aca="true" t="shared" si="42" ref="AF50:AG50">(AF19-AF20)/1000</f>
        <v>570.5708399999999</v>
      </c>
      <c r="AG50" s="187">
        <f t="shared" si="42"/>
        <v>650.1385600000006</v>
      </c>
      <c r="AH50" s="187">
        <f aca="true" t="shared" si="43" ref="AH50">(AH19-AH20)/1000</f>
        <v>723.1757980000004</v>
      </c>
      <c r="AJ50" s="32">
        <f t="shared" si="39"/>
        <v>0.019146182254512815</v>
      </c>
      <c r="AK50" s="32">
        <f t="shared" si="40"/>
        <v>-0.19344494112824806</v>
      </c>
      <c r="AL50" s="50"/>
      <c r="AM50" s="50"/>
      <c r="AN50" s="32"/>
      <c r="AO50" s="32"/>
      <c r="AP50" s="32"/>
      <c r="AQ50" s="32"/>
      <c r="AR50" s="32"/>
    </row>
    <row r="51" spans="1:44" ht="12.75">
      <c r="A51" s="179" t="s">
        <v>77</v>
      </c>
      <c r="B51" s="187">
        <f aca="true" t="shared" si="44" ref="B51:AE51">B23/1000</f>
        <v>10041.492809000001</v>
      </c>
      <c r="C51" s="187">
        <f t="shared" si="44"/>
        <v>10605.864104</v>
      </c>
      <c r="D51" s="187">
        <f t="shared" si="44"/>
        <v>10259.8268</v>
      </c>
      <c r="E51" s="187">
        <f t="shared" si="44"/>
        <v>10624.166905</v>
      </c>
      <c r="F51" s="187">
        <f t="shared" si="44"/>
        <v>10188.047109</v>
      </c>
      <c r="G51" s="187">
        <f t="shared" si="44"/>
        <v>10455.177942</v>
      </c>
      <c r="H51" s="187">
        <f t="shared" si="44"/>
        <v>11293.842783</v>
      </c>
      <c r="I51" s="187">
        <f t="shared" si="44"/>
        <v>10890.427173</v>
      </c>
      <c r="J51" s="187">
        <f t="shared" si="44"/>
        <v>10895.595494000001</v>
      </c>
      <c r="K51" s="187">
        <f t="shared" si="44"/>
        <v>10695.476958000001</v>
      </c>
      <c r="L51" s="187">
        <f t="shared" si="44"/>
        <v>10406.758227</v>
      </c>
      <c r="M51" s="187">
        <f t="shared" si="44"/>
        <v>10962.380877</v>
      </c>
      <c r="N51" s="187">
        <f t="shared" si="44"/>
        <v>10732.622137</v>
      </c>
      <c r="O51" s="187">
        <f t="shared" si="44"/>
        <v>11104.499931</v>
      </c>
      <c r="P51" s="187">
        <f t="shared" si="44"/>
        <v>11026.167212999999</v>
      </c>
      <c r="Q51" s="187">
        <f t="shared" si="44"/>
        <v>11150.444056</v>
      </c>
      <c r="R51" s="187">
        <f t="shared" si="44"/>
        <v>11111.496561</v>
      </c>
      <c r="S51" s="187">
        <f t="shared" si="44"/>
        <v>10435.028470000001</v>
      </c>
      <c r="T51" s="187">
        <f t="shared" si="44"/>
        <v>11064.224301</v>
      </c>
      <c r="U51" s="187">
        <f t="shared" si="44"/>
        <v>10985.678129</v>
      </c>
      <c r="V51" s="187">
        <f t="shared" si="44"/>
        <v>11708.630584</v>
      </c>
      <c r="W51" s="187">
        <f t="shared" si="44"/>
        <v>10579.571989</v>
      </c>
      <c r="X51" s="187">
        <f t="shared" si="44"/>
        <v>11045.255743000002</v>
      </c>
      <c r="Y51" s="187">
        <f t="shared" si="44"/>
        <v>11177.737008</v>
      </c>
      <c r="Z51" s="187">
        <f t="shared" si="44"/>
        <v>9846.082156999999</v>
      </c>
      <c r="AA51" s="187">
        <f t="shared" si="44"/>
        <v>10297.322939</v>
      </c>
      <c r="AB51" s="187">
        <f t="shared" si="44"/>
        <v>10545.32631</v>
      </c>
      <c r="AC51" s="187">
        <f t="shared" si="44"/>
        <v>10580.857393999999</v>
      </c>
      <c r="AD51" s="187">
        <f t="shared" si="44"/>
        <v>10498.374738</v>
      </c>
      <c r="AE51" s="187">
        <f t="shared" si="44"/>
        <v>10410.812765</v>
      </c>
      <c r="AF51" s="187">
        <f aca="true" t="shared" si="45" ref="AF51:AG51">AF23/1000</f>
        <v>10414.359014</v>
      </c>
      <c r="AG51" s="187">
        <f t="shared" si="45"/>
        <v>10974.80403</v>
      </c>
      <c r="AH51" s="187">
        <f aca="true" t="shared" si="46" ref="AH51">AH23/1000</f>
        <v>10152.762526</v>
      </c>
      <c r="AJ51" s="32">
        <f t="shared" si="39"/>
        <v>0.268795833941312</v>
      </c>
      <c r="AK51" s="32">
        <f t="shared" si="40"/>
        <v>-0.027049848959348366</v>
      </c>
      <c r="AL51" s="50"/>
      <c r="AM51" s="50"/>
      <c r="AN51" s="32"/>
      <c r="AO51" s="32"/>
      <c r="AP51" s="32"/>
      <c r="AQ51" s="32"/>
      <c r="AR51" s="32"/>
    </row>
    <row r="52" spans="1:44" ht="12.75">
      <c r="A52" s="179" t="s">
        <v>55</v>
      </c>
      <c r="B52" s="187">
        <f>B22/1000</f>
        <v>3968.6081320000003</v>
      </c>
      <c r="C52" s="187">
        <f>C22/1000</f>
        <v>4141.986594</v>
      </c>
      <c r="D52" s="187">
        <f>D22/1000</f>
        <v>4006.0365970000003</v>
      </c>
      <c r="E52" s="187">
        <f aca="true" t="shared" si="47" ref="E52:AB52">E22/1000</f>
        <v>4002.654609</v>
      </c>
      <c r="F52" s="187">
        <f t="shared" si="47"/>
        <v>3921.833616</v>
      </c>
      <c r="G52" s="187">
        <f t="shared" si="47"/>
        <v>3993.2443139999996</v>
      </c>
      <c r="H52" s="187">
        <f t="shared" si="47"/>
        <v>4377.54823</v>
      </c>
      <c r="I52" s="187">
        <f t="shared" si="47"/>
        <v>4190.057045</v>
      </c>
      <c r="J52" s="187">
        <f t="shared" si="47"/>
        <v>4228.6661859999995</v>
      </c>
      <c r="K52" s="187">
        <f t="shared" si="47"/>
        <v>4374.901586</v>
      </c>
      <c r="L52" s="187">
        <f t="shared" si="47"/>
        <v>4385.78996</v>
      </c>
      <c r="M52" s="187">
        <f t="shared" si="47"/>
        <v>4654.721061</v>
      </c>
      <c r="N52" s="187">
        <f t="shared" si="47"/>
        <v>4606.007559000001</v>
      </c>
      <c r="O52" s="187">
        <f t="shared" si="47"/>
        <v>5156.834689</v>
      </c>
      <c r="P52" s="187">
        <f t="shared" si="47"/>
        <v>5292.5107800000005</v>
      </c>
      <c r="Q52" s="187">
        <f t="shared" si="47"/>
        <v>5358.205559</v>
      </c>
      <c r="R52" s="187">
        <f t="shared" si="47"/>
        <v>5568.742276999999</v>
      </c>
      <c r="S52" s="187">
        <f t="shared" si="47"/>
        <v>5287.796959</v>
      </c>
      <c r="T52" s="187">
        <f t="shared" si="47"/>
        <v>5617.802218999999</v>
      </c>
      <c r="U52" s="187">
        <f t="shared" si="47"/>
        <v>5624.6692649999995</v>
      </c>
      <c r="V52" s="187">
        <f t="shared" si="47"/>
        <v>5860.4191710000005</v>
      </c>
      <c r="W52" s="187">
        <f t="shared" si="47"/>
        <v>5372.499058</v>
      </c>
      <c r="X52" s="187">
        <f t="shared" si="47"/>
        <v>5489.4551169999995</v>
      </c>
      <c r="Y52" s="187">
        <f t="shared" si="47"/>
        <v>5552.128974</v>
      </c>
      <c r="Z52" s="187">
        <f t="shared" si="47"/>
        <v>5165.489278</v>
      </c>
      <c r="AA52" s="187">
        <f t="shared" si="47"/>
        <v>5383.9783210000005</v>
      </c>
      <c r="AB52" s="187">
        <f t="shared" si="47"/>
        <v>5450.676849</v>
      </c>
      <c r="AC52" s="187">
        <f aca="true" t="shared" si="48" ref="AC52:AE52">AC22/1000</f>
        <v>5605.419869</v>
      </c>
      <c r="AD52" s="187">
        <f t="shared" si="48"/>
        <v>5525.599255</v>
      </c>
      <c r="AE52" s="187">
        <f t="shared" si="48"/>
        <v>5395.7695269999995</v>
      </c>
      <c r="AF52" s="187">
        <f aca="true" t="shared" si="49" ref="AF52:AG52">AF22/1000</f>
        <v>5082.1740230000005</v>
      </c>
      <c r="AG52" s="187">
        <f t="shared" si="49"/>
        <v>5443.100331000001</v>
      </c>
      <c r="AH52" s="187">
        <f aca="true" t="shared" si="50" ref="AH52">AH22/1000</f>
        <v>5079.758925</v>
      </c>
      <c r="AJ52" s="32">
        <f t="shared" si="39"/>
        <v>0.1344873410531889</v>
      </c>
      <c r="AK52" s="32">
        <f t="shared" si="40"/>
        <v>-0.039343045055070136</v>
      </c>
      <c r="AL52" s="50"/>
      <c r="AM52" s="50"/>
      <c r="AN52" s="32"/>
      <c r="AO52" s="32"/>
      <c r="AP52" s="32"/>
      <c r="AQ52" s="32"/>
      <c r="AR52" s="32"/>
    </row>
    <row r="53" spans="1:44" ht="12.75">
      <c r="A53" s="182" t="s">
        <v>10</v>
      </c>
      <c r="B53" s="189">
        <f aca="true" t="shared" si="51" ref="B53:AE53">B17/1000-SUM(B48:B52)</f>
        <v>1711.2036860000007</v>
      </c>
      <c r="C53" s="189">
        <f t="shared" si="51"/>
        <v>1741.7987090000024</v>
      </c>
      <c r="D53" s="189">
        <f t="shared" si="51"/>
        <v>1639.584364000002</v>
      </c>
      <c r="E53" s="189">
        <f t="shared" si="51"/>
        <v>1624.1177080000052</v>
      </c>
      <c r="F53" s="189">
        <f t="shared" si="51"/>
        <v>1628.919673999997</v>
      </c>
      <c r="G53" s="189">
        <f t="shared" si="51"/>
        <v>1673.0727340000012</v>
      </c>
      <c r="H53" s="189">
        <f t="shared" si="51"/>
        <v>1735.808256000004</v>
      </c>
      <c r="I53" s="189">
        <f t="shared" si="51"/>
        <v>1672.999972000005</v>
      </c>
      <c r="J53" s="189">
        <f t="shared" si="51"/>
        <v>1664.1519120000012</v>
      </c>
      <c r="K53" s="189">
        <f t="shared" si="51"/>
        <v>1570.3531920000023</v>
      </c>
      <c r="L53" s="189">
        <f t="shared" si="51"/>
        <v>1628.7807919999977</v>
      </c>
      <c r="M53" s="189">
        <f t="shared" si="51"/>
        <v>1639.792508999999</v>
      </c>
      <c r="N53" s="189">
        <f t="shared" si="51"/>
        <v>1604.3758030000026</v>
      </c>
      <c r="O53" s="189">
        <f t="shared" si="51"/>
        <v>1450.5065909999976</v>
      </c>
      <c r="P53" s="189">
        <f t="shared" si="51"/>
        <v>1490.3474270000079</v>
      </c>
      <c r="Q53" s="189">
        <f t="shared" si="51"/>
        <v>1492.834213999995</v>
      </c>
      <c r="R53" s="189">
        <f t="shared" si="51"/>
        <v>1454.8881229999897</v>
      </c>
      <c r="S53" s="189">
        <f t="shared" si="51"/>
        <v>1242.2915229999999</v>
      </c>
      <c r="T53" s="189">
        <f t="shared" si="51"/>
        <v>1223.575678000001</v>
      </c>
      <c r="U53" s="189">
        <f t="shared" si="51"/>
        <v>1199.1615999999995</v>
      </c>
      <c r="V53" s="189">
        <f t="shared" si="51"/>
        <v>1275.007568999994</v>
      </c>
      <c r="W53" s="189">
        <f t="shared" si="51"/>
        <v>1269.5936719999954</v>
      </c>
      <c r="X53" s="189">
        <f t="shared" si="51"/>
        <v>1260.3191399999996</v>
      </c>
      <c r="Y53" s="189">
        <f t="shared" si="51"/>
        <v>1271.969422000002</v>
      </c>
      <c r="Z53" s="189">
        <f t="shared" si="51"/>
        <v>1248.6588100000008</v>
      </c>
      <c r="AA53" s="189">
        <f t="shared" si="51"/>
        <v>1233.9486500000057</v>
      </c>
      <c r="AB53" s="189">
        <f t="shared" si="51"/>
        <v>1243.2358299999978</v>
      </c>
      <c r="AC53" s="189">
        <f t="shared" si="51"/>
        <v>1258.5807260000001</v>
      </c>
      <c r="AD53" s="189">
        <f t="shared" si="51"/>
        <v>1359.920643000005</v>
      </c>
      <c r="AE53" s="189">
        <f t="shared" si="51"/>
        <v>1374.0821769999966</v>
      </c>
      <c r="AF53" s="189">
        <f aca="true" t="shared" si="52" ref="AF53:AH53">AF17/1000-SUM(AF48:AF52)</f>
        <v>1394.5200499999992</v>
      </c>
      <c r="AG53" s="189">
        <f aca="true" t="shared" si="53" ref="AG53">AG17/1000-SUM(AG48:AG52)</f>
        <v>1413.6423809999978</v>
      </c>
      <c r="AH53" s="189">
        <f t="shared" si="52"/>
        <v>1347.0799240000051</v>
      </c>
      <c r="AJ53" s="32">
        <f t="shared" si="39"/>
        <v>0.03566413285348821</v>
      </c>
      <c r="AK53" s="32">
        <f t="shared" si="40"/>
        <v>0.08435089434318321</v>
      </c>
      <c r="AL53" s="50"/>
      <c r="AM53" s="50"/>
      <c r="AN53" s="32"/>
      <c r="AO53" s="32"/>
      <c r="AP53" s="32"/>
      <c r="AQ53" s="32"/>
      <c r="AR53" s="32"/>
    </row>
    <row r="54" ht="15" customHeight="1">
      <c r="A54" s="47" t="s">
        <v>345</v>
      </c>
    </row>
    <row r="56" spans="2:30" ht="12.75">
      <c r="B56" s="190">
        <f>SUM(B49:B50)</f>
        <v>9240.632939000001</v>
      </c>
      <c r="C56" s="190">
        <f aca="true" t="shared" si="54" ref="C56:AD56">SUM(C49:C50)</f>
        <v>9356.437517000002</v>
      </c>
      <c r="D56" s="190">
        <f t="shared" si="54"/>
        <v>9607.791642000002</v>
      </c>
      <c r="E56" s="190">
        <f t="shared" si="54"/>
        <v>9676.760395</v>
      </c>
      <c r="F56" s="190">
        <f t="shared" si="54"/>
        <v>9749.029343000002</v>
      </c>
      <c r="G56" s="190">
        <f t="shared" si="54"/>
        <v>9874.741739000001</v>
      </c>
      <c r="H56" s="190">
        <f t="shared" si="54"/>
        <v>10198.296074</v>
      </c>
      <c r="I56" s="190">
        <f t="shared" si="54"/>
        <v>10357.856397</v>
      </c>
      <c r="J56" s="190">
        <f t="shared" si="54"/>
        <v>10756.902195</v>
      </c>
      <c r="K56" s="190">
        <f t="shared" si="54"/>
        <v>10997.085803</v>
      </c>
      <c r="L56" s="190">
        <f t="shared" si="54"/>
        <v>11006.779091999999</v>
      </c>
      <c r="M56" s="190">
        <f t="shared" si="54"/>
        <v>11210.355799</v>
      </c>
      <c r="N56" s="190">
        <f t="shared" si="54"/>
        <v>11328.326841</v>
      </c>
      <c r="O56" s="190">
        <f t="shared" si="54"/>
        <v>11487.042052</v>
      </c>
      <c r="P56" s="190">
        <f t="shared" si="54"/>
        <v>11771.079316000001</v>
      </c>
      <c r="Q56" s="190">
        <f t="shared" si="54"/>
        <v>11789.139841</v>
      </c>
      <c r="R56" s="190">
        <f t="shared" si="54"/>
        <v>12025.373604</v>
      </c>
      <c r="S56" s="190">
        <f t="shared" si="54"/>
        <v>12218.552458000002</v>
      </c>
      <c r="T56" s="190">
        <f t="shared" si="54"/>
        <v>12053.219519999999</v>
      </c>
      <c r="U56" s="190">
        <f t="shared" si="54"/>
        <v>11749.908452</v>
      </c>
      <c r="V56" s="190">
        <f t="shared" si="54"/>
        <v>11722.723505999998</v>
      </c>
      <c r="W56" s="190">
        <f t="shared" si="54"/>
        <v>11675.273297000002</v>
      </c>
      <c r="X56" s="190">
        <f t="shared" si="54"/>
        <v>11266.053956</v>
      </c>
      <c r="Y56" s="190">
        <f t="shared" si="54"/>
        <v>11109.574698000002</v>
      </c>
      <c r="Z56" s="190">
        <f t="shared" si="54"/>
        <v>11250.708401</v>
      </c>
      <c r="AA56" s="190">
        <f t="shared" si="54"/>
        <v>11405.19896</v>
      </c>
      <c r="AB56" s="190">
        <f t="shared" si="54"/>
        <v>11667.358436</v>
      </c>
      <c r="AC56" s="190">
        <f t="shared" si="54"/>
        <v>11913.147298000002</v>
      </c>
      <c r="AD56" s="190">
        <f t="shared" si="54"/>
        <v>11972.092775</v>
      </c>
    </row>
    <row r="57" spans="20:30" ht="12.75">
      <c r="T57" s="56">
        <f aca="true" t="shared" si="55" ref="T57:AD57">T56/S56-1</f>
        <v>-0.013531303202103384</v>
      </c>
      <c r="U57" s="56">
        <f t="shared" si="55"/>
        <v>-0.025164319582557382</v>
      </c>
      <c r="V57" s="56">
        <f t="shared" si="55"/>
        <v>-0.0023136304517652473</v>
      </c>
      <c r="W57" s="56">
        <f t="shared" si="55"/>
        <v>-0.004047712033446005</v>
      </c>
      <c r="X57" s="56">
        <f t="shared" si="55"/>
        <v>-0.03505008667378706</v>
      </c>
      <c r="Y57" s="56">
        <f t="shared" si="55"/>
        <v>-0.013889446882744627</v>
      </c>
      <c r="Z57" s="56">
        <f t="shared" si="55"/>
        <v>0.012703789914244368</v>
      </c>
      <c r="AA57" s="56">
        <f t="shared" si="55"/>
        <v>0.01373162946666251</v>
      </c>
      <c r="AB57" s="56">
        <f t="shared" si="55"/>
        <v>0.022985962535106985</v>
      </c>
      <c r="AC57" s="56">
        <f t="shared" si="55"/>
        <v>0.021066367622821325</v>
      </c>
      <c r="AD57" s="56">
        <f t="shared" si="55"/>
        <v>0.004947934876109006</v>
      </c>
    </row>
    <row r="58" ht="12.75">
      <c r="Y58" s="56">
        <f>Y56/S56-1</f>
        <v>-0.09076179554100172</v>
      </c>
    </row>
  </sheetData>
  <hyperlinks>
    <hyperlink ref="A2" r:id="rId1" display="https://ec.europa.eu/eurostat/databrowser/product/page/NRG_BAL_C__custom_6179587"/>
    <hyperlink ref="B2" r:id="rId2" display="https://ec.europa.eu/eurostat/databrowser/view/NRG_BAL_C__custom_6179587/default/table"/>
  </hyperlinks>
  <printOptions/>
  <pageMargins left="0.7" right="0.7" top="0.75" bottom="0.75" header="0.3" footer="0.3"/>
  <pageSetup orientation="portrait" paperSize="9"/>
  <ignoredErrors>
    <ignoredError sqref="A50:AB5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V49"/>
  <sheetViews>
    <sheetView showGridLines="0" workbookViewId="0" topLeftCell="A1"/>
  </sheetViews>
  <sheetFormatPr defaultColWidth="9.140625" defaultRowHeight="12.75"/>
  <cols>
    <col min="1" max="1" width="13.421875" style="11" customWidth="1"/>
    <col min="2" max="12" width="9.421875" style="11" bestFit="1" customWidth="1"/>
    <col min="13" max="15" width="9.140625" style="11" customWidth="1"/>
    <col min="16" max="28" width="10.421875" style="11" bestFit="1" customWidth="1"/>
    <col min="29" max="16384" width="9.140625" style="11" customWidth="1"/>
  </cols>
  <sheetData>
    <row r="1" spans="1:3" ht="13">
      <c r="A1" s="79" t="s">
        <v>229</v>
      </c>
      <c r="B1" s="33"/>
      <c r="C1" s="33"/>
    </row>
    <row r="2" spans="1:3" ht="12.75">
      <c r="A2" s="159" t="s">
        <v>161</v>
      </c>
      <c r="B2" s="159" t="s">
        <v>162</v>
      </c>
      <c r="C2" s="33"/>
    </row>
    <row r="3" spans="1:3" ht="12.75">
      <c r="A3" s="75" t="s">
        <v>230</v>
      </c>
      <c r="B3" s="33"/>
      <c r="C3" s="33"/>
    </row>
    <row r="4" spans="1:3" ht="13">
      <c r="A4" s="75" t="s">
        <v>217</v>
      </c>
      <c r="B4" s="79" t="s">
        <v>229</v>
      </c>
      <c r="C4" s="33"/>
    </row>
    <row r="5" spans="1:3" ht="12.75">
      <c r="A5" s="75" t="s">
        <v>218</v>
      </c>
      <c r="B5" s="75" t="s">
        <v>231</v>
      </c>
      <c r="C5" s="33"/>
    </row>
    <row r="6" spans="1:3" ht="12.75">
      <c r="A6" s="33"/>
      <c r="B6" s="33"/>
      <c r="C6" s="33"/>
    </row>
    <row r="7" spans="1:3" ht="13">
      <c r="A7" s="79" t="s">
        <v>219</v>
      </c>
      <c r="B7" s="33"/>
      <c r="C7" s="75" t="s">
        <v>220</v>
      </c>
    </row>
    <row r="8" spans="1:3" ht="13">
      <c r="A8" s="79" t="s">
        <v>232</v>
      </c>
      <c r="B8" s="33"/>
      <c r="C8" s="75" t="s">
        <v>233</v>
      </c>
    </row>
    <row r="9" spans="1:3" ht="13">
      <c r="A9" s="79" t="s">
        <v>222</v>
      </c>
      <c r="B9" s="33"/>
      <c r="C9" s="75" t="s">
        <v>234</v>
      </c>
    </row>
    <row r="10" spans="1:3" ht="13">
      <c r="A10" s="79"/>
      <c r="B10" s="33"/>
      <c r="C10" s="75"/>
    </row>
    <row r="11" spans="1:3" ht="13">
      <c r="A11" s="79"/>
      <c r="B11" s="33"/>
      <c r="C11" s="75"/>
    </row>
    <row r="12" ht="13">
      <c r="A12" s="191" t="s">
        <v>227</v>
      </c>
    </row>
    <row r="13" ht="12.75">
      <c r="A13" s="4" t="s">
        <v>160</v>
      </c>
    </row>
    <row r="14" ht="12.75">
      <c r="A14" s="4" t="s">
        <v>228</v>
      </c>
    </row>
    <row r="16" spans="1:20" ht="13">
      <c r="A16" s="192" t="s">
        <v>46</v>
      </c>
      <c r="B16" s="22" t="s">
        <v>186</v>
      </c>
      <c r="C16" s="22" t="s">
        <v>187</v>
      </c>
      <c r="D16" s="22" t="s">
        <v>188</v>
      </c>
      <c r="E16" s="22" t="s">
        <v>189</v>
      </c>
      <c r="F16" s="22" t="s">
        <v>190</v>
      </c>
      <c r="G16" s="22" t="s">
        <v>191</v>
      </c>
      <c r="H16" s="22" t="s">
        <v>192</v>
      </c>
      <c r="I16" s="22" t="s">
        <v>193</v>
      </c>
      <c r="J16" s="22" t="s">
        <v>194</v>
      </c>
      <c r="K16" s="22" t="s">
        <v>195</v>
      </c>
      <c r="L16" s="22" t="s">
        <v>196</v>
      </c>
      <c r="M16" s="22" t="s">
        <v>197</v>
      </c>
      <c r="N16" s="22" t="s">
        <v>289</v>
      </c>
      <c r="Q16" s="193" t="s">
        <v>132</v>
      </c>
      <c r="R16" s="193" t="s">
        <v>133</v>
      </c>
      <c r="T16" s="194"/>
    </row>
    <row r="17" spans="1:22" ht="13">
      <c r="A17" s="25" t="s">
        <v>12</v>
      </c>
      <c r="B17" s="30">
        <v>188.04</v>
      </c>
      <c r="C17" s="30">
        <v>171.68</v>
      </c>
      <c r="D17" s="30">
        <v>162.36</v>
      </c>
      <c r="E17" s="30">
        <v>167.61</v>
      </c>
      <c r="F17" s="30">
        <v>155.42</v>
      </c>
      <c r="G17" s="195">
        <v>153.6</v>
      </c>
      <c r="H17" s="30">
        <v>160.97</v>
      </c>
      <c r="I17" s="30">
        <v>160.35</v>
      </c>
      <c r="J17" s="195">
        <v>157.7</v>
      </c>
      <c r="K17" s="30">
        <v>154.94</v>
      </c>
      <c r="L17" s="195">
        <v>147.1</v>
      </c>
      <c r="M17" s="30">
        <v>153.26</v>
      </c>
      <c r="N17" s="30">
        <v>138.52</v>
      </c>
      <c r="O17" s="196">
        <f aca="true" t="shared" si="0" ref="O17:O43">(L17-B17)</f>
        <v>-40.94</v>
      </c>
      <c r="P17" s="196">
        <f aca="true" t="shared" si="1" ref="P17:P43">(L17-G17)</f>
        <v>-6.5</v>
      </c>
      <c r="Q17" s="196">
        <f aca="true" t="shared" si="2" ref="Q17:Q43">(M17-C17)</f>
        <v>-18.420000000000016</v>
      </c>
      <c r="R17" s="196">
        <f aca="true" t="shared" si="3" ref="R17:R43">(M17-H17)</f>
        <v>-7.710000000000008</v>
      </c>
      <c r="S17" s="197"/>
      <c r="T17" s="197"/>
      <c r="U17" s="197"/>
      <c r="V17" s="197"/>
    </row>
    <row r="18" spans="1:22" ht="13">
      <c r="A18" s="25" t="s">
        <v>13</v>
      </c>
      <c r="B18" s="26">
        <v>470.42</v>
      </c>
      <c r="C18" s="198">
        <v>493.1</v>
      </c>
      <c r="D18" s="198">
        <v>468.7</v>
      </c>
      <c r="E18" s="26">
        <v>438.49</v>
      </c>
      <c r="F18" s="198">
        <v>454.1</v>
      </c>
      <c r="G18" s="26">
        <v>459.04</v>
      </c>
      <c r="H18" s="26">
        <v>436.15</v>
      </c>
      <c r="I18" s="26">
        <v>439.38</v>
      </c>
      <c r="J18" s="26">
        <v>426.23</v>
      </c>
      <c r="K18" s="26">
        <v>405.48</v>
      </c>
      <c r="L18" s="26">
        <v>400.82</v>
      </c>
      <c r="M18" s="198">
        <v>405.1</v>
      </c>
      <c r="N18" s="26">
        <v>394.95</v>
      </c>
      <c r="O18" s="196">
        <f t="shared" si="0"/>
        <v>-69.60000000000002</v>
      </c>
      <c r="P18" s="196">
        <f t="shared" si="1"/>
        <v>-58.22000000000003</v>
      </c>
      <c r="Q18" s="196">
        <f t="shared" si="2"/>
        <v>-88</v>
      </c>
      <c r="R18" s="196">
        <f t="shared" si="3"/>
        <v>-31.049999999999955</v>
      </c>
      <c r="S18" s="197"/>
      <c r="T18" s="197"/>
      <c r="U18" s="197"/>
      <c r="V18" s="197"/>
    </row>
    <row r="19" spans="1:22" ht="13">
      <c r="A19" s="25" t="s">
        <v>96</v>
      </c>
      <c r="B19" s="30">
        <v>287.91</v>
      </c>
      <c r="C19" s="30">
        <v>271.42</v>
      </c>
      <c r="D19" s="30">
        <v>271.21</v>
      </c>
      <c r="E19" s="30">
        <v>272.62</v>
      </c>
      <c r="F19" s="30">
        <v>257.79</v>
      </c>
      <c r="G19" s="30">
        <v>244.84</v>
      </c>
      <c r="H19" s="30">
        <v>236.55</v>
      </c>
      <c r="I19" s="30">
        <v>234.66</v>
      </c>
      <c r="J19" s="30">
        <v>228.26</v>
      </c>
      <c r="K19" s="30">
        <v>217.98</v>
      </c>
      <c r="L19" s="30">
        <v>216.63</v>
      </c>
      <c r="M19" s="30">
        <v>221.78</v>
      </c>
      <c r="N19" s="30">
        <v>212.22</v>
      </c>
      <c r="O19" s="196">
        <f t="shared" si="0"/>
        <v>-71.28000000000003</v>
      </c>
      <c r="P19" s="196">
        <f t="shared" si="1"/>
        <v>-28.210000000000008</v>
      </c>
      <c r="Q19" s="196">
        <f t="shared" si="2"/>
        <v>-49.640000000000015</v>
      </c>
      <c r="R19" s="196">
        <f t="shared" si="3"/>
        <v>-14.77000000000001</v>
      </c>
      <c r="S19" s="197"/>
      <c r="T19" s="197"/>
      <c r="U19" s="197"/>
      <c r="V19" s="197"/>
    </row>
    <row r="20" spans="1:22" ht="13">
      <c r="A20" s="25" t="s">
        <v>14</v>
      </c>
      <c r="B20" s="26">
        <v>86.44</v>
      </c>
      <c r="C20" s="26">
        <v>79.72</v>
      </c>
      <c r="D20" s="26">
        <v>75.64</v>
      </c>
      <c r="E20" s="26">
        <v>75.81</v>
      </c>
      <c r="F20" s="26">
        <v>71.37</v>
      </c>
      <c r="G20" s="26">
        <v>69.56</v>
      </c>
      <c r="H20" s="26">
        <v>68.81</v>
      </c>
      <c r="I20" s="26">
        <v>66.87</v>
      </c>
      <c r="J20" s="198">
        <v>65.9</v>
      </c>
      <c r="K20" s="26">
        <v>63.57</v>
      </c>
      <c r="L20" s="26">
        <v>59.65</v>
      </c>
      <c r="M20" s="26">
        <v>58.75</v>
      </c>
      <c r="N20" s="26">
        <v>56.34</v>
      </c>
      <c r="O20" s="196">
        <f t="shared" si="0"/>
        <v>-26.79</v>
      </c>
      <c r="P20" s="196">
        <f t="shared" si="1"/>
        <v>-9.910000000000004</v>
      </c>
      <c r="Q20" s="196">
        <f t="shared" si="2"/>
        <v>-20.97</v>
      </c>
      <c r="R20" s="196">
        <f t="shared" si="3"/>
        <v>-10.060000000000002</v>
      </c>
      <c r="S20" s="197"/>
      <c r="T20" s="197"/>
      <c r="U20" s="197"/>
      <c r="V20" s="197"/>
    </row>
    <row r="21" spans="1:22" ht="13">
      <c r="A21" s="25" t="s">
        <v>15</v>
      </c>
      <c r="B21" s="30">
        <v>132.98</v>
      </c>
      <c r="C21" s="30">
        <v>121.38</v>
      </c>
      <c r="D21" s="30">
        <v>121.87</v>
      </c>
      <c r="E21" s="30">
        <v>123.91</v>
      </c>
      <c r="F21" s="30">
        <v>116.06</v>
      </c>
      <c r="G21" s="30">
        <v>114.95</v>
      </c>
      <c r="H21" s="30">
        <v>113.26</v>
      </c>
      <c r="I21" s="30">
        <v>110.79</v>
      </c>
      <c r="J21" s="30">
        <v>107.11</v>
      </c>
      <c r="K21" s="30">
        <v>103.61</v>
      </c>
      <c r="L21" s="30">
        <v>99.62</v>
      </c>
      <c r="M21" s="30">
        <v>100.46</v>
      </c>
      <c r="N21" s="30">
        <v>94.03</v>
      </c>
      <c r="O21" s="196">
        <f t="shared" si="0"/>
        <v>-33.359999999999985</v>
      </c>
      <c r="P21" s="196">
        <f t="shared" si="1"/>
        <v>-15.329999999999998</v>
      </c>
      <c r="Q21" s="196">
        <f t="shared" si="2"/>
        <v>-20.92</v>
      </c>
      <c r="R21" s="196">
        <f t="shared" si="3"/>
        <v>-12.800000000000011</v>
      </c>
      <c r="S21" s="197"/>
      <c r="T21" s="197"/>
      <c r="U21" s="197"/>
      <c r="V21" s="197"/>
    </row>
    <row r="22" spans="1:22" ht="13">
      <c r="A22" s="25" t="s">
        <v>16</v>
      </c>
      <c r="B22" s="26">
        <v>416.52</v>
      </c>
      <c r="C22" s="26">
        <v>376.49</v>
      </c>
      <c r="D22" s="26">
        <v>347.96</v>
      </c>
      <c r="E22" s="198">
        <v>380.1</v>
      </c>
      <c r="F22" s="26">
        <v>345.88</v>
      </c>
      <c r="G22" s="26">
        <v>295.58</v>
      </c>
      <c r="H22" s="198">
        <v>351.1</v>
      </c>
      <c r="I22" s="26">
        <v>328.79</v>
      </c>
      <c r="J22" s="26">
        <v>306.11</v>
      </c>
      <c r="K22" s="26">
        <v>249.12</v>
      </c>
      <c r="L22" s="26">
        <v>236.26</v>
      </c>
      <c r="M22" s="26">
        <v>225.78</v>
      </c>
      <c r="N22" s="26">
        <v>238.55</v>
      </c>
      <c r="O22" s="196">
        <f t="shared" si="0"/>
        <v>-180.26</v>
      </c>
      <c r="P22" s="196">
        <f t="shared" si="1"/>
        <v>-59.31999999999999</v>
      </c>
      <c r="Q22" s="196">
        <f t="shared" si="2"/>
        <v>-150.71</v>
      </c>
      <c r="R22" s="196">
        <f t="shared" si="3"/>
        <v>-125.32000000000002</v>
      </c>
      <c r="S22" s="197"/>
      <c r="T22" s="197"/>
      <c r="U22" s="197"/>
      <c r="V22" s="197"/>
    </row>
    <row r="23" spans="1:22" ht="13">
      <c r="A23" s="25" t="s">
        <v>17</v>
      </c>
      <c r="B23" s="30">
        <v>90.82</v>
      </c>
      <c r="C23" s="30">
        <v>82.48</v>
      </c>
      <c r="D23" s="30">
        <v>83.57</v>
      </c>
      <c r="E23" s="30">
        <v>78.49</v>
      </c>
      <c r="F23" s="30">
        <v>72.58</v>
      </c>
      <c r="G23" s="195">
        <v>61.7</v>
      </c>
      <c r="H23" s="30">
        <v>63.97</v>
      </c>
      <c r="I23" s="30">
        <v>58.04</v>
      </c>
      <c r="J23" s="30">
        <v>53.82</v>
      </c>
      <c r="K23" s="30">
        <v>51.27</v>
      </c>
      <c r="L23" s="30">
        <v>44.29</v>
      </c>
      <c r="M23" s="30">
        <v>39.94</v>
      </c>
      <c r="N23" s="30">
        <v>37.35</v>
      </c>
      <c r="O23" s="196">
        <f t="shared" si="0"/>
        <v>-46.529999999999994</v>
      </c>
      <c r="P23" s="196">
        <f t="shared" si="1"/>
        <v>-17.410000000000004</v>
      </c>
      <c r="Q23" s="196">
        <f t="shared" si="2"/>
        <v>-42.540000000000006</v>
      </c>
      <c r="R23" s="196">
        <f t="shared" si="3"/>
        <v>-24.03</v>
      </c>
      <c r="S23" s="197"/>
      <c r="T23" s="197"/>
      <c r="U23" s="197"/>
      <c r="V23" s="197"/>
    </row>
    <row r="24" spans="1:22" ht="13">
      <c r="A24" s="25" t="s">
        <v>18</v>
      </c>
      <c r="B24" s="26">
        <v>138.57</v>
      </c>
      <c r="C24" s="26">
        <v>150.41</v>
      </c>
      <c r="D24" s="26">
        <v>157.72</v>
      </c>
      <c r="E24" s="26">
        <v>143.58</v>
      </c>
      <c r="F24" s="198">
        <v>141.1</v>
      </c>
      <c r="G24" s="26">
        <v>141.45</v>
      </c>
      <c r="H24" s="26">
        <v>139.41</v>
      </c>
      <c r="I24" s="26">
        <v>144.18</v>
      </c>
      <c r="J24" s="26">
        <v>139.11</v>
      </c>
      <c r="K24" s="198">
        <v>136.8</v>
      </c>
      <c r="L24" s="26">
        <v>127.73</v>
      </c>
      <c r="M24" s="198">
        <v>124.5</v>
      </c>
      <c r="N24" s="26">
        <v>120.24</v>
      </c>
      <c r="O24" s="196">
        <f t="shared" si="0"/>
        <v>-10.83999999999999</v>
      </c>
      <c r="P24" s="196">
        <f t="shared" si="1"/>
        <v>-13.719999999999985</v>
      </c>
      <c r="Q24" s="196">
        <f t="shared" si="2"/>
        <v>-25.909999999999997</v>
      </c>
      <c r="R24" s="196">
        <f t="shared" si="3"/>
        <v>-14.909999999999997</v>
      </c>
      <c r="S24" s="197"/>
      <c r="T24" s="197"/>
      <c r="U24" s="197"/>
      <c r="V24" s="197"/>
    </row>
    <row r="25" spans="1:22" ht="13">
      <c r="A25" s="25" t="s">
        <v>19</v>
      </c>
      <c r="B25" s="30">
        <v>129.15</v>
      </c>
      <c r="C25" s="30">
        <v>129.81</v>
      </c>
      <c r="D25" s="30">
        <v>133.14</v>
      </c>
      <c r="E25" s="195">
        <v>125.7</v>
      </c>
      <c r="F25" s="30">
        <v>122.15</v>
      </c>
      <c r="G25" s="30">
        <v>121.66</v>
      </c>
      <c r="H25" s="30">
        <v>119.01</v>
      </c>
      <c r="I25" s="30">
        <v>120.59</v>
      </c>
      <c r="J25" s="195">
        <v>118</v>
      </c>
      <c r="K25" s="30">
        <v>112.97</v>
      </c>
      <c r="L25" s="30">
        <v>112.13</v>
      </c>
      <c r="M25" s="195">
        <v>111.7</v>
      </c>
      <c r="N25" s="30">
        <v>108.02</v>
      </c>
      <c r="O25" s="196">
        <f t="shared" si="0"/>
        <v>-17.02000000000001</v>
      </c>
      <c r="P25" s="196">
        <f t="shared" si="1"/>
        <v>-9.530000000000001</v>
      </c>
      <c r="Q25" s="196">
        <f t="shared" si="2"/>
        <v>-18.11</v>
      </c>
      <c r="R25" s="196">
        <f t="shared" si="3"/>
        <v>-7.310000000000002</v>
      </c>
      <c r="S25" s="197"/>
      <c r="T25" s="197"/>
      <c r="U25" s="197"/>
      <c r="V25" s="197"/>
    </row>
    <row r="26" spans="1:22" ht="13">
      <c r="A26" s="25" t="s">
        <v>20</v>
      </c>
      <c r="B26" s="26">
        <v>136.32</v>
      </c>
      <c r="C26" s="26">
        <v>131.07</v>
      </c>
      <c r="D26" s="26">
        <v>130.69</v>
      </c>
      <c r="E26" s="26">
        <v>130.49</v>
      </c>
      <c r="F26" s="26">
        <v>124.19</v>
      </c>
      <c r="G26" s="26">
        <v>124.82</v>
      </c>
      <c r="H26" s="26">
        <v>121.31</v>
      </c>
      <c r="I26" s="26">
        <v>118.65</v>
      </c>
      <c r="J26" s="26">
        <v>116.04</v>
      </c>
      <c r="K26" s="26">
        <v>112.55</v>
      </c>
      <c r="L26" s="26">
        <v>107.84</v>
      </c>
      <c r="M26" s="26">
        <v>109.64</v>
      </c>
      <c r="N26" s="26">
        <v>97.29</v>
      </c>
      <c r="O26" s="196">
        <f t="shared" si="0"/>
        <v>-28.47999999999999</v>
      </c>
      <c r="P26" s="196">
        <f t="shared" si="1"/>
        <v>-16.97999999999999</v>
      </c>
      <c r="Q26" s="196">
        <f t="shared" si="2"/>
        <v>-21.429999999999993</v>
      </c>
      <c r="R26" s="196">
        <f t="shared" si="3"/>
        <v>-11.670000000000002</v>
      </c>
      <c r="S26" s="197"/>
      <c r="T26" s="197"/>
      <c r="U26" s="197"/>
      <c r="V26" s="197"/>
    </row>
    <row r="27" spans="1:22" ht="13">
      <c r="A27" s="25" t="s">
        <v>21</v>
      </c>
      <c r="B27" s="30">
        <v>206.66</v>
      </c>
      <c r="C27" s="30">
        <v>202.61</v>
      </c>
      <c r="D27" s="30">
        <v>195.05</v>
      </c>
      <c r="E27" s="30">
        <v>192.03</v>
      </c>
      <c r="F27" s="30">
        <v>183.76</v>
      </c>
      <c r="G27" s="30">
        <v>186.98</v>
      </c>
      <c r="H27" s="30">
        <v>182.13</v>
      </c>
      <c r="I27" s="30">
        <v>182.41</v>
      </c>
      <c r="J27" s="30">
        <v>173.58</v>
      </c>
      <c r="K27" s="30">
        <v>170.14</v>
      </c>
      <c r="L27" s="30">
        <v>175.77</v>
      </c>
      <c r="M27" s="195">
        <v>161.8</v>
      </c>
      <c r="N27" s="30">
        <v>148.81</v>
      </c>
      <c r="O27" s="196">
        <f t="shared" si="0"/>
        <v>-30.889999999999986</v>
      </c>
      <c r="P27" s="196">
        <f t="shared" si="1"/>
        <v>-11.20999999999998</v>
      </c>
      <c r="Q27" s="196">
        <f t="shared" si="2"/>
        <v>-40.81</v>
      </c>
      <c r="R27" s="196">
        <f t="shared" si="3"/>
        <v>-20.329999999999984</v>
      </c>
      <c r="S27" s="197"/>
      <c r="T27" s="197"/>
      <c r="U27" s="197"/>
      <c r="V27" s="197"/>
    </row>
    <row r="28" spans="1:22" ht="13">
      <c r="A28" s="25" t="s">
        <v>22</v>
      </c>
      <c r="B28" s="198">
        <v>111.6</v>
      </c>
      <c r="C28" s="26">
        <v>107.04</v>
      </c>
      <c r="D28" s="26">
        <v>106.02</v>
      </c>
      <c r="E28" s="26">
        <v>103.91</v>
      </c>
      <c r="F28" s="26">
        <v>98.21</v>
      </c>
      <c r="G28" s="26">
        <v>101.22</v>
      </c>
      <c r="H28" s="26">
        <v>99.21</v>
      </c>
      <c r="I28" s="198">
        <v>100.9</v>
      </c>
      <c r="J28" s="26">
        <v>98.67</v>
      </c>
      <c r="K28" s="198">
        <v>97.2</v>
      </c>
      <c r="L28" s="26">
        <v>97.29</v>
      </c>
      <c r="M28" s="26">
        <v>97.58</v>
      </c>
      <c r="N28" s="26">
        <v>90.21</v>
      </c>
      <c r="O28" s="196">
        <f t="shared" si="0"/>
        <v>-14.309999999999988</v>
      </c>
      <c r="P28" s="196">
        <f t="shared" si="1"/>
        <v>-3.9299999999999926</v>
      </c>
      <c r="Q28" s="196">
        <f t="shared" si="2"/>
        <v>-9.460000000000008</v>
      </c>
      <c r="R28" s="196">
        <f t="shared" si="3"/>
        <v>-1.6299999999999955</v>
      </c>
      <c r="S28" s="197"/>
      <c r="T28" s="197"/>
      <c r="U28" s="197"/>
      <c r="V28" s="197"/>
    </row>
    <row r="29" spans="1:22" ht="13">
      <c r="A29" s="25" t="s">
        <v>23</v>
      </c>
      <c r="B29" s="30">
        <v>151.34</v>
      </c>
      <c r="C29" s="30">
        <v>148.92</v>
      </c>
      <c r="D29" s="30">
        <v>144.99</v>
      </c>
      <c r="E29" s="30">
        <v>138.46</v>
      </c>
      <c r="F29" s="30">
        <v>143.08</v>
      </c>
      <c r="G29" s="30">
        <v>141.97</v>
      </c>
      <c r="H29" s="30">
        <v>144.14</v>
      </c>
      <c r="I29" s="30">
        <v>140.11</v>
      </c>
      <c r="J29" s="30">
        <v>136.17</v>
      </c>
      <c r="K29" s="30">
        <v>129.07</v>
      </c>
      <c r="L29" s="30">
        <v>117.73</v>
      </c>
      <c r="M29" s="30">
        <v>111.45</v>
      </c>
      <c r="N29" s="30">
        <v>113.94</v>
      </c>
      <c r="O29" s="196">
        <f t="shared" si="0"/>
        <v>-33.61</v>
      </c>
      <c r="P29" s="196">
        <f t="shared" si="1"/>
        <v>-24.239999999999995</v>
      </c>
      <c r="Q29" s="196">
        <f t="shared" si="2"/>
        <v>-37.469999999999985</v>
      </c>
      <c r="R29" s="196">
        <f t="shared" si="3"/>
        <v>-32.68999999999998</v>
      </c>
      <c r="S29" s="197"/>
      <c r="T29" s="197"/>
      <c r="U29" s="197"/>
      <c r="V29" s="197"/>
    </row>
    <row r="30" spans="1:22" ht="13">
      <c r="A30" s="25" t="s">
        <v>24</v>
      </c>
      <c r="B30" s="198">
        <v>272.1</v>
      </c>
      <c r="C30" s="26">
        <v>249.57</v>
      </c>
      <c r="D30" s="26">
        <v>242.62</v>
      </c>
      <c r="E30" s="26">
        <v>234.25</v>
      </c>
      <c r="F30" s="198">
        <v>228.8</v>
      </c>
      <c r="G30" s="198">
        <v>217.9</v>
      </c>
      <c r="H30" s="26">
        <v>216.18</v>
      </c>
      <c r="I30" s="198">
        <v>213.9</v>
      </c>
      <c r="J30" s="26">
        <v>206.56</v>
      </c>
      <c r="K30" s="26">
        <v>209.98</v>
      </c>
      <c r="L30" s="26">
        <v>201.24</v>
      </c>
      <c r="M30" s="198">
        <v>197.6</v>
      </c>
      <c r="N30" s="26">
        <v>180.21</v>
      </c>
      <c r="O30" s="196">
        <f t="shared" si="0"/>
        <v>-70.86000000000001</v>
      </c>
      <c r="P30" s="196">
        <f t="shared" si="1"/>
        <v>-16.659999999999997</v>
      </c>
      <c r="Q30" s="196">
        <f t="shared" si="2"/>
        <v>-51.97</v>
      </c>
      <c r="R30" s="196">
        <f t="shared" si="3"/>
        <v>-18.580000000000013</v>
      </c>
      <c r="S30" s="197"/>
      <c r="T30" s="197"/>
      <c r="U30" s="197"/>
      <c r="V30" s="197"/>
    </row>
    <row r="31" spans="1:22" ht="13">
      <c r="A31" s="25" t="s">
        <v>25</v>
      </c>
      <c r="B31" s="30">
        <v>257.57</v>
      </c>
      <c r="C31" s="30">
        <v>251.84</v>
      </c>
      <c r="D31" s="30">
        <v>244.22</v>
      </c>
      <c r="E31" s="30">
        <v>222.21</v>
      </c>
      <c r="F31" s="30">
        <v>213.65</v>
      </c>
      <c r="G31" s="30">
        <v>215.01</v>
      </c>
      <c r="H31" s="30">
        <v>217.19</v>
      </c>
      <c r="I31" s="30">
        <v>217.97</v>
      </c>
      <c r="J31" s="30">
        <v>214.01</v>
      </c>
      <c r="K31" s="30">
        <v>203.52</v>
      </c>
      <c r="L31" s="30">
        <v>198.93</v>
      </c>
      <c r="M31" s="30">
        <v>194.88</v>
      </c>
      <c r="N31" s="30">
        <v>170.37</v>
      </c>
      <c r="O31" s="196">
        <f t="shared" si="0"/>
        <v>-58.639999999999986</v>
      </c>
      <c r="P31" s="196">
        <f t="shared" si="1"/>
        <v>-16.079999999999984</v>
      </c>
      <c r="Q31" s="196">
        <f t="shared" si="2"/>
        <v>-56.96000000000001</v>
      </c>
      <c r="R31" s="196">
        <f t="shared" si="3"/>
        <v>-22.310000000000002</v>
      </c>
      <c r="S31" s="197"/>
      <c r="T31" s="197"/>
      <c r="U31" s="197"/>
      <c r="V31" s="197"/>
    </row>
    <row r="32" spans="1:22" ht="13">
      <c r="A32" s="25" t="s">
        <v>26</v>
      </c>
      <c r="B32" s="26">
        <v>109.52</v>
      </c>
      <c r="C32" s="26">
        <v>106.65</v>
      </c>
      <c r="D32" s="26">
        <v>102.42</v>
      </c>
      <c r="E32" s="26">
        <v>96.59</v>
      </c>
      <c r="F32" s="26">
        <v>91.56</v>
      </c>
      <c r="G32" s="198">
        <v>88.6</v>
      </c>
      <c r="H32" s="26">
        <v>84.65</v>
      </c>
      <c r="I32" s="26">
        <v>86.33</v>
      </c>
      <c r="J32" s="26">
        <v>88.73</v>
      </c>
      <c r="K32" s="198">
        <v>87</v>
      </c>
      <c r="L32" s="26">
        <v>76.65</v>
      </c>
      <c r="M32" s="198">
        <v>76.1</v>
      </c>
      <c r="N32" s="26">
        <v>68.04</v>
      </c>
      <c r="O32" s="196">
        <f t="shared" si="0"/>
        <v>-32.86999999999999</v>
      </c>
      <c r="P32" s="196">
        <f t="shared" si="1"/>
        <v>-11.949999999999989</v>
      </c>
      <c r="Q32" s="196">
        <f t="shared" si="2"/>
        <v>-30.55000000000001</v>
      </c>
      <c r="R32" s="196">
        <f t="shared" si="3"/>
        <v>-8.550000000000011</v>
      </c>
      <c r="S32" s="197"/>
      <c r="T32" s="197"/>
      <c r="U32" s="197"/>
      <c r="V32" s="197"/>
    </row>
    <row r="33" spans="1:22" ht="13">
      <c r="A33" s="25" t="s">
        <v>27</v>
      </c>
      <c r="B33" s="30">
        <v>266.53</v>
      </c>
      <c r="C33" s="30">
        <v>256.44</v>
      </c>
      <c r="D33" s="30">
        <v>246.81</v>
      </c>
      <c r="E33" s="30">
        <v>234.11</v>
      </c>
      <c r="F33" s="195">
        <v>223.7</v>
      </c>
      <c r="G33" s="195">
        <v>228.2</v>
      </c>
      <c r="H33" s="30">
        <v>226.09</v>
      </c>
      <c r="I33" s="30">
        <v>226.48</v>
      </c>
      <c r="J33" s="30">
        <v>215.34</v>
      </c>
      <c r="K33" s="30">
        <v>205.36</v>
      </c>
      <c r="L33" s="30">
        <v>210.56</v>
      </c>
      <c r="M33" s="30">
        <v>205.92</v>
      </c>
      <c r="N33" s="30">
        <v>185.54</v>
      </c>
      <c r="O33" s="196">
        <f t="shared" si="0"/>
        <v>-55.96999999999997</v>
      </c>
      <c r="P33" s="196">
        <f t="shared" si="1"/>
        <v>-17.639999999999986</v>
      </c>
      <c r="Q33" s="196">
        <f t="shared" si="2"/>
        <v>-50.52000000000001</v>
      </c>
      <c r="R33" s="196">
        <f t="shared" si="3"/>
        <v>-20.170000000000016</v>
      </c>
      <c r="S33" s="197"/>
      <c r="T33" s="197"/>
      <c r="U33" s="197"/>
      <c r="V33" s="197"/>
    </row>
    <row r="34" spans="1:22" ht="13">
      <c r="A34" s="25" t="s">
        <v>28</v>
      </c>
      <c r="B34" s="26">
        <v>350.33</v>
      </c>
      <c r="C34" s="26">
        <v>331.63</v>
      </c>
      <c r="D34" s="26">
        <v>303.85</v>
      </c>
      <c r="E34" s="26">
        <v>275.11</v>
      </c>
      <c r="F34" s="26">
        <v>261.39</v>
      </c>
      <c r="G34" s="26">
        <v>258.64</v>
      </c>
      <c r="H34" s="26">
        <v>269.36</v>
      </c>
      <c r="I34" s="26">
        <v>291.03</v>
      </c>
      <c r="J34" s="26">
        <v>279.59</v>
      </c>
      <c r="K34" s="26">
        <v>270.38</v>
      </c>
      <c r="L34" s="26">
        <v>274.19</v>
      </c>
      <c r="M34" s="198">
        <v>226.3</v>
      </c>
      <c r="N34" s="26">
        <v>232.44</v>
      </c>
      <c r="O34" s="196">
        <f t="shared" si="0"/>
        <v>-76.13999999999999</v>
      </c>
      <c r="P34" s="196">
        <f t="shared" si="1"/>
        <v>15.550000000000011</v>
      </c>
      <c r="Q34" s="196">
        <f t="shared" si="2"/>
        <v>-105.32999999999998</v>
      </c>
      <c r="R34" s="196">
        <f t="shared" si="3"/>
        <v>-43.06</v>
      </c>
      <c r="S34" s="197"/>
      <c r="T34" s="197"/>
      <c r="U34" s="197"/>
      <c r="V34" s="197"/>
    </row>
    <row r="35" spans="1:22" ht="13">
      <c r="A35" s="25" t="s">
        <v>29</v>
      </c>
      <c r="B35" s="30">
        <v>156.47</v>
      </c>
      <c r="C35" s="30">
        <v>147.09</v>
      </c>
      <c r="D35" s="195">
        <v>147</v>
      </c>
      <c r="E35" s="30">
        <v>143.77</v>
      </c>
      <c r="F35" s="30">
        <v>135.13</v>
      </c>
      <c r="G35" s="195">
        <v>125.7</v>
      </c>
      <c r="H35" s="30">
        <v>129.37</v>
      </c>
      <c r="I35" s="30">
        <v>124.75</v>
      </c>
      <c r="J35" s="30">
        <v>116.02</v>
      </c>
      <c r="K35" s="30">
        <v>120.46</v>
      </c>
      <c r="L35" s="30">
        <v>119.86</v>
      </c>
      <c r="M35" s="30">
        <v>115.28</v>
      </c>
      <c r="N35" s="30">
        <v>101.52</v>
      </c>
      <c r="O35" s="196">
        <f t="shared" si="0"/>
        <v>-36.61</v>
      </c>
      <c r="P35" s="196">
        <f t="shared" si="1"/>
        <v>-5.840000000000003</v>
      </c>
      <c r="Q35" s="196">
        <f t="shared" si="2"/>
        <v>-31.810000000000002</v>
      </c>
      <c r="R35" s="196">
        <f t="shared" si="3"/>
        <v>-14.090000000000003</v>
      </c>
      <c r="S35" s="197"/>
      <c r="T35" s="197"/>
      <c r="U35" s="197"/>
      <c r="V35" s="197"/>
    </row>
    <row r="36" spans="1:22" ht="13">
      <c r="A36" s="25" t="s">
        <v>30</v>
      </c>
      <c r="B36" s="26">
        <v>117.79</v>
      </c>
      <c r="C36" s="26">
        <v>111.12</v>
      </c>
      <c r="D36" s="26">
        <v>110.04</v>
      </c>
      <c r="E36" s="198">
        <v>111.3</v>
      </c>
      <c r="F36" s="26">
        <v>106.69</v>
      </c>
      <c r="G36" s="198">
        <v>108.2</v>
      </c>
      <c r="H36" s="26">
        <v>107.56</v>
      </c>
      <c r="I36" s="26">
        <v>107.07</v>
      </c>
      <c r="J36" s="26">
        <v>102.15</v>
      </c>
      <c r="K36" s="26">
        <v>102.92</v>
      </c>
      <c r="L36" s="26">
        <v>102.53</v>
      </c>
      <c r="M36" s="26">
        <v>104.06</v>
      </c>
      <c r="N36" s="26">
        <v>94.07</v>
      </c>
      <c r="O36" s="196">
        <f t="shared" si="0"/>
        <v>-15.260000000000005</v>
      </c>
      <c r="P36" s="196">
        <f t="shared" si="1"/>
        <v>-5.670000000000002</v>
      </c>
      <c r="Q36" s="196">
        <f t="shared" si="2"/>
        <v>-7.060000000000002</v>
      </c>
      <c r="R36" s="196">
        <f t="shared" si="3"/>
        <v>-3.5</v>
      </c>
      <c r="S36" s="197"/>
      <c r="T36" s="197"/>
      <c r="U36" s="197"/>
      <c r="V36" s="197"/>
    </row>
    <row r="37" spans="1:22" ht="13">
      <c r="A37" s="25" t="s">
        <v>31</v>
      </c>
      <c r="B37" s="30">
        <v>283.57</v>
      </c>
      <c r="C37" s="195">
        <v>270</v>
      </c>
      <c r="D37" s="30">
        <v>255.71</v>
      </c>
      <c r="E37" s="30">
        <v>255.35</v>
      </c>
      <c r="F37" s="30">
        <v>236.77</v>
      </c>
      <c r="G37" s="30">
        <v>229.44</v>
      </c>
      <c r="H37" s="30">
        <v>233.77</v>
      </c>
      <c r="I37" s="30">
        <v>232.77</v>
      </c>
      <c r="J37" s="30">
        <v>229.61</v>
      </c>
      <c r="K37" s="30">
        <v>212.05</v>
      </c>
      <c r="L37" s="30">
        <v>210.14</v>
      </c>
      <c r="M37" s="30">
        <v>209.25</v>
      </c>
      <c r="N37" s="30">
        <v>189.71</v>
      </c>
      <c r="O37" s="196">
        <f t="shared" si="0"/>
        <v>-73.43</v>
      </c>
      <c r="P37" s="196">
        <f t="shared" si="1"/>
        <v>-19.30000000000001</v>
      </c>
      <c r="Q37" s="196">
        <f t="shared" si="2"/>
        <v>-60.75</v>
      </c>
      <c r="R37" s="196">
        <f t="shared" si="3"/>
        <v>-24.52000000000001</v>
      </c>
      <c r="S37" s="197"/>
      <c r="T37" s="197"/>
      <c r="U37" s="197"/>
      <c r="V37" s="197"/>
    </row>
    <row r="38" spans="1:22" ht="13">
      <c r="A38" s="25" t="s">
        <v>32</v>
      </c>
      <c r="B38" s="26">
        <v>138.31</v>
      </c>
      <c r="C38" s="26">
        <v>137.79</v>
      </c>
      <c r="D38" s="26">
        <v>135.57</v>
      </c>
      <c r="E38" s="26">
        <v>137.28</v>
      </c>
      <c r="F38" s="26">
        <v>137.86</v>
      </c>
      <c r="G38" s="26">
        <v>140.71</v>
      </c>
      <c r="H38" s="26">
        <v>138.23</v>
      </c>
      <c r="I38" s="198">
        <v>139.8</v>
      </c>
      <c r="J38" s="26">
        <v>132.84</v>
      </c>
      <c r="K38" s="26">
        <v>129.45</v>
      </c>
      <c r="L38" s="26">
        <v>125.43</v>
      </c>
      <c r="M38" s="26">
        <v>119.25</v>
      </c>
      <c r="N38" s="26">
        <v>117.08</v>
      </c>
      <c r="O38" s="196">
        <f t="shared" si="0"/>
        <v>-12.879999999999995</v>
      </c>
      <c r="P38" s="196">
        <f t="shared" si="1"/>
        <v>-15.280000000000001</v>
      </c>
      <c r="Q38" s="196">
        <f t="shared" si="2"/>
        <v>-18.539999999999992</v>
      </c>
      <c r="R38" s="196">
        <f t="shared" si="3"/>
        <v>-18.97999999999999</v>
      </c>
      <c r="S38" s="197"/>
      <c r="T38" s="197"/>
      <c r="U38" s="197"/>
      <c r="V38" s="197"/>
    </row>
    <row r="39" spans="1:22" ht="13">
      <c r="A39" s="25" t="s">
        <v>33</v>
      </c>
      <c r="B39" s="30">
        <v>273.01</v>
      </c>
      <c r="C39" s="30">
        <v>266.72</v>
      </c>
      <c r="D39" s="30">
        <v>256.11</v>
      </c>
      <c r="E39" s="30">
        <v>232.88</v>
      </c>
      <c r="F39" s="30">
        <v>221.95</v>
      </c>
      <c r="G39" s="30">
        <v>216.86</v>
      </c>
      <c r="H39" s="30">
        <v>210.24</v>
      </c>
      <c r="I39" s="30">
        <v>204.91</v>
      </c>
      <c r="J39" s="30">
        <v>193.53</v>
      </c>
      <c r="K39" s="195">
        <v>184.3</v>
      </c>
      <c r="L39" s="30">
        <v>185.72</v>
      </c>
      <c r="M39" s="30">
        <v>186.92</v>
      </c>
      <c r="N39" s="30">
        <v>165.72</v>
      </c>
      <c r="O39" s="196">
        <f t="shared" si="0"/>
        <v>-87.28999999999999</v>
      </c>
      <c r="P39" s="196">
        <f t="shared" si="1"/>
        <v>-31.140000000000015</v>
      </c>
      <c r="Q39" s="196">
        <f t="shared" si="2"/>
        <v>-79.80000000000004</v>
      </c>
      <c r="R39" s="196">
        <f t="shared" si="3"/>
        <v>-23.32000000000002</v>
      </c>
      <c r="S39" s="197"/>
      <c r="T39" s="197"/>
      <c r="U39" s="197"/>
      <c r="V39" s="197"/>
    </row>
    <row r="40" spans="1:22" ht="13">
      <c r="A40" s="25" t="s">
        <v>34</v>
      </c>
      <c r="B40" s="198">
        <v>200</v>
      </c>
      <c r="C40" s="26">
        <v>198.36</v>
      </c>
      <c r="D40" s="26">
        <v>196.45</v>
      </c>
      <c r="E40" s="26">
        <v>193.65</v>
      </c>
      <c r="F40" s="26">
        <v>182.03</v>
      </c>
      <c r="G40" s="198">
        <v>176.8</v>
      </c>
      <c r="H40" s="26">
        <v>178.35</v>
      </c>
      <c r="I40" s="26">
        <v>175.74</v>
      </c>
      <c r="J40" s="26">
        <v>168.48</v>
      </c>
      <c r="K40" s="26">
        <v>159.26</v>
      </c>
      <c r="L40" s="26">
        <v>155.28</v>
      </c>
      <c r="M40" s="26">
        <v>147.36</v>
      </c>
      <c r="N40" s="26">
        <v>138.14</v>
      </c>
      <c r="O40" s="196">
        <f t="shared" si="0"/>
        <v>-44.72</v>
      </c>
      <c r="P40" s="196">
        <f t="shared" si="1"/>
        <v>-21.52000000000001</v>
      </c>
      <c r="Q40" s="196">
        <f t="shared" si="2"/>
        <v>-51</v>
      </c>
      <c r="R40" s="196">
        <f t="shared" si="3"/>
        <v>-30.98999999999998</v>
      </c>
      <c r="S40" s="197"/>
      <c r="T40" s="197"/>
      <c r="U40" s="197"/>
      <c r="V40" s="197"/>
    </row>
    <row r="41" spans="1:22" ht="13">
      <c r="A41" s="25" t="s">
        <v>35</v>
      </c>
      <c r="B41" s="30">
        <v>267.99</v>
      </c>
      <c r="C41" s="30">
        <v>253.04</v>
      </c>
      <c r="D41" s="30">
        <v>241.87</v>
      </c>
      <c r="E41" s="30">
        <v>242.44</v>
      </c>
      <c r="F41" s="195">
        <v>218.2</v>
      </c>
      <c r="G41" s="30">
        <v>216.73</v>
      </c>
      <c r="H41" s="30">
        <v>214.54</v>
      </c>
      <c r="I41" s="30">
        <v>219.19</v>
      </c>
      <c r="J41" s="30">
        <v>206.59</v>
      </c>
      <c r="K41" s="195">
        <v>195.6</v>
      </c>
      <c r="L41" s="30">
        <v>195.55</v>
      </c>
      <c r="M41" s="30">
        <v>201.89</v>
      </c>
      <c r="N41" s="30">
        <v>185.31</v>
      </c>
      <c r="O41" s="196">
        <f t="shared" si="0"/>
        <v>-72.44</v>
      </c>
      <c r="P41" s="196">
        <f t="shared" si="1"/>
        <v>-21.17999999999998</v>
      </c>
      <c r="Q41" s="196">
        <f t="shared" si="2"/>
        <v>-51.150000000000006</v>
      </c>
      <c r="R41" s="196">
        <f t="shared" si="3"/>
        <v>-12.650000000000006</v>
      </c>
      <c r="S41" s="197"/>
      <c r="T41" s="197"/>
      <c r="U41" s="197"/>
      <c r="V41" s="197"/>
    </row>
    <row r="42" spans="1:22" ht="13">
      <c r="A42" s="25" t="s">
        <v>36</v>
      </c>
      <c r="B42" s="26">
        <v>196.68</v>
      </c>
      <c r="C42" s="198">
        <v>184.7</v>
      </c>
      <c r="D42" s="26">
        <v>180.27</v>
      </c>
      <c r="E42" s="26">
        <v>179.03</v>
      </c>
      <c r="F42" s="26">
        <v>183.37</v>
      </c>
      <c r="G42" s="26">
        <v>174.52</v>
      </c>
      <c r="H42" s="26">
        <v>175.88</v>
      </c>
      <c r="I42" s="26">
        <v>172.73</v>
      </c>
      <c r="J42" s="26">
        <v>173.88</v>
      </c>
      <c r="K42" s="26">
        <v>168.41</v>
      </c>
      <c r="L42" s="26">
        <v>161.92</v>
      </c>
      <c r="M42" s="26">
        <v>165.01</v>
      </c>
      <c r="N42" s="26">
        <v>156.83</v>
      </c>
      <c r="O42" s="196">
        <f t="shared" si="0"/>
        <v>-34.76000000000002</v>
      </c>
      <c r="P42" s="196">
        <f t="shared" si="1"/>
        <v>-12.600000000000023</v>
      </c>
      <c r="Q42" s="196">
        <f t="shared" si="2"/>
        <v>-19.689999999999998</v>
      </c>
      <c r="R42" s="196">
        <f t="shared" si="3"/>
        <v>-10.870000000000005</v>
      </c>
      <c r="S42" s="197"/>
      <c r="T42" s="197"/>
      <c r="U42" s="197"/>
      <c r="V42" s="197"/>
    </row>
    <row r="43" spans="1:22" ht="13">
      <c r="A43" s="25" t="s">
        <v>37</v>
      </c>
      <c r="B43" s="30">
        <v>139.89</v>
      </c>
      <c r="C43" s="30">
        <v>135.96</v>
      </c>
      <c r="D43" s="30">
        <v>136.34</v>
      </c>
      <c r="E43" s="30">
        <v>132.45</v>
      </c>
      <c r="F43" s="30">
        <v>127.87</v>
      </c>
      <c r="G43" s="30">
        <v>117.13</v>
      </c>
      <c r="H43" s="30">
        <v>120.02</v>
      </c>
      <c r="I43" s="30">
        <v>120.58</v>
      </c>
      <c r="J43" s="30">
        <v>118.72</v>
      </c>
      <c r="K43" s="30">
        <v>114.02</v>
      </c>
      <c r="L43" s="195">
        <v>106.6</v>
      </c>
      <c r="M43" s="30">
        <v>105.46</v>
      </c>
      <c r="N43" s="30">
        <v>98.63</v>
      </c>
      <c r="O43" s="196">
        <f t="shared" si="0"/>
        <v>-33.28999999999999</v>
      </c>
      <c r="P43" s="196">
        <f t="shared" si="1"/>
        <v>-10.530000000000001</v>
      </c>
      <c r="Q43" s="196">
        <f t="shared" si="2"/>
        <v>-30.500000000000014</v>
      </c>
      <c r="R43" s="196">
        <f t="shared" si="3"/>
        <v>-14.560000000000002</v>
      </c>
      <c r="S43" s="197"/>
      <c r="T43" s="197"/>
      <c r="U43" s="197"/>
      <c r="V43" s="197"/>
    </row>
    <row r="44" spans="1:13" ht="15" customHeight="1">
      <c r="A44" s="199" t="s">
        <v>336</v>
      </c>
      <c r="M44" s="196"/>
    </row>
    <row r="48" ht="13">
      <c r="A48" s="200"/>
    </row>
    <row r="49" ht="12.75">
      <c r="A49" s="201"/>
    </row>
  </sheetData>
  <conditionalFormatting sqref="O17:O43">
    <cfRule type="cellIs" priority="2" dxfId="0" operator="greaterThan">
      <formula>0</formula>
    </cfRule>
  </conditionalFormatting>
  <conditionalFormatting sqref="P17:P43">
    <cfRule type="cellIs" priority="1" dxfId="0" operator="greaterThan">
      <formula>0</formula>
    </cfRule>
  </conditionalFormatting>
  <hyperlinks>
    <hyperlink ref="A2" r:id="rId1" display="https://ec.europa.eu/eurostat/databrowser/product/page/NRG_IND_EI__custom_6180875"/>
    <hyperlink ref="B2" r:id="rId2" display="https://ec.europa.eu/eurostat/databrowser/view/NRG_IND_EI__custom_6180875/default/tabl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Gita.BERGERE@ec.europa.eu</Manager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trends 2014</dc:title>
  <dc:subject>Energy trends</dc:subject>
  <dc:creator>STURC Marek (ESTAT)</dc:creator>
  <cp:keywords/>
  <dc:description>2014 data</dc:description>
  <cp:lastModifiedBy>DIAZ ALONSO Fernando (ESTAT)</cp:lastModifiedBy>
  <cp:lastPrinted>2016-07-11T07:00:27Z</cp:lastPrinted>
  <dcterms:created xsi:type="dcterms:W3CDTF">2016-06-21T06:22:11Z</dcterms:created>
  <dcterms:modified xsi:type="dcterms:W3CDTF">2024-07-11T12:02:39Z</dcterms:modified>
  <cp:category>SE article</cp:category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2024-05-03T09:48:46Z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dacef92e-f3fa-4513-b136-8277ca7b57ff</vt:lpwstr>
  </property>
  <property fmtid="{D5CDD505-2E9C-101B-9397-08002B2CF9AE}" pid="8" name="MSIP_Label_6bd9ddd1-4d20-43f6-abfa-fc3c07406f94_ContentBits">
    <vt:lpwstr>0</vt:lpwstr>
  </property>
</Properties>
</file>