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_LFS\Publications\Statistics_Explained\People aged 55-64\"/>
    </mc:Choice>
  </mc:AlternateContent>
  <bookViews>
    <workbookView xWindow="0" yWindow="0" windowWidth="16452" windowHeight="5640" tabRatio="424"/>
  </bookViews>
  <sheets>
    <sheet name="1 Gender 2006 2020 EU" sheetId="1" r:id="rId1"/>
    <sheet name="1annex Gender 2006-2020 Country" sheetId="5" r:id="rId2"/>
    <sheet name="2 Gender 2020 Country" sheetId="2" r:id="rId3"/>
    <sheet name="3 Educ 2006 2020 EU" sheetId="6" r:id="rId4"/>
    <sheet name="4 Educ 2006 2020 EU" sheetId="16" r:id="rId5"/>
    <sheet name="5 Educ 2020 Country" sheetId="8" r:id="rId6"/>
    <sheet name="6 C birth 2006 2020 EU" sheetId="12" r:id="rId7"/>
    <sheet name="7 C birth 2020 Country" sheetId="14" r:id="rId8"/>
    <sheet name="7 Low data reliability- conf" sheetId="17" r:id="rId9"/>
    <sheet name="8 9 ISCO 20-54 Vs 55-64 " sheetId="19" r:id="rId10"/>
    <sheet name="10 11 ISCO 55-64 empl VS not e" sheetId="20" r:id="rId11"/>
  </sheets>
  <externalReferences>
    <externalReference r:id="rId12"/>
  </externalReferences>
  <definedNames>
    <definedName name="_xlnm._FilterDatabase" localSheetId="10" hidden="1">'10 11 ISCO 55-64 empl VS not e'!$A$75:$H$75</definedName>
    <definedName name="_xlnm._FilterDatabase" localSheetId="1" hidden="1">'1annex Gender 2006-2020 Country'!$U$3:$AB$3</definedName>
    <definedName name="_xlnm._FilterDatabase" localSheetId="2" hidden="1">'2 Gender 2020 Country'!$A$6:$M$89</definedName>
    <definedName name="_xlnm._FilterDatabase" localSheetId="3" hidden="1">'4 Educ 2006 2020 EU'!#REF!</definedName>
    <definedName name="_xlnm._FilterDatabase" localSheetId="5" hidden="1">'5 Educ 2020 Country'!#REF!</definedName>
    <definedName name="_xlnm._FilterDatabase" localSheetId="7" hidden="1">'7 C birth 2020 Country'!#REF!</definedName>
    <definedName name="_xlnm._FilterDatabase" localSheetId="9" hidden="1">'8 9 ISCO 20-54 Vs 55-64 '!$A$131:$H$131</definedName>
    <definedName name="hhh" localSheetId="1">#REF!</definedName>
    <definedName name="hhh" localSheetId="3">#REF!</definedName>
    <definedName name="hhh" localSheetId="5">#REF!</definedName>
    <definedName name="hhh" localSheetId="6">#REF!</definedName>
    <definedName name="hhh" localSheetId="7">#REF!</definedName>
    <definedName name="hhh">#REF!</definedName>
    <definedName name="Threshold" localSheetId="1">#REF!</definedName>
    <definedName name="Threshold" localSheetId="3">#REF!</definedName>
    <definedName name="Threshold" localSheetId="5">#REF!</definedName>
    <definedName name="Threshold" localSheetId="6">#REF!</definedName>
    <definedName name="Threshold" localSheetId="7">#REF!</definedName>
    <definedName name="Threshold">#REF!</definedName>
    <definedName name="Thresholds">[1]thresholds!$A$4:$C$38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0" i="20" l="1"/>
  <c r="C180" i="20"/>
  <c r="B181" i="20"/>
  <c r="C181" i="20"/>
  <c r="B182" i="20"/>
  <c r="C182" i="20"/>
  <c r="B183" i="20"/>
  <c r="C183" i="20"/>
  <c r="B184" i="20"/>
  <c r="C184" i="20"/>
  <c r="B185" i="20"/>
  <c r="C185" i="20"/>
  <c r="B186" i="20"/>
  <c r="C186" i="20"/>
  <c r="B187" i="20"/>
  <c r="C187" i="20"/>
  <c r="C179" i="20"/>
  <c r="B179" i="20"/>
  <c r="E167" i="20"/>
  <c r="E168" i="20"/>
  <c r="E169" i="20"/>
  <c r="E170" i="20"/>
  <c r="E171" i="20"/>
  <c r="E172" i="20"/>
  <c r="E173" i="20"/>
  <c r="E174" i="20"/>
  <c r="E166" i="20"/>
  <c r="C175" i="20"/>
  <c r="B175" i="20"/>
  <c r="D174" i="20"/>
  <c r="D173" i="20"/>
  <c r="D172" i="20"/>
  <c r="D171" i="20"/>
  <c r="D170" i="20"/>
  <c r="D169" i="20"/>
  <c r="D168" i="20"/>
  <c r="D167" i="20"/>
  <c r="D166" i="20"/>
  <c r="H77" i="20"/>
  <c r="H78" i="20"/>
  <c r="H79" i="20"/>
  <c r="H80" i="20"/>
  <c r="H81" i="20"/>
  <c r="H82" i="20"/>
  <c r="H83" i="20"/>
  <c r="H84" i="20"/>
  <c r="H76" i="20"/>
  <c r="H8" i="20"/>
  <c r="H9" i="20"/>
  <c r="H10" i="20"/>
  <c r="H11" i="20"/>
  <c r="H12" i="20"/>
  <c r="H13" i="20"/>
  <c r="H14" i="20"/>
  <c r="H15" i="20"/>
  <c r="H7" i="20"/>
  <c r="D17" i="20"/>
  <c r="E10" i="20"/>
  <c r="E12" i="20"/>
  <c r="E14" i="20"/>
  <c r="E13" i="20"/>
  <c r="E7" i="20"/>
  <c r="E9" i="20"/>
  <c r="E15" i="20"/>
  <c r="E8" i="20"/>
  <c r="E17" i="20"/>
  <c r="E19" i="20"/>
  <c r="E20" i="20"/>
  <c r="E21" i="20"/>
  <c r="E11" i="20"/>
  <c r="C194" i="20" l="1"/>
  <c r="C198" i="20"/>
  <c r="C190" i="20"/>
  <c r="D175" i="20"/>
  <c r="C197" i="20"/>
  <c r="B197" i="20"/>
  <c r="C192" i="20"/>
  <c r="B192" i="20"/>
  <c r="B196" i="20"/>
  <c r="C196" i="20"/>
  <c r="B176" i="20"/>
  <c r="B195" i="20"/>
  <c r="C195" i="20"/>
  <c r="B193" i="20"/>
  <c r="C193" i="20"/>
  <c r="C176" i="20"/>
  <c r="B194" i="20"/>
  <c r="B198" i="20"/>
  <c r="E133" i="1"/>
  <c r="B134" i="1"/>
  <c r="C134" i="1"/>
  <c r="B135" i="1"/>
  <c r="C135" i="1"/>
  <c r="C133" i="1"/>
  <c r="B133" i="1"/>
  <c r="E128" i="1"/>
  <c r="E129" i="1"/>
  <c r="E127" i="1"/>
  <c r="C131" i="1"/>
  <c r="B131" i="1"/>
  <c r="D232" i="19"/>
  <c r="B232" i="19"/>
  <c r="C232" i="19"/>
  <c r="B225" i="19"/>
  <c r="C225" i="19"/>
  <c r="B226" i="19"/>
  <c r="C226" i="19"/>
  <c r="B227" i="19"/>
  <c r="C227" i="19"/>
  <c r="B228" i="19"/>
  <c r="C228" i="19"/>
  <c r="B229" i="19"/>
  <c r="C229" i="19"/>
  <c r="B230" i="19"/>
  <c r="C230" i="19"/>
  <c r="B231" i="19"/>
  <c r="C231" i="19"/>
  <c r="C224" i="19"/>
  <c r="B224" i="19"/>
  <c r="G200" i="19"/>
  <c r="B214" i="19"/>
  <c r="C214" i="19"/>
  <c r="B215" i="19"/>
  <c r="C215" i="19"/>
  <c r="B216" i="19"/>
  <c r="C216" i="19"/>
  <c r="B217" i="19"/>
  <c r="C217" i="19"/>
  <c r="B218" i="19"/>
  <c r="C218" i="19"/>
  <c r="B219" i="19"/>
  <c r="C219" i="19"/>
  <c r="B220" i="19"/>
  <c r="C220" i="19"/>
  <c r="B221" i="19"/>
  <c r="C221" i="19"/>
  <c r="C213" i="19"/>
  <c r="B213" i="19"/>
  <c r="E201" i="19"/>
  <c r="E202" i="19"/>
  <c r="E203" i="19"/>
  <c r="E204" i="19"/>
  <c r="E205" i="19"/>
  <c r="E206" i="19"/>
  <c r="E207" i="19"/>
  <c r="E208" i="19"/>
  <c r="E200" i="19"/>
  <c r="C210" i="19"/>
  <c r="B210" i="19"/>
  <c r="C209" i="19"/>
  <c r="D209" i="19"/>
  <c r="B209" i="19"/>
  <c r="D201" i="19"/>
  <c r="D202" i="19"/>
  <c r="D203" i="19"/>
  <c r="D204" i="19"/>
  <c r="D205" i="19"/>
  <c r="D206" i="19"/>
  <c r="D207" i="19"/>
  <c r="D208" i="19"/>
  <c r="D200" i="19"/>
  <c r="F171" i="12"/>
  <c r="D157" i="12"/>
  <c r="C157" i="12"/>
  <c r="F155" i="12"/>
  <c r="F154" i="12"/>
  <c r="F153" i="12"/>
  <c r="D161" i="12" s="1"/>
  <c r="D168" i="12" s="1"/>
  <c r="F149" i="12"/>
  <c r="C139" i="12"/>
  <c r="C146" i="12" s="1"/>
  <c r="D135" i="12"/>
  <c r="D140" i="12" s="1"/>
  <c r="D147" i="12" s="1"/>
  <c r="C135" i="12"/>
  <c r="C140" i="12" s="1"/>
  <c r="F133" i="12"/>
  <c r="F132" i="12"/>
  <c r="F131" i="12"/>
  <c r="F127" i="12"/>
  <c r="D113" i="12"/>
  <c r="D117" i="12" s="1"/>
  <c r="C113" i="12"/>
  <c r="C117" i="12" s="1"/>
  <c r="F111" i="12"/>
  <c r="F110" i="12"/>
  <c r="F109" i="12"/>
  <c r="F105" i="12"/>
  <c r="D91" i="12"/>
  <c r="C91" i="12"/>
  <c r="F89" i="12"/>
  <c r="F88" i="12"/>
  <c r="F87" i="12"/>
  <c r="H74" i="16"/>
  <c r="H140" i="16"/>
  <c r="H118" i="16"/>
  <c r="H96" i="16"/>
  <c r="F158" i="16"/>
  <c r="D144" i="16"/>
  <c r="C144" i="16"/>
  <c r="C150" i="16" s="1"/>
  <c r="F142" i="16"/>
  <c r="F141" i="16"/>
  <c r="F140" i="16"/>
  <c r="F136" i="16"/>
  <c r="D122" i="16"/>
  <c r="C122" i="16"/>
  <c r="C127" i="16" s="1"/>
  <c r="C134" i="16" s="1"/>
  <c r="F120" i="16"/>
  <c r="F119" i="16"/>
  <c r="F118" i="16"/>
  <c r="F114" i="16"/>
  <c r="D100" i="16"/>
  <c r="C100" i="16"/>
  <c r="C105" i="16" s="1"/>
  <c r="F98" i="16"/>
  <c r="F97" i="16"/>
  <c r="F96" i="16"/>
  <c r="F92" i="16"/>
  <c r="D78" i="16"/>
  <c r="F76" i="16"/>
  <c r="F75" i="16"/>
  <c r="F74" i="16"/>
  <c r="C78" i="16"/>
  <c r="B190" i="20" l="1"/>
  <c r="B191" i="20"/>
  <c r="C191" i="20"/>
  <c r="D95" i="12"/>
  <c r="C95" i="12"/>
  <c r="C102" i="12" s="1"/>
  <c r="D96" i="12"/>
  <c r="C96" i="12"/>
  <c r="C103" i="12" s="1"/>
  <c r="C97" i="12"/>
  <c r="C104" i="12" s="1"/>
  <c r="C162" i="12"/>
  <c r="C169" i="12" s="1"/>
  <c r="D102" i="12"/>
  <c r="E102" i="12" s="1"/>
  <c r="D97" i="12"/>
  <c r="D104" i="12" s="1"/>
  <c r="D162" i="12"/>
  <c r="D169" i="12" s="1"/>
  <c r="D124" i="12"/>
  <c r="E117" i="12"/>
  <c r="C124" i="12"/>
  <c r="D103" i="12"/>
  <c r="C147" i="12"/>
  <c r="E147" i="12" s="1"/>
  <c r="E140" i="12"/>
  <c r="C163" i="12"/>
  <c r="C118" i="12"/>
  <c r="D163" i="12"/>
  <c r="D170" i="12" s="1"/>
  <c r="E95" i="12"/>
  <c r="D118" i="12"/>
  <c r="D125" i="12" s="1"/>
  <c r="C141" i="12"/>
  <c r="C161" i="12"/>
  <c r="D141" i="12"/>
  <c r="D148" i="12" s="1"/>
  <c r="C119" i="12"/>
  <c r="D139" i="12"/>
  <c r="D119" i="12"/>
  <c r="D126" i="12" s="1"/>
  <c r="C104" i="16"/>
  <c r="C111" i="16" s="1"/>
  <c r="C83" i="16"/>
  <c r="C90" i="16" s="1"/>
  <c r="C84" i="16"/>
  <c r="D150" i="16"/>
  <c r="D157" i="16" s="1"/>
  <c r="C148" i="16"/>
  <c r="C155" i="16" s="1"/>
  <c r="D148" i="16"/>
  <c r="D155" i="16" s="1"/>
  <c r="E155" i="16" s="1"/>
  <c r="C157" i="16"/>
  <c r="E157" i="16" s="1"/>
  <c r="D158" i="16"/>
  <c r="D149" i="16"/>
  <c r="D156" i="16" s="1"/>
  <c r="C149" i="16"/>
  <c r="C151" i="16" s="1"/>
  <c r="C128" i="16"/>
  <c r="C135" i="16" s="1"/>
  <c r="D128" i="16"/>
  <c r="D135" i="16" s="1"/>
  <c r="C126" i="16"/>
  <c r="C133" i="16" s="1"/>
  <c r="D126" i="16"/>
  <c r="D133" i="16" s="1"/>
  <c r="C129" i="16"/>
  <c r="D127" i="16"/>
  <c r="D134" i="16" s="1"/>
  <c r="D105" i="16"/>
  <c r="D112" i="16" s="1"/>
  <c r="C82" i="16"/>
  <c r="C89" i="16" s="1"/>
  <c r="D106" i="16"/>
  <c r="D113" i="16" s="1"/>
  <c r="D84" i="16"/>
  <c r="D91" i="16" s="1"/>
  <c r="C106" i="16"/>
  <c r="E106" i="16" s="1"/>
  <c r="D104" i="16"/>
  <c r="D111" i="16" s="1"/>
  <c r="D114" i="16" s="1"/>
  <c r="C112" i="16"/>
  <c r="C91" i="16"/>
  <c r="D82" i="16"/>
  <c r="D89" i="16" s="1"/>
  <c r="D83" i="16"/>
  <c r="C85" i="16"/>
  <c r="D198" i="20" l="1"/>
  <c r="G166" i="20"/>
  <c r="H109" i="12"/>
  <c r="C98" i="12"/>
  <c r="E104" i="12"/>
  <c r="E103" i="12"/>
  <c r="E162" i="12"/>
  <c r="E169" i="12"/>
  <c r="E97" i="12"/>
  <c r="D105" i="12"/>
  <c r="D98" i="12"/>
  <c r="E96" i="12"/>
  <c r="D171" i="12"/>
  <c r="H87" i="12"/>
  <c r="C126" i="12"/>
  <c r="E126" i="12" s="1"/>
  <c r="E119" i="12"/>
  <c r="E118" i="12"/>
  <c r="C125" i="12"/>
  <c r="E125" i="12" s="1"/>
  <c r="E124" i="12"/>
  <c r="D142" i="12"/>
  <c r="D146" i="12"/>
  <c r="H131" i="12"/>
  <c r="C105" i="12"/>
  <c r="C170" i="12"/>
  <c r="E170" i="12" s="1"/>
  <c r="E163" i="12"/>
  <c r="C120" i="12"/>
  <c r="E139" i="12"/>
  <c r="E161" i="12"/>
  <c r="C168" i="12"/>
  <c r="H153" i="12"/>
  <c r="C164" i="12"/>
  <c r="D120" i="12"/>
  <c r="D164" i="12"/>
  <c r="E141" i="12"/>
  <c r="C148" i="12"/>
  <c r="D127" i="12"/>
  <c r="C142" i="12"/>
  <c r="E150" i="16"/>
  <c r="C107" i="16"/>
  <c r="E89" i="16"/>
  <c r="E135" i="16"/>
  <c r="E105" i="16"/>
  <c r="C113" i="16"/>
  <c r="E113" i="16" s="1"/>
  <c r="D136" i="16"/>
  <c r="D151" i="16"/>
  <c r="E148" i="16"/>
  <c r="C156" i="16"/>
  <c r="E149" i="16"/>
  <c r="E128" i="16"/>
  <c r="E126" i="16"/>
  <c r="E133" i="16"/>
  <c r="C136" i="16"/>
  <c r="E136" i="16" s="1"/>
  <c r="D129" i="16"/>
  <c r="E134" i="16"/>
  <c r="E127" i="16"/>
  <c r="E112" i="16"/>
  <c r="D107" i="16"/>
  <c r="E104" i="16"/>
  <c r="E84" i="16"/>
  <c r="E82" i="16"/>
  <c r="C114" i="16"/>
  <c r="E114" i="16" s="1"/>
  <c r="E111" i="16"/>
  <c r="D90" i="16"/>
  <c r="D92" i="16" s="1"/>
  <c r="E83" i="16"/>
  <c r="D85" i="16"/>
  <c r="E91" i="16"/>
  <c r="F119" i="1"/>
  <c r="C108" i="1"/>
  <c r="B108" i="1"/>
  <c r="D107" i="1"/>
  <c r="D106" i="1"/>
  <c r="D87" i="1"/>
  <c r="D86" i="1"/>
  <c r="C88" i="1"/>
  <c r="B88" i="1"/>
  <c r="F99" i="1"/>
  <c r="F80" i="1"/>
  <c r="D68" i="1"/>
  <c r="C69" i="1"/>
  <c r="B69" i="1"/>
  <c r="D67" i="1"/>
  <c r="P47" i="19"/>
  <c r="P46" i="19"/>
  <c r="D46" i="19"/>
  <c r="D47" i="19"/>
  <c r="V5" i="14"/>
  <c r="W5" i="14"/>
  <c r="U5" i="14"/>
  <c r="W89" i="14"/>
  <c r="V89" i="14"/>
  <c r="W86" i="14"/>
  <c r="V86" i="14"/>
  <c r="W83" i="14"/>
  <c r="V83" i="14"/>
  <c r="W77" i="14"/>
  <c r="V77" i="14"/>
  <c r="W71" i="14"/>
  <c r="V71" i="14"/>
  <c r="W68" i="14"/>
  <c r="V68" i="14"/>
  <c r="W65" i="14"/>
  <c r="V65" i="14"/>
  <c r="W62" i="14"/>
  <c r="V62" i="14"/>
  <c r="W59" i="14"/>
  <c r="V59" i="14"/>
  <c r="W56" i="14"/>
  <c r="V56" i="14"/>
  <c r="W53" i="14"/>
  <c r="W50" i="14"/>
  <c r="V50" i="14"/>
  <c r="W47" i="14"/>
  <c r="V47" i="14"/>
  <c r="W44" i="14"/>
  <c r="V44" i="14"/>
  <c r="W41" i="14"/>
  <c r="V41" i="14"/>
  <c r="W38" i="14"/>
  <c r="W35" i="14"/>
  <c r="V35" i="14"/>
  <c r="W32" i="14"/>
  <c r="V32" i="14"/>
  <c r="W29" i="14"/>
  <c r="V29" i="14"/>
  <c r="W26" i="14"/>
  <c r="V26" i="14"/>
  <c r="W23" i="14"/>
  <c r="V23" i="14"/>
  <c r="W20" i="14"/>
  <c r="V20" i="14"/>
  <c r="W17" i="14"/>
  <c r="V17" i="14"/>
  <c r="W14" i="14"/>
  <c r="V14" i="14"/>
  <c r="W11" i="14"/>
  <c r="V11" i="14"/>
  <c r="W8" i="14"/>
  <c r="V8" i="14"/>
  <c r="U89" i="14"/>
  <c r="U86" i="14"/>
  <c r="U83" i="14"/>
  <c r="U77" i="14"/>
  <c r="U71" i="14"/>
  <c r="U68" i="14"/>
  <c r="U65" i="14"/>
  <c r="U62" i="14"/>
  <c r="U59" i="14"/>
  <c r="U56" i="14"/>
  <c r="U53" i="14"/>
  <c r="U50" i="14"/>
  <c r="U44" i="14"/>
  <c r="U41" i="14"/>
  <c r="U35" i="14"/>
  <c r="U32" i="14"/>
  <c r="U29" i="14"/>
  <c r="U26" i="14"/>
  <c r="U23" i="14"/>
  <c r="U20" i="14"/>
  <c r="U17" i="14"/>
  <c r="U14" i="14"/>
  <c r="U11" i="14"/>
  <c r="U8" i="14"/>
  <c r="T8" i="14"/>
  <c r="T10" i="14"/>
  <c r="T11" i="14"/>
  <c r="T13" i="14"/>
  <c r="T14" i="14"/>
  <c r="T16" i="14"/>
  <c r="T17" i="14"/>
  <c r="T19" i="14"/>
  <c r="T20" i="14"/>
  <c r="T22" i="14"/>
  <c r="T23" i="14"/>
  <c r="T25" i="14"/>
  <c r="T26" i="14"/>
  <c r="T28" i="14"/>
  <c r="T29" i="14"/>
  <c r="T31" i="14"/>
  <c r="T32" i="14"/>
  <c r="T34" i="14"/>
  <c r="T35" i="14"/>
  <c r="T37" i="14"/>
  <c r="T38" i="14"/>
  <c r="T40" i="14"/>
  <c r="T41" i="14"/>
  <c r="T43" i="14"/>
  <c r="T44" i="14"/>
  <c r="T46" i="14"/>
  <c r="T47" i="14"/>
  <c r="T49" i="14"/>
  <c r="T50" i="14"/>
  <c r="T52" i="14"/>
  <c r="T53" i="14"/>
  <c r="T55" i="14"/>
  <c r="T56" i="14"/>
  <c r="T58" i="14"/>
  <c r="T59" i="14"/>
  <c r="T61" i="14"/>
  <c r="T62" i="14"/>
  <c r="T64" i="14"/>
  <c r="T65" i="14"/>
  <c r="T67" i="14"/>
  <c r="T68" i="14"/>
  <c r="T70" i="14"/>
  <c r="T71" i="14"/>
  <c r="T73" i="14"/>
  <c r="T74" i="14"/>
  <c r="T76" i="14"/>
  <c r="T77" i="14"/>
  <c r="T79" i="14"/>
  <c r="T80" i="14"/>
  <c r="T82" i="14"/>
  <c r="T83" i="14"/>
  <c r="T85" i="14"/>
  <c r="T86" i="14"/>
  <c r="T88" i="14"/>
  <c r="T89" i="14"/>
  <c r="T7" i="14"/>
  <c r="H36" i="19"/>
  <c r="G36" i="19"/>
  <c r="H35" i="19"/>
  <c r="G35" i="19"/>
  <c r="H33" i="19"/>
  <c r="G33" i="19"/>
  <c r="C33" i="19"/>
  <c r="B33" i="19"/>
  <c r="H24" i="19"/>
  <c r="G24" i="19"/>
  <c r="H25" i="19"/>
  <c r="G25" i="19"/>
  <c r="H27" i="19"/>
  <c r="G27" i="19"/>
  <c r="H23" i="19"/>
  <c r="G23" i="19"/>
  <c r="H26" i="19"/>
  <c r="G26" i="19"/>
  <c r="H28" i="19"/>
  <c r="G28" i="19"/>
  <c r="H30" i="19"/>
  <c r="G30" i="19"/>
  <c r="H29" i="19"/>
  <c r="G29" i="19"/>
  <c r="H31" i="19"/>
  <c r="G31" i="19"/>
  <c r="C55" i="19"/>
  <c r="B55" i="19"/>
  <c r="D48" i="19"/>
  <c r="D49" i="19"/>
  <c r="D50" i="19"/>
  <c r="D51" i="19"/>
  <c r="D52" i="19"/>
  <c r="D53" i="19"/>
  <c r="D54" i="19"/>
  <c r="C16" i="19"/>
  <c r="E8" i="19" s="1"/>
  <c r="B16" i="19"/>
  <c r="D18" i="19" s="1"/>
  <c r="D69" i="1" l="1"/>
  <c r="C70" i="1"/>
  <c r="C127" i="12"/>
  <c r="E127" i="12" s="1"/>
  <c r="E105" i="12"/>
  <c r="D149" i="12"/>
  <c r="E146" i="12"/>
  <c r="E148" i="12"/>
  <c r="C149" i="12"/>
  <c r="E149" i="12" s="1"/>
  <c r="E168" i="12"/>
  <c r="C171" i="12"/>
  <c r="E171" i="12" s="1"/>
  <c r="E156" i="16"/>
  <c r="C158" i="16"/>
  <c r="E158" i="16" s="1"/>
  <c r="E90" i="16"/>
  <c r="C92" i="16"/>
  <c r="E92" i="16" s="1"/>
  <c r="C75" i="1"/>
  <c r="C81" i="1" s="1"/>
  <c r="C74" i="1"/>
  <c r="D88" i="1"/>
  <c r="C89" i="1" s="1"/>
  <c r="C93" i="1" s="1"/>
  <c r="C99" i="1" s="1"/>
  <c r="D108" i="1"/>
  <c r="E106" i="1" s="1"/>
  <c r="B109" i="1"/>
  <c r="E46" i="19"/>
  <c r="G46" i="19" s="1"/>
  <c r="K46" i="19" s="1"/>
  <c r="D23" i="19"/>
  <c r="E47" i="19"/>
  <c r="D33" i="19"/>
  <c r="E33" i="19"/>
  <c r="D30" i="19"/>
  <c r="E53" i="19"/>
  <c r="F53" i="19" s="1"/>
  <c r="J53" i="19" s="1"/>
  <c r="E49" i="19"/>
  <c r="F49" i="19" s="1"/>
  <c r="J49" i="19" s="1"/>
  <c r="E51" i="19"/>
  <c r="F51" i="19" s="1"/>
  <c r="J51" i="19" s="1"/>
  <c r="E48" i="19"/>
  <c r="G48" i="19" s="1"/>
  <c r="K48" i="19" s="1"/>
  <c r="D26" i="19"/>
  <c r="D25" i="19"/>
  <c r="E52" i="19"/>
  <c r="G52" i="19" s="1"/>
  <c r="K52" i="19" s="1"/>
  <c r="D35" i="19"/>
  <c r="E36" i="19"/>
  <c r="E23" i="19"/>
  <c r="E54" i="19"/>
  <c r="D29" i="19"/>
  <c r="E26" i="19"/>
  <c r="E29" i="19"/>
  <c r="D27" i="19"/>
  <c r="D28" i="19"/>
  <c r="E27" i="19"/>
  <c r="E31" i="19"/>
  <c r="E24" i="19"/>
  <c r="E25" i="19"/>
  <c r="E35" i="19"/>
  <c r="E50" i="19"/>
  <c r="D31" i="19"/>
  <c r="E28" i="19"/>
  <c r="F28" i="19" s="1"/>
  <c r="D24" i="19"/>
  <c r="D36" i="19"/>
  <c r="E30" i="19"/>
  <c r="D6" i="19"/>
  <c r="E13" i="19"/>
  <c r="E10" i="19"/>
  <c r="D9" i="19"/>
  <c r="D19" i="19"/>
  <c r="E12" i="19"/>
  <c r="D11" i="19"/>
  <c r="E16" i="19"/>
  <c r="D7" i="19"/>
  <c r="E9" i="19"/>
  <c r="D10" i="19"/>
  <c r="F10" i="19" s="1"/>
  <c r="E6" i="19"/>
  <c r="E19" i="19"/>
  <c r="F19" i="19" s="1"/>
  <c r="D14" i="19"/>
  <c r="D8" i="19"/>
  <c r="F8" i="19" s="1"/>
  <c r="E18" i="19"/>
  <c r="F18" i="19" s="1"/>
  <c r="D13" i="19"/>
  <c r="D16" i="19"/>
  <c r="D12" i="19"/>
  <c r="E11" i="19"/>
  <c r="E7" i="19"/>
  <c r="E14" i="19"/>
  <c r="H16" i="19"/>
  <c r="G16" i="19"/>
  <c r="H6" i="19"/>
  <c r="H7" i="19"/>
  <c r="H8" i="19"/>
  <c r="H9" i="19"/>
  <c r="H10" i="19"/>
  <c r="H11" i="19"/>
  <c r="H12" i="19"/>
  <c r="H13" i="19"/>
  <c r="H14" i="19"/>
  <c r="H18" i="19"/>
  <c r="H19" i="19"/>
  <c r="G7" i="19"/>
  <c r="G8" i="19"/>
  <c r="G9" i="19"/>
  <c r="G10" i="19"/>
  <c r="G11" i="19"/>
  <c r="G12" i="19"/>
  <c r="G13" i="19"/>
  <c r="G14" i="19"/>
  <c r="G18" i="19"/>
  <c r="G19" i="19"/>
  <c r="G6" i="19"/>
  <c r="B114" i="1" l="1"/>
  <c r="B113" i="1"/>
  <c r="C109" i="1"/>
  <c r="E107" i="1"/>
  <c r="B70" i="1"/>
  <c r="E68" i="1"/>
  <c r="E67" i="1"/>
  <c r="F46" i="19"/>
  <c r="J46" i="19" s="1"/>
  <c r="B89" i="1"/>
  <c r="B115" i="1"/>
  <c r="C76" i="1"/>
  <c r="C80" i="1"/>
  <c r="C82" i="1" s="1"/>
  <c r="C114" i="1"/>
  <c r="C120" i="1" s="1"/>
  <c r="C113" i="1"/>
  <c r="C94" i="1"/>
  <c r="C100" i="1" s="1"/>
  <c r="G51" i="19"/>
  <c r="K51" i="19" s="1"/>
  <c r="L51" i="19" s="1"/>
  <c r="F23" i="19"/>
  <c r="F35" i="19"/>
  <c r="F30" i="19"/>
  <c r="G49" i="19"/>
  <c r="K49" i="19" s="1"/>
  <c r="L49" i="19" s="1"/>
  <c r="F47" i="19"/>
  <c r="J47" i="19" s="1"/>
  <c r="G47" i="19"/>
  <c r="K47" i="19" s="1"/>
  <c r="G53" i="19"/>
  <c r="K53" i="19" s="1"/>
  <c r="L53" i="19" s="1"/>
  <c r="F52" i="19"/>
  <c r="J52" i="19" s="1"/>
  <c r="L52" i="19" s="1"/>
  <c r="F48" i="19"/>
  <c r="J48" i="19" s="1"/>
  <c r="L48" i="19" s="1"/>
  <c r="F26" i="19"/>
  <c r="F6" i="19"/>
  <c r="F25" i="19"/>
  <c r="F31" i="19"/>
  <c r="F29" i="19"/>
  <c r="F27" i="19"/>
  <c r="F36" i="19"/>
  <c r="G50" i="19"/>
  <c r="K50" i="19" s="1"/>
  <c r="F50" i="19"/>
  <c r="J50" i="19" s="1"/>
  <c r="F24" i="19"/>
  <c r="G54" i="19"/>
  <c r="K54" i="19" s="1"/>
  <c r="F54" i="19"/>
  <c r="J54" i="19" s="1"/>
  <c r="L46" i="19"/>
  <c r="F14" i="19"/>
  <c r="F13" i="19"/>
  <c r="F12" i="19"/>
  <c r="F9" i="19"/>
  <c r="F11" i="19"/>
  <c r="F7" i="19"/>
  <c r="W29" i="5"/>
  <c r="V29" i="5"/>
  <c r="X41" i="5"/>
  <c r="AA30" i="5"/>
  <c r="AA32" i="5"/>
  <c r="AA33" i="5"/>
  <c r="AA34" i="5"/>
  <c r="AA36" i="5"/>
  <c r="AA37" i="5"/>
  <c r="X32" i="5"/>
  <c r="X33" i="5"/>
  <c r="X34" i="5"/>
  <c r="X35" i="5"/>
  <c r="X36" i="5"/>
  <c r="X37" i="5"/>
  <c r="S34" i="5"/>
  <c r="S35" i="5"/>
  <c r="S36" i="5"/>
  <c r="S38" i="5"/>
  <c r="S39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6" i="5"/>
  <c r="S4" i="5"/>
  <c r="X2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3" i="5"/>
  <c r="X24" i="5"/>
  <c r="X25" i="5"/>
  <c r="X26" i="5"/>
  <c r="X27" i="5"/>
  <c r="X28" i="5"/>
  <c r="X30" i="5"/>
  <c r="Q6" i="5"/>
  <c r="R6" i="5" s="1"/>
  <c r="Q7" i="5"/>
  <c r="R7" i="5" s="1"/>
  <c r="Q8" i="5"/>
  <c r="R8" i="5"/>
  <c r="Q9" i="5"/>
  <c r="R9" i="5" s="1"/>
  <c r="Q10" i="5"/>
  <c r="R10" i="5" s="1"/>
  <c r="Q11" i="5"/>
  <c r="R11" i="5" s="1"/>
  <c r="Q12" i="5"/>
  <c r="R12" i="5" s="1"/>
  <c r="Q13" i="5"/>
  <c r="R13" i="5" s="1"/>
  <c r="Q14" i="5"/>
  <c r="R14" i="5" s="1"/>
  <c r="Q15" i="5"/>
  <c r="R15" i="5" s="1"/>
  <c r="Q16" i="5"/>
  <c r="R16" i="5" s="1"/>
  <c r="Q17" i="5"/>
  <c r="R17" i="5" s="1"/>
  <c r="Q18" i="5"/>
  <c r="R18" i="5"/>
  <c r="Q19" i="5"/>
  <c r="R19" i="5" s="1"/>
  <c r="Q20" i="5"/>
  <c r="R20" i="5" s="1"/>
  <c r="Q21" i="5"/>
  <c r="R21" i="5" s="1"/>
  <c r="Q22" i="5"/>
  <c r="R22" i="5" s="1"/>
  <c r="Q23" i="5"/>
  <c r="R23" i="5" s="1"/>
  <c r="Q24" i="5"/>
  <c r="R24" i="5" s="1"/>
  <c r="Q25" i="5"/>
  <c r="R25" i="5" s="1"/>
  <c r="Q26" i="5"/>
  <c r="R26" i="5" s="1"/>
  <c r="Q27" i="5"/>
  <c r="R27" i="5" s="1"/>
  <c r="Q28" i="5"/>
  <c r="R28" i="5" s="1"/>
  <c r="Q29" i="5"/>
  <c r="R29" i="5" s="1"/>
  <c r="Q30" i="5"/>
  <c r="R30" i="5" s="1"/>
  <c r="Q31" i="5"/>
  <c r="R31" i="5" s="1"/>
  <c r="Q32" i="5"/>
  <c r="R32" i="5"/>
  <c r="Q34" i="5"/>
  <c r="R34" i="5" s="1"/>
  <c r="Q35" i="5"/>
  <c r="R35" i="5" s="1"/>
  <c r="Q36" i="5"/>
  <c r="R36" i="5" s="1"/>
  <c r="Q38" i="5"/>
  <c r="R38" i="5" s="1"/>
  <c r="Q39" i="5"/>
  <c r="R39" i="5" s="1"/>
  <c r="Q4" i="5"/>
  <c r="R4" i="5" s="1"/>
  <c r="O6" i="5"/>
  <c r="P6" i="5"/>
  <c r="O7" i="5"/>
  <c r="P7" i="5"/>
  <c r="O8" i="5"/>
  <c r="P8" i="5"/>
  <c r="O9" i="5"/>
  <c r="P9" i="5"/>
  <c r="O10" i="5"/>
  <c r="P10" i="5"/>
  <c r="O11" i="5"/>
  <c r="P11" i="5"/>
  <c r="O12" i="5"/>
  <c r="P12" i="5"/>
  <c r="O13" i="5"/>
  <c r="P13" i="5"/>
  <c r="O14" i="5"/>
  <c r="P14" i="5"/>
  <c r="O15" i="5"/>
  <c r="P15" i="5"/>
  <c r="O16" i="5"/>
  <c r="P16" i="5"/>
  <c r="O17" i="5"/>
  <c r="P17" i="5"/>
  <c r="O18" i="5"/>
  <c r="P18" i="5"/>
  <c r="O19" i="5"/>
  <c r="P19" i="5"/>
  <c r="O20" i="5"/>
  <c r="P20" i="5"/>
  <c r="O21" i="5"/>
  <c r="P21" i="5"/>
  <c r="O22" i="5"/>
  <c r="P22" i="5"/>
  <c r="O23" i="5"/>
  <c r="P23" i="5"/>
  <c r="O24" i="5"/>
  <c r="P24" i="5"/>
  <c r="O25" i="5"/>
  <c r="P25" i="5"/>
  <c r="O26" i="5"/>
  <c r="P26" i="5"/>
  <c r="O27" i="5"/>
  <c r="P27" i="5"/>
  <c r="O28" i="5"/>
  <c r="P28" i="5"/>
  <c r="O29" i="5"/>
  <c r="P29" i="5"/>
  <c r="O30" i="5"/>
  <c r="P30" i="5"/>
  <c r="O31" i="5"/>
  <c r="P31" i="5"/>
  <c r="O32" i="5"/>
  <c r="P32" i="5"/>
  <c r="O34" i="5"/>
  <c r="P34" i="5"/>
  <c r="O35" i="5"/>
  <c r="P35" i="5"/>
  <c r="O36" i="5"/>
  <c r="P36" i="5"/>
  <c r="O38" i="5"/>
  <c r="P38" i="5"/>
  <c r="O39" i="5"/>
  <c r="P39" i="5"/>
  <c r="P4" i="5"/>
  <c r="O4" i="5"/>
  <c r="B74" i="1" l="1"/>
  <c r="B75" i="1"/>
  <c r="B81" i="1" s="1"/>
  <c r="D81" i="1" s="1"/>
  <c r="B93" i="1"/>
  <c r="B94" i="1"/>
  <c r="B100" i="1" s="1"/>
  <c r="G106" i="1"/>
  <c r="D113" i="1"/>
  <c r="D115" i="1" s="1"/>
  <c r="B119" i="1"/>
  <c r="D114" i="1"/>
  <c r="B120" i="1"/>
  <c r="D120" i="1" s="1"/>
  <c r="D100" i="1"/>
  <c r="C119" i="1"/>
  <c r="C115" i="1"/>
  <c r="C95" i="1"/>
  <c r="C101" i="1"/>
  <c r="L50" i="19"/>
  <c r="K55" i="19"/>
  <c r="L54" i="19"/>
  <c r="L47" i="19"/>
  <c r="J55" i="19"/>
  <c r="O97" i="14"/>
  <c r="N97" i="14"/>
  <c r="M97" i="14"/>
  <c r="L97" i="14"/>
  <c r="O96" i="14"/>
  <c r="N96" i="14"/>
  <c r="M96" i="14"/>
  <c r="L96" i="14"/>
  <c r="O95" i="14"/>
  <c r="N95" i="14"/>
  <c r="M95" i="14"/>
  <c r="L95" i="14"/>
  <c r="H4" i="16"/>
  <c r="I4" i="16"/>
  <c r="J4" i="16"/>
  <c r="H5" i="16"/>
  <c r="I5" i="16"/>
  <c r="J5" i="16"/>
  <c r="H6" i="16"/>
  <c r="I6" i="16"/>
  <c r="J6" i="16"/>
  <c r="H7" i="16"/>
  <c r="I7" i="16"/>
  <c r="J7" i="16"/>
  <c r="H9" i="16"/>
  <c r="I9" i="16"/>
  <c r="J9" i="16"/>
  <c r="H10" i="16"/>
  <c r="I10" i="16"/>
  <c r="J10" i="16"/>
  <c r="H11" i="16"/>
  <c r="I11" i="16"/>
  <c r="J11" i="16"/>
  <c r="H12" i="16"/>
  <c r="I12" i="16"/>
  <c r="J12" i="16"/>
  <c r="H13" i="16"/>
  <c r="I13" i="16"/>
  <c r="J13" i="16"/>
  <c r="H14" i="16"/>
  <c r="I14" i="16"/>
  <c r="J14" i="16"/>
  <c r="H15" i="16"/>
  <c r="I15" i="16"/>
  <c r="J15" i="16"/>
  <c r="H16" i="16"/>
  <c r="I16" i="16"/>
  <c r="J16" i="16"/>
  <c r="H17" i="16"/>
  <c r="I17" i="16"/>
  <c r="J17" i="16"/>
  <c r="H18" i="16"/>
  <c r="I18" i="16"/>
  <c r="J18" i="16"/>
  <c r="H19" i="16"/>
  <c r="I19" i="16"/>
  <c r="J19" i="16"/>
  <c r="H20" i="16"/>
  <c r="I20" i="16"/>
  <c r="J20" i="16"/>
  <c r="H21" i="16"/>
  <c r="I21" i="16"/>
  <c r="J21" i="16"/>
  <c r="H22" i="16"/>
  <c r="I22" i="16"/>
  <c r="J22" i="16"/>
  <c r="L9" i="8"/>
  <c r="M9" i="8"/>
  <c r="N9" i="8"/>
  <c r="O9" i="8"/>
  <c r="L10" i="8"/>
  <c r="M10" i="8"/>
  <c r="N10" i="8"/>
  <c r="O10" i="8"/>
  <c r="L11" i="8"/>
  <c r="M11" i="8"/>
  <c r="N11" i="8"/>
  <c r="O11" i="8"/>
  <c r="L12" i="8"/>
  <c r="M12" i="8"/>
  <c r="N12" i="8"/>
  <c r="O12" i="8"/>
  <c r="L13" i="8"/>
  <c r="M13" i="8"/>
  <c r="N13" i="8"/>
  <c r="O13" i="8"/>
  <c r="L14" i="8"/>
  <c r="M14" i="8"/>
  <c r="N14" i="8"/>
  <c r="O14" i="8"/>
  <c r="L15" i="8"/>
  <c r="M15" i="8"/>
  <c r="N15" i="8"/>
  <c r="O15" i="8"/>
  <c r="L16" i="8"/>
  <c r="M16" i="8"/>
  <c r="N16" i="8"/>
  <c r="O16" i="8"/>
  <c r="L17" i="8"/>
  <c r="M17" i="8"/>
  <c r="N17" i="8"/>
  <c r="O17" i="8"/>
  <c r="L18" i="8"/>
  <c r="M18" i="8"/>
  <c r="N18" i="8"/>
  <c r="O18" i="8"/>
  <c r="L19" i="8"/>
  <c r="M19" i="8"/>
  <c r="N19" i="8"/>
  <c r="O19" i="8"/>
  <c r="L20" i="8"/>
  <c r="M20" i="8"/>
  <c r="N20" i="8"/>
  <c r="O20" i="8"/>
  <c r="L21" i="8"/>
  <c r="M21" i="8"/>
  <c r="N21" i="8"/>
  <c r="O21" i="8"/>
  <c r="L22" i="8"/>
  <c r="M22" i="8"/>
  <c r="N22" i="8"/>
  <c r="O22" i="8"/>
  <c r="L23" i="8"/>
  <c r="M23" i="8"/>
  <c r="N23" i="8"/>
  <c r="O23" i="8"/>
  <c r="L24" i="8"/>
  <c r="M24" i="8"/>
  <c r="N24" i="8"/>
  <c r="O24" i="8"/>
  <c r="L25" i="8"/>
  <c r="M25" i="8"/>
  <c r="N25" i="8"/>
  <c r="O25" i="8"/>
  <c r="L26" i="8"/>
  <c r="M26" i="8"/>
  <c r="N26" i="8"/>
  <c r="O26" i="8"/>
  <c r="L27" i="8"/>
  <c r="M27" i="8"/>
  <c r="N27" i="8"/>
  <c r="O27" i="8"/>
  <c r="L28" i="8"/>
  <c r="M28" i="8"/>
  <c r="N28" i="8"/>
  <c r="O28" i="8"/>
  <c r="L29" i="8"/>
  <c r="M29" i="8"/>
  <c r="N29" i="8"/>
  <c r="O29" i="8"/>
  <c r="L30" i="8"/>
  <c r="M30" i="8"/>
  <c r="N30" i="8"/>
  <c r="O30" i="8"/>
  <c r="L31" i="8"/>
  <c r="M31" i="8"/>
  <c r="N31" i="8"/>
  <c r="O31" i="8"/>
  <c r="L32" i="8"/>
  <c r="M32" i="8"/>
  <c r="N32" i="8"/>
  <c r="O32" i="8"/>
  <c r="L33" i="8"/>
  <c r="M33" i="8"/>
  <c r="N33" i="8"/>
  <c r="O33" i="8"/>
  <c r="L34" i="8"/>
  <c r="M34" i="8"/>
  <c r="N34" i="8"/>
  <c r="O34" i="8"/>
  <c r="L35" i="8"/>
  <c r="M35" i="8"/>
  <c r="N35" i="8"/>
  <c r="O35" i="8"/>
  <c r="L36" i="8"/>
  <c r="M36" i="8"/>
  <c r="N36" i="8"/>
  <c r="O36" i="8"/>
  <c r="L37" i="8"/>
  <c r="M37" i="8"/>
  <c r="N37" i="8"/>
  <c r="O37" i="8"/>
  <c r="L38" i="8"/>
  <c r="M38" i="8"/>
  <c r="N38" i="8"/>
  <c r="O38" i="8"/>
  <c r="L39" i="8"/>
  <c r="M39" i="8"/>
  <c r="N39" i="8"/>
  <c r="O39" i="8"/>
  <c r="L40" i="8"/>
  <c r="M40" i="8"/>
  <c r="N40" i="8"/>
  <c r="O40" i="8"/>
  <c r="L41" i="8"/>
  <c r="M41" i="8"/>
  <c r="N41" i="8"/>
  <c r="O41" i="8"/>
  <c r="L42" i="8"/>
  <c r="M42" i="8"/>
  <c r="N42" i="8"/>
  <c r="O42" i="8"/>
  <c r="L43" i="8"/>
  <c r="M43" i="8"/>
  <c r="N43" i="8"/>
  <c r="O43" i="8"/>
  <c r="L44" i="8"/>
  <c r="M44" i="8"/>
  <c r="N44" i="8"/>
  <c r="O44" i="8"/>
  <c r="L45" i="8"/>
  <c r="M45" i="8"/>
  <c r="N45" i="8"/>
  <c r="O45" i="8"/>
  <c r="L46" i="8"/>
  <c r="M46" i="8"/>
  <c r="N46" i="8"/>
  <c r="O46" i="8"/>
  <c r="L47" i="8"/>
  <c r="M47" i="8"/>
  <c r="N47" i="8"/>
  <c r="O47" i="8"/>
  <c r="L48" i="8"/>
  <c r="M48" i="8"/>
  <c r="N48" i="8"/>
  <c r="O48" i="8"/>
  <c r="L49" i="8"/>
  <c r="M49" i="8"/>
  <c r="N49" i="8"/>
  <c r="O49" i="8"/>
  <c r="L50" i="8"/>
  <c r="M50" i="8"/>
  <c r="N50" i="8"/>
  <c r="O50" i="8"/>
  <c r="L51" i="8"/>
  <c r="M51" i="8"/>
  <c r="N51" i="8"/>
  <c r="O51" i="8"/>
  <c r="L52" i="8"/>
  <c r="M52" i="8"/>
  <c r="N52" i="8"/>
  <c r="O52" i="8"/>
  <c r="L53" i="8"/>
  <c r="M53" i="8"/>
  <c r="N53" i="8"/>
  <c r="O53" i="8"/>
  <c r="L54" i="8"/>
  <c r="M54" i="8"/>
  <c r="N54" i="8"/>
  <c r="O54" i="8"/>
  <c r="L55" i="8"/>
  <c r="M55" i="8"/>
  <c r="N55" i="8"/>
  <c r="O55" i="8"/>
  <c r="L56" i="8"/>
  <c r="M56" i="8"/>
  <c r="N56" i="8"/>
  <c r="O56" i="8"/>
  <c r="L57" i="8"/>
  <c r="M57" i="8"/>
  <c r="N57" i="8"/>
  <c r="O57" i="8"/>
  <c r="L58" i="8"/>
  <c r="M58" i="8"/>
  <c r="N58" i="8"/>
  <c r="O58" i="8"/>
  <c r="L59" i="8"/>
  <c r="M59" i="8"/>
  <c r="N59" i="8"/>
  <c r="O59" i="8"/>
  <c r="L60" i="8"/>
  <c r="M60" i="8"/>
  <c r="N60" i="8"/>
  <c r="O60" i="8"/>
  <c r="L61" i="8"/>
  <c r="M61" i="8"/>
  <c r="N61" i="8"/>
  <c r="O61" i="8"/>
  <c r="L62" i="8"/>
  <c r="M62" i="8"/>
  <c r="N62" i="8"/>
  <c r="O62" i="8"/>
  <c r="L63" i="8"/>
  <c r="M63" i="8"/>
  <c r="N63" i="8"/>
  <c r="O63" i="8"/>
  <c r="L64" i="8"/>
  <c r="M64" i="8"/>
  <c r="N64" i="8"/>
  <c r="O64" i="8"/>
  <c r="L65" i="8"/>
  <c r="M65" i="8"/>
  <c r="N65" i="8"/>
  <c r="O65" i="8"/>
  <c r="L66" i="8"/>
  <c r="M66" i="8"/>
  <c r="N66" i="8"/>
  <c r="O66" i="8"/>
  <c r="L67" i="8"/>
  <c r="M67" i="8"/>
  <c r="N67" i="8"/>
  <c r="O67" i="8"/>
  <c r="L68" i="8"/>
  <c r="M68" i="8"/>
  <c r="N68" i="8"/>
  <c r="O68" i="8"/>
  <c r="L69" i="8"/>
  <c r="M69" i="8"/>
  <c r="N69" i="8"/>
  <c r="O69" i="8"/>
  <c r="L70" i="8"/>
  <c r="M70" i="8"/>
  <c r="N70" i="8"/>
  <c r="O70" i="8"/>
  <c r="L71" i="8"/>
  <c r="M71" i="8"/>
  <c r="N71" i="8"/>
  <c r="O71" i="8"/>
  <c r="L72" i="8"/>
  <c r="M72" i="8"/>
  <c r="N72" i="8"/>
  <c r="O72" i="8"/>
  <c r="L73" i="8"/>
  <c r="M73" i="8"/>
  <c r="N73" i="8"/>
  <c r="O73" i="8"/>
  <c r="L74" i="8"/>
  <c r="M74" i="8"/>
  <c r="N74" i="8"/>
  <c r="O74" i="8"/>
  <c r="L75" i="8"/>
  <c r="M75" i="8"/>
  <c r="N75" i="8"/>
  <c r="O75" i="8"/>
  <c r="L76" i="8"/>
  <c r="M76" i="8"/>
  <c r="N76" i="8"/>
  <c r="O76" i="8"/>
  <c r="L77" i="8"/>
  <c r="M77" i="8"/>
  <c r="N77" i="8"/>
  <c r="O77" i="8"/>
  <c r="L78" i="8"/>
  <c r="M78" i="8"/>
  <c r="N78" i="8"/>
  <c r="O78" i="8"/>
  <c r="L79" i="8"/>
  <c r="M79" i="8"/>
  <c r="N79" i="8"/>
  <c r="O79" i="8"/>
  <c r="L80" i="8"/>
  <c r="M80" i="8"/>
  <c r="N80" i="8"/>
  <c r="O80" i="8"/>
  <c r="L81" i="8"/>
  <c r="M81" i="8"/>
  <c r="N81" i="8"/>
  <c r="O81" i="8"/>
  <c r="L82" i="8"/>
  <c r="M82" i="8"/>
  <c r="N82" i="8"/>
  <c r="O82" i="8"/>
  <c r="L83" i="8"/>
  <c r="M83" i="8"/>
  <c r="N83" i="8"/>
  <c r="O83" i="8"/>
  <c r="L84" i="8"/>
  <c r="M84" i="8"/>
  <c r="N84" i="8"/>
  <c r="O84" i="8"/>
  <c r="L85" i="8"/>
  <c r="M85" i="8"/>
  <c r="N85" i="8"/>
  <c r="O85" i="8"/>
  <c r="L86" i="8"/>
  <c r="M86" i="8"/>
  <c r="N86" i="8"/>
  <c r="O86" i="8"/>
  <c r="L87" i="8"/>
  <c r="M87" i="8"/>
  <c r="N87" i="8"/>
  <c r="O87" i="8"/>
  <c r="L88" i="8"/>
  <c r="M88" i="8"/>
  <c r="N88" i="8"/>
  <c r="O88" i="8"/>
  <c r="L89" i="8"/>
  <c r="M89" i="8"/>
  <c r="N89" i="8"/>
  <c r="O89" i="8"/>
  <c r="L90" i="8"/>
  <c r="M90" i="8"/>
  <c r="N90" i="8"/>
  <c r="O90" i="8"/>
  <c r="L92" i="8"/>
  <c r="M92" i="8"/>
  <c r="N92" i="8"/>
  <c r="O92" i="8"/>
  <c r="L93" i="8"/>
  <c r="M93" i="8"/>
  <c r="N93" i="8"/>
  <c r="O93" i="8"/>
  <c r="L94" i="8"/>
  <c r="M94" i="8"/>
  <c r="N94" i="8"/>
  <c r="O94" i="8"/>
  <c r="L98" i="8"/>
  <c r="M98" i="8"/>
  <c r="N98" i="8"/>
  <c r="O98" i="8"/>
  <c r="L99" i="8"/>
  <c r="M99" i="8"/>
  <c r="N99" i="8"/>
  <c r="O99" i="8"/>
  <c r="L100" i="8"/>
  <c r="M100" i="8"/>
  <c r="N100" i="8"/>
  <c r="O100" i="8"/>
  <c r="L95" i="8"/>
  <c r="M95" i="8"/>
  <c r="N95" i="8"/>
  <c r="O95" i="8"/>
  <c r="L96" i="8"/>
  <c r="M96" i="8"/>
  <c r="N96" i="8"/>
  <c r="O96" i="8"/>
  <c r="L97" i="8"/>
  <c r="M97" i="8"/>
  <c r="N97" i="8"/>
  <c r="O97" i="8"/>
  <c r="L102" i="8"/>
  <c r="M102" i="8"/>
  <c r="N102" i="8"/>
  <c r="O102" i="8"/>
  <c r="L103" i="8"/>
  <c r="M103" i="8"/>
  <c r="N103" i="8"/>
  <c r="O103" i="8"/>
  <c r="L104" i="8"/>
  <c r="M104" i="8"/>
  <c r="N104" i="8"/>
  <c r="O104" i="8"/>
  <c r="L105" i="8"/>
  <c r="M105" i="8"/>
  <c r="N105" i="8"/>
  <c r="O105" i="8"/>
  <c r="L106" i="8"/>
  <c r="M106" i="8"/>
  <c r="N106" i="8"/>
  <c r="O106" i="8"/>
  <c r="L107" i="8"/>
  <c r="M107" i="8"/>
  <c r="N107" i="8"/>
  <c r="O107" i="8"/>
  <c r="L108" i="8"/>
  <c r="M108" i="8"/>
  <c r="N108" i="8"/>
  <c r="O108" i="8"/>
  <c r="L109" i="8"/>
  <c r="M109" i="8"/>
  <c r="N109" i="8"/>
  <c r="O109" i="8"/>
  <c r="L110" i="8"/>
  <c r="M110" i="8"/>
  <c r="N110" i="8"/>
  <c r="O110" i="8"/>
  <c r="L111" i="8"/>
  <c r="M111" i="8"/>
  <c r="N111" i="8"/>
  <c r="O111" i="8"/>
  <c r="L112" i="8"/>
  <c r="M112" i="8"/>
  <c r="N112" i="8"/>
  <c r="O112" i="8"/>
  <c r="L115" i="14"/>
  <c r="M115" i="14"/>
  <c r="N115" i="14"/>
  <c r="O115" i="14"/>
  <c r="L8" i="14"/>
  <c r="M8" i="14"/>
  <c r="N8" i="14"/>
  <c r="O8" i="14"/>
  <c r="L9" i="14"/>
  <c r="M9" i="14"/>
  <c r="N9" i="14"/>
  <c r="O9" i="14"/>
  <c r="L10" i="14"/>
  <c r="M10" i="14"/>
  <c r="N10" i="14"/>
  <c r="O10" i="14"/>
  <c r="L11" i="14"/>
  <c r="M11" i="14"/>
  <c r="N11" i="14"/>
  <c r="O11" i="14"/>
  <c r="L12" i="14"/>
  <c r="M12" i="14"/>
  <c r="N12" i="14"/>
  <c r="O12" i="14"/>
  <c r="L13" i="14"/>
  <c r="M13" i="14"/>
  <c r="N13" i="14"/>
  <c r="O13" i="14"/>
  <c r="L14" i="14"/>
  <c r="M14" i="14"/>
  <c r="N14" i="14"/>
  <c r="O14" i="14"/>
  <c r="L15" i="14"/>
  <c r="M15" i="14"/>
  <c r="N15" i="14"/>
  <c r="O15" i="14"/>
  <c r="L16" i="14"/>
  <c r="M16" i="14"/>
  <c r="N16" i="14"/>
  <c r="O16" i="14"/>
  <c r="L17" i="14"/>
  <c r="M17" i="14"/>
  <c r="N17" i="14"/>
  <c r="O17" i="14"/>
  <c r="L18" i="14"/>
  <c r="M18" i="14"/>
  <c r="N18" i="14"/>
  <c r="O18" i="14"/>
  <c r="L19" i="14"/>
  <c r="M19" i="14"/>
  <c r="N19" i="14"/>
  <c r="O19" i="14"/>
  <c r="L20" i="14"/>
  <c r="M20" i="14"/>
  <c r="N20" i="14"/>
  <c r="O20" i="14"/>
  <c r="L21" i="14"/>
  <c r="M21" i="14"/>
  <c r="N21" i="14"/>
  <c r="O21" i="14"/>
  <c r="L22" i="14"/>
  <c r="M22" i="14"/>
  <c r="N22" i="14"/>
  <c r="O22" i="14"/>
  <c r="L23" i="14"/>
  <c r="M23" i="14"/>
  <c r="N23" i="14"/>
  <c r="O23" i="14"/>
  <c r="L24" i="14"/>
  <c r="M24" i="14"/>
  <c r="N24" i="14"/>
  <c r="O24" i="14"/>
  <c r="L25" i="14"/>
  <c r="M25" i="14"/>
  <c r="N25" i="14"/>
  <c r="O25" i="14"/>
  <c r="L26" i="14"/>
  <c r="M26" i="14"/>
  <c r="N26" i="14"/>
  <c r="O26" i="14"/>
  <c r="L27" i="14"/>
  <c r="M27" i="14"/>
  <c r="N27" i="14"/>
  <c r="O27" i="14"/>
  <c r="L28" i="14"/>
  <c r="M28" i="14"/>
  <c r="N28" i="14"/>
  <c r="O28" i="14"/>
  <c r="L29" i="14"/>
  <c r="M29" i="14"/>
  <c r="N29" i="14"/>
  <c r="O29" i="14"/>
  <c r="L30" i="14"/>
  <c r="M30" i="14"/>
  <c r="N30" i="14"/>
  <c r="O30" i="14"/>
  <c r="L31" i="14"/>
  <c r="M31" i="14"/>
  <c r="N31" i="14"/>
  <c r="O31" i="14"/>
  <c r="L32" i="14"/>
  <c r="M32" i="14"/>
  <c r="N32" i="14"/>
  <c r="O32" i="14"/>
  <c r="L33" i="14"/>
  <c r="M33" i="14"/>
  <c r="N33" i="14"/>
  <c r="O33" i="14"/>
  <c r="L34" i="14"/>
  <c r="M34" i="14"/>
  <c r="N34" i="14"/>
  <c r="O34" i="14"/>
  <c r="L35" i="14"/>
  <c r="M35" i="14"/>
  <c r="N35" i="14"/>
  <c r="O35" i="14"/>
  <c r="L36" i="14"/>
  <c r="M36" i="14"/>
  <c r="N36" i="14"/>
  <c r="O36" i="14"/>
  <c r="L37" i="14"/>
  <c r="M37" i="14"/>
  <c r="N37" i="14"/>
  <c r="O37" i="14"/>
  <c r="L38" i="14"/>
  <c r="M38" i="14"/>
  <c r="N38" i="14"/>
  <c r="O38" i="14"/>
  <c r="L39" i="14"/>
  <c r="M39" i="14"/>
  <c r="N39" i="14"/>
  <c r="O39" i="14"/>
  <c r="L40" i="14"/>
  <c r="M40" i="14"/>
  <c r="N40" i="14"/>
  <c r="O40" i="14"/>
  <c r="L41" i="14"/>
  <c r="M41" i="14"/>
  <c r="N41" i="14"/>
  <c r="O41" i="14"/>
  <c r="L42" i="14"/>
  <c r="M42" i="14"/>
  <c r="N42" i="14"/>
  <c r="O42" i="14"/>
  <c r="L43" i="14"/>
  <c r="M43" i="14"/>
  <c r="N43" i="14"/>
  <c r="O43" i="14"/>
  <c r="L44" i="14"/>
  <c r="M44" i="14"/>
  <c r="N44" i="14"/>
  <c r="O44" i="14"/>
  <c r="L45" i="14"/>
  <c r="M45" i="14"/>
  <c r="N45" i="14"/>
  <c r="O45" i="14"/>
  <c r="L46" i="14"/>
  <c r="M46" i="14"/>
  <c r="N46" i="14"/>
  <c r="O46" i="14"/>
  <c r="L47" i="14"/>
  <c r="M47" i="14"/>
  <c r="N47" i="14"/>
  <c r="O47" i="14"/>
  <c r="L48" i="14"/>
  <c r="M48" i="14"/>
  <c r="N48" i="14"/>
  <c r="O48" i="14"/>
  <c r="L49" i="14"/>
  <c r="M49" i="14"/>
  <c r="N49" i="14"/>
  <c r="O49" i="14"/>
  <c r="L50" i="14"/>
  <c r="M50" i="14"/>
  <c r="N50" i="14"/>
  <c r="O50" i="14"/>
  <c r="L51" i="14"/>
  <c r="M51" i="14"/>
  <c r="N51" i="14"/>
  <c r="O51" i="14"/>
  <c r="L52" i="14"/>
  <c r="M52" i="14"/>
  <c r="N52" i="14"/>
  <c r="O52" i="14"/>
  <c r="L53" i="14"/>
  <c r="M53" i="14"/>
  <c r="N53" i="14"/>
  <c r="O53" i="14"/>
  <c r="L54" i="14"/>
  <c r="M54" i="14"/>
  <c r="N54" i="14"/>
  <c r="O54" i="14"/>
  <c r="L55" i="14"/>
  <c r="M55" i="14"/>
  <c r="N55" i="14"/>
  <c r="O55" i="14"/>
  <c r="L56" i="14"/>
  <c r="M56" i="14"/>
  <c r="N56" i="14"/>
  <c r="O56" i="14"/>
  <c r="L57" i="14"/>
  <c r="M57" i="14"/>
  <c r="N57" i="14"/>
  <c r="O57" i="14"/>
  <c r="L58" i="14"/>
  <c r="M58" i="14"/>
  <c r="N58" i="14"/>
  <c r="O58" i="14"/>
  <c r="L59" i="14"/>
  <c r="M59" i="14"/>
  <c r="N59" i="14"/>
  <c r="O59" i="14"/>
  <c r="L60" i="14"/>
  <c r="M60" i="14"/>
  <c r="N60" i="14"/>
  <c r="O60" i="14"/>
  <c r="L61" i="14"/>
  <c r="M61" i="14"/>
  <c r="N61" i="14"/>
  <c r="O61" i="14"/>
  <c r="L62" i="14"/>
  <c r="M62" i="14"/>
  <c r="N62" i="14"/>
  <c r="O62" i="14"/>
  <c r="L63" i="14"/>
  <c r="M63" i="14"/>
  <c r="N63" i="14"/>
  <c r="O63" i="14"/>
  <c r="L64" i="14"/>
  <c r="M64" i="14"/>
  <c r="N64" i="14"/>
  <c r="O64" i="14"/>
  <c r="L65" i="14"/>
  <c r="M65" i="14"/>
  <c r="N65" i="14"/>
  <c r="O65" i="14"/>
  <c r="L66" i="14"/>
  <c r="M66" i="14"/>
  <c r="N66" i="14"/>
  <c r="O66" i="14"/>
  <c r="L67" i="14"/>
  <c r="M67" i="14"/>
  <c r="N67" i="14"/>
  <c r="O67" i="14"/>
  <c r="L68" i="14"/>
  <c r="M68" i="14"/>
  <c r="N68" i="14"/>
  <c r="O68" i="14"/>
  <c r="L69" i="14"/>
  <c r="M69" i="14"/>
  <c r="N69" i="14"/>
  <c r="O69" i="14"/>
  <c r="L70" i="14"/>
  <c r="M70" i="14"/>
  <c r="N70" i="14"/>
  <c r="O70" i="14"/>
  <c r="L71" i="14"/>
  <c r="M71" i="14"/>
  <c r="N71" i="14"/>
  <c r="O71" i="14"/>
  <c r="L72" i="14"/>
  <c r="M72" i="14"/>
  <c r="N72" i="14"/>
  <c r="O72" i="14"/>
  <c r="L73" i="14"/>
  <c r="M73" i="14"/>
  <c r="N73" i="14"/>
  <c r="O73" i="14"/>
  <c r="L74" i="14"/>
  <c r="M74" i="14"/>
  <c r="N74" i="14"/>
  <c r="O74" i="14"/>
  <c r="L75" i="14"/>
  <c r="M75" i="14"/>
  <c r="N75" i="14"/>
  <c r="O75" i="14"/>
  <c r="L76" i="14"/>
  <c r="M76" i="14"/>
  <c r="N76" i="14"/>
  <c r="O76" i="14"/>
  <c r="L77" i="14"/>
  <c r="M77" i="14"/>
  <c r="N77" i="14"/>
  <c r="O77" i="14"/>
  <c r="L78" i="14"/>
  <c r="M78" i="14"/>
  <c r="N78" i="14"/>
  <c r="O78" i="14"/>
  <c r="L79" i="14"/>
  <c r="M79" i="14"/>
  <c r="N79" i="14"/>
  <c r="O79" i="14"/>
  <c r="L80" i="14"/>
  <c r="M80" i="14"/>
  <c r="N80" i="14"/>
  <c r="O80" i="14"/>
  <c r="L81" i="14"/>
  <c r="M81" i="14"/>
  <c r="N81" i="14"/>
  <c r="O81" i="14"/>
  <c r="L82" i="14"/>
  <c r="M82" i="14"/>
  <c r="N82" i="14"/>
  <c r="O82" i="14"/>
  <c r="L83" i="14"/>
  <c r="M83" i="14"/>
  <c r="N83" i="14"/>
  <c r="O83" i="14"/>
  <c r="L84" i="14"/>
  <c r="M84" i="14"/>
  <c r="N84" i="14"/>
  <c r="O84" i="14"/>
  <c r="L85" i="14"/>
  <c r="M85" i="14"/>
  <c r="N85" i="14"/>
  <c r="O85" i="14"/>
  <c r="L86" i="14"/>
  <c r="M86" i="14"/>
  <c r="N86" i="14"/>
  <c r="O86" i="14"/>
  <c r="L87" i="14"/>
  <c r="M87" i="14"/>
  <c r="N87" i="14"/>
  <c r="O87" i="14"/>
  <c r="L88" i="14"/>
  <c r="M88" i="14"/>
  <c r="N88" i="14"/>
  <c r="O88" i="14"/>
  <c r="L89" i="14"/>
  <c r="M89" i="14"/>
  <c r="N89" i="14"/>
  <c r="O89" i="14"/>
  <c r="L91" i="14"/>
  <c r="M91" i="14"/>
  <c r="N91" i="14"/>
  <c r="O91" i="14"/>
  <c r="L92" i="14"/>
  <c r="M92" i="14"/>
  <c r="N92" i="14"/>
  <c r="O92" i="14"/>
  <c r="L93" i="14"/>
  <c r="M93" i="14"/>
  <c r="N93" i="14"/>
  <c r="O93" i="14"/>
  <c r="L94" i="14"/>
  <c r="M94" i="14"/>
  <c r="N94" i="14"/>
  <c r="O94" i="14"/>
  <c r="L98" i="14"/>
  <c r="M98" i="14"/>
  <c r="N98" i="14"/>
  <c r="O98" i="14"/>
  <c r="L99" i="14"/>
  <c r="M99" i="14"/>
  <c r="N99" i="14"/>
  <c r="O99" i="14"/>
  <c r="L100" i="14"/>
  <c r="M100" i="14"/>
  <c r="N100" i="14"/>
  <c r="O100" i="14"/>
  <c r="L101" i="14"/>
  <c r="M101" i="14"/>
  <c r="N101" i="14"/>
  <c r="O101" i="14"/>
  <c r="L102" i="14"/>
  <c r="M102" i="14"/>
  <c r="N102" i="14"/>
  <c r="O102" i="14"/>
  <c r="L103" i="14"/>
  <c r="M103" i="14"/>
  <c r="N103" i="14"/>
  <c r="O103" i="14"/>
  <c r="L105" i="14"/>
  <c r="M105" i="14"/>
  <c r="N105" i="14"/>
  <c r="O105" i="14"/>
  <c r="L106" i="14"/>
  <c r="M106" i="14"/>
  <c r="N106" i="14"/>
  <c r="O106" i="14"/>
  <c r="L107" i="14"/>
  <c r="M107" i="14"/>
  <c r="N107" i="14"/>
  <c r="O107" i="14"/>
  <c r="L108" i="14"/>
  <c r="M108" i="14"/>
  <c r="N108" i="14"/>
  <c r="O108" i="14"/>
  <c r="L109" i="14"/>
  <c r="M109" i="14"/>
  <c r="N109" i="14"/>
  <c r="O109" i="14"/>
  <c r="L110" i="14"/>
  <c r="M110" i="14"/>
  <c r="N110" i="14"/>
  <c r="O110" i="14"/>
  <c r="L111" i="14"/>
  <c r="M111" i="14"/>
  <c r="N111" i="14"/>
  <c r="O111" i="14"/>
  <c r="L112" i="14"/>
  <c r="M112" i="14"/>
  <c r="N112" i="14"/>
  <c r="O112" i="14"/>
  <c r="L113" i="14"/>
  <c r="M113" i="14"/>
  <c r="N113" i="14"/>
  <c r="O113" i="14"/>
  <c r="L114" i="14"/>
  <c r="M114" i="14"/>
  <c r="N114" i="14"/>
  <c r="O114" i="14"/>
  <c r="O7" i="14"/>
  <c r="N7" i="14"/>
  <c r="M7" i="14"/>
  <c r="L7" i="14"/>
  <c r="E8" i="6"/>
  <c r="E10" i="6"/>
  <c r="E11" i="6"/>
  <c r="E13" i="6"/>
  <c r="E14" i="6"/>
  <c r="E4" i="6"/>
  <c r="E5" i="6"/>
  <c r="E7" i="6"/>
  <c r="L8" i="8"/>
  <c r="M8" i="8"/>
  <c r="N8" i="8"/>
  <c r="O8" i="8"/>
  <c r="O7" i="8"/>
  <c r="N7" i="8"/>
  <c r="M7" i="8"/>
  <c r="L7" i="8"/>
  <c r="G86" i="1" l="1"/>
  <c r="B99" i="1"/>
  <c r="B95" i="1"/>
  <c r="B121" i="1"/>
  <c r="G67" i="1"/>
  <c r="B76" i="1"/>
  <c r="B80" i="1"/>
  <c r="C121" i="1"/>
  <c r="D119" i="1"/>
  <c r="D121" i="1" s="1"/>
  <c r="L55" i="19"/>
  <c r="G3" i="1"/>
  <c r="H4" i="1"/>
  <c r="I4" i="1"/>
  <c r="I5" i="1"/>
  <c r="G6" i="1"/>
  <c r="H3" i="1"/>
  <c r="D80" i="1" l="1"/>
  <c r="D82" i="1" s="1"/>
  <c r="B82" i="1"/>
  <c r="B101" i="1"/>
  <c r="D99" i="1"/>
  <c r="D101" i="1" s="1"/>
  <c r="E100" i="1" s="1"/>
  <c r="E99" i="1"/>
  <c r="H5" i="1"/>
  <c r="G5" i="1"/>
  <c r="I6" i="1"/>
  <c r="G4" i="1"/>
  <c r="I3" i="1"/>
  <c r="H6" i="1"/>
  <c r="G11" i="12"/>
  <c r="H11" i="12"/>
  <c r="I11" i="12"/>
  <c r="G12" i="12"/>
  <c r="H12" i="12"/>
  <c r="I12" i="12"/>
  <c r="G13" i="12"/>
  <c r="H13" i="12"/>
  <c r="I13" i="12"/>
  <c r="G14" i="12"/>
  <c r="H14" i="12"/>
  <c r="I14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1" i="12"/>
  <c r="H21" i="12"/>
  <c r="I21" i="12"/>
  <c r="G22" i="12"/>
  <c r="H22" i="12"/>
  <c r="I22" i="12"/>
  <c r="G23" i="12"/>
  <c r="H23" i="12"/>
  <c r="I23" i="12"/>
  <c r="G24" i="12"/>
  <c r="H24" i="12"/>
  <c r="I24" i="12"/>
  <c r="D7" i="12"/>
  <c r="E7" i="12"/>
  <c r="F7" i="12"/>
  <c r="D8" i="12"/>
  <c r="E8" i="12"/>
  <c r="F8" i="12"/>
  <c r="D9" i="12"/>
  <c r="E9" i="12"/>
  <c r="F9" i="12"/>
  <c r="E6" i="12"/>
  <c r="F6" i="12"/>
  <c r="D6" i="12"/>
  <c r="G26" i="12"/>
  <c r="H26" i="12"/>
  <c r="I26" i="12"/>
  <c r="G27" i="12"/>
  <c r="H27" i="12"/>
  <c r="I27" i="12"/>
  <c r="G28" i="12"/>
  <c r="H28" i="12"/>
  <c r="I28" i="12"/>
  <c r="G29" i="12"/>
  <c r="H29" i="12"/>
  <c r="I29" i="12"/>
  <c r="L19" i="12" l="1"/>
  <c r="J19" i="12"/>
  <c r="L12" i="12"/>
  <c r="K19" i="12"/>
  <c r="L22" i="12"/>
  <c r="J24" i="12"/>
  <c r="L17" i="12"/>
  <c r="J14" i="12"/>
  <c r="K17" i="12"/>
  <c r="M19" i="12"/>
  <c r="J17" i="12"/>
  <c r="K22" i="12"/>
  <c r="K12" i="12"/>
  <c r="M24" i="12"/>
  <c r="J22" i="12"/>
  <c r="M14" i="12"/>
  <c r="J12" i="12"/>
  <c r="L24" i="12"/>
  <c r="L14" i="12"/>
  <c r="K24" i="12"/>
  <c r="K14" i="12"/>
  <c r="G6" i="12"/>
  <c r="G8" i="12"/>
  <c r="H7" i="12"/>
  <c r="H6" i="12"/>
  <c r="H9" i="12"/>
  <c r="G7" i="12"/>
  <c r="I7" i="12"/>
  <c r="I8" i="12"/>
  <c r="G9" i="12"/>
  <c r="H8" i="12"/>
  <c r="I6" i="12"/>
  <c r="I9" i="12"/>
  <c r="AA5" i="5" l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4" i="5"/>
  <c r="AA2" i="5"/>
  <c r="G9" i="1" l="1"/>
  <c r="H9" i="1"/>
  <c r="I9" i="1"/>
  <c r="G10" i="1"/>
  <c r="H10" i="1"/>
  <c r="I10" i="1"/>
  <c r="G11" i="1"/>
  <c r="H11" i="1"/>
  <c r="I11" i="1"/>
  <c r="G13" i="1"/>
  <c r="H13" i="1"/>
  <c r="I13" i="1"/>
  <c r="G14" i="1"/>
  <c r="H14" i="1"/>
  <c r="I14" i="1"/>
  <c r="G15" i="1"/>
  <c r="H15" i="1"/>
  <c r="I15" i="1"/>
  <c r="G16" i="1"/>
  <c r="H16" i="1"/>
  <c r="I16" i="1"/>
  <c r="H8" i="1"/>
  <c r="I8" i="1"/>
  <c r="G8" i="1"/>
</calcChain>
</file>

<file path=xl/sharedStrings.xml><?xml version="1.0" encoding="utf-8"?>
<sst xmlns="http://schemas.openxmlformats.org/spreadsheetml/2006/main" count="1116" uniqueCount="120">
  <si>
    <t>AGE</t>
  </si>
  <si>
    <t>1.Males</t>
  </si>
  <si>
    <t>2.Females</t>
  </si>
  <si>
    <t>ILOSTAT</t>
  </si>
  <si>
    <t>YEAR</t>
  </si>
  <si>
    <t>20-54</t>
  </si>
  <si>
    <t>55-64</t>
  </si>
  <si>
    <t>1.Employed</t>
  </si>
  <si>
    <t>2.Unemployed</t>
  </si>
  <si>
    <t>3.Inactive</t>
  </si>
  <si>
    <t>Total</t>
  </si>
  <si>
    <t>Men</t>
  </si>
  <si>
    <t>Women</t>
  </si>
  <si>
    <t>Employed</t>
  </si>
  <si>
    <t>Unemployed</t>
  </si>
  <si>
    <t>Outside the labour force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</si>
  <si>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</si>
  <si>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</si>
  <si>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</si>
  <si>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</si>
  <si>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</si>
  <si>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</si>
  <si>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</si>
  <si>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</si>
  <si>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</si>
  <si>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</si>
  <si>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</si>
  <si>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</si>
  <si>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</si>
  <si>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</si>
  <si>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</si>
  <si>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Malta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</si>
  <si>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</si>
  <si>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</si>
  <si>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</si>
  <si>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</si>
  <si>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</si>
  <si>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</si>
  <si>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</si>
  <si>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</si>
  <si>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</si>
  <si>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</si>
  <si>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r>
      <t>Source:</t>
    </r>
    <r>
      <rPr>
        <sz val="9"/>
        <color indexed="8"/>
        <rFont val="Arial"/>
        <family val="2"/>
      </rPr>
      <t xml:space="preserve"> Eurostat LFS Survey</t>
    </r>
  </si>
  <si>
    <t>TOTAL</t>
  </si>
  <si>
    <t>EU</t>
  </si>
  <si>
    <t>Note:Break in series, low reliable and provisional data in Germany in 2020</t>
  </si>
  <si>
    <t>Germany</t>
  </si>
  <si>
    <t>(in % of the total population)</t>
  </si>
  <si>
    <r>
      <t>Source:</t>
    </r>
    <r>
      <rPr>
        <sz val="9"/>
        <rFont val="Arial"/>
        <family val="2"/>
      </rPr>
      <t xml:space="preserve"> Eurostat LFS Survey</t>
    </r>
  </si>
  <si>
    <t>Distribution of men and women, by ILO status and age group, EU, 2006-2020</t>
  </si>
  <si>
    <t xml:space="preserve">Employment rate by age group, by sex and by EU Member States, 2020 </t>
  </si>
  <si>
    <t xml:space="preserve">Note: Break in series and provisional data for Germany </t>
  </si>
  <si>
    <t>Netherl.</t>
  </si>
  <si>
    <t>Luxbg</t>
  </si>
  <si>
    <t>2006 (100 % pattern fill)</t>
  </si>
  <si>
    <t>Increase 2006-2020 (60 % pattern fill)</t>
  </si>
  <si>
    <t>Greece (correct values)</t>
  </si>
  <si>
    <t>Employment rate 2020</t>
  </si>
  <si>
    <t>1.Low</t>
  </si>
  <si>
    <t>2.Medium</t>
  </si>
  <si>
    <t>3.High</t>
  </si>
  <si>
    <t>No answer</t>
  </si>
  <si>
    <t>Low</t>
  </si>
  <si>
    <t>Medium</t>
  </si>
  <si>
    <t>High</t>
  </si>
  <si>
    <t>Reporting country</t>
  </si>
  <si>
    <t>x</t>
  </si>
  <si>
    <t>Lib</t>
  </si>
  <si>
    <t>Switzerland</t>
  </si>
  <si>
    <t>Serbia</t>
  </si>
  <si>
    <t>North Macedonia</t>
  </si>
  <si>
    <t>Montenegro</t>
  </si>
  <si>
    <t>Turkey</t>
  </si>
  <si>
    <t>Order</t>
  </si>
  <si>
    <t>Switzerl.</t>
  </si>
  <si>
    <t>Monten.</t>
  </si>
  <si>
    <t>N.Maced</t>
  </si>
  <si>
    <t>Inactive</t>
  </si>
  <si>
    <t>HATLEV1D</t>
  </si>
  <si>
    <t>EU27_2020 countries except reporting country</t>
  </si>
  <si>
    <t>Non-EU27_2020 countries nor reporting country</t>
  </si>
  <si>
    <t>EU (except reporting country)</t>
  </si>
  <si>
    <t>Non-EU nor reporting country</t>
  </si>
  <si>
    <t xml:space="preserve"> </t>
  </si>
  <si>
    <t>Low reliable data</t>
  </si>
  <si>
    <t>Confidential data</t>
  </si>
  <si>
    <t>ISCO1D</t>
  </si>
  <si>
    <t>Armed forces</t>
  </si>
  <si>
    <t>Clerks</t>
  </si>
  <si>
    <t>Craft and related trades workers</t>
  </si>
  <si>
    <t>Elementary occupations</t>
  </si>
  <si>
    <t>Legislators senior officials and managers</t>
  </si>
  <si>
    <t>Plant and machine operators and assemblers</t>
  </si>
  <si>
    <t>Professionals</t>
  </si>
  <si>
    <t>Skilled agricultural and fishery workers</t>
  </si>
  <si>
    <t>Technicians and associate professionals</t>
  </si>
  <si>
    <t>Service workers / shop and market sales workers</t>
  </si>
  <si>
    <t>Deviation in the share of people aged 55-64 compared to share of people aged 20-54 by professional category, 2020</t>
  </si>
  <si>
    <t>(in % of employed people)</t>
  </si>
  <si>
    <t>Source: Eurostat LFS Survey</t>
  </si>
  <si>
    <t>expected</t>
  </si>
  <si>
    <t>observed</t>
  </si>
  <si>
    <t>H0=pas de lien</t>
  </si>
  <si>
    <t>Share of employed people aged 20-54 and aged 55-64 by occupational category, 2020</t>
  </si>
  <si>
    <t>Employment</t>
  </si>
  <si>
    <t>Unemployment</t>
  </si>
  <si>
    <t>Outside</t>
  </si>
  <si>
    <t>Diff 2020-2006</t>
  </si>
  <si>
    <t>Diff 20-54 and 55-64 2020</t>
  </si>
  <si>
    <t>COUNTRYB</t>
  </si>
  <si>
    <t xml:space="preserve">The rule says whether the KHI two (calculated 573.55), is greater than 15.5 (the value calculated with 5%) then we reject H0. So we reject the fact that there is no link between the variables. </t>
  </si>
  <si>
    <t>calculation</t>
  </si>
  <si>
    <t>CHI 2</t>
  </si>
  <si>
    <t>Observed</t>
  </si>
  <si>
    <t>Expected</t>
  </si>
  <si>
    <t>ISCOPR1D</t>
  </si>
  <si>
    <t>Not applicable</t>
  </si>
  <si>
    <t>Not employed</t>
  </si>
  <si>
    <t>Share of employed people and not employed people by occupational category (current or last job), 2020</t>
  </si>
  <si>
    <t>(age group 55-64, in % of employed people and not employed people)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</si>
</sst>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#,##0.0_i"/>
    <numFmt numFmtId="167" formatCode="#,##0.00000000000000"/>
    <numFmt numFmtId="168" formatCode="#,##0.000000000000"/>
    <numFmt numFmtId="169" formatCode="0.0"/>
    <numFmt numFmtId="170" formatCode="_-* #,##0.0000_-;\-* #,##0.0000_-;_-* &quot;-&quot;??_-;_-@_-"/>
    <numFmt numFmtId="171" formatCode="0.000%"/>
    <numFmt numFmtId="172" formatCode="0.0000%"/>
    <numFmt numFmtId="173" formatCode="0.00000%"/>
    <numFmt numFmtId="174" formatCode="0.000000000000%"/>
    <numFmt numFmtId="175" formatCode="0.000000000000000%"/>
    <numFmt numFmtId="176" formatCode="0.0000000000000000000000000000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theme="4" tint="0.79998168889431442"/>
      </patternFill>
    </fill>
  </fills>
  <borders count="3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hair">
        <color rgb="FFC0C0C0"/>
      </top>
      <bottom style="thin">
        <color rgb="FF00000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C0C0C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thin">
        <color indexed="8"/>
      </right>
      <top style="thin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theme="0" tint="-0.34998626667073579"/>
      </left>
      <right style="thin">
        <color rgb="FF000000"/>
      </right>
      <top style="hair">
        <color rgb="FFC0C0C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C0C0C0"/>
      </top>
      <bottom style="hair">
        <color rgb="FFC0C0C0"/>
      </bottom>
      <diagonal/>
    </border>
    <border>
      <left style="hair">
        <color theme="0" tint="-0.34998626667073579"/>
      </left>
      <right/>
      <top style="hair">
        <color rgb="FFC0C0C0"/>
      </top>
      <bottom style="thin">
        <color rgb="FF000000"/>
      </bottom>
      <diagonal/>
    </border>
    <border>
      <left style="thin">
        <color rgb="FF000000"/>
      </left>
      <right/>
      <top style="hair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C0C0C0"/>
      </top>
      <bottom style="hair">
        <color rgb="FFC0C0C0"/>
      </bottom>
      <diagonal/>
    </border>
    <border>
      <left style="thin">
        <color rgb="FF000000"/>
      </left>
      <right style="thin">
        <color rgb="FF000000"/>
      </right>
      <top style="hair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C0C0C0"/>
      </top>
      <bottom style="hair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6" fontId="2" fillId="0" borderId="0" applyFill="0" applyBorder="0" applyProtection="0">
      <alignment horizontal="right"/>
    </xf>
  </cellStyleXfs>
  <cellXfs count="14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3" applyFont="1" applyFill="1" applyBorder="1" applyAlignment="1">
      <alignment horizontal="left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166" fontId="5" fillId="4" borderId="4" xfId="4" applyFont="1" applyFill="1" applyBorder="1" applyAlignment="1">
      <alignment horizontal="left" vertical="center"/>
    </xf>
    <xf numFmtId="166" fontId="2" fillId="4" borderId="5" xfId="4" applyFont="1" applyFill="1" applyBorder="1" applyAlignment="1">
      <alignment horizontal="right" vertical="center"/>
    </xf>
    <xf numFmtId="166" fontId="2" fillId="4" borderId="6" xfId="4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166" fontId="2" fillId="2" borderId="7" xfId="4" applyFont="1" applyFill="1" applyBorder="1" applyAlignment="1">
      <alignment horizontal="right" vertical="center"/>
    </xf>
    <xf numFmtId="166" fontId="2" fillId="2" borderId="8" xfId="4" applyFont="1" applyFill="1" applyBorder="1" applyAlignment="1">
      <alignment horizontal="right" vertical="center"/>
    </xf>
    <xf numFmtId="166" fontId="5" fillId="2" borderId="9" xfId="4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/>
    <xf numFmtId="0" fontId="2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8" fillId="0" borderId="0" xfId="0" applyFont="1" applyBorder="1" applyAlignment="1"/>
    <xf numFmtId="167" fontId="2" fillId="2" borderId="0" xfId="0" applyNumberFormat="1" applyFont="1" applyFill="1" applyAlignment="1">
      <alignment vertical="center"/>
    </xf>
    <xf numFmtId="0" fontId="2" fillId="2" borderId="0" xfId="0" applyFont="1" applyFill="1"/>
    <xf numFmtId="165" fontId="2" fillId="2" borderId="10" xfId="1" applyNumberFormat="1" applyFont="1" applyFill="1" applyBorder="1"/>
    <xf numFmtId="164" fontId="2" fillId="2" borderId="10" xfId="2" applyNumberFormat="1" applyFont="1" applyFill="1" applyBorder="1"/>
    <xf numFmtId="165" fontId="2" fillId="2" borderId="8" xfId="1" applyNumberFormat="1" applyFont="1" applyFill="1" applyBorder="1"/>
    <xf numFmtId="164" fontId="2" fillId="2" borderId="8" xfId="2" applyNumberFormat="1" applyFont="1" applyFill="1" applyBorder="1"/>
    <xf numFmtId="165" fontId="2" fillId="2" borderId="11" xfId="1" applyNumberFormat="1" applyFont="1" applyFill="1" applyBorder="1"/>
    <xf numFmtId="165" fontId="2" fillId="2" borderId="13" xfId="1" applyNumberFormat="1" applyFont="1" applyFill="1" applyBorder="1"/>
    <xf numFmtId="165" fontId="2" fillId="2" borderId="14" xfId="1" applyNumberFormat="1" applyFont="1" applyFill="1" applyBorder="1"/>
    <xf numFmtId="165" fontId="2" fillId="2" borderId="15" xfId="1" applyNumberFormat="1" applyFont="1" applyFill="1" applyBorder="1"/>
    <xf numFmtId="164" fontId="2" fillId="2" borderId="13" xfId="2" applyNumberFormat="1" applyFont="1" applyFill="1" applyBorder="1"/>
    <xf numFmtId="164" fontId="2" fillId="2" borderId="14" xfId="2" applyNumberFormat="1" applyFont="1" applyFill="1" applyBorder="1"/>
    <xf numFmtId="0" fontId="5" fillId="2" borderId="0" xfId="0" applyFont="1" applyFill="1"/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8" xfId="0" applyFont="1" applyFill="1" applyBorder="1"/>
    <xf numFmtId="0" fontId="5" fillId="2" borderId="11" xfId="0" applyFont="1" applyFill="1" applyBorder="1"/>
    <xf numFmtId="165" fontId="2" fillId="2" borderId="0" xfId="1" applyNumberFormat="1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166" fontId="5" fillId="5" borderId="9" xfId="4" applyFont="1" applyFill="1" applyBorder="1" applyAlignment="1">
      <alignment horizontal="left" vertical="center"/>
    </xf>
    <xf numFmtId="166" fontId="2" fillId="5" borderId="7" xfId="4" applyFont="1" applyFill="1" applyBorder="1" applyAlignment="1">
      <alignment horizontal="right" vertical="center"/>
    </xf>
    <xf numFmtId="166" fontId="2" fillId="5" borderId="8" xfId="4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3" borderId="18" xfId="3" applyFont="1" applyFill="1" applyBorder="1" applyAlignment="1">
      <alignment horizontal="center" vertical="center" wrapText="1"/>
    </xf>
    <xf numFmtId="166" fontId="2" fillId="4" borderId="19" xfId="4" applyFont="1" applyFill="1" applyBorder="1" applyAlignment="1">
      <alignment horizontal="right" vertical="center"/>
    </xf>
    <xf numFmtId="0" fontId="2" fillId="2" borderId="20" xfId="0" applyFont="1" applyFill="1" applyBorder="1" applyAlignment="1">
      <alignment vertical="center"/>
    </xf>
    <xf numFmtId="166" fontId="2" fillId="2" borderId="21" xfId="4" applyFont="1" applyFill="1" applyBorder="1" applyAlignment="1">
      <alignment horizontal="right" vertical="center"/>
    </xf>
    <xf numFmtId="0" fontId="4" fillId="3" borderId="22" xfId="3" applyFont="1" applyFill="1" applyBorder="1" applyAlignment="1">
      <alignment horizontal="center" vertical="center" wrapText="1"/>
    </xf>
    <xf numFmtId="0" fontId="4" fillId="3" borderId="23" xfId="3" applyFont="1" applyFill="1" applyBorder="1" applyAlignment="1">
      <alignment horizontal="center" vertical="center" wrapText="1"/>
    </xf>
    <xf numFmtId="166" fontId="2" fillId="4" borderId="24" xfId="4" applyFont="1" applyFill="1" applyBorder="1" applyAlignment="1">
      <alignment horizontal="right" vertical="center"/>
    </xf>
    <xf numFmtId="0" fontId="2" fillId="2" borderId="25" xfId="0" applyFont="1" applyFill="1" applyBorder="1" applyAlignment="1">
      <alignment vertical="center"/>
    </xf>
    <xf numFmtId="166" fontId="2" fillId="2" borderId="26" xfId="4" applyFont="1" applyFill="1" applyBorder="1" applyAlignment="1">
      <alignment horizontal="right" vertical="center"/>
    </xf>
    <xf numFmtId="0" fontId="4" fillId="3" borderId="27" xfId="3" applyFont="1" applyFill="1" applyBorder="1" applyAlignment="1">
      <alignment horizontal="center" vertical="center" wrapText="1"/>
    </xf>
    <xf numFmtId="166" fontId="2" fillId="4" borderId="28" xfId="4" applyFont="1" applyFill="1" applyBorder="1" applyAlignment="1">
      <alignment horizontal="right" vertical="center"/>
    </xf>
    <xf numFmtId="0" fontId="2" fillId="2" borderId="29" xfId="0" applyFont="1" applyFill="1" applyBorder="1" applyAlignment="1">
      <alignment vertical="center"/>
    </xf>
    <xf numFmtId="166" fontId="2" fillId="2" borderId="30" xfId="4" applyFont="1" applyFill="1" applyBorder="1" applyAlignment="1">
      <alignment horizontal="right" vertical="center"/>
    </xf>
    <xf numFmtId="0" fontId="0" fillId="0" borderId="0" xfId="0" applyNumberFormat="1"/>
    <xf numFmtId="0" fontId="11" fillId="2" borderId="0" xfId="0" applyFont="1" applyFill="1" applyBorder="1"/>
    <xf numFmtId="165" fontId="12" fillId="2" borderId="0" xfId="1" applyNumberFormat="1" applyFont="1" applyFill="1" applyBorder="1"/>
    <xf numFmtId="164" fontId="12" fillId="2" borderId="0" xfId="2" applyNumberFormat="1" applyFont="1" applyFill="1" applyBorder="1"/>
    <xf numFmtId="43" fontId="2" fillId="2" borderId="0" xfId="1" applyFont="1" applyFill="1"/>
    <xf numFmtId="43" fontId="2" fillId="2" borderId="0" xfId="0" applyNumberFormat="1" applyFont="1" applyFill="1"/>
    <xf numFmtId="43" fontId="2" fillId="2" borderId="0" xfId="1" applyFont="1" applyFill="1" applyAlignment="1">
      <alignment horizontal="center" vertical="center"/>
    </xf>
    <xf numFmtId="0" fontId="2" fillId="2" borderId="0" xfId="0" applyFont="1" applyFill="1" applyBorder="1"/>
    <xf numFmtId="164" fontId="2" fillId="2" borderId="0" xfId="0" applyNumberFormat="1" applyFont="1" applyFill="1" applyBorder="1"/>
    <xf numFmtId="165" fontId="2" fillId="2" borderId="0" xfId="1" applyNumberFormat="1" applyFont="1" applyFill="1"/>
    <xf numFmtId="0" fontId="5" fillId="3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/>
    <xf numFmtId="0" fontId="5" fillId="3" borderId="11" xfId="0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vertical="center"/>
    </xf>
    <xf numFmtId="165" fontId="2" fillId="2" borderId="8" xfId="1" applyNumberFormat="1" applyFont="1" applyFill="1" applyBorder="1" applyAlignment="1">
      <alignment vertical="center"/>
    </xf>
    <xf numFmtId="165" fontId="2" fillId="2" borderId="11" xfId="1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165" fontId="2" fillId="2" borderId="10" xfId="1" applyNumberFormat="1" applyFont="1" applyFill="1" applyBorder="1" applyAlignment="1">
      <alignment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/>
    <xf numFmtId="165" fontId="2" fillId="2" borderId="0" xfId="0" applyNumberFormat="1" applyFont="1" applyFill="1"/>
    <xf numFmtId="169" fontId="2" fillId="2" borderId="0" xfId="0" applyNumberFormat="1" applyFont="1" applyFill="1"/>
    <xf numFmtId="43" fontId="2" fillId="2" borderId="0" xfId="0" applyNumberFormat="1" applyFont="1" applyFill="1" applyAlignment="1">
      <alignment vertical="center"/>
    </xf>
    <xf numFmtId="43" fontId="2" fillId="5" borderId="0" xfId="0" applyNumberFormat="1" applyFont="1" applyFill="1" applyAlignment="1">
      <alignment vertical="center"/>
    </xf>
    <xf numFmtId="0" fontId="2" fillId="0" borderId="0" xfId="0" applyNumberFormat="1" applyFont="1"/>
    <xf numFmtId="0" fontId="13" fillId="2" borderId="0" xfId="0" applyFont="1" applyFill="1" applyAlignment="1">
      <alignment horizontal="left" vertical="center" readingOrder="1"/>
    </xf>
    <xf numFmtId="0" fontId="2" fillId="2" borderId="0" xfId="0" applyFont="1" applyFill="1" applyAlignment="1">
      <alignment wrapText="1"/>
    </xf>
    <xf numFmtId="0" fontId="2" fillId="2" borderId="16" xfId="0" applyFont="1" applyFill="1" applyBorder="1"/>
    <xf numFmtId="0" fontId="2" fillId="2" borderId="16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17" xfId="0" applyNumberFormat="1" applyFont="1" applyFill="1" applyBorder="1" applyAlignment="1">
      <alignment horizontal="center"/>
    </xf>
    <xf numFmtId="0" fontId="5" fillId="7" borderId="31" xfId="0" applyFont="1" applyFill="1" applyBorder="1"/>
    <xf numFmtId="164" fontId="2" fillId="2" borderId="0" xfId="2" applyNumberFormat="1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center" wrapText="1"/>
    </xf>
    <xf numFmtId="0" fontId="5" fillId="3" borderId="32" xfId="0" applyFont="1" applyFill="1" applyBorder="1" applyAlignment="1">
      <alignment horizontal="center" vertical="center" wrapText="1"/>
    </xf>
    <xf numFmtId="43" fontId="5" fillId="2" borderId="8" xfId="0" applyNumberFormat="1" applyFont="1" applyFill="1" applyBorder="1"/>
    <xf numFmtId="170" fontId="2" fillId="2" borderId="0" xfId="0" applyNumberFormat="1" applyFont="1" applyFill="1"/>
    <xf numFmtId="170" fontId="2" fillId="2" borderId="8" xfId="1" applyNumberFormat="1" applyFont="1" applyFill="1" applyBorder="1"/>
    <xf numFmtId="0" fontId="2" fillId="5" borderId="0" xfId="0" applyFont="1" applyFill="1"/>
    <xf numFmtId="170" fontId="2" fillId="8" borderId="8" xfId="1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10" fillId="6" borderId="31" xfId="0" applyFont="1" applyFill="1" applyBorder="1"/>
    <xf numFmtId="0" fontId="10" fillId="0" borderId="0" xfId="0" applyFont="1"/>
    <xf numFmtId="0" fontId="10" fillId="0" borderId="0" xfId="0" applyFont="1" applyBorder="1"/>
    <xf numFmtId="0" fontId="0" fillId="8" borderId="0" xfId="0" applyNumberFormat="1" applyFill="1"/>
    <xf numFmtId="0" fontId="2" fillId="8" borderId="0" xfId="0" applyFont="1" applyFill="1"/>
    <xf numFmtId="171" fontId="2" fillId="2" borderId="0" xfId="2" applyNumberFormat="1" applyFont="1" applyFill="1"/>
    <xf numFmtId="173" fontId="2" fillId="2" borderId="0" xfId="2" applyNumberFormat="1" applyFont="1" applyFill="1"/>
    <xf numFmtId="174" fontId="2" fillId="2" borderId="0" xfId="2" applyNumberFormat="1" applyFont="1" applyFill="1"/>
    <xf numFmtId="175" fontId="2" fillId="2" borderId="0" xfId="2" applyNumberFormat="1" applyFont="1" applyFill="1"/>
    <xf numFmtId="176" fontId="2" fillId="2" borderId="0" xfId="2" applyNumberFormat="1" applyFont="1" applyFill="1" applyAlignment="1">
      <alignment vertical="top"/>
    </xf>
    <xf numFmtId="172" fontId="2" fillId="2" borderId="0" xfId="2" applyNumberFormat="1" applyFont="1" applyFill="1" applyAlignment="1">
      <alignment vertical="top"/>
    </xf>
    <xf numFmtId="0" fontId="5" fillId="2" borderId="16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2" fillId="2" borderId="11" xfId="0" applyFont="1" applyFill="1" applyBorder="1"/>
    <xf numFmtId="0" fontId="10" fillId="9" borderId="31" xfId="0" applyFont="1" applyFill="1" applyBorder="1"/>
    <xf numFmtId="0" fontId="14" fillId="2" borderId="0" xfId="0" applyFont="1" applyFill="1"/>
    <xf numFmtId="0" fontId="5" fillId="3" borderId="32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43" fontId="2" fillId="2" borderId="0" xfId="0" applyNumberFormat="1" applyFont="1" applyFill="1" applyAlignment="1">
      <alignment horizontal="center"/>
    </xf>
    <xf numFmtId="0" fontId="0" fillId="2" borderId="0" xfId="0" applyFill="1"/>
    <xf numFmtId="165" fontId="0" fillId="2" borderId="0" xfId="1" applyNumberFormat="1" applyFont="1" applyFill="1"/>
    <xf numFmtId="164" fontId="0" fillId="2" borderId="0" xfId="2" applyNumberFormat="1" applyFont="1" applyFill="1"/>
    <xf numFmtId="164" fontId="0" fillId="2" borderId="0" xfId="0" applyNumberFormat="1" applyFill="1"/>
  </cellXfs>
  <cellStyles count="5">
    <cellStyle name="Comma" xfId="1" builtinId="3"/>
    <cellStyle name="Normal" xfId="0" builtinId="0"/>
    <cellStyle name="Normal 8" xfId="3"/>
    <cellStyle name="NumberCellStyle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Share of people by sex and ILO status, EU, 2006 and 2020</a:t>
            </a:r>
            <a:endParaRPr lang="en-IE">
              <a:effectLst/>
            </a:endParaRPr>
          </a:p>
          <a:p>
            <a:pPr algn="l">
              <a:defRPr sz="1800" b="1"/>
            </a:pPr>
            <a:r>
              <a:rPr lang="en-US" sz="1600" b="0" i="0" baseline="0">
                <a:effectLst/>
              </a:rPr>
              <a:t>(age group 20-54 and 55-64, in %)</a:t>
            </a:r>
            <a:endParaRPr lang="en-IE" sz="1400">
              <a:effectLst/>
            </a:endParaRPr>
          </a:p>
        </c:rich>
      </c:tx>
      <c:layout>
        <c:manualLayout>
          <c:xMode val="edge"/>
          <c:yMode val="edge"/>
          <c:x val="5.3333281411040243E-3"/>
          <c:y val="5.4176651831564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990431523928365E-2"/>
          <c:y val="0.15804931040638731"/>
          <c:w val="0.91534295917928288"/>
          <c:h val="0.543542775315169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 Gender 2006 2020 EU'!$G$2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1-4DEF-A5E1-E07F1C9CBF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641-4DEF-A5E1-E07F1C9CBF7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41-4DEF-A5E1-E07F1C9CBF7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41-4DEF-A5E1-E07F1C9CBF7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41-4DEF-A5E1-E07F1C9CBF7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641-4DEF-A5E1-E07F1C9CBF73}"/>
              </c:ext>
            </c:extLst>
          </c:dPt>
          <c:cat>
            <c:multiLvlStrRef>
              <c:f>'1 Gender 2006 2020 EU'!$A$3:$C$16</c:f>
              <c:multiLvlStrCache>
                <c:ptCount val="14"/>
                <c:lvl>
                  <c:pt idx="0">
                    <c:v>2006</c:v>
                  </c:pt>
                  <c:pt idx="1">
                    <c:v>2020</c:v>
                  </c:pt>
                  <c:pt idx="2">
                    <c:v>2006</c:v>
                  </c:pt>
                  <c:pt idx="3">
                    <c:v>2020</c:v>
                  </c:pt>
                  <c:pt idx="5">
                    <c:v>2006</c:v>
                  </c:pt>
                  <c:pt idx="6">
                    <c:v>2020</c:v>
                  </c:pt>
                  <c:pt idx="7">
                    <c:v>2006</c:v>
                  </c:pt>
                  <c:pt idx="8">
                    <c:v>2020</c:v>
                  </c:pt>
                  <c:pt idx="10">
                    <c:v>2006</c:v>
                  </c:pt>
                  <c:pt idx="11">
                    <c:v>2020</c:v>
                  </c:pt>
                  <c:pt idx="12">
                    <c:v>2006</c:v>
                  </c:pt>
                  <c:pt idx="13">
                    <c:v>2020</c:v>
                  </c:pt>
                </c:lvl>
                <c:lvl>
                  <c:pt idx="0">
                    <c:v>20-54</c:v>
                  </c:pt>
                  <c:pt idx="2">
                    <c:v>55-64</c:v>
                  </c:pt>
                  <c:pt idx="5">
                    <c:v>20-54</c:v>
                  </c:pt>
                  <c:pt idx="7">
                    <c:v>55-64</c:v>
                  </c:pt>
                  <c:pt idx="10">
                    <c:v>20-54</c:v>
                  </c:pt>
                  <c:pt idx="12">
                    <c:v>55-64</c:v>
                  </c:pt>
                </c:lvl>
                <c:lvl>
                  <c:pt idx="0">
                    <c:v>Total</c:v>
                  </c:pt>
                  <c:pt idx="5">
                    <c:v>Men</c:v>
                  </c:pt>
                  <c:pt idx="10">
                    <c:v>Women</c:v>
                  </c:pt>
                </c:lvl>
              </c:multiLvlStrCache>
            </c:multiLvlStrRef>
          </c:cat>
          <c:val>
            <c:numRef>
              <c:f>'1 Gender 2006 2020 EU'!$G$3:$G$16</c:f>
              <c:numCache>
                <c:formatCode>0.0%</c:formatCode>
                <c:ptCount val="14"/>
                <c:pt idx="0">
                  <c:v>0.74195130751615768</c:v>
                </c:pt>
                <c:pt idx="1">
                  <c:v>0.76154729428708567</c:v>
                </c:pt>
                <c:pt idx="2">
                  <c:v>0.41191515981409382</c:v>
                </c:pt>
                <c:pt idx="3">
                  <c:v>0.59624486239748942</c:v>
                </c:pt>
                <c:pt idx="5">
                  <c:v>0.81789668691740058</c:v>
                </c:pt>
                <c:pt idx="6">
                  <c:v>0.81404907082790356</c:v>
                </c:pt>
                <c:pt idx="7">
                  <c:v>0.50361177630831011</c:v>
                </c:pt>
                <c:pt idx="8">
                  <c:v>0.66235466642538687</c:v>
                </c:pt>
                <c:pt idx="10">
                  <c:v>0.66570471927887398</c:v>
                </c:pt>
                <c:pt idx="11">
                  <c:v>0.70846297685962023</c:v>
                </c:pt>
                <c:pt idx="12">
                  <c:v>0.32598642982516013</c:v>
                </c:pt>
                <c:pt idx="13">
                  <c:v>0.53362485540322047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1-47E6-B8AA-62CA465A6116}"/>
            </c:ext>
          </c:extLst>
        </c:ser>
        <c:ser>
          <c:idx val="1"/>
          <c:order val="1"/>
          <c:tx>
            <c:strRef>
              <c:f>'1 Gender 2006 2020 EU'!$H$2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641-4DEF-A5E1-E07F1C9CBF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641-4DEF-A5E1-E07F1C9CBF7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641-4DEF-A5E1-E07F1C9CBF7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641-4DEF-A5E1-E07F1C9CBF7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641-4DEF-A5E1-E07F1C9CBF7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641-4DEF-A5E1-E07F1C9CBF73}"/>
              </c:ext>
            </c:extLst>
          </c:dPt>
          <c:cat>
            <c:multiLvlStrRef>
              <c:f>'1 Gender 2006 2020 EU'!$A$3:$C$16</c:f>
              <c:multiLvlStrCache>
                <c:ptCount val="14"/>
                <c:lvl>
                  <c:pt idx="0">
                    <c:v>2006</c:v>
                  </c:pt>
                  <c:pt idx="1">
                    <c:v>2020</c:v>
                  </c:pt>
                  <c:pt idx="2">
                    <c:v>2006</c:v>
                  </c:pt>
                  <c:pt idx="3">
                    <c:v>2020</c:v>
                  </c:pt>
                  <c:pt idx="5">
                    <c:v>2006</c:v>
                  </c:pt>
                  <c:pt idx="6">
                    <c:v>2020</c:v>
                  </c:pt>
                  <c:pt idx="7">
                    <c:v>2006</c:v>
                  </c:pt>
                  <c:pt idx="8">
                    <c:v>2020</c:v>
                  </c:pt>
                  <c:pt idx="10">
                    <c:v>2006</c:v>
                  </c:pt>
                  <c:pt idx="11">
                    <c:v>2020</c:v>
                  </c:pt>
                  <c:pt idx="12">
                    <c:v>2006</c:v>
                  </c:pt>
                  <c:pt idx="13">
                    <c:v>2020</c:v>
                  </c:pt>
                </c:lvl>
                <c:lvl>
                  <c:pt idx="0">
                    <c:v>20-54</c:v>
                  </c:pt>
                  <c:pt idx="2">
                    <c:v>55-64</c:v>
                  </c:pt>
                  <c:pt idx="5">
                    <c:v>20-54</c:v>
                  </c:pt>
                  <c:pt idx="7">
                    <c:v>55-64</c:v>
                  </c:pt>
                  <c:pt idx="10">
                    <c:v>20-54</c:v>
                  </c:pt>
                  <c:pt idx="12">
                    <c:v>55-64</c:v>
                  </c:pt>
                </c:lvl>
                <c:lvl>
                  <c:pt idx="0">
                    <c:v>Total</c:v>
                  </c:pt>
                  <c:pt idx="5">
                    <c:v>Men</c:v>
                  </c:pt>
                  <c:pt idx="10">
                    <c:v>Women</c:v>
                  </c:pt>
                </c:lvl>
              </c:multiLvlStrCache>
            </c:multiLvlStrRef>
          </c:cat>
          <c:val>
            <c:numRef>
              <c:f>'1 Gender 2006 2020 EU'!$H$3:$H$16</c:f>
              <c:numCache>
                <c:formatCode>0.0%</c:formatCode>
                <c:ptCount val="14"/>
                <c:pt idx="0">
                  <c:v>6.9564748441540633E-2</c:v>
                </c:pt>
                <c:pt idx="1">
                  <c:v>6.0254235087911667E-2</c:v>
                </c:pt>
                <c:pt idx="2">
                  <c:v>2.9732059047485705E-2</c:v>
                </c:pt>
                <c:pt idx="3">
                  <c:v>3.2522010327929167E-2</c:v>
                </c:pt>
                <c:pt idx="5">
                  <c:v>6.8320860971928216E-2</c:v>
                </c:pt>
                <c:pt idx="6">
                  <c:v>6.1428732437001095E-2</c:v>
                </c:pt>
                <c:pt idx="7">
                  <c:v>3.6097810193155978E-2</c:v>
                </c:pt>
                <c:pt idx="8">
                  <c:v>3.6266464934004705E-2</c:v>
                </c:pt>
                <c:pt idx="10">
                  <c:v>7.081356932137893E-2</c:v>
                </c:pt>
                <c:pt idx="11">
                  <c:v>5.9066705944786739E-2</c:v>
                </c:pt>
                <c:pt idx="12">
                  <c:v>2.3766725405251411E-2</c:v>
                </c:pt>
                <c:pt idx="13">
                  <c:v>2.8975217576254812E-2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1-47E6-B8AA-62CA465A6116}"/>
            </c:ext>
          </c:extLst>
        </c:ser>
        <c:ser>
          <c:idx val="2"/>
          <c:order val="2"/>
          <c:tx>
            <c:strRef>
              <c:f>'1 Gender 2006 2020 EU'!$I$2</c:f>
              <c:strCache>
                <c:ptCount val="1"/>
                <c:pt idx="0">
                  <c:v>Outside the labour force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641-4DEF-A5E1-E07F1C9CBF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641-4DEF-A5E1-E07F1C9CBF7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641-4DEF-A5E1-E07F1C9CBF7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641-4DEF-A5E1-E07F1C9CBF7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641-4DEF-A5E1-E07F1C9CBF7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641-4DEF-A5E1-E07F1C9CBF73}"/>
              </c:ext>
            </c:extLst>
          </c:dPt>
          <c:cat>
            <c:multiLvlStrRef>
              <c:f>'1 Gender 2006 2020 EU'!$A$3:$C$16</c:f>
              <c:multiLvlStrCache>
                <c:ptCount val="14"/>
                <c:lvl>
                  <c:pt idx="0">
                    <c:v>2006</c:v>
                  </c:pt>
                  <c:pt idx="1">
                    <c:v>2020</c:v>
                  </c:pt>
                  <c:pt idx="2">
                    <c:v>2006</c:v>
                  </c:pt>
                  <c:pt idx="3">
                    <c:v>2020</c:v>
                  </c:pt>
                  <c:pt idx="5">
                    <c:v>2006</c:v>
                  </c:pt>
                  <c:pt idx="6">
                    <c:v>2020</c:v>
                  </c:pt>
                  <c:pt idx="7">
                    <c:v>2006</c:v>
                  </c:pt>
                  <c:pt idx="8">
                    <c:v>2020</c:v>
                  </c:pt>
                  <c:pt idx="10">
                    <c:v>2006</c:v>
                  </c:pt>
                  <c:pt idx="11">
                    <c:v>2020</c:v>
                  </c:pt>
                  <c:pt idx="12">
                    <c:v>2006</c:v>
                  </c:pt>
                  <c:pt idx="13">
                    <c:v>2020</c:v>
                  </c:pt>
                </c:lvl>
                <c:lvl>
                  <c:pt idx="0">
                    <c:v>20-54</c:v>
                  </c:pt>
                  <c:pt idx="2">
                    <c:v>55-64</c:v>
                  </c:pt>
                  <c:pt idx="5">
                    <c:v>20-54</c:v>
                  </c:pt>
                  <c:pt idx="7">
                    <c:v>55-64</c:v>
                  </c:pt>
                  <c:pt idx="10">
                    <c:v>20-54</c:v>
                  </c:pt>
                  <c:pt idx="12">
                    <c:v>55-64</c:v>
                  </c:pt>
                </c:lvl>
                <c:lvl>
                  <c:pt idx="0">
                    <c:v>Total</c:v>
                  </c:pt>
                  <c:pt idx="5">
                    <c:v>Men</c:v>
                  </c:pt>
                  <c:pt idx="10">
                    <c:v>Women</c:v>
                  </c:pt>
                </c:lvl>
              </c:multiLvlStrCache>
            </c:multiLvlStrRef>
          </c:cat>
          <c:val>
            <c:numRef>
              <c:f>'1 Gender 2006 2020 EU'!$I$3:$I$16</c:f>
              <c:numCache>
                <c:formatCode>0.0%</c:formatCode>
                <c:ptCount val="14"/>
                <c:pt idx="0">
                  <c:v>0.18848394404230182</c:v>
                </c:pt>
                <c:pt idx="1">
                  <c:v>0.17819847062500269</c:v>
                </c:pt>
                <c:pt idx="2">
                  <c:v>0.55835278113842046</c:v>
                </c:pt>
                <c:pt idx="3">
                  <c:v>0.37123312727458141</c:v>
                </c:pt>
                <c:pt idx="5">
                  <c:v>0.11378245211067112</c:v>
                </c:pt>
                <c:pt idx="6">
                  <c:v>0.12452219673509533</c:v>
                </c:pt>
                <c:pt idx="7">
                  <c:v>0.46029041349853389</c:v>
                </c:pt>
                <c:pt idx="8">
                  <c:v>0.30137886864060831</c:v>
                </c:pt>
                <c:pt idx="10">
                  <c:v>0.26348171139974719</c:v>
                </c:pt>
                <c:pt idx="11">
                  <c:v>0.23247031719559291</c:v>
                </c:pt>
                <c:pt idx="12">
                  <c:v>0.65024684476958849</c:v>
                </c:pt>
                <c:pt idx="13">
                  <c:v>0.43739992702052471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61-47E6-B8AA-62CA465A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9690896"/>
        <c:axId val="729682040"/>
      </c:barChart>
      <c:catAx>
        <c:axId val="72969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82040"/>
        <c:crosses val="autoZero"/>
        <c:auto val="1"/>
        <c:lblAlgn val="ctr"/>
        <c:lblOffset val="100"/>
        <c:tickMarkSkip val="1"/>
        <c:noMultiLvlLbl val="0"/>
      </c:catAx>
      <c:valAx>
        <c:axId val="7296820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9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87884096455156"/>
          <c:y val="0.89305336832895887"/>
          <c:w val="0.48275615138271649"/>
          <c:h val="4.649277740427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Employed people aged 55-64 by gender and country, 2006-2020</a:t>
            </a:r>
            <a:endParaRPr lang="en-IE">
              <a:effectLst/>
            </a:endParaRP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0" i="0" baseline="0">
                <a:effectLst/>
              </a:rPr>
              <a:t>(% of total population)</a:t>
            </a:r>
            <a:endParaRPr lang="en-IE">
              <a:effectLst/>
            </a:endParaRPr>
          </a:p>
        </c:rich>
      </c:tx>
      <c:layout>
        <c:manualLayout>
          <c:xMode val="edge"/>
          <c:yMode val="edge"/>
          <c:x val="1.0505305339547839E-2"/>
          <c:y val="9.8254431823071274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1381729020188286"/>
          <c:w val="0.99333333333333329"/>
          <c:h val="0.75522514436041033"/>
        </c:manualLayout>
      </c:layout>
      <c:barChart>
        <c:barDir val="bar"/>
        <c:grouping val="stacked"/>
        <c:varyColors val="0"/>
        <c:ser>
          <c:idx val="5"/>
          <c:order val="0"/>
          <c:tx>
            <c:strRef>
              <c:f>'1annex Gender 2006-2020 Country'!$V$1</c:f>
              <c:strCache>
                <c:ptCount val="1"/>
                <c:pt idx="0">
                  <c:v>2006 (100 % pattern fill)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invertIfNegative val="0"/>
          <c:dPt>
            <c:idx val="27"/>
            <c:invertIfNegative val="0"/>
            <c:bubble3D val="0"/>
            <c:spPr>
              <a:pattFill prst="pct6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13-4ADF-A452-E14874EC5128}"/>
              </c:ext>
            </c:extLst>
          </c:dPt>
          <c:cat>
            <c:strRef>
              <c:f>'1annex Gender 2006-2020 Country'!$U$2:$U$37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Germany</c:v>
                </c:pt>
                <c:pt idx="5">
                  <c:v>Denmark</c:v>
                </c:pt>
                <c:pt idx="6">
                  <c:v>Netherl.</c:v>
                </c:pt>
                <c:pt idx="7">
                  <c:v>Latvia</c:v>
                </c:pt>
                <c:pt idx="8">
                  <c:v>Czechia</c:v>
                </c:pt>
                <c:pt idx="9">
                  <c:v>Lithuania</c:v>
                </c:pt>
                <c:pt idx="10">
                  <c:v>Finland</c:v>
                </c:pt>
                <c:pt idx="11">
                  <c:v>Bulgaria</c:v>
                </c:pt>
                <c:pt idx="12">
                  <c:v>Ireland</c:v>
                </c:pt>
                <c:pt idx="13">
                  <c:v>Cyprus</c:v>
                </c:pt>
                <c:pt idx="14">
                  <c:v>Portugal</c:v>
                </c:pt>
                <c:pt idx="15">
                  <c:v>Hungary</c:v>
                </c:pt>
                <c:pt idx="16">
                  <c:v>Slovakia</c:v>
                </c:pt>
                <c:pt idx="17">
                  <c:v>Austria</c:v>
                </c:pt>
                <c:pt idx="18">
                  <c:v>Italy</c:v>
                </c:pt>
                <c:pt idx="19">
                  <c:v>France</c:v>
                </c:pt>
                <c:pt idx="20">
                  <c:v>Spain</c:v>
                </c:pt>
                <c:pt idx="21">
                  <c:v>Belgium</c:v>
                </c:pt>
                <c:pt idx="22">
                  <c:v>Malta</c:v>
                </c:pt>
                <c:pt idx="23">
                  <c:v>Poland</c:v>
                </c:pt>
                <c:pt idx="24">
                  <c:v>Slovenia</c:v>
                </c:pt>
                <c:pt idx="25">
                  <c:v>Romania</c:v>
                </c:pt>
                <c:pt idx="26">
                  <c:v>Croatia</c:v>
                </c:pt>
                <c:pt idx="27">
                  <c:v>Greece</c:v>
                </c:pt>
                <c:pt idx="28">
                  <c:v>Luxbg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North Macedonia</c:v>
                </c:pt>
                <c:pt idx="35">
                  <c:v>Turkey</c:v>
                </c:pt>
              </c:strCache>
            </c:strRef>
          </c:cat>
          <c:val>
            <c:numRef>
              <c:f>'1annex Gender 2006-2020 Country'!$V$2:$V$37</c:f>
              <c:numCache>
                <c:formatCode>#,##0.0_i</c:formatCode>
                <c:ptCount val="36"/>
                <c:pt idx="0">
                  <c:v>-50.361177629792138</c:v>
                </c:pt>
                <c:pt idx="2">
                  <c:v>-72.321711487753362</c:v>
                </c:pt>
                <c:pt idx="3">
                  <c:v>-57.287220155329969</c:v>
                </c:pt>
                <c:pt idx="4">
                  <c:v>-56.094876449106224</c:v>
                </c:pt>
                <c:pt idx="5">
                  <c:v>-67.093350820146028</c:v>
                </c:pt>
                <c:pt idx="6">
                  <c:v>-54.197538897703012</c:v>
                </c:pt>
                <c:pt idx="7">
                  <c:v>-59.257309991893926</c:v>
                </c:pt>
                <c:pt idx="8">
                  <c:v>-59.514296653330177</c:v>
                </c:pt>
                <c:pt idx="9">
                  <c:v>-55.491923261405951</c:v>
                </c:pt>
                <c:pt idx="10">
                  <c:v>-54.805560655599727</c:v>
                </c:pt>
                <c:pt idx="11">
                  <c:v>-49.541136792930487</c:v>
                </c:pt>
                <c:pt idx="12">
                  <c:v>-66.918952381684662</c:v>
                </c:pt>
                <c:pt idx="13">
                  <c:v>-71.631602283718422</c:v>
                </c:pt>
                <c:pt idx="14">
                  <c:v>-58.175708671959683</c:v>
                </c:pt>
                <c:pt idx="15">
                  <c:v>-41.230002308759993</c:v>
                </c:pt>
                <c:pt idx="16">
                  <c:v>-49.751071060490005</c:v>
                </c:pt>
                <c:pt idx="17">
                  <c:v>-41.895091472024994</c:v>
                </c:pt>
                <c:pt idx="18">
                  <c:v>-43.683295805463494</c:v>
                </c:pt>
                <c:pt idx="19">
                  <c:v>-40.528851165970202</c:v>
                </c:pt>
                <c:pt idx="20">
                  <c:v>-60.153547453050358</c:v>
                </c:pt>
                <c:pt idx="21">
                  <c:v>-40.920512124158002</c:v>
                </c:pt>
                <c:pt idx="22">
                  <c:v>-50.621005437374805</c:v>
                </c:pt>
                <c:pt idx="23">
                  <c:v>-38.404700327074316</c:v>
                </c:pt>
                <c:pt idx="24">
                  <c:v>-44.527419049885829</c:v>
                </c:pt>
                <c:pt idx="25">
                  <c:v>-50.01545456375375</c:v>
                </c:pt>
                <c:pt idx="26">
                  <c:v>-44.388811380051585</c:v>
                </c:pt>
                <c:pt idx="27">
                  <c:v>-2.2061320126024899</c:v>
                </c:pt>
                <c:pt idx="28">
                  <c:v>-38.692763501836431</c:v>
                </c:pt>
                <c:pt idx="30">
                  <c:v>-88.702357125059763</c:v>
                </c:pt>
                <c:pt idx="31">
                  <c:v>-74.901629602929773</c:v>
                </c:pt>
                <c:pt idx="32">
                  <c:v>-73.085122651308538</c:v>
                </c:pt>
                <c:pt idx="34">
                  <c:v>-39.041666018163902</c:v>
                </c:pt>
                <c:pt idx="35">
                  <c:v>-41.636773433762947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3-4ADF-A452-E14874EC5128}"/>
            </c:ext>
          </c:extLst>
        </c:ser>
        <c:ser>
          <c:idx val="3"/>
          <c:order val="1"/>
          <c:tx>
            <c:strRef>
              <c:f>'1annex Gender 2006-2020 Country'!$W$1</c:f>
              <c:strCache>
                <c:ptCount val="1"/>
                <c:pt idx="0">
                  <c:v>Increase 2006-2020 (60 % pattern fill)</c:v>
                </c:pt>
              </c:strCache>
            </c:strRef>
          </c:tx>
          <c:spPr>
            <a:pattFill prst="pct6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4B13-4ADF-A452-E14874EC5128}"/>
              </c:ext>
            </c:extLst>
          </c:dPt>
          <c:cat>
            <c:strRef>
              <c:f>'1annex Gender 2006-2020 Country'!$U$2:$U$37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Germany</c:v>
                </c:pt>
                <c:pt idx="5">
                  <c:v>Denmark</c:v>
                </c:pt>
                <c:pt idx="6">
                  <c:v>Netherl.</c:v>
                </c:pt>
                <c:pt idx="7">
                  <c:v>Latvia</c:v>
                </c:pt>
                <c:pt idx="8">
                  <c:v>Czechia</c:v>
                </c:pt>
                <c:pt idx="9">
                  <c:v>Lithuania</c:v>
                </c:pt>
                <c:pt idx="10">
                  <c:v>Finland</c:v>
                </c:pt>
                <c:pt idx="11">
                  <c:v>Bulgaria</c:v>
                </c:pt>
                <c:pt idx="12">
                  <c:v>Ireland</c:v>
                </c:pt>
                <c:pt idx="13">
                  <c:v>Cyprus</c:v>
                </c:pt>
                <c:pt idx="14">
                  <c:v>Portugal</c:v>
                </c:pt>
                <c:pt idx="15">
                  <c:v>Hungary</c:v>
                </c:pt>
                <c:pt idx="16">
                  <c:v>Slovakia</c:v>
                </c:pt>
                <c:pt idx="17">
                  <c:v>Austria</c:v>
                </c:pt>
                <c:pt idx="18">
                  <c:v>Italy</c:v>
                </c:pt>
                <c:pt idx="19">
                  <c:v>France</c:v>
                </c:pt>
                <c:pt idx="20">
                  <c:v>Spain</c:v>
                </c:pt>
                <c:pt idx="21">
                  <c:v>Belgium</c:v>
                </c:pt>
                <c:pt idx="22">
                  <c:v>Malta</c:v>
                </c:pt>
                <c:pt idx="23">
                  <c:v>Poland</c:v>
                </c:pt>
                <c:pt idx="24">
                  <c:v>Slovenia</c:v>
                </c:pt>
                <c:pt idx="25">
                  <c:v>Romania</c:v>
                </c:pt>
                <c:pt idx="26">
                  <c:v>Croatia</c:v>
                </c:pt>
                <c:pt idx="27">
                  <c:v>Greece</c:v>
                </c:pt>
                <c:pt idx="28">
                  <c:v>Luxbg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North Macedonia</c:v>
                </c:pt>
                <c:pt idx="35">
                  <c:v>Turkey</c:v>
                </c:pt>
              </c:strCache>
            </c:strRef>
          </c:cat>
          <c:val>
            <c:numRef>
              <c:f>'1annex Gender 2006-2020 Country'!$W$2:$W$37</c:f>
              <c:numCache>
                <c:formatCode>#,##0.0_i</c:formatCode>
                <c:ptCount val="36"/>
                <c:pt idx="0">
                  <c:v>-15.874289012746557</c:v>
                </c:pt>
                <c:pt idx="2">
                  <c:v>-7.4951573513985963</c:v>
                </c:pt>
                <c:pt idx="3">
                  <c:v>-11.388254385925345</c:v>
                </c:pt>
                <c:pt idx="4">
                  <c:v>-19.404533817712831</c:v>
                </c:pt>
                <c:pt idx="5">
                  <c:v>-8.6964538910947571</c:v>
                </c:pt>
                <c:pt idx="6">
                  <c:v>-25.172663873846034</c:v>
                </c:pt>
                <c:pt idx="7">
                  <c:v>-10.200672799631549</c:v>
                </c:pt>
                <c:pt idx="8">
                  <c:v>-15.722901010083156</c:v>
                </c:pt>
                <c:pt idx="9">
                  <c:v>-12.916745968075926</c:v>
                </c:pt>
                <c:pt idx="10">
                  <c:v>-11.761537010321321</c:v>
                </c:pt>
                <c:pt idx="11">
                  <c:v>-19.85887774480382</c:v>
                </c:pt>
                <c:pt idx="12">
                  <c:v>-2.6654140602370369</c:v>
                </c:pt>
                <c:pt idx="13">
                  <c:v>-1.6015037698253964</c:v>
                </c:pt>
                <c:pt idx="14">
                  <c:v>-7.4637021544976641</c:v>
                </c:pt>
                <c:pt idx="15">
                  <c:v>-30.399040591108999</c:v>
                </c:pt>
                <c:pt idx="16">
                  <c:v>-11.906373203865272</c:v>
                </c:pt>
                <c:pt idx="17">
                  <c:v>-20.760808263912008</c:v>
                </c:pt>
                <c:pt idx="18">
                  <c:v>-20.833298241867137</c:v>
                </c:pt>
                <c:pt idx="19">
                  <c:v>-15.473378695277923</c:v>
                </c:pt>
                <c:pt idx="20">
                  <c:v>-1.4840945407064376</c:v>
                </c:pt>
                <c:pt idx="21">
                  <c:v>-17.75149699887924</c:v>
                </c:pt>
                <c:pt idx="22">
                  <c:v>-16.56024190618599</c:v>
                </c:pt>
                <c:pt idx="23">
                  <c:v>-25.245847463220251</c:v>
                </c:pt>
                <c:pt idx="24">
                  <c:v>-9.8253841302572358</c:v>
                </c:pt>
                <c:pt idx="25">
                  <c:v>-10.392028699774492</c:v>
                </c:pt>
                <c:pt idx="26">
                  <c:v>-9.0434758454129955</c:v>
                </c:pt>
                <c:pt idx="27">
                  <c:v>-56.982382211615715</c:v>
                </c:pt>
                <c:pt idx="28">
                  <c:v>-8.5695381815657452</c:v>
                </c:pt>
                <c:pt idx="30">
                  <c:v>3.7043678387719381</c:v>
                </c:pt>
                <c:pt idx="31">
                  <c:v>-4.2626680959548917</c:v>
                </c:pt>
                <c:pt idx="32">
                  <c:v>-3.2698125255865462</c:v>
                </c:pt>
                <c:pt idx="34">
                  <c:v>-21.250067773630597</c:v>
                </c:pt>
                <c:pt idx="35">
                  <c:v>-4.1986659733634024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3-4ADF-A452-E14874EC5128}"/>
            </c:ext>
          </c:extLst>
        </c:ser>
        <c:ser>
          <c:idx val="0"/>
          <c:order val="2"/>
          <c:tx>
            <c:strRef>
              <c:f>'1annex Gender 2006-2020 Country'!$Y$1</c:f>
              <c:strCache>
                <c:ptCount val="1"/>
                <c:pt idx="0">
                  <c:v>2006 (100 % pattern fill)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'1annex Gender 2006-2020 Country'!$U$2:$U$37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Germany</c:v>
                </c:pt>
                <c:pt idx="5">
                  <c:v>Denmark</c:v>
                </c:pt>
                <c:pt idx="6">
                  <c:v>Netherl.</c:v>
                </c:pt>
                <c:pt idx="7">
                  <c:v>Latvia</c:v>
                </c:pt>
                <c:pt idx="8">
                  <c:v>Czechia</c:v>
                </c:pt>
                <c:pt idx="9">
                  <c:v>Lithuania</c:v>
                </c:pt>
                <c:pt idx="10">
                  <c:v>Finland</c:v>
                </c:pt>
                <c:pt idx="11">
                  <c:v>Bulgaria</c:v>
                </c:pt>
                <c:pt idx="12">
                  <c:v>Ireland</c:v>
                </c:pt>
                <c:pt idx="13">
                  <c:v>Cyprus</c:v>
                </c:pt>
                <c:pt idx="14">
                  <c:v>Portugal</c:v>
                </c:pt>
                <c:pt idx="15">
                  <c:v>Hungary</c:v>
                </c:pt>
                <c:pt idx="16">
                  <c:v>Slovakia</c:v>
                </c:pt>
                <c:pt idx="17">
                  <c:v>Austria</c:v>
                </c:pt>
                <c:pt idx="18">
                  <c:v>Italy</c:v>
                </c:pt>
                <c:pt idx="19">
                  <c:v>France</c:v>
                </c:pt>
                <c:pt idx="20">
                  <c:v>Spain</c:v>
                </c:pt>
                <c:pt idx="21">
                  <c:v>Belgium</c:v>
                </c:pt>
                <c:pt idx="22">
                  <c:v>Malta</c:v>
                </c:pt>
                <c:pt idx="23">
                  <c:v>Poland</c:v>
                </c:pt>
                <c:pt idx="24">
                  <c:v>Slovenia</c:v>
                </c:pt>
                <c:pt idx="25">
                  <c:v>Romania</c:v>
                </c:pt>
                <c:pt idx="26">
                  <c:v>Croatia</c:v>
                </c:pt>
                <c:pt idx="27">
                  <c:v>Greece</c:v>
                </c:pt>
                <c:pt idx="28">
                  <c:v>Luxbg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North Macedonia</c:v>
                </c:pt>
                <c:pt idx="35">
                  <c:v>Turkey</c:v>
                </c:pt>
              </c:strCache>
            </c:strRef>
          </c:cat>
          <c:val>
            <c:numRef>
              <c:f>'1annex Gender 2006-2020 Country'!$Y$2:$Y$37</c:f>
              <c:numCache>
                <c:formatCode>General</c:formatCode>
                <c:ptCount val="36"/>
                <c:pt idx="0" formatCode="#,##0.0_i">
                  <c:v>41.191515980998325</c:v>
                </c:pt>
                <c:pt idx="2" formatCode="#,##0.0_i">
                  <c:v>69.647493358969257</c:v>
                </c:pt>
                <c:pt idx="3" formatCode="#,##0.0_i">
                  <c:v>58.447101434030991</c:v>
                </c:pt>
                <c:pt idx="4" formatCode="#,##0.0_i">
                  <c:v>48.123996957391718</c:v>
                </c:pt>
                <c:pt idx="5" formatCode="#,##0.0_i">
                  <c:v>60.701183208261249</c:v>
                </c:pt>
                <c:pt idx="6" formatCode="#,##0.0_i">
                  <c:v>44.00682295228102</c:v>
                </c:pt>
                <c:pt idx="7" formatCode="#,##0.0_i">
                  <c:v>53.429984958795124</c:v>
                </c:pt>
                <c:pt idx="8" formatCode="#,##0.0_i">
                  <c:v>45.196623549119707</c:v>
                </c:pt>
                <c:pt idx="9" formatCode="#,##0.0_i">
                  <c:v>49.670290383843728</c:v>
                </c:pt>
                <c:pt idx="10" formatCode="#,##0.0_i">
                  <c:v>54.54462667291773</c:v>
                </c:pt>
                <c:pt idx="11" formatCode="#,##0.0_i">
                  <c:v>39.604753117029716</c:v>
                </c:pt>
                <c:pt idx="12" formatCode="#,##0.0_i">
                  <c:v>53.108860318851285</c:v>
                </c:pt>
                <c:pt idx="13" formatCode="#,##0.0_i">
                  <c:v>53.642767824043069</c:v>
                </c:pt>
                <c:pt idx="14" formatCode="#,##0.0_i">
                  <c:v>50.051348843572889</c:v>
                </c:pt>
                <c:pt idx="15" formatCode="#,##0.0_i">
                  <c:v>33.159232854152208</c:v>
                </c:pt>
                <c:pt idx="16" formatCode="#,##0.0_i">
                  <c:v>33.084784978019535</c:v>
                </c:pt>
                <c:pt idx="17" formatCode="#,##0.0_i">
                  <c:v>32.964880407592922</c:v>
                </c:pt>
                <c:pt idx="18" formatCode="#,##0.0_i">
                  <c:v>32.443527501311465</c:v>
                </c:pt>
                <c:pt idx="19" formatCode="#,##0.0_i">
                  <c:v>38.106445323741987</c:v>
                </c:pt>
                <c:pt idx="20" formatCode="#,##0.0_i">
                  <c:v>44.109502576156238</c:v>
                </c:pt>
                <c:pt idx="21" formatCode="#,##0.0_i">
                  <c:v>31.99275100528012</c:v>
                </c:pt>
                <c:pt idx="22" formatCode="#,##0.0_i">
                  <c:v>30.651704831256257</c:v>
                </c:pt>
                <c:pt idx="23" formatCode="#,##0.0_i">
                  <c:v>28.052580010745878</c:v>
                </c:pt>
                <c:pt idx="24" formatCode="#,##0.0_i">
                  <c:v>32.55871002223293</c:v>
                </c:pt>
                <c:pt idx="25" formatCode="#,##0.0_i">
                  <c:v>41.734441646977288</c:v>
                </c:pt>
                <c:pt idx="26" formatCode="#,##0.0_i">
                  <c:v>34.256600622662383</c:v>
                </c:pt>
                <c:pt idx="27" formatCode="#,##0.0_i">
                  <c:v>42.537021061227776</c:v>
                </c:pt>
                <c:pt idx="28" formatCode="#,##0.0_i">
                  <c:v>33.171423952879771</c:v>
                </c:pt>
                <c:pt idx="30" formatCode="#,##0.0_i">
                  <c:v>84.349380426194486</c:v>
                </c:pt>
                <c:pt idx="31" formatCode="#,##0.0_i">
                  <c:v>65.694809282698046</c:v>
                </c:pt>
                <c:pt idx="32" formatCode="#,##0.0_i">
                  <c:v>67.415741387807756</c:v>
                </c:pt>
                <c:pt idx="34" formatCode="#,##0.0_i">
                  <c:v>27.89072952009715</c:v>
                </c:pt>
                <c:pt idx="35" formatCode="#,##0.0_i">
                  <c:v>27.674881883681152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13-4ADF-A452-E14874EC5128}"/>
            </c:ext>
          </c:extLst>
        </c:ser>
        <c:ser>
          <c:idx val="1"/>
          <c:order val="3"/>
          <c:tx>
            <c:strRef>
              <c:f>'1annex Gender 2006-2020 Country'!$Z$1</c:f>
              <c:strCache>
                <c:ptCount val="1"/>
                <c:pt idx="0">
                  <c:v>Increase 2006-2020 (60 % pattern fill)</c:v>
                </c:pt>
              </c:strCache>
            </c:strRef>
          </c:tx>
          <c:spPr>
            <a:pattFill prst="pct60">
              <a:fgClr>
                <a:srgbClr val="FAA519"/>
              </a:fgClr>
              <a:bgClr>
                <a:schemeClr val="bg1"/>
              </a:bgClr>
            </a:pattFill>
            <a:ln w="25400">
              <a:noFill/>
            </a:ln>
          </c:spPr>
          <c:invertIfNegative val="0"/>
          <c:cat>
            <c:strRef>
              <c:f>'1annex Gender 2006-2020 Country'!$U$2:$U$37</c:f>
              <c:strCache>
                <c:ptCount val="36"/>
                <c:pt idx="0">
                  <c:v>EU</c:v>
                </c:pt>
                <c:pt idx="2">
                  <c:v>Sweden</c:v>
                </c:pt>
                <c:pt idx="3">
                  <c:v>Estonia</c:v>
                </c:pt>
                <c:pt idx="4">
                  <c:v>Germany</c:v>
                </c:pt>
                <c:pt idx="5">
                  <c:v>Denmark</c:v>
                </c:pt>
                <c:pt idx="6">
                  <c:v>Netherl.</c:v>
                </c:pt>
                <c:pt idx="7">
                  <c:v>Latvia</c:v>
                </c:pt>
                <c:pt idx="8">
                  <c:v>Czechia</c:v>
                </c:pt>
                <c:pt idx="9">
                  <c:v>Lithuania</c:v>
                </c:pt>
                <c:pt idx="10">
                  <c:v>Finland</c:v>
                </c:pt>
                <c:pt idx="11">
                  <c:v>Bulgaria</c:v>
                </c:pt>
                <c:pt idx="12">
                  <c:v>Ireland</c:v>
                </c:pt>
                <c:pt idx="13">
                  <c:v>Cyprus</c:v>
                </c:pt>
                <c:pt idx="14">
                  <c:v>Portugal</c:v>
                </c:pt>
                <c:pt idx="15">
                  <c:v>Hungary</c:v>
                </c:pt>
                <c:pt idx="16">
                  <c:v>Slovakia</c:v>
                </c:pt>
                <c:pt idx="17">
                  <c:v>Austria</c:v>
                </c:pt>
                <c:pt idx="18">
                  <c:v>Italy</c:v>
                </c:pt>
                <c:pt idx="19">
                  <c:v>France</c:v>
                </c:pt>
                <c:pt idx="20">
                  <c:v>Spain</c:v>
                </c:pt>
                <c:pt idx="21">
                  <c:v>Belgium</c:v>
                </c:pt>
                <c:pt idx="22">
                  <c:v>Malta</c:v>
                </c:pt>
                <c:pt idx="23">
                  <c:v>Poland</c:v>
                </c:pt>
                <c:pt idx="24">
                  <c:v>Slovenia</c:v>
                </c:pt>
                <c:pt idx="25">
                  <c:v>Romania</c:v>
                </c:pt>
                <c:pt idx="26">
                  <c:v>Croatia</c:v>
                </c:pt>
                <c:pt idx="27">
                  <c:v>Greece</c:v>
                </c:pt>
                <c:pt idx="28">
                  <c:v>Luxbg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North Macedonia</c:v>
                </c:pt>
                <c:pt idx="35">
                  <c:v>Turkey</c:v>
                </c:pt>
              </c:strCache>
            </c:strRef>
          </c:cat>
          <c:val>
            <c:numRef>
              <c:f>'1annex Gender 2006-2020 Country'!$Z$2:$Z$37</c:f>
              <c:numCache>
                <c:formatCode>General</c:formatCode>
                <c:ptCount val="36"/>
                <c:pt idx="0" formatCode="#,##0.0_i">
                  <c:v>18.432970258750615</c:v>
                </c:pt>
                <c:pt idx="2" formatCode="#,##0.0_i">
                  <c:v>7.9521755274222272</c:v>
                </c:pt>
                <c:pt idx="3" formatCode="#,##0.0_i">
                  <c:v>13.529560899917861</c:v>
                </c:pt>
                <c:pt idx="4" formatCode="#,##0.0_i">
                  <c:v>23.650748541484937</c:v>
                </c:pt>
                <c:pt idx="5" formatCode="#,##0.0_i">
                  <c:v>10.721891919846009</c:v>
                </c:pt>
                <c:pt idx="6" formatCode="#,##0.0_i">
                  <c:v>26.963159017360844</c:v>
                </c:pt>
                <c:pt idx="7" formatCode="#,##0.0_i">
                  <c:v>15.16276910225222</c:v>
                </c:pt>
                <c:pt idx="8" formatCode="#,##0.0_i">
                  <c:v>22.993273003410636</c:v>
                </c:pt>
                <c:pt idx="9" formatCode="#,##0.0_i">
                  <c:v>17.920670552617374</c:v>
                </c:pt>
                <c:pt idx="10" formatCode="#,##0.0_i">
                  <c:v>12.944166420217442</c:v>
                </c:pt>
                <c:pt idx="11" formatCode="#,##0.0_i">
                  <c:v>24.622876516155202</c:v>
                </c:pt>
                <c:pt idx="12" formatCode="#,##0.0_i">
                  <c:v>8.724263129638274</c:v>
                </c:pt>
                <c:pt idx="13" formatCode="#,##0.0_i">
                  <c:v>7.3395592138961163</c:v>
                </c:pt>
                <c:pt idx="14" formatCode="#,##0.0_i">
                  <c:v>10.683975613882367</c:v>
                </c:pt>
                <c:pt idx="15" formatCode="#,##0.0_i">
                  <c:v>26.438990004779122</c:v>
                </c:pt>
                <c:pt idx="16" formatCode="#,##0.0_i">
                  <c:v>25.221861770557958</c:v>
                </c:pt>
                <c:pt idx="17" formatCode="#,##0.0_i">
                  <c:v>21.763294051891947</c:v>
                </c:pt>
                <c:pt idx="18" formatCode="#,##0.0_i">
                  <c:v>21.775063875282605</c:v>
                </c:pt>
                <c:pt idx="19" formatCode="#,##0.0_i">
                  <c:v>15.697666661377291</c:v>
                </c:pt>
                <c:pt idx="20" formatCode="#,##0.0_i">
                  <c:v>10.562440252624135</c:v>
                </c:pt>
                <c:pt idx="21" formatCode="#,##0.0_i">
                  <c:v>21.318217767050349</c:v>
                </c:pt>
                <c:pt idx="22" formatCode="#,##0.0_i">
                  <c:v>22.242718487334312</c:v>
                </c:pt>
                <c:pt idx="23" formatCode="#,##0.0_i">
                  <c:v>23.741780346100789</c:v>
                </c:pt>
                <c:pt idx="24" formatCode="#,##0.0_i">
                  <c:v>17.918818785325108</c:v>
                </c:pt>
                <c:pt idx="25" formatCode="#,##0.0_i">
                  <c:v>6.7518651072689977</c:v>
                </c:pt>
                <c:pt idx="26" formatCode="#,##0.0_i">
                  <c:v>11.251049292664533</c:v>
                </c:pt>
                <c:pt idx="27" formatCode="#,##0.0_i">
                  <c:v>2.0588048404175439</c:v>
                </c:pt>
                <c:pt idx="28" formatCode="#,##0.0_i">
                  <c:v>10.835404665560141</c:v>
                </c:pt>
                <c:pt idx="30" formatCode="#,##0.0_i">
                  <c:v>-5.076787786102102</c:v>
                </c:pt>
                <c:pt idx="31" formatCode="#,##0.0_i">
                  <c:v>7.7857696566788803</c:v>
                </c:pt>
                <c:pt idx="32" formatCode="#,##0.0_i">
                  <c:v>5.3929578641695599</c:v>
                </c:pt>
                <c:pt idx="34" formatCode="#,##0.0_i">
                  <c:v>17.78001461402356</c:v>
                </c:pt>
                <c:pt idx="35" formatCode="#,##0.0_i">
                  <c:v>3.4230930519587908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13-4ADF-A452-E14874EC5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60399056"/>
        <c:axId val="1"/>
      </c:barChart>
      <c:catAx>
        <c:axId val="660399056"/>
        <c:scaling>
          <c:orientation val="maxMin"/>
        </c:scaling>
        <c:delete val="0"/>
        <c:axPos val="l"/>
        <c:numFmt formatCode="0%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80"/>
          <c:min val="-8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numFmt formatCode="0;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60399056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6480475821049909"/>
          <c:y val="0.91007676875442112"/>
          <c:w val="0.59503491078355319"/>
          <c:h val="2.77777916292634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 by sex and by</a:t>
            </a:r>
            <a:r>
              <a:rPr lang="en-US" baseline="0"/>
              <a:t> </a:t>
            </a:r>
            <a:r>
              <a:rPr lang="en-US"/>
              <a:t>country, 2020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600" b="0" i="0" baseline="0">
                <a:effectLst/>
              </a:rPr>
              <a:t>(age group 20-54 and 55-64, in %)</a:t>
            </a:r>
            <a:endParaRPr lang="en-IE" sz="1600">
              <a:effectLst/>
            </a:endParaRPr>
          </a:p>
        </c:rich>
      </c:tx>
      <c:layout>
        <c:manualLayout>
          <c:xMode val="edge"/>
          <c:yMode val="edge"/>
          <c:x val="5.3333755249783329E-3"/>
          <c:y val="1.00725167086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590190750804036E-2"/>
          <c:y val="0.14204937494926539"/>
          <c:w val="0.95840980924919594"/>
          <c:h val="0.60499228833509211"/>
        </c:manualLayout>
      </c:layout>
      <c:lineChart>
        <c:grouping val="standard"/>
        <c:varyColors val="0"/>
        <c:ser>
          <c:idx val="2"/>
          <c:order val="0"/>
          <c:tx>
            <c:strRef>
              <c:f>'2 Gender 2020 Country'!$L$6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3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Pt>
            <c:idx val="0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D-1E78-4FF7-BF7E-FD9A6478B6D0}"/>
              </c:ext>
            </c:extLst>
          </c:dPt>
          <c:dPt>
            <c:idx val="3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78-4FF7-BF7E-FD9A6478B6D0}"/>
              </c:ext>
            </c:extLst>
          </c:dPt>
          <c:dPt>
            <c:idx val="6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E-1E78-4FF7-BF7E-FD9A6478B6D0}"/>
              </c:ext>
            </c:extLst>
          </c:dPt>
          <c:dPt>
            <c:idx val="9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F-1E78-4FF7-BF7E-FD9A6478B6D0}"/>
              </c:ext>
            </c:extLst>
          </c:dPt>
          <c:dPt>
            <c:idx val="12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0-1E78-4FF7-BF7E-FD9A6478B6D0}"/>
              </c:ext>
            </c:extLst>
          </c:dPt>
          <c:dPt>
            <c:idx val="15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1E78-4FF7-BF7E-FD9A6478B6D0}"/>
              </c:ext>
            </c:extLst>
          </c:dPt>
          <c:dPt>
            <c:idx val="18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1E78-4FF7-BF7E-FD9A6478B6D0}"/>
              </c:ext>
            </c:extLst>
          </c:dPt>
          <c:dPt>
            <c:idx val="21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1E78-4FF7-BF7E-FD9A6478B6D0}"/>
              </c:ext>
            </c:extLst>
          </c:dPt>
          <c:dPt>
            <c:idx val="24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4-1E78-4FF7-BF7E-FD9A6478B6D0}"/>
              </c:ext>
            </c:extLst>
          </c:dPt>
          <c:dPt>
            <c:idx val="27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78-4FF7-BF7E-FD9A6478B6D0}"/>
              </c:ext>
            </c:extLst>
          </c:dPt>
          <c:dPt>
            <c:idx val="30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5-1E78-4FF7-BF7E-FD9A6478B6D0}"/>
              </c:ext>
            </c:extLst>
          </c:dPt>
          <c:dPt>
            <c:idx val="33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6-1E78-4FF7-BF7E-FD9A6478B6D0}"/>
              </c:ext>
            </c:extLst>
          </c:dPt>
          <c:dPt>
            <c:idx val="36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1E78-4FF7-BF7E-FD9A6478B6D0}"/>
              </c:ext>
            </c:extLst>
          </c:dPt>
          <c:dPt>
            <c:idx val="39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8-1E78-4FF7-BF7E-FD9A6478B6D0}"/>
              </c:ext>
            </c:extLst>
          </c:dPt>
          <c:dPt>
            <c:idx val="42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9-1E78-4FF7-BF7E-FD9A6478B6D0}"/>
              </c:ext>
            </c:extLst>
          </c:dPt>
          <c:dPt>
            <c:idx val="45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1E78-4FF7-BF7E-FD9A6478B6D0}"/>
              </c:ext>
            </c:extLst>
          </c:dPt>
          <c:dPt>
            <c:idx val="48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B-1E78-4FF7-BF7E-FD9A6478B6D0}"/>
              </c:ext>
            </c:extLst>
          </c:dPt>
          <c:dPt>
            <c:idx val="54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1E78-4FF7-BF7E-FD9A6478B6D0}"/>
              </c:ext>
            </c:extLst>
          </c:dPt>
          <c:dPt>
            <c:idx val="57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1E78-4FF7-BF7E-FD9A6478B6D0}"/>
              </c:ext>
            </c:extLst>
          </c:dPt>
          <c:dPt>
            <c:idx val="60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E-1E78-4FF7-BF7E-FD9A6478B6D0}"/>
              </c:ext>
            </c:extLst>
          </c:dPt>
          <c:dPt>
            <c:idx val="63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F-1E78-4FF7-BF7E-FD9A6478B6D0}"/>
              </c:ext>
            </c:extLst>
          </c:dPt>
          <c:dPt>
            <c:idx val="66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1E78-4FF7-BF7E-FD9A6478B6D0}"/>
              </c:ext>
            </c:extLst>
          </c:dPt>
          <c:dPt>
            <c:idx val="69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1-1E78-4FF7-BF7E-FD9A6478B6D0}"/>
              </c:ext>
            </c:extLst>
          </c:dPt>
          <c:dPt>
            <c:idx val="72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1E78-4FF7-BF7E-FD9A6478B6D0}"/>
              </c:ext>
            </c:extLst>
          </c:dPt>
          <c:dPt>
            <c:idx val="75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1E78-4FF7-BF7E-FD9A6478B6D0}"/>
              </c:ext>
            </c:extLst>
          </c:dPt>
          <c:dPt>
            <c:idx val="78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4-1E78-4FF7-BF7E-FD9A6478B6D0}"/>
              </c:ext>
            </c:extLst>
          </c:dPt>
          <c:dPt>
            <c:idx val="81"/>
            <c:marker>
              <c:symbol val="dash"/>
              <c:size val="3"/>
              <c:spPr>
                <a:solidFill>
                  <a:schemeClr val="accent4">
                    <a:lumMod val="75000"/>
                  </a:schemeClr>
                </a:solidFill>
                <a:ln w="9525">
                  <a:solidFill>
                    <a:schemeClr val="accent4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1E78-4FF7-BF7E-FD9A6478B6D0}"/>
              </c:ext>
            </c:extLst>
          </c:dPt>
          <c:cat>
            <c:multiLvlStrRef>
              <c:f>'2 Gender 2020 Country'!$B$7:$C$112</c:f>
              <c:multiLvlStrCache>
                <c:ptCount val="106"/>
                <c:lvl>
                  <c:pt idx="0">
                    <c:v>20-54</c:v>
                  </c:pt>
                  <c:pt idx="1">
                    <c:v>55-64</c:v>
                  </c:pt>
                  <c:pt idx="3">
                    <c:v>20-54</c:v>
                  </c:pt>
                  <c:pt idx="4">
                    <c:v>55-64</c:v>
                  </c:pt>
                  <c:pt idx="6">
                    <c:v>20-54</c:v>
                  </c:pt>
                  <c:pt idx="7">
                    <c:v>55-64</c:v>
                  </c:pt>
                  <c:pt idx="9">
                    <c:v>20-54</c:v>
                  </c:pt>
                  <c:pt idx="10">
                    <c:v>55-64</c:v>
                  </c:pt>
                  <c:pt idx="12">
                    <c:v>20-54</c:v>
                  </c:pt>
                  <c:pt idx="13">
                    <c:v>55-64</c:v>
                  </c:pt>
                  <c:pt idx="15">
                    <c:v>20-54</c:v>
                  </c:pt>
                  <c:pt idx="16">
                    <c:v>55-64</c:v>
                  </c:pt>
                  <c:pt idx="18">
                    <c:v>20-54</c:v>
                  </c:pt>
                  <c:pt idx="19">
                    <c:v>55-64</c:v>
                  </c:pt>
                  <c:pt idx="21">
                    <c:v>20-54</c:v>
                  </c:pt>
                  <c:pt idx="22">
                    <c:v>55-64</c:v>
                  </c:pt>
                  <c:pt idx="24">
                    <c:v>20-54</c:v>
                  </c:pt>
                  <c:pt idx="25">
                    <c:v>55-64</c:v>
                  </c:pt>
                  <c:pt idx="27">
                    <c:v>20-54</c:v>
                  </c:pt>
                  <c:pt idx="28">
                    <c:v>55-64</c:v>
                  </c:pt>
                  <c:pt idx="30">
                    <c:v>20-54</c:v>
                  </c:pt>
                  <c:pt idx="31">
                    <c:v>55-64</c:v>
                  </c:pt>
                  <c:pt idx="33">
                    <c:v>20-54</c:v>
                  </c:pt>
                  <c:pt idx="34">
                    <c:v>55-64</c:v>
                  </c:pt>
                  <c:pt idx="36">
                    <c:v>20-54</c:v>
                  </c:pt>
                  <c:pt idx="37">
                    <c:v>55-64</c:v>
                  </c:pt>
                  <c:pt idx="39">
                    <c:v>20-54</c:v>
                  </c:pt>
                  <c:pt idx="40">
                    <c:v>55-64</c:v>
                  </c:pt>
                  <c:pt idx="42">
                    <c:v>20-54</c:v>
                  </c:pt>
                  <c:pt idx="43">
                    <c:v>55-64</c:v>
                  </c:pt>
                  <c:pt idx="45">
                    <c:v>20-54</c:v>
                  </c:pt>
                  <c:pt idx="46">
                    <c:v>55-64</c:v>
                  </c:pt>
                  <c:pt idx="48">
                    <c:v>20-54</c:v>
                  </c:pt>
                  <c:pt idx="49">
                    <c:v>55-64</c:v>
                  </c:pt>
                  <c:pt idx="51">
                    <c:v>20-54</c:v>
                  </c:pt>
                  <c:pt idx="52">
                    <c:v>55-64</c:v>
                  </c:pt>
                  <c:pt idx="54">
                    <c:v>20-54</c:v>
                  </c:pt>
                  <c:pt idx="55">
                    <c:v>55-64</c:v>
                  </c:pt>
                  <c:pt idx="57">
                    <c:v>20-54</c:v>
                  </c:pt>
                  <c:pt idx="58">
                    <c:v>55-64</c:v>
                  </c:pt>
                  <c:pt idx="60">
                    <c:v>20-54</c:v>
                  </c:pt>
                  <c:pt idx="61">
                    <c:v>55-64</c:v>
                  </c:pt>
                  <c:pt idx="63">
                    <c:v>20-54</c:v>
                  </c:pt>
                  <c:pt idx="64">
                    <c:v>55-64</c:v>
                  </c:pt>
                  <c:pt idx="66">
                    <c:v>20-54</c:v>
                  </c:pt>
                  <c:pt idx="67">
                    <c:v>55-64</c:v>
                  </c:pt>
                  <c:pt idx="69">
                    <c:v>20-54</c:v>
                  </c:pt>
                  <c:pt idx="70">
                    <c:v>55-64</c:v>
                  </c:pt>
                  <c:pt idx="72">
                    <c:v>20-54</c:v>
                  </c:pt>
                  <c:pt idx="73">
                    <c:v>55-64</c:v>
                  </c:pt>
                  <c:pt idx="75">
                    <c:v>20-54</c:v>
                  </c:pt>
                  <c:pt idx="76">
                    <c:v>55-64</c:v>
                  </c:pt>
                  <c:pt idx="78">
                    <c:v>20-54</c:v>
                  </c:pt>
                  <c:pt idx="79">
                    <c:v>55-64</c:v>
                  </c:pt>
                  <c:pt idx="81">
                    <c:v>20-54</c:v>
                  </c:pt>
                  <c:pt idx="82">
                    <c:v>55-64</c:v>
                  </c:pt>
                  <c:pt idx="85">
                    <c:v>20-54</c:v>
                  </c:pt>
                  <c:pt idx="86">
                    <c:v>55-64</c:v>
                  </c:pt>
                  <c:pt idx="88">
                    <c:v>20-54</c:v>
                  </c:pt>
                  <c:pt idx="89">
                    <c:v>55-64</c:v>
                  </c:pt>
                  <c:pt idx="91">
                    <c:v>20-54</c:v>
                  </c:pt>
                  <c:pt idx="92">
                    <c:v>55-64</c:v>
                  </c:pt>
                  <c:pt idx="95">
                    <c:v>20-54</c:v>
                  </c:pt>
                  <c:pt idx="96">
                    <c:v>55-64</c:v>
                  </c:pt>
                  <c:pt idx="98">
                    <c:v>20-54</c:v>
                  </c:pt>
                  <c:pt idx="99">
                    <c:v>55-64</c:v>
                  </c:pt>
                  <c:pt idx="101">
                    <c:v>20-54</c:v>
                  </c:pt>
                  <c:pt idx="102">
                    <c:v>55-64</c:v>
                  </c:pt>
                  <c:pt idx="104">
                    <c:v>20-54</c:v>
                  </c:pt>
                  <c:pt idx="105">
                    <c:v>55-64</c:v>
                  </c:pt>
                </c:lvl>
                <c:lvl>
                  <c:pt idx="0">
                    <c:v>EU</c:v>
                  </c:pt>
                  <c:pt idx="3">
                    <c:v>Sweden</c:v>
                  </c:pt>
                  <c:pt idx="6">
                    <c:v>Estonia</c:v>
                  </c:pt>
                  <c:pt idx="9">
                    <c:v>Germany</c:v>
                  </c:pt>
                  <c:pt idx="12">
                    <c:v>Denmark</c:v>
                  </c:pt>
                  <c:pt idx="15">
                    <c:v>Netherl.</c:v>
                  </c:pt>
                  <c:pt idx="18">
                    <c:v>Latvia</c:v>
                  </c:pt>
                  <c:pt idx="21">
                    <c:v>Czechia</c:v>
                  </c:pt>
                  <c:pt idx="24">
                    <c:v>Lithuania</c:v>
                  </c:pt>
                  <c:pt idx="27">
                    <c:v>Finland</c:v>
                  </c:pt>
                  <c:pt idx="30">
                    <c:v>Bulgaria</c:v>
                  </c:pt>
                  <c:pt idx="33">
                    <c:v>Ireland</c:v>
                  </c:pt>
                  <c:pt idx="36">
                    <c:v>Cyprus</c:v>
                  </c:pt>
                  <c:pt idx="39">
                    <c:v>Portugal</c:v>
                  </c:pt>
                  <c:pt idx="42">
                    <c:v>Hungary</c:v>
                  </c:pt>
                  <c:pt idx="45">
                    <c:v>Slovakia</c:v>
                  </c:pt>
                  <c:pt idx="48">
                    <c:v>Austria</c:v>
                  </c:pt>
                  <c:pt idx="51">
                    <c:v>Italy</c:v>
                  </c:pt>
                  <c:pt idx="54">
                    <c:v>France</c:v>
                  </c:pt>
                  <c:pt idx="57">
                    <c:v>Spain</c:v>
                  </c:pt>
                  <c:pt idx="60">
                    <c:v>Belgium</c:v>
                  </c:pt>
                  <c:pt idx="63">
                    <c:v>Malta</c:v>
                  </c:pt>
                  <c:pt idx="66">
                    <c:v>Poland</c:v>
                  </c:pt>
                  <c:pt idx="69">
                    <c:v>Slovenia</c:v>
                  </c:pt>
                  <c:pt idx="72">
                    <c:v>Romania</c:v>
                  </c:pt>
                  <c:pt idx="75">
                    <c:v>Croatia</c:v>
                  </c:pt>
                  <c:pt idx="78">
                    <c:v>Greece</c:v>
                  </c:pt>
                  <c:pt idx="81">
                    <c:v>Luxbg</c:v>
                  </c:pt>
                  <c:pt idx="85">
                    <c:v>Iceland</c:v>
                  </c:pt>
                  <c:pt idx="88">
                    <c:v>Switzerl.</c:v>
                  </c:pt>
                  <c:pt idx="91">
                    <c:v>Norway</c:v>
                  </c:pt>
                  <c:pt idx="95">
                    <c:v>Serbia</c:v>
                  </c:pt>
                  <c:pt idx="98">
                    <c:v>N.Maced</c:v>
                  </c:pt>
                  <c:pt idx="101">
                    <c:v>Monten.</c:v>
                  </c:pt>
                  <c:pt idx="104">
                    <c:v>Turkey</c:v>
                  </c:pt>
                </c:lvl>
              </c:multiLvlStrCache>
            </c:multiLvlStrRef>
          </c:cat>
          <c:val>
            <c:numRef>
              <c:f>'2 Gender 2020 Country'!$L$7:$L$112</c:f>
              <c:numCache>
                <c:formatCode>_-* #,##0.0_-;\-* #,##0.0_-;_-* "-"??_-;_-@_-</c:formatCode>
                <c:ptCount val="106"/>
                <c:pt idx="0">
                  <c:v>76.154729429465576</c:v>
                </c:pt>
                <c:pt idx="1">
                  <c:v>59.62448623974894</c:v>
                </c:pt>
                <c:pt idx="3">
                  <c:v>81.625078169994509</c:v>
                </c:pt>
                <c:pt idx="4">
                  <c:v>77.599668886391484</c:v>
                </c:pt>
                <c:pt idx="6">
                  <c:v>80.736693361484711</c:v>
                </c:pt>
                <c:pt idx="7">
                  <c:v>71.976662333948852</c:v>
                </c:pt>
                <c:pt idx="9">
                  <c:v>82.760228547762338</c:v>
                </c:pt>
                <c:pt idx="10">
                  <c:v>71.774745498876669</c:v>
                </c:pt>
                <c:pt idx="12">
                  <c:v>79.6245789234749</c:v>
                </c:pt>
                <c:pt idx="13">
                  <c:v>71.423075128107271</c:v>
                </c:pt>
                <c:pt idx="15">
                  <c:v>82.705901192804774</c:v>
                </c:pt>
                <c:pt idx="16">
                  <c:v>70.96998196964185</c:v>
                </c:pt>
                <c:pt idx="18">
                  <c:v>79.704274762975274</c:v>
                </c:pt>
                <c:pt idx="19">
                  <c:v>68.592754061047344</c:v>
                </c:pt>
                <c:pt idx="21">
                  <c:v>82.690953728936705</c:v>
                </c:pt>
                <c:pt idx="22">
                  <c:v>68.189896552530357</c:v>
                </c:pt>
                <c:pt idx="24">
                  <c:v>79.61581043946083</c:v>
                </c:pt>
                <c:pt idx="25">
                  <c:v>67.590960936461101</c:v>
                </c:pt>
                <c:pt idx="27">
                  <c:v>79.202310845153988</c:v>
                </c:pt>
                <c:pt idx="28">
                  <c:v>67.488793093135172</c:v>
                </c:pt>
                <c:pt idx="30">
                  <c:v>76.141409533747861</c:v>
                </c:pt>
                <c:pt idx="31">
                  <c:v>64.227629633184904</c:v>
                </c:pt>
                <c:pt idx="33">
                  <c:v>76.033650455982638</c:v>
                </c:pt>
                <c:pt idx="34">
                  <c:v>61.833123448489552</c:v>
                </c:pt>
                <c:pt idx="36">
                  <c:v>78.347181113365963</c:v>
                </c:pt>
                <c:pt idx="37">
                  <c:v>60.982327037939186</c:v>
                </c:pt>
                <c:pt idx="39">
                  <c:v>78.967720639557754</c:v>
                </c:pt>
                <c:pt idx="40">
                  <c:v>60.735324457455256</c:v>
                </c:pt>
                <c:pt idx="42">
                  <c:v>78.99727275546941</c:v>
                </c:pt>
                <c:pt idx="43">
                  <c:v>59.598222858931329</c:v>
                </c:pt>
                <c:pt idx="45">
                  <c:v>76.220048461071258</c:v>
                </c:pt>
                <c:pt idx="46">
                  <c:v>58.306646748577499</c:v>
                </c:pt>
                <c:pt idx="48">
                  <c:v>81.769134122812517</c:v>
                </c:pt>
                <c:pt idx="49">
                  <c:v>54.728174459484869</c:v>
                </c:pt>
                <c:pt idx="51">
                  <c:v>65.195386980906065</c:v>
                </c:pt>
                <c:pt idx="52">
                  <c:v>54.21859137659407</c:v>
                </c:pt>
                <c:pt idx="54">
                  <c:v>76.62061246807032</c:v>
                </c:pt>
                <c:pt idx="55">
                  <c:v>53.80411198511927</c:v>
                </c:pt>
                <c:pt idx="57">
                  <c:v>68.861976421303652</c:v>
                </c:pt>
                <c:pt idx="58">
                  <c:v>54.671942828780367</c:v>
                </c:pt>
                <c:pt idx="60">
                  <c:v>74.954064163145929</c:v>
                </c:pt>
                <c:pt idx="61">
                  <c:v>53.310968772330469</c:v>
                </c:pt>
                <c:pt idx="63">
                  <c:v>83.10438962744071</c:v>
                </c:pt>
                <c:pt idx="64">
                  <c:v>52.894423318590562</c:v>
                </c:pt>
                <c:pt idx="66">
                  <c:v>79.747813448997704</c:v>
                </c:pt>
                <c:pt idx="67">
                  <c:v>51.794360356846674</c:v>
                </c:pt>
                <c:pt idx="69">
                  <c:v>83.551814225274683</c:v>
                </c:pt>
                <c:pt idx="70">
                  <c:v>50.477528807558038</c:v>
                </c:pt>
                <c:pt idx="72">
                  <c:v>76.395700879696719</c:v>
                </c:pt>
                <c:pt idx="73">
                  <c:v>48.486306754246279</c:v>
                </c:pt>
                <c:pt idx="75">
                  <c:v>73.888116556631928</c:v>
                </c:pt>
                <c:pt idx="76">
                  <c:v>45.507649915326915</c:v>
                </c:pt>
                <c:pt idx="78">
                  <c:v>65.996468092841525</c:v>
                </c:pt>
                <c:pt idx="79">
                  <c:v>44.59582590164532</c:v>
                </c:pt>
                <c:pt idx="81">
                  <c:v>78.800103028449868</c:v>
                </c:pt>
                <c:pt idx="82">
                  <c:v>44.006828618439911</c:v>
                </c:pt>
                <c:pt idx="85">
                  <c:v>83.011274287694249</c:v>
                </c:pt>
                <c:pt idx="86">
                  <c:v>79.272592640092384</c:v>
                </c:pt>
                <c:pt idx="88">
                  <c:v>85.008648131820252</c:v>
                </c:pt>
                <c:pt idx="89">
                  <c:v>73.480578939376926</c:v>
                </c:pt>
                <c:pt idx="91">
                  <c:v>80.341191336853043</c:v>
                </c:pt>
                <c:pt idx="92">
                  <c:v>72.808699251977302</c:v>
                </c:pt>
                <c:pt idx="95">
                  <c:v>70.129180444802671</c:v>
                </c:pt>
                <c:pt idx="96">
                  <c:v>52.163565555422245</c:v>
                </c:pt>
                <c:pt idx="98">
                  <c:v>62.477911205101051</c:v>
                </c:pt>
                <c:pt idx="99">
                  <c:v>45.67074413412071</c:v>
                </c:pt>
                <c:pt idx="101">
                  <c:v>57.94610634541452</c:v>
                </c:pt>
                <c:pt idx="102">
                  <c:v>44.232417686931072</c:v>
                </c:pt>
                <c:pt idx="104">
                  <c:v>54.966340015172406</c:v>
                </c:pt>
                <c:pt idx="105">
                  <c:v>31.09797493563994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8-4FF7-BF7E-FD9A6478B6D0}"/>
            </c:ext>
          </c:extLst>
        </c:ser>
        <c:ser>
          <c:idx val="0"/>
          <c:order val="1"/>
          <c:tx>
            <c:strRef>
              <c:f>'2 Gender 2020 Country'!$J$6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78-4FF7-BF7E-FD9A6478B6D0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78-4FF7-BF7E-FD9A6478B6D0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78-4FF7-BF7E-FD9A6478B6D0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78-4FF7-BF7E-FD9A6478B6D0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78-4FF7-BF7E-FD9A6478B6D0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78-4FF7-BF7E-FD9A6478B6D0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78-4FF7-BF7E-FD9A6478B6D0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78-4FF7-BF7E-FD9A6478B6D0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78-4FF7-BF7E-FD9A6478B6D0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78-4FF7-BF7E-FD9A6478B6D0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78-4FF7-BF7E-FD9A6478B6D0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78-4FF7-BF7E-FD9A6478B6D0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78-4FF7-BF7E-FD9A6478B6D0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78-4FF7-BF7E-FD9A6478B6D0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78-4FF7-BF7E-FD9A6478B6D0}"/>
              </c:ext>
            </c:extLst>
          </c:dPt>
          <c:dPt>
            <c:idx val="4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78-4FF7-BF7E-FD9A6478B6D0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78-4FF7-BF7E-FD9A6478B6D0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C-1E78-4FF7-BF7E-FD9A6478B6D0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78-4FF7-BF7E-FD9A6478B6D0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78-4FF7-BF7E-FD9A6478B6D0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78-4FF7-BF7E-FD9A6478B6D0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78-4FF7-BF7E-FD9A6478B6D0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78-4FF7-BF7E-FD9A6478B6D0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78-4FF7-BF7E-FD9A6478B6D0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78-4FF7-BF7E-FD9A6478B6D0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78-4FF7-BF7E-FD9A6478B6D0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78-4FF7-BF7E-FD9A6478B6D0}"/>
              </c:ext>
            </c:extLst>
          </c:dPt>
          <c:dPt>
            <c:idx val="8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78-4FF7-BF7E-FD9A6478B6D0}"/>
              </c:ext>
            </c:extLst>
          </c:dPt>
          <c:dPt>
            <c:idx val="8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E247-4A7E-9009-9CE9E7008505}"/>
              </c:ext>
            </c:extLst>
          </c:dPt>
          <c:dPt>
            <c:idx val="8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E247-4A7E-9009-9CE9E7008505}"/>
              </c:ext>
            </c:extLst>
          </c:dPt>
          <c:dPt>
            <c:idx val="9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9-E247-4A7E-9009-9CE9E7008505}"/>
              </c:ext>
            </c:extLst>
          </c:dPt>
          <c:dPt>
            <c:idx val="9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E247-4A7E-9009-9CE9E7008505}"/>
              </c:ext>
            </c:extLst>
          </c:dPt>
          <c:dPt>
            <c:idx val="9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B-E247-4A7E-9009-9CE9E7008505}"/>
              </c:ext>
            </c:extLst>
          </c:dPt>
          <c:dPt>
            <c:idx val="10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C-E247-4A7E-9009-9CE9E7008505}"/>
              </c:ext>
            </c:extLst>
          </c:dPt>
          <c:dPt>
            <c:idx val="104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D-E247-4A7E-9009-9CE9E7008505}"/>
              </c:ext>
            </c:extLst>
          </c:dPt>
          <c:cat>
            <c:multiLvlStrRef>
              <c:f>'2 Gender 2020 Country'!$B$7:$C$112</c:f>
              <c:multiLvlStrCache>
                <c:ptCount val="106"/>
                <c:lvl>
                  <c:pt idx="0">
                    <c:v>20-54</c:v>
                  </c:pt>
                  <c:pt idx="1">
                    <c:v>55-64</c:v>
                  </c:pt>
                  <c:pt idx="3">
                    <c:v>20-54</c:v>
                  </c:pt>
                  <c:pt idx="4">
                    <c:v>55-64</c:v>
                  </c:pt>
                  <c:pt idx="6">
                    <c:v>20-54</c:v>
                  </c:pt>
                  <c:pt idx="7">
                    <c:v>55-64</c:v>
                  </c:pt>
                  <c:pt idx="9">
                    <c:v>20-54</c:v>
                  </c:pt>
                  <c:pt idx="10">
                    <c:v>55-64</c:v>
                  </c:pt>
                  <c:pt idx="12">
                    <c:v>20-54</c:v>
                  </c:pt>
                  <c:pt idx="13">
                    <c:v>55-64</c:v>
                  </c:pt>
                  <c:pt idx="15">
                    <c:v>20-54</c:v>
                  </c:pt>
                  <c:pt idx="16">
                    <c:v>55-64</c:v>
                  </c:pt>
                  <c:pt idx="18">
                    <c:v>20-54</c:v>
                  </c:pt>
                  <c:pt idx="19">
                    <c:v>55-64</c:v>
                  </c:pt>
                  <c:pt idx="21">
                    <c:v>20-54</c:v>
                  </c:pt>
                  <c:pt idx="22">
                    <c:v>55-64</c:v>
                  </c:pt>
                  <c:pt idx="24">
                    <c:v>20-54</c:v>
                  </c:pt>
                  <c:pt idx="25">
                    <c:v>55-64</c:v>
                  </c:pt>
                  <c:pt idx="27">
                    <c:v>20-54</c:v>
                  </c:pt>
                  <c:pt idx="28">
                    <c:v>55-64</c:v>
                  </c:pt>
                  <c:pt idx="30">
                    <c:v>20-54</c:v>
                  </c:pt>
                  <c:pt idx="31">
                    <c:v>55-64</c:v>
                  </c:pt>
                  <c:pt idx="33">
                    <c:v>20-54</c:v>
                  </c:pt>
                  <c:pt idx="34">
                    <c:v>55-64</c:v>
                  </c:pt>
                  <c:pt idx="36">
                    <c:v>20-54</c:v>
                  </c:pt>
                  <c:pt idx="37">
                    <c:v>55-64</c:v>
                  </c:pt>
                  <c:pt idx="39">
                    <c:v>20-54</c:v>
                  </c:pt>
                  <c:pt idx="40">
                    <c:v>55-64</c:v>
                  </c:pt>
                  <c:pt idx="42">
                    <c:v>20-54</c:v>
                  </c:pt>
                  <c:pt idx="43">
                    <c:v>55-64</c:v>
                  </c:pt>
                  <c:pt idx="45">
                    <c:v>20-54</c:v>
                  </c:pt>
                  <c:pt idx="46">
                    <c:v>55-64</c:v>
                  </c:pt>
                  <c:pt idx="48">
                    <c:v>20-54</c:v>
                  </c:pt>
                  <c:pt idx="49">
                    <c:v>55-64</c:v>
                  </c:pt>
                  <c:pt idx="51">
                    <c:v>20-54</c:v>
                  </c:pt>
                  <c:pt idx="52">
                    <c:v>55-64</c:v>
                  </c:pt>
                  <c:pt idx="54">
                    <c:v>20-54</c:v>
                  </c:pt>
                  <c:pt idx="55">
                    <c:v>55-64</c:v>
                  </c:pt>
                  <c:pt idx="57">
                    <c:v>20-54</c:v>
                  </c:pt>
                  <c:pt idx="58">
                    <c:v>55-64</c:v>
                  </c:pt>
                  <c:pt idx="60">
                    <c:v>20-54</c:v>
                  </c:pt>
                  <c:pt idx="61">
                    <c:v>55-64</c:v>
                  </c:pt>
                  <c:pt idx="63">
                    <c:v>20-54</c:v>
                  </c:pt>
                  <c:pt idx="64">
                    <c:v>55-64</c:v>
                  </c:pt>
                  <c:pt idx="66">
                    <c:v>20-54</c:v>
                  </c:pt>
                  <c:pt idx="67">
                    <c:v>55-64</c:v>
                  </c:pt>
                  <c:pt idx="69">
                    <c:v>20-54</c:v>
                  </c:pt>
                  <c:pt idx="70">
                    <c:v>55-64</c:v>
                  </c:pt>
                  <c:pt idx="72">
                    <c:v>20-54</c:v>
                  </c:pt>
                  <c:pt idx="73">
                    <c:v>55-64</c:v>
                  </c:pt>
                  <c:pt idx="75">
                    <c:v>20-54</c:v>
                  </c:pt>
                  <c:pt idx="76">
                    <c:v>55-64</c:v>
                  </c:pt>
                  <c:pt idx="78">
                    <c:v>20-54</c:v>
                  </c:pt>
                  <c:pt idx="79">
                    <c:v>55-64</c:v>
                  </c:pt>
                  <c:pt idx="81">
                    <c:v>20-54</c:v>
                  </c:pt>
                  <c:pt idx="82">
                    <c:v>55-64</c:v>
                  </c:pt>
                  <c:pt idx="85">
                    <c:v>20-54</c:v>
                  </c:pt>
                  <c:pt idx="86">
                    <c:v>55-64</c:v>
                  </c:pt>
                  <c:pt idx="88">
                    <c:v>20-54</c:v>
                  </c:pt>
                  <c:pt idx="89">
                    <c:v>55-64</c:v>
                  </c:pt>
                  <c:pt idx="91">
                    <c:v>20-54</c:v>
                  </c:pt>
                  <c:pt idx="92">
                    <c:v>55-64</c:v>
                  </c:pt>
                  <c:pt idx="95">
                    <c:v>20-54</c:v>
                  </c:pt>
                  <c:pt idx="96">
                    <c:v>55-64</c:v>
                  </c:pt>
                  <c:pt idx="98">
                    <c:v>20-54</c:v>
                  </c:pt>
                  <c:pt idx="99">
                    <c:v>55-64</c:v>
                  </c:pt>
                  <c:pt idx="101">
                    <c:v>20-54</c:v>
                  </c:pt>
                  <c:pt idx="102">
                    <c:v>55-64</c:v>
                  </c:pt>
                  <c:pt idx="104">
                    <c:v>20-54</c:v>
                  </c:pt>
                  <c:pt idx="105">
                    <c:v>55-64</c:v>
                  </c:pt>
                </c:lvl>
                <c:lvl>
                  <c:pt idx="0">
                    <c:v>EU</c:v>
                  </c:pt>
                  <c:pt idx="3">
                    <c:v>Sweden</c:v>
                  </c:pt>
                  <c:pt idx="6">
                    <c:v>Estonia</c:v>
                  </c:pt>
                  <c:pt idx="9">
                    <c:v>Germany</c:v>
                  </c:pt>
                  <c:pt idx="12">
                    <c:v>Denmark</c:v>
                  </c:pt>
                  <c:pt idx="15">
                    <c:v>Netherl.</c:v>
                  </c:pt>
                  <c:pt idx="18">
                    <c:v>Latvia</c:v>
                  </c:pt>
                  <c:pt idx="21">
                    <c:v>Czechia</c:v>
                  </c:pt>
                  <c:pt idx="24">
                    <c:v>Lithuania</c:v>
                  </c:pt>
                  <c:pt idx="27">
                    <c:v>Finland</c:v>
                  </c:pt>
                  <c:pt idx="30">
                    <c:v>Bulgaria</c:v>
                  </c:pt>
                  <c:pt idx="33">
                    <c:v>Ireland</c:v>
                  </c:pt>
                  <c:pt idx="36">
                    <c:v>Cyprus</c:v>
                  </c:pt>
                  <c:pt idx="39">
                    <c:v>Portugal</c:v>
                  </c:pt>
                  <c:pt idx="42">
                    <c:v>Hungary</c:v>
                  </c:pt>
                  <c:pt idx="45">
                    <c:v>Slovakia</c:v>
                  </c:pt>
                  <c:pt idx="48">
                    <c:v>Austria</c:v>
                  </c:pt>
                  <c:pt idx="51">
                    <c:v>Italy</c:v>
                  </c:pt>
                  <c:pt idx="54">
                    <c:v>France</c:v>
                  </c:pt>
                  <c:pt idx="57">
                    <c:v>Spain</c:v>
                  </c:pt>
                  <c:pt idx="60">
                    <c:v>Belgium</c:v>
                  </c:pt>
                  <c:pt idx="63">
                    <c:v>Malta</c:v>
                  </c:pt>
                  <c:pt idx="66">
                    <c:v>Poland</c:v>
                  </c:pt>
                  <c:pt idx="69">
                    <c:v>Slovenia</c:v>
                  </c:pt>
                  <c:pt idx="72">
                    <c:v>Romania</c:v>
                  </c:pt>
                  <c:pt idx="75">
                    <c:v>Croatia</c:v>
                  </c:pt>
                  <c:pt idx="78">
                    <c:v>Greece</c:v>
                  </c:pt>
                  <c:pt idx="81">
                    <c:v>Luxbg</c:v>
                  </c:pt>
                  <c:pt idx="85">
                    <c:v>Iceland</c:v>
                  </c:pt>
                  <c:pt idx="88">
                    <c:v>Switzerl.</c:v>
                  </c:pt>
                  <c:pt idx="91">
                    <c:v>Norway</c:v>
                  </c:pt>
                  <c:pt idx="95">
                    <c:v>Serbia</c:v>
                  </c:pt>
                  <c:pt idx="98">
                    <c:v>N.Maced</c:v>
                  </c:pt>
                  <c:pt idx="101">
                    <c:v>Monten.</c:v>
                  </c:pt>
                  <c:pt idx="104">
                    <c:v>Turkey</c:v>
                  </c:pt>
                </c:lvl>
              </c:multiLvlStrCache>
            </c:multiLvlStrRef>
          </c:cat>
          <c:val>
            <c:numRef>
              <c:f>'2 Gender 2020 Country'!$J$7:$J$112</c:f>
              <c:numCache>
                <c:formatCode>_-* #,##0.0_-;\-* #,##0.0_-;_-* "-"??_-;_-@_-</c:formatCode>
                <c:ptCount val="106"/>
                <c:pt idx="0">
                  <c:v>81.404907081583232</c:v>
                </c:pt>
                <c:pt idx="1">
                  <c:v>66.235466642538697</c:v>
                </c:pt>
                <c:pt idx="3">
                  <c:v>84.085438235017463</c:v>
                </c:pt>
                <c:pt idx="4">
                  <c:v>79.816868839151951</c:v>
                </c:pt>
                <c:pt idx="6">
                  <c:v>85.161946674241989</c:v>
                </c:pt>
                <c:pt idx="7">
                  <c:v>68.675474541255312</c:v>
                </c:pt>
                <c:pt idx="9">
                  <c:v>85.630659065055113</c:v>
                </c:pt>
                <c:pt idx="10">
                  <c:v>75.499410266819055</c:v>
                </c:pt>
                <c:pt idx="12">
                  <c:v>82.855846670708971</c:v>
                </c:pt>
                <c:pt idx="13">
                  <c:v>75.789804711240791</c:v>
                </c:pt>
                <c:pt idx="15">
                  <c:v>85.935060221215124</c:v>
                </c:pt>
                <c:pt idx="16">
                  <c:v>79.370202771549046</c:v>
                </c:pt>
                <c:pt idx="18">
                  <c:v>81.648343047058319</c:v>
                </c:pt>
                <c:pt idx="19">
                  <c:v>69.457982791525467</c:v>
                </c:pt>
                <c:pt idx="21">
                  <c:v>90.221146433229734</c:v>
                </c:pt>
                <c:pt idx="22">
                  <c:v>75.237197663413326</c:v>
                </c:pt>
                <c:pt idx="24">
                  <c:v>80.164659981787494</c:v>
                </c:pt>
                <c:pt idx="25">
                  <c:v>68.408669229481887</c:v>
                </c:pt>
                <c:pt idx="27">
                  <c:v>81.241473620341296</c:v>
                </c:pt>
                <c:pt idx="28">
                  <c:v>66.567097665921054</c:v>
                </c:pt>
                <c:pt idx="30">
                  <c:v>80.131014201571546</c:v>
                </c:pt>
                <c:pt idx="31">
                  <c:v>69.400014537734322</c:v>
                </c:pt>
                <c:pt idx="33">
                  <c:v>81.764803822299413</c:v>
                </c:pt>
                <c:pt idx="34">
                  <c:v>69.584366441921688</c:v>
                </c:pt>
                <c:pt idx="36">
                  <c:v>83.086486511248822</c:v>
                </c:pt>
                <c:pt idx="37">
                  <c:v>73.233106053543821</c:v>
                </c:pt>
                <c:pt idx="39">
                  <c:v>81.361339439734166</c:v>
                </c:pt>
                <c:pt idx="40">
                  <c:v>65.63941082645735</c:v>
                </c:pt>
                <c:pt idx="42">
                  <c:v>85.784582221849163</c:v>
                </c:pt>
                <c:pt idx="43">
                  <c:v>71.629042899868992</c:v>
                </c:pt>
                <c:pt idx="45">
                  <c:v>82.952289828210397</c:v>
                </c:pt>
                <c:pt idx="46">
                  <c:v>61.657444264355277</c:v>
                </c:pt>
                <c:pt idx="48">
                  <c:v>84.455722989857449</c:v>
                </c:pt>
                <c:pt idx="49">
                  <c:v>62.655899735937005</c:v>
                </c:pt>
                <c:pt idx="51">
                  <c:v>74.999528565056011</c:v>
                </c:pt>
                <c:pt idx="52">
                  <c:v>64.516594047330628</c:v>
                </c:pt>
                <c:pt idx="54">
                  <c:v>80.480453120719744</c:v>
                </c:pt>
                <c:pt idx="55">
                  <c:v>56.002229861248139</c:v>
                </c:pt>
                <c:pt idx="57">
                  <c:v>74.147650182700417</c:v>
                </c:pt>
                <c:pt idx="58">
                  <c:v>61.637641993756795</c:v>
                </c:pt>
                <c:pt idx="60">
                  <c:v>78.600801461373095</c:v>
                </c:pt>
                <c:pt idx="61">
                  <c:v>58.672009123037242</c:v>
                </c:pt>
                <c:pt idx="63">
                  <c:v>89.761002177500572</c:v>
                </c:pt>
                <c:pt idx="64">
                  <c:v>67.181247343560784</c:v>
                </c:pt>
                <c:pt idx="66">
                  <c:v>86.185236720888</c:v>
                </c:pt>
                <c:pt idx="67">
                  <c:v>63.650547790294567</c:v>
                </c:pt>
                <c:pt idx="69">
                  <c:v>85.878370000358856</c:v>
                </c:pt>
                <c:pt idx="70">
                  <c:v>54.352803180143063</c:v>
                </c:pt>
                <c:pt idx="72">
                  <c:v>84.984498505033642</c:v>
                </c:pt>
                <c:pt idx="73">
                  <c:v>60.407483263528235</c:v>
                </c:pt>
                <c:pt idx="75">
                  <c:v>78.444641065008156</c:v>
                </c:pt>
                <c:pt idx="76">
                  <c:v>53.432287225464584</c:v>
                </c:pt>
                <c:pt idx="78">
                  <c:v>74.415142207013474</c:v>
                </c:pt>
                <c:pt idx="79">
                  <c:v>56.982382211615729</c:v>
                </c:pt>
                <c:pt idx="81">
                  <c:v>82.42888291566392</c:v>
                </c:pt>
                <c:pt idx="82">
                  <c:v>47.262301683402178</c:v>
                </c:pt>
                <c:pt idx="85">
                  <c:v>85.163637193526384</c:v>
                </c:pt>
                <c:pt idx="86">
                  <c:v>84.997989286287819</c:v>
                </c:pt>
                <c:pt idx="88">
                  <c:v>88.65897970967184</c:v>
                </c:pt>
                <c:pt idx="89">
                  <c:v>79.164297698884667</c:v>
                </c:pt>
                <c:pt idx="91">
                  <c:v>82.246100982472214</c:v>
                </c:pt>
                <c:pt idx="92">
                  <c:v>76.354935176895083</c:v>
                </c:pt>
                <c:pt idx="95">
                  <c:v>76.02253916634055</c:v>
                </c:pt>
                <c:pt idx="96">
                  <c:v>62.060061020961328</c:v>
                </c:pt>
                <c:pt idx="98">
                  <c:v>70.971525573629364</c:v>
                </c:pt>
                <c:pt idx="99">
                  <c:v>60.291733791794499</c:v>
                </c:pt>
                <c:pt idx="101">
                  <c:v>63.66663566191972</c:v>
                </c:pt>
                <c:pt idx="102">
                  <c:v>53.502171088066603</c:v>
                </c:pt>
                <c:pt idx="104">
                  <c:v>74.807728325201026</c:v>
                </c:pt>
                <c:pt idx="105">
                  <c:v>45.835439407126351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8-4FF7-BF7E-FD9A6478B6D0}"/>
            </c:ext>
          </c:extLst>
        </c:ser>
        <c:ser>
          <c:idx val="1"/>
          <c:order val="2"/>
          <c:tx>
            <c:strRef>
              <c:f>'2 Gender 2020 Country'!$K$6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78-4FF7-BF7E-FD9A6478B6D0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78-4FF7-BF7E-FD9A6478B6D0}"/>
              </c:ext>
            </c:extLst>
          </c:dPt>
          <c:dPt>
            <c:idx val="6"/>
            <c:marker>
              <c:symbol val="diamond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78-4FF7-BF7E-FD9A6478B6D0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E78-4FF7-BF7E-FD9A6478B6D0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E78-4FF7-BF7E-FD9A6478B6D0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E78-4FF7-BF7E-FD9A6478B6D0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E78-4FF7-BF7E-FD9A6478B6D0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E78-4FF7-BF7E-FD9A6478B6D0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E78-4FF7-BF7E-FD9A6478B6D0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E78-4FF7-BF7E-FD9A6478B6D0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E78-4FF7-BF7E-FD9A6478B6D0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E78-4FF7-BF7E-FD9A6478B6D0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E78-4FF7-BF7E-FD9A6478B6D0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E78-4FF7-BF7E-FD9A6478B6D0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E78-4FF7-BF7E-FD9A6478B6D0}"/>
              </c:ext>
            </c:extLst>
          </c:dPt>
          <c:dPt>
            <c:idx val="4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E78-4FF7-BF7E-FD9A6478B6D0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E78-4FF7-BF7E-FD9A6478B6D0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E78-4FF7-BF7E-FD9A6478B6D0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1E78-4FF7-BF7E-FD9A6478B6D0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1E78-4FF7-BF7E-FD9A6478B6D0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1E78-4FF7-BF7E-FD9A6478B6D0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5-1E78-4FF7-BF7E-FD9A6478B6D0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1E78-4FF7-BF7E-FD9A6478B6D0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1E78-4FF7-BF7E-FD9A6478B6D0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1E78-4FF7-BF7E-FD9A6478B6D0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9-1E78-4FF7-BF7E-FD9A6478B6D0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1E78-4FF7-BF7E-FD9A6478B6D0}"/>
              </c:ext>
            </c:extLst>
          </c:dPt>
          <c:dPt>
            <c:idx val="8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B-1E78-4FF7-BF7E-FD9A6478B6D0}"/>
              </c:ext>
            </c:extLst>
          </c:dPt>
          <c:dPt>
            <c:idx val="8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4EAF-4D3E-A981-6703DE23A7C3}"/>
              </c:ext>
            </c:extLst>
          </c:dPt>
          <c:dPt>
            <c:idx val="8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4EAF-4D3E-A981-6703DE23A7C3}"/>
              </c:ext>
            </c:extLst>
          </c:dPt>
          <c:dPt>
            <c:idx val="9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E-4EAF-4D3E-A981-6703DE23A7C3}"/>
              </c:ext>
            </c:extLst>
          </c:dPt>
          <c:dPt>
            <c:idx val="9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4EAF-4D3E-A981-6703DE23A7C3}"/>
              </c:ext>
            </c:extLst>
          </c:dPt>
          <c:dPt>
            <c:idx val="9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0-4EAF-4D3E-A981-6703DE23A7C3}"/>
              </c:ext>
            </c:extLst>
          </c:dPt>
          <c:dPt>
            <c:idx val="10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4EAF-4D3E-A981-6703DE23A7C3}"/>
              </c:ext>
            </c:extLst>
          </c:dPt>
          <c:dPt>
            <c:idx val="104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2-4EAF-4D3E-A981-6703DE23A7C3}"/>
              </c:ext>
            </c:extLst>
          </c:dPt>
          <c:cat>
            <c:multiLvlStrRef>
              <c:f>'2 Gender 2020 Country'!$B$7:$C$112</c:f>
              <c:multiLvlStrCache>
                <c:ptCount val="106"/>
                <c:lvl>
                  <c:pt idx="0">
                    <c:v>20-54</c:v>
                  </c:pt>
                  <c:pt idx="1">
                    <c:v>55-64</c:v>
                  </c:pt>
                  <c:pt idx="3">
                    <c:v>20-54</c:v>
                  </c:pt>
                  <c:pt idx="4">
                    <c:v>55-64</c:v>
                  </c:pt>
                  <c:pt idx="6">
                    <c:v>20-54</c:v>
                  </c:pt>
                  <c:pt idx="7">
                    <c:v>55-64</c:v>
                  </c:pt>
                  <c:pt idx="9">
                    <c:v>20-54</c:v>
                  </c:pt>
                  <c:pt idx="10">
                    <c:v>55-64</c:v>
                  </c:pt>
                  <c:pt idx="12">
                    <c:v>20-54</c:v>
                  </c:pt>
                  <c:pt idx="13">
                    <c:v>55-64</c:v>
                  </c:pt>
                  <c:pt idx="15">
                    <c:v>20-54</c:v>
                  </c:pt>
                  <c:pt idx="16">
                    <c:v>55-64</c:v>
                  </c:pt>
                  <c:pt idx="18">
                    <c:v>20-54</c:v>
                  </c:pt>
                  <c:pt idx="19">
                    <c:v>55-64</c:v>
                  </c:pt>
                  <c:pt idx="21">
                    <c:v>20-54</c:v>
                  </c:pt>
                  <c:pt idx="22">
                    <c:v>55-64</c:v>
                  </c:pt>
                  <c:pt idx="24">
                    <c:v>20-54</c:v>
                  </c:pt>
                  <c:pt idx="25">
                    <c:v>55-64</c:v>
                  </c:pt>
                  <c:pt idx="27">
                    <c:v>20-54</c:v>
                  </c:pt>
                  <c:pt idx="28">
                    <c:v>55-64</c:v>
                  </c:pt>
                  <c:pt idx="30">
                    <c:v>20-54</c:v>
                  </c:pt>
                  <c:pt idx="31">
                    <c:v>55-64</c:v>
                  </c:pt>
                  <c:pt idx="33">
                    <c:v>20-54</c:v>
                  </c:pt>
                  <c:pt idx="34">
                    <c:v>55-64</c:v>
                  </c:pt>
                  <c:pt idx="36">
                    <c:v>20-54</c:v>
                  </c:pt>
                  <c:pt idx="37">
                    <c:v>55-64</c:v>
                  </c:pt>
                  <c:pt idx="39">
                    <c:v>20-54</c:v>
                  </c:pt>
                  <c:pt idx="40">
                    <c:v>55-64</c:v>
                  </c:pt>
                  <c:pt idx="42">
                    <c:v>20-54</c:v>
                  </c:pt>
                  <c:pt idx="43">
                    <c:v>55-64</c:v>
                  </c:pt>
                  <c:pt idx="45">
                    <c:v>20-54</c:v>
                  </c:pt>
                  <c:pt idx="46">
                    <c:v>55-64</c:v>
                  </c:pt>
                  <c:pt idx="48">
                    <c:v>20-54</c:v>
                  </c:pt>
                  <c:pt idx="49">
                    <c:v>55-64</c:v>
                  </c:pt>
                  <c:pt idx="51">
                    <c:v>20-54</c:v>
                  </c:pt>
                  <c:pt idx="52">
                    <c:v>55-64</c:v>
                  </c:pt>
                  <c:pt idx="54">
                    <c:v>20-54</c:v>
                  </c:pt>
                  <c:pt idx="55">
                    <c:v>55-64</c:v>
                  </c:pt>
                  <c:pt idx="57">
                    <c:v>20-54</c:v>
                  </c:pt>
                  <c:pt idx="58">
                    <c:v>55-64</c:v>
                  </c:pt>
                  <c:pt idx="60">
                    <c:v>20-54</c:v>
                  </c:pt>
                  <c:pt idx="61">
                    <c:v>55-64</c:v>
                  </c:pt>
                  <c:pt idx="63">
                    <c:v>20-54</c:v>
                  </c:pt>
                  <c:pt idx="64">
                    <c:v>55-64</c:v>
                  </c:pt>
                  <c:pt idx="66">
                    <c:v>20-54</c:v>
                  </c:pt>
                  <c:pt idx="67">
                    <c:v>55-64</c:v>
                  </c:pt>
                  <c:pt idx="69">
                    <c:v>20-54</c:v>
                  </c:pt>
                  <c:pt idx="70">
                    <c:v>55-64</c:v>
                  </c:pt>
                  <c:pt idx="72">
                    <c:v>20-54</c:v>
                  </c:pt>
                  <c:pt idx="73">
                    <c:v>55-64</c:v>
                  </c:pt>
                  <c:pt idx="75">
                    <c:v>20-54</c:v>
                  </c:pt>
                  <c:pt idx="76">
                    <c:v>55-64</c:v>
                  </c:pt>
                  <c:pt idx="78">
                    <c:v>20-54</c:v>
                  </c:pt>
                  <c:pt idx="79">
                    <c:v>55-64</c:v>
                  </c:pt>
                  <c:pt idx="81">
                    <c:v>20-54</c:v>
                  </c:pt>
                  <c:pt idx="82">
                    <c:v>55-64</c:v>
                  </c:pt>
                  <c:pt idx="85">
                    <c:v>20-54</c:v>
                  </c:pt>
                  <c:pt idx="86">
                    <c:v>55-64</c:v>
                  </c:pt>
                  <c:pt idx="88">
                    <c:v>20-54</c:v>
                  </c:pt>
                  <c:pt idx="89">
                    <c:v>55-64</c:v>
                  </c:pt>
                  <c:pt idx="91">
                    <c:v>20-54</c:v>
                  </c:pt>
                  <c:pt idx="92">
                    <c:v>55-64</c:v>
                  </c:pt>
                  <c:pt idx="95">
                    <c:v>20-54</c:v>
                  </c:pt>
                  <c:pt idx="96">
                    <c:v>55-64</c:v>
                  </c:pt>
                  <c:pt idx="98">
                    <c:v>20-54</c:v>
                  </c:pt>
                  <c:pt idx="99">
                    <c:v>55-64</c:v>
                  </c:pt>
                  <c:pt idx="101">
                    <c:v>20-54</c:v>
                  </c:pt>
                  <c:pt idx="102">
                    <c:v>55-64</c:v>
                  </c:pt>
                  <c:pt idx="104">
                    <c:v>20-54</c:v>
                  </c:pt>
                  <c:pt idx="105">
                    <c:v>55-64</c:v>
                  </c:pt>
                </c:lvl>
                <c:lvl>
                  <c:pt idx="0">
                    <c:v>EU</c:v>
                  </c:pt>
                  <c:pt idx="3">
                    <c:v>Sweden</c:v>
                  </c:pt>
                  <c:pt idx="6">
                    <c:v>Estonia</c:v>
                  </c:pt>
                  <c:pt idx="9">
                    <c:v>Germany</c:v>
                  </c:pt>
                  <c:pt idx="12">
                    <c:v>Denmark</c:v>
                  </c:pt>
                  <c:pt idx="15">
                    <c:v>Netherl.</c:v>
                  </c:pt>
                  <c:pt idx="18">
                    <c:v>Latvia</c:v>
                  </c:pt>
                  <c:pt idx="21">
                    <c:v>Czechia</c:v>
                  </c:pt>
                  <c:pt idx="24">
                    <c:v>Lithuania</c:v>
                  </c:pt>
                  <c:pt idx="27">
                    <c:v>Finland</c:v>
                  </c:pt>
                  <c:pt idx="30">
                    <c:v>Bulgaria</c:v>
                  </c:pt>
                  <c:pt idx="33">
                    <c:v>Ireland</c:v>
                  </c:pt>
                  <c:pt idx="36">
                    <c:v>Cyprus</c:v>
                  </c:pt>
                  <c:pt idx="39">
                    <c:v>Portugal</c:v>
                  </c:pt>
                  <c:pt idx="42">
                    <c:v>Hungary</c:v>
                  </c:pt>
                  <c:pt idx="45">
                    <c:v>Slovakia</c:v>
                  </c:pt>
                  <c:pt idx="48">
                    <c:v>Austria</c:v>
                  </c:pt>
                  <c:pt idx="51">
                    <c:v>Italy</c:v>
                  </c:pt>
                  <c:pt idx="54">
                    <c:v>France</c:v>
                  </c:pt>
                  <c:pt idx="57">
                    <c:v>Spain</c:v>
                  </c:pt>
                  <c:pt idx="60">
                    <c:v>Belgium</c:v>
                  </c:pt>
                  <c:pt idx="63">
                    <c:v>Malta</c:v>
                  </c:pt>
                  <c:pt idx="66">
                    <c:v>Poland</c:v>
                  </c:pt>
                  <c:pt idx="69">
                    <c:v>Slovenia</c:v>
                  </c:pt>
                  <c:pt idx="72">
                    <c:v>Romania</c:v>
                  </c:pt>
                  <c:pt idx="75">
                    <c:v>Croatia</c:v>
                  </c:pt>
                  <c:pt idx="78">
                    <c:v>Greece</c:v>
                  </c:pt>
                  <c:pt idx="81">
                    <c:v>Luxbg</c:v>
                  </c:pt>
                  <c:pt idx="85">
                    <c:v>Iceland</c:v>
                  </c:pt>
                  <c:pt idx="88">
                    <c:v>Switzerl.</c:v>
                  </c:pt>
                  <c:pt idx="91">
                    <c:v>Norway</c:v>
                  </c:pt>
                  <c:pt idx="95">
                    <c:v>Serbia</c:v>
                  </c:pt>
                  <c:pt idx="98">
                    <c:v>N.Maced</c:v>
                  </c:pt>
                  <c:pt idx="101">
                    <c:v>Monten.</c:v>
                  </c:pt>
                  <c:pt idx="104">
                    <c:v>Turkey</c:v>
                  </c:pt>
                </c:lvl>
              </c:multiLvlStrCache>
            </c:multiLvlStrRef>
          </c:cat>
          <c:val>
            <c:numRef>
              <c:f>'2 Gender 2020 Country'!$K$7:$K$112</c:f>
              <c:numCache>
                <c:formatCode>_-* #,##0.0_-;\-* #,##0.0_-;_-* "-"??_-;_-@_-</c:formatCode>
                <c:ptCount val="106"/>
                <c:pt idx="0">
                  <c:v>70.846297685962043</c:v>
                </c:pt>
                <c:pt idx="1">
                  <c:v>53.362485540322055</c:v>
                </c:pt>
                <c:pt idx="3">
                  <c:v>79.029619715423593</c:v>
                </c:pt>
                <c:pt idx="4">
                  <c:v>75.347612398462886</c:v>
                </c:pt>
                <c:pt idx="6">
                  <c:v>76.072181063501404</c:v>
                </c:pt>
                <c:pt idx="7">
                  <c:v>74.804324537281985</c:v>
                </c:pt>
                <c:pt idx="9">
                  <c:v>79.808937512161648</c:v>
                </c:pt>
                <c:pt idx="10">
                  <c:v>68.085844747330057</c:v>
                </c:pt>
                <c:pt idx="12">
                  <c:v>76.318353064888669</c:v>
                </c:pt>
                <c:pt idx="13">
                  <c:v>67.099637924917332</c:v>
                </c:pt>
                <c:pt idx="15">
                  <c:v>79.453222650087127</c:v>
                </c:pt>
                <c:pt idx="16">
                  <c:v>62.606985215681561</c:v>
                </c:pt>
                <c:pt idx="18">
                  <c:v>77.762581885291951</c:v>
                </c:pt>
                <c:pt idx="19">
                  <c:v>67.89810444390055</c:v>
                </c:pt>
                <c:pt idx="21">
                  <c:v>74.71267331870699</c:v>
                </c:pt>
                <c:pt idx="22">
                  <c:v>61.29781270472207</c:v>
                </c:pt>
                <c:pt idx="24">
                  <c:v>79.043461253069836</c:v>
                </c:pt>
                <c:pt idx="25">
                  <c:v>66.922547539485947</c:v>
                </c:pt>
                <c:pt idx="27">
                  <c:v>77.049271880277345</c:v>
                </c:pt>
                <c:pt idx="28">
                  <c:v>68.388282368530867</c:v>
                </c:pt>
                <c:pt idx="30">
                  <c:v>71.956226672542186</c:v>
                </c:pt>
                <c:pt idx="31">
                  <c:v>59.428245006476004</c:v>
                </c:pt>
                <c:pt idx="33">
                  <c:v>70.428962894975172</c:v>
                </c:pt>
                <c:pt idx="34">
                  <c:v>54.285009905012593</c:v>
                </c:pt>
                <c:pt idx="36">
                  <c:v>73.884496713799564</c:v>
                </c:pt>
                <c:pt idx="37">
                  <c:v>49.345159824397676</c:v>
                </c:pt>
                <c:pt idx="39">
                  <c:v>76.735086252183791</c:v>
                </c:pt>
                <c:pt idx="40">
                  <c:v>56.45997523973498</c:v>
                </c:pt>
                <c:pt idx="42">
                  <c:v>72.024801866055938</c:v>
                </c:pt>
                <c:pt idx="43">
                  <c:v>49.196471676903762</c:v>
                </c:pt>
                <c:pt idx="45">
                  <c:v>69.206928286714103</c:v>
                </c:pt>
                <c:pt idx="46">
                  <c:v>55.20141055665561</c:v>
                </c:pt>
                <c:pt idx="48">
                  <c:v>79.061005898875521</c:v>
                </c:pt>
                <c:pt idx="49">
                  <c:v>47.00459281141832</c:v>
                </c:pt>
                <c:pt idx="51">
                  <c:v>55.330619928706788</c:v>
                </c:pt>
                <c:pt idx="52">
                  <c:v>44.566725893936791</c:v>
                </c:pt>
                <c:pt idx="54">
                  <c:v>72.923797084955254</c:v>
                </c:pt>
                <c:pt idx="55">
                  <c:v>51.774601143740284</c:v>
                </c:pt>
                <c:pt idx="57">
                  <c:v>63.543549870077427</c:v>
                </c:pt>
                <c:pt idx="58">
                  <c:v>48.020260170693483</c:v>
                </c:pt>
                <c:pt idx="60">
                  <c:v>71.271526593575558</c:v>
                </c:pt>
                <c:pt idx="61">
                  <c:v>48.012114756061663</c:v>
                </c:pt>
                <c:pt idx="63">
                  <c:v>75.345625423773939</c:v>
                </c:pt>
                <c:pt idx="64">
                  <c:v>38.097097055525559</c:v>
                </c:pt>
                <c:pt idx="66">
                  <c:v>73.165004697667086</c:v>
                </c:pt>
                <c:pt idx="67">
                  <c:v>41.025981828584349</c:v>
                </c:pt>
                <c:pt idx="69">
                  <c:v>80.96101486959607</c:v>
                </c:pt>
                <c:pt idx="70">
                  <c:v>46.552609499989472</c:v>
                </c:pt>
                <c:pt idx="72">
                  <c:v>67.296745030096204</c:v>
                </c:pt>
                <c:pt idx="73">
                  <c:v>37.514430677792419</c:v>
                </c:pt>
                <c:pt idx="75">
                  <c:v>69.234460199741505</c:v>
                </c:pt>
                <c:pt idx="76">
                  <c:v>38.177123395639988</c:v>
                </c:pt>
                <c:pt idx="78">
                  <c:v>57.461742586735582</c:v>
                </c:pt>
                <c:pt idx="79">
                  <c:v>33.544689230454196</c:v>
                </c:pt>
                <c:pt idx="81">
                  <c:v>75.056862372278005</c:v>
                </c:pt>
                <c:pt idx="82">
                  <c:v>40.5831640683503</c:v>
                </c:pt>
                <c:pt idx="85">
                  <c:v>80.641512717861261</c:v>
                </c:pt>
                <c:pt idx="86">
                  <c:v>73.52902833356336</c:v>
                </c:pt>
                <c:pt idx="88">
                  <c:v>81.284767999141039</c:v>
                </c:pt>
                <c:pt idx="89">
                  <c:v>67.752324977480413</c:v>
                </c:pt>
                <c:pt idx="91">
                  <c:v>78.335650955567289</c:v>
                </c:pt>
                <c:pt idx="92">
                  <c:v>69.14533001707332</c:v>
                </c:pt>
                <c:pt idx="95">
                  <c:v>64.102212146036138</c:v>
                </c:pt>
                <c:pt idx="96">
                  <c:v>43.180956514834925</c:v>
                </c:pt>
                <c:pt idx="98">
                  <c:v>53.628527410833264</c:v>
                </c:pt>
                <c:pt idx="99">
                  <c:v>31.280841867027153</c:v>
                </c:pt>
                <c:pt idx="101">
                  <c:v>52.164484817767068</c:v>
                </c:pt>
                <c:pt idx="102">
                  <c:v>35.461937121312836</c:v>
                </c:pt>
                <c:pt idx="104">
                  <c:v>35.007838325848908</c:v>
                </c:pt>
                <c:pt idx="105">
                  <c:v>16.692598370403299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8-4FF7-BF7E-FD9A6478B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hiLowLines>
        <c:marker val="1"/>
        <c:smooth val="0"/>
        <c:axId val="729687616"/>
        <c:axId val="729661048"/>
      </c:lineChart>
      <c:catAx>
        <c:axId val="7296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61048"/>
        <c:crosses val="autoZero"/>
        <c:auto val="1"/>
        <c:lblAlgn val="ctr"/>
        <c:lblOffset val="100"/>
        <c:tickMarkSkip val="1"/>
        <c:noMultiLvlLbl val="0"/>
      </c:catAx>
      <c:valAx>
        <c:axId val="729661048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8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23207564596948"/>
          <c:y val="0.88918455908217653"/>
          <c:w val="0.15516716880460366"/>
          <c:h val="3.364032375534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people aged 55-64 with low educational attainment level by ILO status, 2006 and 2020</a:t>
            </a:r>
          </a:p>
          <a:p>
            <a:pPr algn="l">
              <a:defRPr sz="1800" b="1"/>
            </a:pPr>
            <a:r>
              <a:rPr lang="en-US" sz="1600" b="0"/>
              <a:t>(in %)</a:t>
            </a:r>
          </a:p>
        </c:rich>
      </c:tx>
      <c:layout>
        <c:manualLayout>
          <c:xMode val="edge"/>
          <c:yMode val="edge"/>
          <c:x val="5.3333333333333332E-3"/>
          <c:y val="7.26658838395794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49939527157577E-2"/>
          <c:y val="0.17183545522150648"/>
          <c:w val="0.92635702744126358"/>
          <c:h val="0.635530136829958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E48-440F-92D3-B2A3F7191D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48-440F-92D3-B2A3F7191D6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0CA-4E82-B19E-7732B2F79F6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CA-4E82-B19E-7732B2F79F68}"/>
              </c:ext>
            </c:extLst>
          </c:dPt>
          <c:cat>
            <c:multiLvlStrRef>
              <c:f>'3 Educ 2006 2020 EU'!$A$4:$B$14</c:f>
              <c:multiLvlStrCache>
                <c:ptCount val="11"/>
                <c:lvl>
                  <c:pt idx="0">
                    <c:v>2006</c:v>
                  </c:pt>
                  <c:pt idx="1">
                    <c:v>2020</c:v>
                  </c:pt>
                  <c:pt idx="3">
                    <c:v>2006</c:v>
                  </c:pt>
                  <c:pt idx="4">
                    <c:v>2020</c:v>
                  </c:pt>
                  <c:pt idx="6">
                    <c:v>2006</c:v>
                  </c:pt>
                  <c:pt idx="7">
                    <c:v>2020</c:v>
                  </c:pt>
                  <c:pt idx="9">
                    <c:v>2006</c:v>
                  </c:pt>
                  <c:pt idx="10">
                    <c:v>2020</c:v>
                  </c:pt>
                </c:lvl>
                <c:lvl>
                  <c:pt idx="0">
                    <c:v>Total</c:v>
                  </c:pt>
                  <c:pt idx="3">
                    <c:v>Employed</c:v>
                  </c:pt>
                  <c:pt idx="6">
                    <c:v>Unemployed</c:v>
                  </c:pt>
                  <c:pt idx="9">
                    <c:v>Inactive</c:v>
                  </c:pt>
                </c:lvl>
              </c:multiLvlStrCache>
            </c:multiLvlStrRef>
          </c:cat>
          <c:val>
            <c:numRef>
              <c:f>'3 Educ 2006 2020 EU'!$E$4:$E$14</c:f>
              <c:numCache>
                <c:formatCode>_-* #,##0.0_-;\-* #,##0.0_-;_-* "-"??_-;_-@_-</c:formatCode>
                <c:ptCount val="11"/>
                <c:pt idx="0">
                  <c:v>44.2690009064439</c:v>
                </c:pt>
                <c:pt idx="1">
                  <c:v>28.016918856945168</c:v>
                </c:pt>
                <c:pt idx="3">
                  <c:v>34.89783580493669</c:v>
                </c:pt>
                <c:pt idx="4">
                  <c:v>20.687940293076888</c:v>
                </c:pt>
                <c:pt idx="6">
                  <c:v>38.401197249020576</c:v>
                </c:pt>
                <c:pt idx="7">
                  <c:v>40.126477268668246</c:v>
                </c:pt>
                <c:pt idx="9">
                  <c:v>51.494874927289381</c:v>
                </c:pt>
                <c:pt idx="10">
                  <c:v>38.727273993582017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0-4373-B8CD-9756FFD5B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330104"/>
        <c:axId val="657336992"/>
      </c:barChart>
      <c:catAx>
        <c:axId val="65733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336992"/>
        <c:crosses val="autoZero"/>
        <c:auto val="1"/>
        <c:lblAlgn val="ctr"/>
        <c:lblOffset val="100"/>
        <c:noMultiLvlLbl val="0"/>
      </c:catAx>
      <c:valAx>
        <c:axId val="6573369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33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people by </a:t>
            </a:r>
            <a:r>
              <a:rPr lang="en-US" baseline="0"/>
              <a:t>educational attainment level and ILO status,</a:t>
            </a:r>
            <a:r>
              <a:rPr lang="en-US"/>
              <a:t> EU, 2006</a:t>
            </a:r>
            <a:r>
              <a:rPr lang="en-US" baseline="0"/>
              <a:t> and </a:t>
            </a:r>
            <a:r>
              <a:rPr lang="en-US"/>
              <a:t>2020</a:t>
            </a:r>
          </a:p>
          <a:p>
            <a:pPr algn="l">
              <a:defRPr sz="1800" b="1"/>
            </a:pPr>
            <a:r>
              <a:rPr lang="en-US" sz="1600" b="0"/>
              <a:t>(age group 20-54 and 55-64, in %)</a:t>
            </a:r>
          </a:p>
        </c:rich>
      </c:tx>
      <c:layout>
        <c:manualLayout>
          <c:xMode val="edge"/>
          <c:yMode val="edge"/>
          <c:x val="6.725694375922308E-3"/>
          <c:y val="5.41766879900468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8245547175455528E-2"/>
          <c:y val="0.17308962805504824"/>
          <c:w val="0.91534295917928288"/>
          <c:h val="0.5079914440352750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 Educ 2006 2020 EU'!$K$3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C4-4D0D-A2AF-E3A304F2941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C4-4D0D-A2AF-E3A304F2941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C4-4D0D-A2AF-E3A304F2941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C4-4D0D-A2AF-E3A304F2941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C4-4D0D-A2AF-E3A304F2941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C4-4D0D-A2AF-E3A304F2941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8B4-40CE-99B1-36D9C5B13EB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8B4-40CE-99B1-36D9C5B13EBD}"/>
              </c:ext>
            </c:extLst>
          </c:dPt>
          <c:cat>
            <c:multiLvlStrRef>
              <c:f>'4 Educ 2006 2020 EU'!$A$4:$C$22</c:f>
              <c:multiLvlStrCache>
                <c:ptCount val="19"/>
                <c:lvl>
                  <c:pt idx="0">
                    <c:v>2006</c:v>
                  </c:pt>
                  <c:pt idx="1">
                    <c:v>2020</c:v>
                  </c:pt>
                  <c:pt idx="2">
                    <c:v>2006</c:v>
                  </c:pt>
                  <c:pt idx="3">
                    <c:v>2020</c:v>
                  </c:pt>
                  <c:pt idx="5">
                    <c:v>2006</c:v>
                  </c:pt>
                  <c:pt idx="6">
                    <c:v>2020</c:v>
                  </c:pt>
                  <c:pt idx="7">
                    <c:v>2006</c:v>
                  </c:pt>
                  <c:pt idx="8">
                    <c:v>2020</c:v>
                  </c:pt>
                  <c:pt idx="10">
                    <c:v>2006</c:v>
                  </c:pt>
                  <c:pt idx="11">
                    <c:v>2020</c:v>
                  </c:pt>
                  <c:pt idx="12">
                    <c:v>2006</c:v>
                  </c:pt>
                  <c:pt idx="13">
                    <c:v>2020</c:v>
                  </c:pt>
                  <c:pt idx="15">
                    <c:v>2006</c:v>
                  </c:pt>
                  <c:pt idx="16">
                    <c:v>2020</c:v>
                  </c:pt>
                  <c:pt idx="17">
                    <c:v>2006</c:v>
                  </c:pt>
                  <c:pt idx="18">
                    <c:v>2020</c:v>
                  </c:pt>
                </c:lvl>
                <c:lvl>
                  <c:pt idx="0">
                    <c:v>20-54</c:v>
                  </c:pt>
                  <c:pt idx="2">
                    <c:v>55-64</c:v>
                  </c:pt>
                  <c:pt idx="5">
                    <c:v>20-54</c:v>
                  </c:pt>
                  <c:pt idx="7">
                    <c:v>55-64</c:v>
                  </c:pt>
                  <c:pt idx="10">
                    <c:v>20-54</c:v>
                  </c:pt>
                  <c:pt idx="12">
                    <c:v>55-64</c:v>
                  </c:pt>
                  <c:pt idx="15">
                    <c:v>20-54</c:v>
                  </c:pt>
                  <c:pt idx="17">
                    <c:v>55-64</c:v>
                  </c:pt>
                </c:lvl>
                <c:lvl>
                  <c:pt idx="0">
                    <c:v>Total</c:v>
                  </c:pt>
                  <c:pt idx="5">
                    <c:v>Low</c:v>
                  </c:pt>
                  <c:pt idx="10">
                    <c:v>Medium</c:v>
                  </c:pt>
                  <c:pt idx="15">
                    <c:v>High</c:v>
                  </c:pt>
                </c:lvl>
              </c:multiLvlStrCache>
            </c:multiLvlStrRef>
          </c:cat>
          <c:val>
            <c:numRef>
              <c:f>'4 Educ 2006 2020 EU'!$K$4:$K$22</c:f>
              <c:numCache>
                <c:formatCode>_-* #,##0.0_-;\-* #,##0.0_-;_-* "-"??_-;_-@_-</c:formatCode>
                <c:ptCount val="19"/>
                <c:pt idx="0">
                  <c:v>74.195130749193112</c:v>
                </c:pt>
                <c:pt idx="1">
                  <c:v>76.154729429465576</c:v>
                </c:pt>
                <c:pt idx="2">
                  <c:v>41.191515980998325</c:v>
                </c:pt>
                <c:pt idx="3">
                  <c:v>59.62448623974894</c:v>
                </c:pt>
                <c:pt idx="5">
                  <c:v>64.48389143554742</c:v>
                </c:pt>
                <c:pt idx="6">
                  <c:v>59.85997970540911</c:v>
                </c:pt>
                <c:pt idx="7">
                  <c:v>32.471813951691416</c:v>
                </c:pt>
                <c:pt idx="8">
                  <c:v>44.027247165600933</c:v>
                </c:pt>
                <c:pt idx="10">
                  <c:v>74.177391086700197</c:v>
                </c:pt>
                <c:pt idx="11">
                  <c:v>75.66391088371239</c:v>
                </c:pt>
                <c:pt idx="12">
                  <c:v>42.388353489734648</c:v>
                </c:pt>
                <c:pt idx="13">
                  <c:v>60.859723991800905</c:v>
                </c:pt>
                <c:pt idx="15">
                  <c:v>85.823015228257589</c:v>
                </c:pt>
                <c:pt idx="16">
                  <c:v>85.688565684715513</c:v>
                </c:pt>
                <c:pt idx="17">
                  <c:v>62.23489506902672</c:v>
                </c:pt>
                <c:pt idx="18">
                  <c:v>75.596647696957035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C4-4D0D-A2AF-E3A304F29414}"/>
            </c:ext>
          </c:extLst>
        </c:ser>
        <c:ser>
          <c:idx val="1"/>
          <c:order val="1"/>
          <c:tx>
            <c:strRef>
              <c:f>'4 Educ 2006 2020 EU'!$L$3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BC4-4D0D-A2AF-E3A304F2941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BC4-4D0D-A2AF-E3A304F2941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BC4-4D0D-A2AF-E3A304F2941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BC4-4D0D-A2AF-E3A304F2941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BC4-4D0D-A2AF-E3A304F2941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BC4-4D0D-A2AF-E3A304F2941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8B4-40CE-99B1-36D9C5B13EB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8B4-40CE-99B1-36D9C5B13EBD}"/>
              </c:ext>
            </c:extLst>
          </c:dPt>
          <c:cat>
            <c:multiLvlStrRef>
              <c:f>'4 Educ 2006 2020 EU'!$A$4:$C$22</c:f>
              <c:multiLvlStrCache>
                <c:ptCount val="19"/>
                <c:lvl>
                  <c:pt idx="0">
                    <c:v>2006</c:v>
                  </c:pt>
                  <c:pt idx="1">
                    <c:v>2020</c:v>
                  </c:pt>
                  <c:pt idx="2">
                    <c:v>2006</c:v>
                  </c:pt>
                  <c:pt idx="3">
                    <c:v>2020</c:v>
                  </c:pt>
                  <c:pt idx="5">
                    <c:v>2006</c:v>
                  </c:pt>
                  <c:pt idx="6">
                    <c:v>2020</c:v>
                  </c:pt>
                  <c:pt idx="7">
                    <c:v>2006</c:v>
                  </c:pt>
                  <c:pt idx="8">
                    <c:v>2020</c:v>
                  </c:pt>
                  <c:pt idx="10">
                    <c:v>2006</c:v>
                  </c:pt>
                  <c:pt idx="11">
                    <c:v>2020</c:v>
                  </c:pt>
                  <c:pt idx="12">
                    <c:v>2006</c:v>
                  </c:pt>
                  <c:pt idx="13">
                    <c:v>2020</c:v>
                  </c:pt>
                  <c:pt idx="15">
                    <c:v>2006</c:v>
                  </c:pt>
                  <c:pt idx="16">
                    <c:v>2020</c:v>
                  </c:pt>
                  <c:pt idx="17">
                    <c:v>2006</c:v>
                  </c:pt>
                  <c:pt idx="18">
                    <c:v>2020</c:v>
                  </c:pt>
                </c:lvl>
                <c:lvl>
                  <c:pt idx="0">
                    <c:v>20-54</c:v>
                  </c:pt>
                  <c:pt idx="2">
                    <c:v>55-64</c:v>
                  </c:pt>
                  <c:pt idx="5">
                    <c:v>20-54</c:v>
                  </c:pt>
                  <c:pt idx="7">
                    <c:v>55-64</c:v>
                  </c:pt>
                  <c:pt idx="10">
                    <c:v>20-54</c:v>
                  </c:pt>
                  <c:pt idx="12">
                    <c:v>55-64</c:v>
                  </c:pt>
                  <c:pt idx="15">
                    <c:v>20-54</c:v>
                  </c:pt>
                  <c:pt idx="17">
                    <c:v>55-64</c:v>
                  </c:pt>
                </c:lvl>
                <c:lvl>
                  <c:pt idx="0">
                    <c:v>Total</c:v>
                  </c:pt>
                  <c:pt idx="5">
                    <c:v>Low</c:v>
                  </c:pt>
                  <c:pt idx="10">
                    <c:v>Medium</c:v>
                  </c:pt>
                  <c:pt idx="15">
                    <c:v>High</c:v>
                  </c:pt>
                </c:lvl>
              </c:multiLvlStrCache>
            </c:multiLvlStrRef>
          </c:cat>
          <c:val>
            <c:numRef>
              <c:f>'4 Educ 2006 2020 EU'!$L$4:$L$22</c:f>
              <c:numCache>
                <c:formatCode>_-* #,##0.0_-;\-* #,##0.0_-;_-* "-"??_-;_-@_-</c:formatCode>
                <c:ptCount val="19"/>
                <c:pt idx="0">
                  <c:v>6.9564748439269168</c:v>
                </c:pt>
                <c:pt idx="1">
                  <c:v>6.0254235088510617</c:v>
                </c:pt>
                <c:pt idx="2">
                  <c:v>2.9732059047188999</c:v>
                </c:pt>
                <c:pt idx="3">
                  <c:v>3.2522010327929163</c:v>
                </c:pt>
                <c:pt idx="5">
                  <c:v>8.9193053387289627</c:v>
                </c:pt>
                <c:pt idx="6">
                  <c:v>10.296412317925256</c:v>
                </c:pt>
                <c:pt idx="7">
                  <c:v>2.5791109822052394</c:v>
                </c:pt>
                <c:pt idx="8">
                  <c:v>4.6578773162686522</c:v>
                </c:pt>
                <c:pt idx="10">
                  <c:v>6.9932023442982922</c:v>
                </c:pt>
                <c:pt idx="11">
                  <c:v>5.4370238211773589</c:v>
                </c:pt>
                <c:pt idx="12">
                  <c:v>3.4866087224677331</c:v>
                </c:pt>
                <c:pt idx="13">
                  <c:v>2.7747472204300156</c:v>
                </c:pt>
                <c:pt idx="15">
                  <c:v>4.5388828393431684</c:v>
                </c:pt>
                <c:pt idx="16">
                  <c:v>4.5594214488543079</c:v>
                </c:pt>
                <c:pt idx="17">
                  <c:v>2.7962935410550518</c:v>
                </c:pt>
                <c:pt idx="18">
                  <c:v>2.5687877854952741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BC4-4D0D-A2AF-E3A304F29414}"/>
            </c:ext>
          </c:extLst>
        </c:ser>
        <c:ser>
          <c:idx val="2"/>
          <c:order val="2"/>
          <c:tx>
            <c:strRef>
              <c:f>'4 Educ 2006 2020 EU'!$M$3</c:f>
              <c:strCache>
                <c:ptCount val="1"/>
                <c:pt idx="0">
                  <c:v>Outside the labour force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BC4-4D0D-A2AF-E3A304F2941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BC4-4D0D-A2AF-E3A304F2941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BC4-4D0D-A2AF-E3A304F2941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BC4-4D0D-A2AF-E3A304F2941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BC4-4D0D-A2AF-E3A304F2941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BC4-4D0D-A2AF-E3A304F2941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8B4-40CE-99B1-36D9C5B13EB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8B4-40CE-99B1-36D9C5B13EBD}"/>
              </c:ext>
            </c:extLst>
          </c:dPt>
          <c:cat>
            <c:multiLvlStrRef>
              <c:f>'4 Educ 2006 2020 EU'!$A$4:$C$22</c:f>
              <c:multiLvlStrCache>
                <c:ptCount val="19"/>
                <c:lvl>
                  <c:pt idx="0">
                    <c:v>2006</c:v>
                  </c:pt>
                  <c:pt idx="1">
                    <c:v>2020</c:v>
                  </c:pt>
                  <c:pt idx="2">
                    <c:v>2006</c:v>
                  </c:pt>
                  <c:pt idx="3">
                    <c:v>2020</c:v>
                  </c:pt>
                  <c:pt idx="5">
                    <c:v>2006</c:v>
                  </c:pt>
                  <c:pt idx="6">
                    <c:v>2020</c:v>
                  </c:pt>
                  <c:pt idx="7">
                    <c:v>2006</c:v>
                  </c:pt>
                  <c:pt idx="8">
                    <c:v>2020</c:v>
                  </c:pt>
                  <c:pt idx="10">
                    <c:v>2006</c:v>
                  </c:pt>
                  <c:pt idx="11">
                    <c:v>2020</c:v>
                  </c:pt>
                  <c:pt idx="12">
                    <c:v>2006</c:v>
                  </c:pt>
                  <c:pt idx="13">
                    <c:v>2020</c:v>
                  </c:pt>
                  <c:pt idx="15">
                    <c:v>2006</c:v>
                  </c:pt>
                  <c:pt idx="16">
                    <c:v>2020</c:v>
                  </c:pt>
                  <c:pt idx="17">
                    <c:v>2006</c:v>
                  </c:pt>
                  <c:pt idx="18">
                    <c:v>2020</c:v>
                  </c:pt>
                </c:lvl>
                <c:lvl>
                  <c:pt idx="0">
                    <c:v>20-54</c:v>
                  </c:pt>
                  <c:pt idx="2">
                    <c:v>55-64</c:v>
                  </c:pt>
                  <c:pt idx="5">
                    <c:v>20-54</c:v>
                  </c:pt>
                  <c:pt idx="7">
                    <c:v>55-64</c:v>
                  </c:pt>
                  <c:pt idx="10">
                    <c:v>20-54</c:v>
                  </c:pt>
                  <c:pt idx="12">
                    <c:v>55-64</c:v>
                  </c:pt>
                  <c:pt idx="15">
                    <c:v>20-54</c:v>
                  </c:pt>
                  <c:pt idx="17">
                    <c:v>55-64</c:v>
                  </c:pt>
                </c:lvl>
                <c:lvl>
                  <c:pt idx="0">
                    <c:v>Total</c:v>
                  </c:pt>
                  <c:pt idx="5">
                    <c:v>Low</c:v>
                  </c:pt>
                  <c:pt idx="10">
                    <c:v>Medium</c:v>
                  </c:pt>
                  <c:pt idx="15">
                    <c:v>High</c:v>
                  </c:pt>
                </c:lvl>
              </c:multiLvlStrCache>
            </c:multiLvlStrRef>
          </c:cat>
          <c:val>
            <c:numRef>
              <c:f>'4 Educ 2006 2020 EU'!$M$4:$M$22</c:f>
              <c:numCache>
                <c:formatCode>_-* #,##0.0_-;\-* #,##0.0_-;_-* "-"??_-;_-@_-</c:formatCode>
                <c:ptCount val="19"/>
                <c:pt idx="0">
                  <c:v>18.848394403614734</c:v>
                </c:pt>
                <c:pt idx="1">
                  <c:v>17.819847062677404</c:v>
                </c:pt>
                <c:pt idx="2">
                  <c:v>55.835278113284843</c:v>
                </c:pt>
                <c:pt idx="3">
                  <c:v>37.123312727458135</c:v>
                </c:pt>
                <c:pt idx="5">
                  <c:v>26.596803226617915</c:v>
                </c:pt>
                <c:pt idx="6">
                  <c:v>29.843607972567469</c:v>
                </c:pt>
                <c:pt idx="7">
                  <c:v>64.949075066103333</c:v>
                </c:pt>
                <c:pt idx="8">
                  <c:v>51.314875518130407</c:v>
                </c:pt>
                <c:pt idx="10">
                  <c:v>18.829406569001513</c:v>
                </c:pt>
                <c:pt idx="11">
                  <c:v>18.899065294591662</c:v>
                </c:pt>
                <c:pt idx="12">
                  <c:v>54.125037785278131</c:v>
                </c:pt>
                <c:pt idx="13">
                  <c:v>36.365528786045715</c:v>
                </c:pt>
                <c:pt idx="15">
                  <c:v>9.63810193346362</c:v>
                </c:pt>
                <c:pt idx="16">
                  <c:v>9.7520128664301815</c:v>
                </c:pt>
                <c:pt idx="17">
                  <c:v>34.96881138991823</c:v>
                </c:pt>
                <c:pt idx="18">
                  <c:v>21.834564517547715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BC4-4D0D-A2AF-E3A304F29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9690896"/>
        <c:axId val="729682040"/>
      </c:barChart>
      <c:catAx>
        <c:axId val="72969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82040"/>
        <c:crosses val="autoZero"/>
        <c:auto val="1"/>
        <c:lblAlgn val="ctr"/>
        <c:lblOffset val="100"/>
        <c:noMultiLvlLbl val="0"/>
      </c:catAx>
      <c:valAx>
        <c:axId val="7296820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9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87454027262985"/>
          <c:y val="0.85957872186128825"/>
          <c:w val="0.44502521201243289"/>
          <c:h val="4.0718009108177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 by educational attainment level and by country, 2020 </a:t>
            </a:r>
          </a:p>
          <a:p>
            <a:pPr algn="l">
              <a:defRPr sz="1800" b="1"/>
            </a:pPr>
            <a:r>
              <a:rPr lang="en-US" sz="1600" b="0"/>
              <a:t>(age</a:t>
            </a:r>
            <a:r>
              <a:rPr lang="en-US" sz="1600" b="0" baseline="0"/>
              <a:t> group 20-54 and 55-64, </a:t>
            </a:r>
            <a:r>
              <a:rPr lang="en-US" sz="1600" b="0"/>
              <a:t>in %)</a:t>
            </a:r>
          </a:p>
        </c:rich>
      </c:tx>
      <c:layout>
        <c:manualLayout>
          <c:xMode val="edge"/>
          <c:yMode val="edge"/>
          <c:x val="5.3333333333333332E-3"/>
          <c:y val="7.92469171701237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665713838683767E-2"/>
          <c:y val="0.18285693508672241"/>
          <c:w val="0.95840980924919594"/>
          <c:h val="0.56633249452065915"/>
        </c:manualLayout>
      </c:layout>
      <c:lineChart>
        <c:grouping val="standard"/>
        <c:varyColors val="0"/>
        <c:ser>
          <c:idx val="3"/>
          <c:order val="0"/>
          <c:tx>
            <c:strRef>
              <c:f>'5 Educ 2020 Country'!$S$6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3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cat>
            <c:multiLvlStrRef>
              <c:f>'5 Educ 2020 Country'!$B$7:$C$112</c:f>
              <c:multiLvlStrCache>
                <c:ptCount val="106"/>
                <c:lvl>
                  <c:pt idx="0">
                    <c:v>20-54</c:v>
                  </c:pt>
                  <c:pt idx="1">
                    <c:v>55-64</c:v>
                  </c:pt>
                  <c:pt idx="3">
                    <c:v>20-54</c:v>
                  </c:pt>
                  <c:pt idx="4">
                    <c:v>55-64</c:v>
                  </c:pt>
                  <c:pt idx="6">
                    <c:v>20-54</c:v>
                  </c:pt>
                  <c:pt idx="7">
                    <c:v>55-64</c:v>
                  </c:pt>
                  <c:pt idx="9">
                    <c:v>20-54</c:v>
                  </c:pt>
                  <c:pt idx="10">
                    <c:v>55-64</c:v>
                  </c:pt>
                  <c:pt idx="12">
                    <c:v>20-54</c:v>
                  </c:pt>
                  <c:pt idx="13">
                    <c:v>55-64</c:v>
                  </c:pt>
                  <c:pt idx="15">
                    <c:v>20-54</c:v>
                  </c:pt>
                  <c:pt idx="16">
                    <c:v>55-64</c:v>
                  </c:pt>
                  <c:pt idx="18">
                    <c:v>20-54</c:v>
                  </c:pt>
                  <c:pt idx="19">
                    <c:v>55-64</c:v>
                  </c:pt>
                  <c:pt idx="21">
                    <c:v>20-54</c:v>
                  </c:pt>
                  <c:pt idx="22">
                    <c:v>55-64</c:v>
                  </c:pt>
                  <c:pt idx="24">
                    <c:v>20-54</c:v>
                  </c:pt>
                  <c:pt idx="25">
                    <c:v>55-64</c:v>
                  </c:pt>
                  <c:pt idx="27">
                    <c:v>20-54</c:v>
                  </c:pt>
                  <c:pt idx="28">
                    <c:v>55-64</c:v>
                  </c:pt>
                  <c:pt idx="30">
                    <c:v>20-54</c:v>
                  </c:pt>
                  <c:pt idx="31">
                    <c:v>55-64</c:v>
                  </c:pt>
                  <c:pt idx="33">
                    <c:v>20-54</c:v>
                  </c:pt>
                  <c:pt idx="34">
                    <c:v>55-64</c:v>
                  </c:pt>
                  <c:pt idx="36">
                    <c:v>20-54</c:v>
                  </c:pt>
                  <c:pt idx="37">
                    <c:v>55-64</c:v>
                  </c:pt>
                  <c:pt idx="39">
                    <c:v>20-54</c:v>
                  </c:pt>
                  <c:pt idx="40">
                    <c:v>55-64</c:v>
                  </c:pt>
                  <c:pt idx="42">
                    <c:v>20-54</c:v>
                  </c:pt>
                  <c:pt idx="43">
                    <c:v>55-64</c:v>
                  </c:pt>
                  <c:pt idx="45">
                    <c:v>20-54</c:v>
                  </c:pt>
                  <c:pt idx="46">
                    <c:v>55-64</c:v>
                  </c:pt>
                  <c:pt idx="48">
                    <c:v>20-54</c:v>
                  </c:pt>
                  <c:pt idx="49">
                    <c:v>55-64</c:v>
                  </c:pt>
                  <c:pt idx="51">
                    <c:v>20-54</c:v>
                  </c:pt>
                  <c:pt idx="52">
                    <c:v>55-64</c:v>
                  </c:pt>
                  <c:pt idx="54">
                    <c:v>20-54</c:v>
                  </c:pt>
                  <c:pt idx="55">
                    <c:v>55-64</c:v>
                  </c:pt>
                  <c:pt idx="57">
                    <c:v>20-54</c:v>
                  </c:pt>
                  <c:pt idx="58">
                    <c:v>55-64</c:v>
                  </c:pt>
                  <c:pt idx="60">
                    <c:v>20-54</c:v>
                  </c:pt>
                  <c:pt idx="61">
                    <c:v>55-64</c:v>
                  </c:pt>
                  <c:pt idx="63">
                    <c:v>20-54</c:v>
                  </c:pt>
                  <c:pt idx="64">
                    <c:v>55-64</c:v>
                  </c:pt>
                  <c:pt idx="66">
                    <c:v>20-54</c:v>
                  </c:pt>
                  <c:pt idx="67">
                    <c:v>55-64</c:v>
                  </c:pt>
                  <c:pt idx="69">
                    <c:v>20-54</c:v>
                  </c:pt>
                  <c:pt idx="70">
                    <c:v>55-64</c:v>
                  </c:pt>
                  <c:pt idx="72">
                    <c:v>20-54</c:v>
                  </c:pt>
                  <c:pt idx="73">
                    <c:v>55-64</c:v>
                  </c:pt>
                  <c:pt idx="75">
                    <c:v>20-54</c:v>
                  </c:pt>
                  <c:pt idx="76">
                    <c:v>55-64</c:v>
                  </c:pt>
                  <c:pt idx="78">
                    <c:v>20-54</c:v>
                  </c:pt>
                  <c:pt idx="79">
                    <c:v>55-64</c:v>
                  </c:pt>
                  <c:pt idx="81">
                    <c:v>20-54</c:v>
                  </c:pt>
                  <c:pt idx="82">
                    <c:v>55-64</c:v>
                  </c:pt>
                  <c:pt idx="85">
                    <c:v>20-54</c:v>
                  </c:pt>
                  <c:pt idx="86">
                    <c:v>55-64</c:v>
                  </c:pt>
                  <c:pt idx="88">
                    <c:v>20-54</c:v>
                  </c:pt>
                  <c:pt idx="89">
                    <c:v>55-64</c:v>
                  </c:pt>
                  <c:pt idx="91">
                    <c:v>20-54</c:v>
                  </c:pt>
                  <c:pt idx="92">
                    <c:v>55-64</c:v>
                  </c:pt>
                  <c:pt idx="95">
                    <c:v>20-54</c:v>
                  </c:pt>
                  <c:pt idx="96">
                    <c:v>55-64</c:v>
                  </c:pt>
                  <c:pt idx="98">
                    <c:v>20-54</c:v>
                  </c:pt>
                  <c:pt idx="99">
                    <c:v>55-64</c:v>
                  </c:pt>
                  <c:pt idx="101">
                    <c:v>20-54</c:v>
                  </c:pt>
                  <c:pt idx="102">
                    <c:v>55-64</c:v>
                  </c:pt>
                  <c:pt idx="104">
                    <c:v>20-54</c:v>
                  </c:pt>
                  <c:pt idx="105">
                    <c:v>55-64</c:v>
                  </c:pt>
                </c:lvl>
                <c:lvl>
                  <c:pt idx="0">
                    <c:v>EU</c:v>
                  </c:pt>
                  <c:pt idx="3">
                    <c:v>Sweden</c:v>
                  </c:pt>
                  <c:pt idx="6">
                    <c:v>Estonia</c:v>
                  </c:pt>
                  <c:pt idx="9">
                    <c:v>Germany</c:v>
                  </c:pt>
                  <c:pt idx="12">
                    <c:v>Denmark</c:v>
                  </c:pt>
                  <c:pt idx="15">
                    <c:v>Netherl.</c:v>
                  </c:pt>
                  <c:pt idx="18">
                    <c:v>Latvia</c:v>
                  </c:pt>
                  <c:pt idx="21">
                    <c:v>Czechia</c:v>
                  </c:pt>
                  <c:pt idx="24">
                    <c:v>Lithuania</c:v>
                  </c:pt>
                  <c:pt idx="27">
                    <c:v>Finland</c:v>
                  </c:pt>
                  <c:pt idx="30">
                    <c:v>Bulgaria</c:v>
                  </c:pt>
                  <c:pt idx="33">
                    <c:v>Ireland</c:v>
                  </c:pt>
                  <c:pt idx="36">
                    <c:v>Cyprus</c:v>
                  </c:pt>
                  <c:pt idx="39">
                    <c:v>Portugal</c:v>
                  </c:pt>
                  <c:pt idx="42">
                    <c:v>Hungary</c:v>
                  </c:pt>
                  <c:pt idx="45">
                    <c:v>Slovakia</c:v>
                  </c:pt>
                  <c:pt idx="48">
                    <c:v>Austria</c:v>
                  </c:pt>
                  <c:pt idx="51">
                    <c:v>Italy</c:v>
                  </c:pt>
                  <c:pt idx="54">
                    <c:v>France</c:v>
                  </c:pt>
                  <c:pt idx="57">
                    <c:v>Spain</c:v>
                  </c:pt>
                  <c:pt idx="60">
                    <c:v>Belgium</c:v>
                  </c:pt>
                  <c:pt idx="63">
                    <c:v>Malta</c:v>
                  </c:pt>
                  <c:pt idx="66">
                    <c:v>Poland</c:v>
                  </c:pt>
                  <c:pt idx="69">
                    <c:v>Slovenia</c:v>
                  </c:pt>
                  <c:pt idx="72">
                    <c:v>Romania</c:v>
                  </c:pt>
                  <c:pt idx="75">
                    <c:v>Croatia</c:v>
                  </c:pt>
                  <c:pt idx="78">
                    <c:v>Greece</c:v>
                  </c:pt>
                  <c:pt idx="81">
                    <c:v>Luxbg</c:v>
                  </c:pt>
                  <c:pt idx="85">
                    <c:v>Iceland</c:v>
                  </c:pt>
                  <c:pt idx="88">
                    <c:v>Switzerl.</c:v>
                  </c:pt>
                  <c:pt idx="91">
                    <c:v>Norway</c:v>
                  </c:pt>
                  <c:pt idx="95">
                    <c:v>Serbia</c:v>
                  </c:pt>
                  <c:pt idx="98">
                    <c:v>N.Maced</c:v>
                  </c:pt>
                  <c:pt idx="101">
                    <c:v>Monten.</c:v>
                  </c:pt>
                  <c:pt idx="104">
                    <c:v>Turkey</c:v>
                  </c:pt>
                </c:lvl>
              </c:multiLvlStrCache>
            </c:multiLvlStrRef>
          </c:cat>
          <c:val>
            <c:numRef>
              <c:f>'5 Educ 2020 Country'!$S$7:$S$112</c:f>
              <c:numCache>
                <c:formatCode>_-* #,##0.0_-;\-* #,##0.0_-;_-* "-"??_-;_-@_-</c:formatCode>
                <c:ptCount val="106"/>
                <c:pt idx="0">
                  <c:v>76.154729429465576</c:v>
                </c:pt>
                <c:pt idx="1">
                  <c:v>59.62448623974894</c:v>
                </c:pt>
                <c:pt idx="3">
                  <c:v>81.625078169994509</c:v>
                </c:pt>
                <c:pt idx="4">
                  <c:v>77.599668886391484</c:v>
                </c:pt>
                <c:pt idx="6">
                  <c:v>80.736693361484711</c:v>
                </c:pt>
                <c:pt idx="7">
                  <c:v>71.976662333948852</c:v>
                </c:pt>
                <c:pt idx="9">
                  <c:v>82.760228547762338</c:v>
                </c:pt>
                <c:pt idx="10">
                  <c:v>71.774745498876669</c:v>
                </c:pt>
                <c:pt idx="12">
                  <c:v>79.6245789234749</c:v>
                </c:pt>
                <c:pt idx="13">
                  <c:v>71.423075128107271</c:v>
                </c:pt>
                <c:pt idx="15">
                  <c:v>82.705901192804774</c:v>
                </c:pt>
                <c:pt idx="16">
                  <c:v>70.96998196964185</c:v>
                </c:pt>
                <c:pt idx="18">
                  <c:v>79.704274762975274</c:v>
                </c:pt>
                <c:pt idx="19">
                  <c:v>68.592754061047344</c:v>
                </c:pt>
                <c:pt idx="21">
                  <c:v>82.690953728936705</c:v>
                </c:pt>
                <c:pt idx="22">
                  <c:v>68.189896552530357</c:v>
                </c:pt>
                <c:pt idx="24">
                  <c:v>79.61581043946083</c:v>
                </c:pt>
                <c:pt idx="25">
                  <c:v>67.590960936461101</c:v>
                </c:pt>
                <c:pt idx="27">
                  <c:v>79.202310845153988</c:v>
                </c:pt>
                <c:pt idx="28">
                  <c:v>67.488793093135172</c:v>
                </c:pt>
                <c:pt idx="30">
                  <c:v>76.141409533747861</c:v>
                </c:pt>
                <c:pt idx="31">
                  <c:v>64.227629633184904</c:v>
                </c:pt>
                <c:pt idx="33">
                  <c:v>76.033650455982638</c:v>
                </c:pt>
                <c:pt idx="34">
                  <c:v>61.833123448489552</c:v>
                </c:pt>
                <c:pt idx="36">
                  <c:v>78.347181113365963</c:v>
                </c:pt>
                <c:pt idx="37">
                  <c:v>60.982327037939186</c:v>
                </c:pt>
                <c:pt idx="39">
                  <c:v>78.967720639557754</c:v>
                </c:pt>
                <c:pt idx="40">
                  <c:v>60.735324457455256</c:v>
                </c:pt>
                <c:pt idx="42">
                  <c:v>78.99727275546941</c:v>
                </c:pt>
                <c:pt idx="43">
                  <c:v>59.598222858931329</c:v>
                </c:pt>
                <c:pt idx="45">
                  <c:v>76.220048461071258</c:v>
                </c:pt>
                <c:pt idx="46">
                  <c:v>58.306646748577499</c:v>
                </c:pt>
                <c:pt idx="48">
                  <c:v>81.769134122812517</c:v>
                </c:pt>
                <c:pt idx="49">
                  <c:v>54.728174459484869</c:v>
                </c:pt>
                <c:pt idx="51">
                  <c:v>65.195386980906065</c:v>
                </c:pt>
                <c:pt idx="52">
                  <c:v>54.21859137659407</c:v>
                </c:pt>
                <c:pt idx="54">
                  <c:v>76.62061246807032</c:v>
                </c:pt>
                <c:pt idx="55">
                  <c:v>53.80411198511927</c:v>
                </c:pt>
                <c:pt idx="57">
                  <c:v>68.861976421303652</c:v>
                </c:pt>
                <c:pt idx="58">
                  <c:v>54.671942828780367</c:v>
                </c:pt>
                <c:pt idx="60">
                  <c:v>74.954064163145929</c:v>
                </c:pt>
                <c:pt idx="61">
                  <c:v>53.310968772330469</c:v>
                </c:pt>
                <c:pt idx="63">
                  <c:v>83.10438962744071</c:v>
                </c:pt>
                <c:pt idx="64">
                  <c:v>52.894423318590562</c:v>
                </c:pt>
                <c:pt idx="66">
                  <c:v>79.747813448997704</c:v>
                </c:pt>
                <c:pt idx="67">
                  <c:v>51.794360356846674</c:v>
                </c:pt>
                <c:pt idx="69">
                  <c:v>83.551814225274683</c:v>
                </c:pt>
                <c:pt idx="70">
                  <c:v>50.477528807558038</c:v>
                </c:pt>
                <c:pt idx="72">
                  <c:v>76.395700879696719</c:v>
                </c:pt>
                <c:pt idx="73">
                  <c:v>48.486306754246279</c:v>
                </c:pt>
                <c:pt idx="75">
                  <c:v>73.888116556631928</c:v>
                </c:pt>
                <c:pt idx="76">
                  <c:v>45.507649915326915</c:v>
                </c:pt>
                <c:pt idx="78">
                  <c:v>65.996468092841525</c:v>
                </c:pt>
                <c:pt idx="79">
                  <c:v>44.59582590164532</c:v>
                </c:pt>
                <c:pt idx="81">
                  <c:v>78.800103028449868</c:v>
                </c:pt>
                <c:pt idx="82">
                  <c:v>44.006828618439911</c:v>
                </c:pt>
                <c:pt idx="85">
                  <c:v>83.011274287694249</c:v>
                </c:pt>
                <c:pt idx="86">
                  <c:v>79.272592640092384</c:v>
                </c:pt>
                <c:pt idx="88">
                  <c:v>85.008648131820252</c:v>
                </c:pt>
                <c:pt idx="89">
                  <c:v>73.480578939376926</c:v>
                </c:pt>
                <c:pt idx="91">
                  <c:v>80.341191336853043</c:v>
                </c:pt>
                <c:pt idx="92">
                  <c:v>72.808699251977302</c:v>
                </c:pt>
                <c:pt idx="95">
                  <c:v>70.129180444802671</c:v>
                </c:pt>
                <c:pt idx="96">
                  <c:v>52.163565555422245</c:v>
                </c:pt>
                <c:pt idx="98">
                  <c:v>62.477911205101051</c:v>
                </c:pt>
                <c:pt idx="99">
                  <c:v>45.67074413412071</c:v>
                </c:pt>
                <c:pt idx="101">
                  <c:v>57.94610634541452</c:v>
                </c:pt>
                <c:pt idx="102">
                  <c:v>44.232417686931072</c:v>
                </c:pt>
                <c:pt idx="104">
                  <c:v>54.966340015172406</c:v>
                </c:pt>
                <c:pt idx="105">
                  <c:v>31.09797493563994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0-4E57-A530-A7BD00CF25A8}"/>
            </c:ext>
          </c:extLst>
        </c:ser>
        <c:ser>
          <c:idx val="0"/>
          <c:order val="1"/>
          <c:tx>
            <c:strRef>
              <c:f>'5 Educ 2020 Country'!$P$6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150-4E57-A530-A7BD00CF25A8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50-4E57-A530-A7BD00CF25A8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50-4E57-A530-A7BD00CF25A8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50-4E57-A530-A7BD00CF25A8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50-4E57-A530-A7BD00CF25A8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50-4E57-A530-A7BD00CF25A8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50-4E57-A530-A7BD00CF25A8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50-4E57-A530-A7BD00CF25A8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50-4E57-A530-A7BD00CF25A8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50-4E57-A530-A7BD00CF25A8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50-4E57-A530-A7BD00CF25A8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50-4E57-A530-A7BD00CF25A8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50-4E57-A530-A7BD00CF25A8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50-4E57-A530-A7BD00CF25A8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50-4E57-A530-A7BD00CF25A8}"/>
              </c:ext>
            </c:extLst>
          </c:dPt>
          <c:dPt>
            <c:idx val="4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50-4E57-A530-A7BD00CF25A8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50-4E57-A530-A7BD00CF25A8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50-4E57-A530-A7BD00CF25A8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50-4E57-A530-A7BD00CF25A8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50-4E57-A530-A7BD00CF25A8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50-4E57-A530-A7BD00CF25A8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50-4E57-A530-A7BD00CF25A8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50-4E57-A530-A7BD00CF25A8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50-4E57-A530-A7BD00CF25A8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50-4E57-A530-A7BD00CF25A8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50-4E57-A530-A7BD00CF25A8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50-4E57-A530-A7BD00CF25A8}"/>
              </c:ext>
            </c:extLst>
          </c:dPt>
          <c:dPt>
            <c:idx val="8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50-4E57-A530-A7BD00CF25A8}"/>
              </c:ext>
            </c:extLst>
          </c:dPt>
          <c:dPt>
            <c:idx val="8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50-4E57-A530-A7BD00CF25A8}"/>
              </c:ext>
            </c:extLst>
          </c:dPt>
          <c:dPt>
            <c:idx val="86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150-4E57-A530-A7BD00CF25A8}"/>
              </c:ext>
            </c:extLst>
          </c:dPt>
          <c:dPt>
            <c:idx val="9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150-4E57-A530-A7BD00CF25A8}"/>
              </c:ext>
            </c:extLst>
          </c:dPt>
          <c:dPt>
            <c:idx val="92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150-4E57-A530-A7BD00CF25A8}"/>
              </c:ext>
            </c:extLst>
          </c:dPt>
          <c:dPt>
            <c:idx val="94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309-4993-8436-206CA3D1891D}"/>
              </c:ext>
            </c:extLst>
          </c:dPt>
          <c:dPt>
            <c:idx val="9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2150-4E57-A530-A7BD00CF25A8}"/>
              </c:ext>
            </c:extLst>
          </c:dPt>
          <c:dPt>
            <c:idx val="9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150-4E57-A530-A7BD00CF25A8}"/>
              </c:ext>
            </c:extLst>
          </c:dPt>
          <c:dPt>
            <c:idx val="10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150-4E57-A530-A7BD00CF25A8}"/>
              </c:ext>
            </c:extLst>
          </c:dPt>
          <c:dPt>
            <c:idx val="10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150-4E57-A530-A7BD00CF25A8}"/>
              </c:ext>
            </c:extLst>
          </c:dPt>
          <c:dPt>
            <c:idx val="103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2150-4E57-A530-A7BD00CF25A8}"/>
              </c:ext>
            </c:extLst>
          </c:dPt>
          <c:dPt>
            <c:idx val="104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150-4E57-A530-A7BD00CF25A8}"/>
              </c:ext>
            </c:extLst>
          </c:dPt>
          <c:cat>
            <c:multiLvlStrRef>
              <c:f>'5 Educ 2020 Country'!$B$7:$C$112</c:f>
              <c:multiLvlStrCache>
                <c:ptCount val="106"/>
                <c:lvl>
                  <c:pt idx="0">
                    <c:v>20-54</c:v>
                  </c:pt>
                  <c:pt idx="1">
                    <c:v>55-64</c:v>
                  </c:pt>
                  <c:pt idx="3">
                    <c:v>20-54</c:v>
                  </c:pt>
                  <c:pt idx="4">
                    <c:v>55-64</c:v>
                  </c:pt>
                  <c:pt idx="6">
                    <c:v>20-54</c:v>
                  </c:pt>
                  <c:pt idx="7">
                    <c:v>55-64</c:v>
                  </c:pt>
                  <c:pt idx="9">
                    <c:v>20-54</c:v>
                  </c:pt>
                  <c:pt idx="10">
                    <c:v>55-64</c:v>
                  </c:pt>
                  <c:pt idx="12">
                    <c:v>20-54</c:v>
                  </c:pt>
                  <c:pt idx="13">
                    <c:v>55-64</c:v>
                  </c:pt>
                  <c:pt idx="15">
                    <c:v>20-54</c:v>
                  </c:pt>
                  <c:pt idx="16">
                    <c:v>55-64</c:v>
                  </c:pt>
                  <c:pt idx="18">
                    <c:v>20-54</c:v>
                  </c:pt>
                  <c:pt idx="19">
                    <c:v>55-64</c:v>
                  </c:pt>
                  <c:pt idx="21">
                    <c:v>20-54</c:v>
                  </c:pt>
                  <c:pt idx="22">
                    <c:v>55-64</c:v>
                  </c:pt>
                  <c:pt idx="24">
                    <c:v>20-54</c:v>
                  </c:pt>
                  <c:pt idx="25">
                    <c:v>55-64</c:v>
                  </c:pt>
                  <c:pt idx="27">
                    <c:v>20-54</c:v>
                  </c:pt>
                  <c:pt idx="28">
                    <c:v>55-64</c:v>
                  </c:pt>
                  <c:pt idx="30">
                    <c:v>20-54</c:v>
                  </c:pt>
                  <c:pt idx="31">
                    <c:v>55-64</c:v>
                  </c:pt>
                  <c:pt idx="33">
                    <c:v>20-54</c:v>
                  </c:pt>
                  <c:pt idx="34">
                    <c:v>55-64</c:v>
                  </c:pt>
                  <c:pt idx="36">
                    <c:v>20-54</c:v>
                  </c:pt>
                  <c:pt idx="37">
                    <c:v>55-64</c:v>
                  </c:pt>
                  <c:pt idx="39">
                    <c:v>20-54</c:v>
                  </c:pt>
                  <c:pt idx="40">
                    <c:v>55-64</c:v>
                  </c:pt>
                  <c:pt idx="42">
                    <c:v>20-54</c:v>
                  </c:pt>
                  <c:pt idx="43">
                    <c:v>55-64</c:v>
                  </c:pt>
                  <c:pt idx="45">
                    <c:v>20-54</c:v>
                  </c:pt>
                  <c:pt idx="46">
                    <c:v>55-64</c:v>
                  </c:pt>
                  <c:pt idx="48">
                    <c:v>20-54</c:v>
                  </c:pt>
                  <c:pt idx="49">
                    <c:v>55-64</c:v>
                  </c:pt>
                  <c:pt idx="51">
                    <c:v>20-54</c:v>
                  </c:pt>
                  <c:pt idx="52">
                    <c:v>55-64</c:v>
                  </c:pt>
                  <c:pt idx="54">
                    <c:v>20-54</c:v>
                  </c:pt>
                  <c:pt idx="55">
                    <c:v>55-64</c:v>
                  </c:pt>
                  <c:pt idx="57">
                    <c:v>20-54</c:v>
                  </c:pt>
                  <c:pt idx="58">
                    <c:v>55-64</c:v>
                  </c:pt>
                  <c:pt idx="60">
                    <c:v>20-54</c:v>
                  </c:pt>
                  <c:pt idx="61">
                    <c:v>55-64</c:v>
                  </c:pt>
                  <c:pt idx="63">
                    <c:v>20-54</c:v>
                  </c:pt>
                  <c:pt idx="64">
                    <c:v>55-64</c:v>
                  </c:pt>
                  <c:pt idx="66">
                    <c:v>20-54</c:v>
                  </c:pt>
                  <c:pt idx="67">
                    <c:v>55-64</c:v>
                  </c:pt>
                  <c:pt idx="69">
                    <c:v>20-54</c:v>
                  </c:pt>
                  <c:pt idx="70">
                    <c:v>55-64</c:v>
                  </c:pt>
                  <c:pt idx="72">
                    <c:v>20-54</c:v>
                  </c:pt>
                  <c:pt idx="73">
                    <c:v>55-64</c:v>
                  </c:pt>
                  <c:pt idx="75">
                    <c:v>20-54</c:v>
                  </c:pt>
                  <c:pt idx="76">
                    <c:v>55-64</c:v>
                  </c:pt>
                  <c:pt idx="78">
                    <c:v>20-54</c:v>
                  </c:pt>
                  <c:pt idx="79">
                    <c:v>55-64</c:v>
                  </c:pt>
                  <c:pt idx="81">
                    <c:v>20-54</c:v>
                  </c:pt>
                  <c:pt idx="82">
                    <c:v>55-64</c:v>
                  </c:pt>
                  <c:pt idx="85">
                    <c:v>20-54</c:v>
                  </c:pt>
                  <c:pt idx="86">
                    <c:v>55-64</c:v>
                  </c:pt>
                  <c:pt idx="88">
                    <c:v>20-54</c:v>
                  </c:pt>
                  <c:pt idx="89">
                    <c:v>55-64</c:v>
                  </c:pt>
                  <c:pt idx="91">
                    <c:v>20-54</c:v>
                  </c:pt>
                  <c:pt idx="92">
                    <c:v>55-64</c:v>
                  </c:pt>
                  <c:pt idx="95">
                    <c:v>20-54</c:v>
                  </c:pt>
                  <c:pt idx="96">
                    <c:v>55-64</c:v>
                  </c:pt>
                  <c:pt idx="98">
                    <c:v>20-54</c:v>
                  </c:pt>
                  <c:pt idx="99">
                    <c:v>55-64</c:v>
                  </c:pt>
                  <c:pt idx="101">
                    <c:v>20-54</c:v>
                  </c:pt>
                  <c:pt idx="102">
                    <c:v>55-64</c:v>
                  </c:pt>
                  <c:pt idx="104">
                    <c:v>20-54</c:v>
                  </c:pt>
                  <c:pt idx="105">
                    <c:v>55-64</c:v>
                  </c:pt>
                </c:lvl>
                <c:lvl>
                  <c:pt idx="0">
                    <c:v>EU</c:v>
                  </c:pt>
                  <c:pt idx="3">
                    <c:v>Sweden</c:v>
                  </c:pt>
                  <c:pt idx="6">
                    <c:v>Estonia</c:v>
                  </c:pt>
                  <c:pt idx="9">
                    <c:v>Germany</c:v>
                  </c:pt>
                  <c:pt idx="12">
                    <c:v>Denmark</c:v>
                  </c:pt>
                  <c:pt idx="15">
                    <c:v>Netherl.</c:v>
                  </c:pt>
                  <c:pt idx="18">
                    <c:v>Latvia</c:v>
                  </c:pt>
                  <c:pt idx="21">
                    <c:v>Czechia</c:v>
                  </c:pt>
                  <c:pt idx="24">
                    <c:v>Lithuania</c:v>
                  </c:pt>
                  <c:pt idx="27">
                    <c:v>Finland</c:v>
                  </c:pt>
                  <c:pt idx="30">
                    <c:v>Bulgaria</c:v>
                  </c:pt>
                  <c:pt idx="33">
                    <c:v>Ireland</c:v>
                  </c:pt>
                  <c:pt idx="36">
                    <c:v>Cyprus</c:v>
                  </c:pt>
                  <c:pt idx="39">
                    <c:v>Portugal</c:v>
                  </c:pt>
                  <c:pt idx="42">
                    <c:v>Hungary</c:v>
                  </c:pt>
                  <c:pt idx="45">
                    <c:v>Slovakia</c:v>
                  </c:pt>
                  <c:pt idx="48">
                    <c:v>Austria</c:v>
                  </c:pt>
                  <c:pt idx="51">
                    <c:v>Italy</c:v>
                  </c:pt>
                  <c:pt idx="54">
                    <c:v>France</c:v>
                  </c:pt>
                  <c:pt idx="57">
                    <c:v>Spain</c:v>
                  </c:pt>
                  <c:pt idx="60">
                    <c:v>Belgium</c:v>
                  </c:pt>
                  <c:pt idx="63">
                    <c:v>Malta</c:v>
                  </c:pt>
                  <c:pt idx="66">
                    <c:v>Poland</c:v>
                  </c:pt>
                  <c:pt idx="69">
                    <c:v>Slovenia</c:v>
                  </c:pt>
                  <c:pt idx="72">
                    <c:v>Romania</c:v>
                  </c:pt>
                  <c:pt idx="75">
                    <c:v>Croatia</c:v>
                  </c:pt>
                  <c:pt idx="78">
                    <c:v>Greece</c:v>
                  </c:pt>
                  <c:pt idx="81">
                    <c:v>Luxbg</c:v>
                  </c:pt>
                  <c:pt idx="85">
                    <c:v>Iceland</c:v>
                  </c:pt>
                  <c:pt idx="88">
                    <c:v>Switzerl.</c:v>
                  </c:pt>
                  <c:pt idx="91">
                    <c:v>Norway</c:v>
                  </c:pt>
                  <c:pt idx="95">
                    <c:v>Serbia</c:v>
                  </c:pt>
                  <c:pt idx="98">
                    <c:v>N.Maced</c:v>
                  </c:pt>
                  <c:pt idx="101">
                    <c:v>Monten.</c:v>
                  </c:pt>
                  <c:pt idx="104">
                    <c:v>Turkey</c:v>
                  </c:pt>
                </c:lvl>
              </c:multiLvlStrCache>
            </c:multiLvlStrRef>
          </c:cat>
          <c:val>
            <c:numRef>
              <c:f>'5 Educ 2020 Country'!$P$7:$P$112</c:f>
              <c:numCache>
                <c:formatCode>_-* #,##0.0_-;\-* #,##0.0_-;_-* "-"??_-;_-@_-</c:formatCode>
                <c:ptCount val="106"/>
                <c:pt idx="0">
                  <c:v>59.85997970540911</c:v>
                </c:pt>
                <c:pt idx="1">
                  <c:v>44.027247165600933</c:v>
                </c:pt>
                <c:pt idx="3">
                  <c:v>56.445741927374179</c:v>
                </c:pt>
                <c:pt idx="4">
                  <c:v>60.065395189594028</c:v>
                </c:pt>
                <c:pt idx="6">
                  <c:v>64.375787998110624</c:v>
                </c:pt>
                <c:pt idx="7">
                  <c:v>46.168882079181181</c:v>
                </c:pt>
                <c:pt idx="9">
                  <c:v>63.971738188208583</c:v>
                </c:pt>
                <c:pt idx="10">
                  <c:v>55.407177895154042</c:v>
                </c:pt>
                <c:pt idx="12">
                  <c:v>59.332663593460651</c:v>
                </c:pt>
                <c:pt idx="13">
                  <c:v>57.636285265966826</c:v>
                </c:pt>
                <c:pt idx="15">
                  <c:v>65.861255434525589</c:v>
                </c:pt>
                <c:pt idx="16">
                  <c:v>57.712078808641813</c:v>
                </c:pt>
                <c:pt idx="18">
                  <c:v>63.199323192043465</c:v>
                </c:pt>
                <c:pt idx="19">
                  <c:v>49.061431522618939</c:v>
                </c:pt>
                <c:pt idx="21">
                  <c:v>59.447927215274738</c:v>
                </c:pt>
                <c:pt idx="22">
                  <c:v>38.38199510119815</c:v>
                </c:pt>
                <c:pt idx="24">
                  <c:v>49.802372027031481</c:v>
                </c:pt>
                <c:pt idx="25">
                  <c:v>36.218326841438866</c:v>
                </c:pt>
                <c:pt idx="27">
                  <c:v>52.782581607606765</c:v>
                </c:pt>
                <c:pt idx="28">
                  <c:v>49.037971258969961</c:v>
                </c:pt>
                <c:pt idx="30">
                  <c:v>50.514487449245458</c:v>
                </c:pt>
                <c:pt idx="31">
                  <c:v>40.484399275093764</c:v>
                </c:pt>
                <c:pt idx="33">
                  <c:v>52.700940853909707</c:v>
                </c:pt>
                <c:pt idx="34">
                  <c:v>49.2814524073912</c:v>
                </c:pt>
                <c:pt idx="36">
                  <c:v>70.431756394321638</c:v>
                </c:pt>
                <c:pt idx="37">
                  <c:v>51.556140469780871</c:v>
                </c:pt>
                <c:pt idx="39">
                  <c:v>77.417668738345213</c:v>
                </c:pt>
                <c:pt idx="40">
                  <c:v>54.455942565609803</c:v>
                </c:pt>
                <c:pt idx="42">
                  <c:v>60.612376079146536</c:v>
                </c:pt>
                <c:pt idx="43">
                  <c:v>37.672682396433693</c:v>
                </c:pt>
                <c:pt idx="45">
                  <c:v>36.297641712125227</c:v>
                </c:pt>
                <c:pt idx="46">
                  <c:v>27.543454747417705</c:v>
                </c:pt>
                <c:pt idx="48">
                  <c:v>61.939007628523797</c:v>
                </c:pt>
                <c:pt idx="49">
                  <c:v>36.91020066878491</c:v>
                </c:pt>
                <c:pt idx="51">
                  <c:v>56.204286183346397</c:v>
                </c:pt>
                <c:pt idx="52">
                  <c:v>40.264845030411564</c:v>
                </c:pt>
                <c:pt idx="54">
                  <c:v>59.179736230121513</c:v>
                </c:pt>
                <c:pt idx="55">
                  <c:v>41.009142988827236</c:v>
                </c:pt>
                <c:pt idx="57">
                  <c:v>60.461619998441336</c:v>
                </c:pt>
                <c:pt idx="58">
                  <c:v>43.73269192231723</c:v>
                </c:pt>
                <c:pt idx="60">
                  <c:v>51.863704528789299</c:v>
                </c:pt>
                <c:pt idx="61">
                  <c:v>34.563837838230562</c:v>
                </c:pt>
                <c:pt idx="63">
                  <c:v>75.040505687329173</c:v>
                </c:pt>
                <c:pt idx="64">
                  <c:v>42.550135178366439</c:v>
                </c:pt>
                <c:pt idx="66">
                  <c:v>50.764647336790397</c:v>
                </c:pt>
                <c:pt idx="67">
                  <c:v>32.149191172907393</c:v>
                </c:pt>
                <c:pt idx="69">
                  <c:v>60.643293300432404</c:v>
                </c:pt>
                <c:pt idx="70">
                  <c:v>27.783611025902033</c:v>
                </c:pt>
                <c:pt idx="72">
                  <c:v>60.698676520595711</c:v>
                </c:pt>
                <c:pt idx="73">
                  <c:v>40.033046882175519</c:v>
                </c:pt>
                <c:pt idx="75">
                  <c:v>48.532127425699152</c:v>
                </c:pt>
                <c:pt idx="76">
                  <c:v>27.173655900280032</c:v>
                </c:pt>
                <c:pt idx="78">
                  <c:v>58.005829008406259</c:v>
                </c:pt>
                <c:pt idx="79">
                  <c:v>38.910750015046254</c:v>
                </c:pt>
                <c:pt idx="81">
                  <c:v>67.782086791269265</c:v>
                </c:pt>
                <c:pt idx="82">
                  <c:v>31.956213835081215</c:v>
                </c:pt>
                <c:pt idx="85">
                  <c:v>74.512507077225308</c:v>
                </c:pt>
                <c:pt idx="86">
                  <c:v>65.282161283421743</c:v>
                </c:pt>
                <c:pt idx="88">
                  <c:v>74.438912441815773</c:v>
                </c:pt>
                <c:pt idx="89">
                  <c:v>59.184560250511495</c:v>
                </c:pt>
                <c:pt idx="91">
                  <c:v>60.873088257422204</c:v>
                </c:pt>
                <c:pt idx="92">
                  <c:v>57.258163639993455</c:v>
                </c:pt>
                <c:pt idx="95">
                  <c:v>57.504051822077322</c:v>
                </c:pt>
                <c:pt idx="96">
                  <c:v>41.693091952420346</c:v>
                </c:pt>
                <c:pt idx="98">
                  <c:v>41.579211167045798</c:v>
                </c:pt>
                <c:pt idx="99">
                  <c:v>27.178160090271987</c:v>
                </c:pt>
                <c:pt idx="101">
                  <c:v>33.836585084545192</c:v>
                </c:pt>
                <c:pt idx="102">
                  <c:v>22.375245867175828</c:v>
                </c:pt>
                <c:pt idx="104">
                  <c:v>48.250165676064441</c:v>
                </c:pt>
                <c:pt idx="105">
                  <c:v>29.559380232549113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2150-4E57-A530-A7BD00CF25A8}"/>
            </c:ext>
          </c:extLst>
        </c:ser>
        <c:ser>
          <c:idx val="1"/>
          <c:order val="2"/>
          <c:tx>
            <c:strRef>
              <c:f>'5 Educ 2020 Country'!$Q$6</c:f>
              <c:strCache>
                <c:ptCount val="1"/>
                <c:pt idx="0">
                  <c:v>Medium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150-4E57-A530-A7BD00CF25A8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2150-4E57-A530-A7BD00CF25A8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2150-4E57-A530-A7BD00CF25A8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2150-4E57-A530-A7BD00CF25A8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5-2150-4E57-A530-A7BD00CF25A8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2150-4E57-A530-A7BD00CF25A8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2150-4E57-A530-A7BD00CF25A8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2150-4E57-A530-A7BD00CF25A8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9-2150-4E57-A530-A7BD00CF25A8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2150-4E57-A530-A7BD00CF25A8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B-2150-4E57-A530-A7BD00CF25A8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C-2150-4E57-A530-A7BD00CF25A8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D-2150-4E57-A530-A7BD00CF25A8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E-2150-4E57-A530-A7BD00CF25A8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F-2150-4E57-A530-A7BD00CF25A8}"/>
              </c:ext>
            </c:extLst>
          </c:dPt>
          <c:dPt>
            <c:idx val="4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0-2150-4E57-A530-A7BD00CF25A8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2150-4E57-A530-A7BD00CF25A8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2150-4E57-A530-A7BD00CF25A8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2150-4E57-A530-A7BD00CF25A8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4-2150-4E57-A530-A7BD00CF25A8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5-2150-4E57-A530-A7BD00CF25A8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6-2150-4E57-A530-A7BD00CF25A8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2150-4E57-A530-A7BD00CF25A8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8-2150-4E57-A530-A7BD00CF25A8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9-2150-4E57-A530-A7BD00CF25A8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2150-4E57-A530-A7BD00CF25A8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B-2150-4E57-A530-A7BD00CF25A8}"/>
              </c:ext>
            </c:extLst>
          </c:dPt>
          <c:dPt>
            <c:idx val="8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2150-4E57-A530-A7BD00CF25A8}"/>
              </c:ext>
            </c:extLst>
          </c:dPt>
          <c:dPt>
            <c:idx val="8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2150-4E57-A530-A7BD00CF25A8}"/>
              </c:ext>
            </c:extLst>
          </c:dPt>
          <c:dPt>
            <c:idx val="8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2150-4E57-A530-A7BD00CF25A8}"/>
              </c:ext>
            </c:extLst>
          </c:dPt>
          <c:dPt>
            <c:idx val="9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2150-4E57-A530-A7BD00CF25A8}"/>
              </c:ext>
            </c:extLst>
          </c:dPt>
          <c:dPt>
            <c:idx val="9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2150-4E57-A530-A7BD00CF25A8}"/>
              </c:ext>
            </c:extLst>
          </c:dPt>
          <c:dPt>
            <c:idx val="94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E-6309-4993-8436-206CA3D1891D}"/>
              </c:ext>
            </c:extLst>
          </c:dPt>
          <c:dPt>
            <c:idx val="9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6-2150-4E57-A530-A7BD00CF25A8}"/>
              </c:ext>
            </c:extLst>
          </c:dPt>
          <c:dPt>
            <c:idx val="9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2150-4E57-A530-A7BD00CF25A8}"/>
              </c:ext>
            </c:extLst>
          </c:dPt>
          <c:dPt>
            <c:idx val="10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2150-4E57-A530-A7BD00CF25A8}"/>
              </c:ext>
            </c:extLst>
          </c:dPt>
          <c:dPt>
            <c:idx val="10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2150-4E57-A530-A7BD00CF25A8}"/>
              </c:ext>
            </c:extLst>
          </c:dPt>
          <c:dPt>
            <c:idx val="10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E-2150-4E57-A530-A7BD00CF25A8}"/>
              </c:ext>
            </c:extLst>
          </c:dPt>
          <c:dPt>
            <c:idx val="104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2150-4E57-A530-A7BD00CF25A8}"/>
              </c:ext>
            </c:extLst>
          </c:dPt>
          <c:cat>
            <c:multiLvlStrRef>
              <c:f>'5 Educ 2020 Country'!$B$7:$C$112</c:f>
              <c:multiLvlStrCache>
                <c:ptCount val="106"/>
                <c:lvl>
                  <c:pt idx="0">
                    <c:v>20-54</c:v>
                  </c:pt>
                  <c:pt idx="1">
                    <c:v>55-64</c:v>
                  </c:pt>
                  <c:pt idx="3">
                    <c:v>20-54</c:v>
                  </c:pt>
                  <c:pt idx="4">
                    <c:v>55-64</c:v>
                  </c:pt>
                  <c:pt idx="6">
                    <c:v>20-54</c:v>
                  </c:pt>
                  <c:pt idx="7">
                    <c:v>55-64</c:v>
                  </c:pt>
                  <c:pt idx="9">
                    <c:v>20-54</c:v>
                  </c:pt>
                  <c:pt idx="10">
                    <c:v>55-64</c:v>
                  </c:pt>
                  <c:pt idx="12">
                    <c:v>20-54</c:v>
                  </c:pt>
                  <c:pt idx="13">
                    <c:v>55-64</c:v>
                  </c:pt>
                  <c:pt idx="15">
                    <c:v>20-54</c:v>
                  </c:pt>
                  <c:pt idx="16">
                    <c:v>55-64</c:v>
                  </c:pt>
                  <c:pt idx="18">
                    <c:v>20-54</c:v>
                  </c:pt>
                  <c:pt idx="19">
                    <c:v>55-64</c:v>
                  </c:pt>
                  <c:pt idx="21">
                    <c:v>20-54</c:v>
                  </c:pt>
                  <c:pt idx="22">
                    <c:v>55-64</c:v>
                  </c:pt>
                  <c:pt idx="24">
                    <c:v>20-54</c:v>
                  </c:pt>
                  <c:pt idx="25">
                    <c:v>55-64</c:v>
                  </c:pt>
                  <c:pt idx="27">
                    <c:v>20-54</c:v>
                  </c:pt>
                  <c:pt idx="28">
                    <c:v>55-64</c:v>
                  </c:pt>
                  <c:pt idx="30">
                    <c:v>20-54</c:v>
                  </c:pt>
                  <c:pt idx="31">
                    <c:v>55-64</c:v>
                  </c:pt>
                  <c:pt idx="33">
                    <c:v>20-54</c:v>
                  </c:pt>
                  <c:pt idx="34">
                    <c:v>55-64</c:v>
                  </c:pt>
                  <c:pt idx="36">
                    <c:v>20-54</c:v>
                  </c:pt>
                  <c:pt idx="37">
                    <c:v>55-64</c:v>
                  </c:pt>
                  <c:pt idx="39">
                    <c:v>20-54</c:v>
                  </c:pt>
                  <c:pt idx="40">
                    <c:v>55-64</c:v>
                  </c:pt>
                  <c:pt idx="42">
                    <c:v>20-54</c:v>
                  </c:pt>
                  <c:pt idx="43">
                    <c:v>55-64</c:v>
                  </c:pt>
                  <c:pt idx="45">
                    <c:v>20-54</c:v>
                  </c:pt>
                  <c:pt idx="46">
                    <c:v>55-64</c:v>
                  </c:pt>
                  <c:pt idx="48">
                    <c:v>20-54</c:v>
                  </c:pt>
                  <c:pt idx="49">
                    <c:v>55-64</c:v>
                  </c:pt>
                  <c:pt idx="51">
                    <c:v>20-54</c:v>
                  </c:pt>
                  <c:pt idx="52">
                    <c:v>55-64</c:v>
                  </c:pt>
                  <c:pt idx="54">
                    <c:v>20-54</c:v>
                  </c:pt>
                  <c:pt idx="55">
                    <c:v>55-64</c:v>
                  </c:pt>
                  <c:pt idx="57">
                    <c:v>20-54</c:v>
                  </c:pt>
                  <c:pt idx="58">
                    <c:v>55-64</c:v>
                  </c:pt>
                  <c:pt idx="60">
                    <c:v>20-54</c:v>
                  </c:pt>
                  <c:pt idx="61">
                    <c:v>55-64</c:v>
                  </c:pt>
                  <c:pt idx="63">
                    <c:v>20-54</c:v>
                  </c:pt>
                  <c:pt idx="64">
                    <c:v>55-64</c:v>
                  </c:pt>
                  <c:pt idx="66">
                    <c:v>20-54</c:v>
                  </c:pt>
                  <c:pt idx="67">
                    <c:v>55-64</c:v>
                  </c:pt>
                  <c:pt idx="69">
                    <c:v>20-54</c:v>
                  </c:pt>
                  <c:pt idx="70">
                    <c:v>55-64</c:v>
                  </c:pt>
                  <c:pt idx="72">
                    <c:v>20-54</c:v>
                  </c:pt>
                  <c:pt idx="73">
                    <c:v>55-64</c:v>
                  </c:pt>
                  <c:pt idx="75">
                    <c:v>20-54</c:v>
                  </c:pt>
                  <c:pt idx="76">
                    <c:v>55-64</c:v>
                  </c:pt>
                  <c:pt idx="78">
                    <c:v>20-54</c:v>
                  </c:pt>
                  <c:pt idx="79">
                    <c:v>55-64</c:v>
                  </c:pt>
                  <c:pt idx="81">
                    <c:v>20-54</c:v>
                  </c:pt>
                  <c:pt idx="82">
                    <c:v>55-64</c:v>
                  </c:pt>
                  <c:pt idx="85">
                    <c:v>20-54</c:v>
                  </c:pt>
                  <c:pt idx="86">
                    <c:v>55-64</c:v>
                  </c:pt>
                  <c:pt idx="88">
                    <c:v>20-54</c:v>
                  </c:pt>
                  <c:pt idx="89">
                    <c:v>55-64</c:v>
                  </c:pt>
                  <c:pt idx="91">
                    <c:v>20-54</c:v>
                  </c:pt>
                  <c:pt idx="92">
                    <c:v>55-64</c:v>
                  </c:pt>
                  <c:pt idx="95">
                    <c:v>20-54</c:v>
                  </c:pt>
                  <c:pt idx="96">
                    <c:v>55-64</c:v>
                  </c:pt>
                  <c:pt idx="98">
                    <c:v>20-54</c:v>
                  </c:pt>
                  <c:pt idx="99">
                    <c:v>55-64</c:v>
                  </c:pt>
                  <c:pt idx="101">
                    <c:v>20-54</c:v>
                  </c:pt>
                  <c:pt idx="102">
                    <c:v>55-64</c:v>
                  </c:pt>
                  <c:pt idx="104">
                    <c:v>20-54</c:v>
                  </c:pt>
                  <c:pt idx="105">
                    <c:v>55-64</c:v>
                  </c:pt>
                </c:lvl>
                <c:lvl>
                  <c:pt idx="0">
                    <c:v>EU</c:v>
                  </c:pt>
                  <c:pt idx="3">
                    <c:v>Sweden</c:v>
                  </c:pt>
                  <c:pt idx="6">
                    <c:v>Estonia</c:v>
                  </c:pt>
                  <c:pt idx="9">
                    <c:v>Germany</c:v>
                  </c:pt>
                  <c:pt idx="12">
                    <c:v>Denmark</c:v>
                  </c:pt>
                  <c:pt idx="15">
                    <c:v>Netherl.</c:v>
                  </c:pt>
                  <c:pt idx="18">
                    <c:v>Latvia</c:v>
                  </c:pt>
                  <c:pt idx="21">
                    <c:v>Czechia</c:v>
                  </c:pt>
                  <c:pt idx="24">
                    <c:v>Lithuania</c:v>
                  </c:pt>
                  <c:pt idx="27">
                    <c:v>Finland</c:v>
                  </c:pt>
                  <c:pt idx="30">
                    <c:v>Bulgaria</c:v>
                  </c:pt>
                  <c:pt idx="33">
                    <c:v>Ireland</c:v>
                  </c:pt>
                  <c:pt idx="36">
                    <c:v>Cyprus</c:v>
                  </c:pt>
                  <c:pt idx="39">
                    <c:v>Portugal</c:v>
                  </c:pt>
                  <c:pt idx="42">
                    <c:v>Hungary</c:v>
                  </c:pt>
                  <c:pt idx="45">
                    <c:v>Slovakia</c:v>
                  </c:pt>
                  <c:pt idx="48">
                    <c:v>Austria</c:v>
                  </c:pt>
                  <c:pt idx="51">
                    <c:v>Italy</c:v>
                  </c:pt>
                  <c:pt idx="54">
                    <c:v>France</c:v>
                  </c:pt>
                  <c:pt idx="57">
                    <c:v>Spain</c:v>
                  </c:pt>
                  <c:pt idx="60">
                    <c:v>Belgium</c:v>
                  </c:pt>
                  <c:pt idx="63">
                    <c:v>Malta</c:v>
                  </c:pt>
                  <c:pt idx="66">
                    <c:v>Poland</c:v>
                  </c:pt>
                  <c:pt idx="69">
                    <c:v>Slovenia</c:v>
                  </c:pt>
                  <c:pt idx="72">
                    <c:v>Romania</c:v>
                  </c:pt>
                  <c:pt idx="75">
                    <c:v>Croatia</c:v>
                  </c:pt>
                  <c:pt idx="78">
                    <c:v>Greece</c:v>
                  </c:pt>
                  <c:pt idx="81">
                    <c:v>Luxbg</c:v>
                  </c:pt>
                  <c:pt idx="85">
                    <c:v>Iceland</c:v>
                  </c:pt>
                  <c:pt idx="88">
                    <c:v>Switzerl.</c:v>
                  </c:pt>
                  <c:pt idx="91">
                    <c:v>Norway</c:v>
                  </c:pt>
                  <c:pt idx="95">
                    <c:v>Serbia</c:v>
                  </c:pt>
                  <c:pt idx="98">
                    <c:v>N.Maced</c:v>
                  </c:pt>
                  <c:pt idx="101">
                    <c:v>Monten.</c:v>
                  </c:pt>
                  <c:pt idx="104">
                    <c:v>Turkey</c:v>
                  </c:pt>
                </c:lvl>
              </c:multiLvlStrCache>
            </c:multiLvlStrRef>
          </c:cat>
          <c:val>
            <c:numRef>
              <c:f>'5 Educ 2020 Country'!$Q$7:$Q$112</c:f>
              <c:numCache>
                <c:formatCode>_-* #,##0.0_-;\-* #,##0.0_-;_-* "-"??_-;_-@_-</c:formatCode>
                <c:ptCount val="106"/>
                <c:pt idx="0">
                  <c:v>75.66391088371239</c:v>
                </c:pt>
                <c:pt idx="1">
                  <c:v>60.859723991800905</c:v>
                </c:pt>
                <c:pt idx="3">
                  <c:v>82.426131417893515</c:v>
                </c:pt>
                <c:pt idx="4">
                  <c:v>79.004788003786189</c:v>
                </c:pt>
                <c:pt idx="6">
                  <c:v>79.823020521755595</c:v>
                </c:pt>
                <c:pt idx="7">
                  <c:v>69.026091495368291</c:v>
                </c:pt>
                <c:pt idx="9">
                  <c:v>84.014506145806763</c:v>
                </c:pt>
                <c:pt idx="10">
                  <c:v>71.096570927128539</c:v>
                </c:pt>
                <c:pt idx="12">
                  <c:v>80.267751839664626</c:v>
                </c:pt>
                <c:pt idx="13">
                  <c:v>73.777236910862513</c:v>
                </c:pt>
                <c:pt idx="15">
                  <c:v>82.018620156665222</c:v>
                </c:pt>
                <c:pt idx="16">
                  <c:v>73.042535121846498</c:v>
                </c:pt>
                <c:pt idx="18">
                  <c:v>76.919298279063057</c:v>
                </c:pt>
                <c:pt idx="19">
                  <c:v>64.879304607514428</c:v>
                </c:pt>
                <c:pt idx="21">
                  <c:v>84.447534969512233</c:v>
                </c:pt>
                <c:pt idx="22">
                  <c:v>67.109221648979045</c:v>
                </c:pt>
                <c:pt idx="24">
                  <c:v>72.264556620939786</c:v>
                </c:pt>
                <c:pt idx="25">
                  <c:v>62.633747925818106</c:v>
                </c:pt>
                <c:pt idx="27">
                  <c:v>74.822715251940892</c:v>
                </c:pt>
                <c:pt idx="28">
                  <c:v>63.254401996628232</c:v>
                </c:pt>
                <c:pt idx="30">
                  <c:v>76.443918134988024</c:v>
                </c:pt>
                <c:pt idx="31">
                  <c:v>66.255761726910407</c:v>
                </c:pt>
                <c:pt idx="33">
                  <c:v>69.478267311876408</c:v>
                </c:pt>
                <c:pt idx="34">
                  <c:v>63.843489101137159</c:v>
                </c:pt>
                <c:pt idx="36">
                  <c:v>73.243375553684643</c:v>
                </c:pt>
                <c:pt idx="37">
                  <c:v>60.600263149381689</c:v>
                </c:pt>
                <c:pt idx="39">
                  <c:v>74.829290571142678</c:v>
                </c:pt>
                <c:pt idx="40">
                  <c:v>66.20340059616656</c:v>
                </c:pt>
                <c:pt idx="42">
                  <c:v>79.350831938150733</c:v>
                </c:pt>
                <c:pt idx="43">
                  <c:v>61.302613925740054</c:v>
                </c:pt>
                <c:pt idx="45">
                  <c:v>78.538919820791079</c:v>
                </c:pt>
                <c:pt idx="46">
                  <c:v>58.09756717491306</c:v>
                </c:pt>
                <c:pt idx="48">
                  <c:v>82.666444816778721</c:v>
                </c:pt>
                <c:pt idx="49">
                  <c:v>53.360564020308587</c:v>
                </c:pt>
                <c:pt idx="51">
                  <c:v>65.676734165149597</c:v>
                </c:pt>
                <c:pt idx="52">
                  <c:v>62.630060248091851</c:v>
                </c:pt>
                <c:pt idx="54">
                  <c:v>73.824927765254586</c:v>
                </c:pt>
                <c:pt idx="55">
                  <c:v>53.637645340317313</c:v>
                </c:pt>
                <c:pt idx="57">
                  <c:v>62.342734629835839</c:v>
                </c:pt>
                <c:pt idx="58">
                  <c:v>58.240190709555492</c:v>
                </c:pt>
                <c:pt idx="60">
                  <c:v>72.221861354863293</c:v>
                </c:pt>
                <c:pt idx="61">
                  <c:v>52.693608542654765</c:v>
                </c:pt>
                <c:pt idx="63">
                  <c:v>84.01382318947212</c:v>
                </c:pt>
                <c:pt idx="64">
                  <c:v>65.852232113847563</c:v>
                </c:pt>
                <c:pt idx="66">
                  <c:v>76.591265308668738</c:v>
                </c:pt>
                <c:pt idx="67">
                  <c:v>49.613028828741975</c:v>
                </c:pt>
                <c:pt idx="69">
                  <c:v>80.874242966376713</c:v>
                </c:pt>
                <c:pt idx="70">
                  <c:v>46.474322185577158</c:v>
                </c:pt>
                <c:pt idx="72">
                  <c:v>76.14661785401124</c:v>
                </c:pt>
                <c:pt idx="73">
                  <c:v>49.118815917175965</c:v>
                </c:pt>
                <c:pt idx="75">
                  <c:v>72.255180568217312</c:v>
                </c:pt>
                <c:pt idx="76">
                  <c:v>46.079857313999682</c:v>
                </c:pt>
                <c:pt idx="78">
                  <c:v>60.443833684926929</c:v>
                </c:pt>
                <c:pt idx="79">
                  <c:v>42.579418377799406</c:v>
                </c:pt>
                <c:pt idx="81">
                  <c:v>74.976577283470803</c:v>
                </c:pt>
                <c:pt idx="82">
                  <c:v>40.679636020838011</c:v>
                </c:pt>
                <c:pt idx="85">
                  <c:v>81.588671081026959</c:v>
                </c:pt>
                <c:pt idx="86">
                  <c:v>81.592672440276615</c:v>
                </c:pt>
                <c:pt idx="88">
                  <c:v>82.697548616723211</c:v>
                </c:pt>
                <c:pt idx="89">
                  <c:v>71.448760113283839</c:v>
                </c:pt>
                <c:pt idx="91">
                  <c:v>77.961475949274487</c:v>
                </c:pt>
                <c:pt idx="92">
                  <c:v>72.020800463836892</c:v>
                </c:pt>
                <c:pt idx="95">
                  <c:v>68.59764841767543</c:v>
                </c:pt>
                <c:pt idx="96">
                  <c:v>51.327720549367108</c:v>
                </c:pt>
                <c:pt idx="98">
                  <c:v>63.872835436004699</c:v>
                </c:pt>
                <c:pt idx="99">
                  <c:v>51.86926408563594</c:v>
                </c:pt>
                <c:pt idx="101">
                  <c:v>55.357277256841996</c:v>
                </c:pt>
                <c:pt idx="102">
                  <c:v>42.367187811316867</c:v>
                </c:pt>
                <c:pt idx="104">
                  <c:v>54.377813021435109</c:v>
                </c:pt>
                <c:pt idx="105">
                  <c:v>30.190596762936167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2150-4E57-A530-A7BD00CF25A8}"/>
            </c:ext>
          </c:extLst>
        </c:ser>
        <c:ser>
          <c:idx val="2"/>
          <c:order val="3"/>
          <c:tx>
            <c:strRef>
              <c:f>'5 Educ 2020 Country'!$R$6</c:f>
              <c:strCache>
                <c:ptCount val="1"/>
                <c:pt idx="0">
                  <c:v>High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2150-4E57-A530-A7BD00CF25A8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2-2150-4E57-A530-A7BD00CF25A8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3-2150-4E57-A530-A7BD00CF25A8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4-2150-4E57-A530-A7BD00CF25A8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5-2150-4E57-A530-A7BD00CF25A8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6-2150-4E57-A530-A7BD00CF25A8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7-2150-4E57-A530-A7BD00CF25A8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8-2150-4E57-A530-A7BD00CF25A8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9-2150-4E57-A530-A7BD00CF25A8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A-2150-4E57-A530-A7BD00CF25A8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B-2150-4E57-A530-A7BD00CF25A8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C-2150-4E57-A530-A7BD00CF25A8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D-2150-4E57-A530-A7BD00CF25A8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E-2150-4E57-A530-A7BD00CF25A8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F-2150-4E57-A530-A7BD00CF25A8}"/>
              </c:ext>
            </c:extLst>
          </c:dPt>
          <c:dPt>
            <c:idx val="45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0-2150-4E57-A530-A7BD00CF25A8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2150-4E57-A530-A7BD00CF25A8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2-2150-4E57-A530-A7BD00CF25A8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3-2150-4E57-A530-A7BD00CF25A8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4-2150-4E57-A530-A7BD00CF25A8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5-2150-4E57-A530-A7BD00CF25A8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6-2150-4E57-A530-A7BD00CF25A8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7-2150-4E57-A530-A7BD00CF25A8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8-2150-4E57-A530-A7BD00CF25A8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9-2150-4E57-A530-A7BD00CF25A8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A-2150-4E57-A530-A7BD00CF25A8}"/>
              </c:ext>
            </c:extLst>
          </c:dPt>
          <c:dPt>
            <c:idx val="81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B-2150-4E57-A530-A7BD00CF25A8}"/>
              </c:ext>
            </c:extLst>
          </c:dPt>
          <c:dPt>
            <c:idx val="85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C-2150-4E57-A530-A7BD00CF25A8}"/>
              </c:ext>
            </c:extLst>
          </c:dPt>
          <c:dPt>
            <c:idx val="8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E-2150-4E57-A530-A7BD00CF25A8}"/>
              </c:ext>
            </c:extLst>
          </c:dPt>
          <c:dPt>
            <c:idx val="91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2-2150-4E57-A530-A7BD00CF25A8}"/>
              </c:ext>
            </c:extLst>
          </c:dPt>
          <c:dPt>
            <c:idx val="9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4-2150-4E57-A530-A7BD00CF25A8}"/>
              </c:ext>
            </c:extLst>
          </c:dPt>
          <c:dPt>
            <c:idx val="94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9-6309-4993-8436-206CA3D1891D}"/>
              </c:ext>
            </c:extLst>
          </c:dPt>
          <c:dPt>
            <c:idx val="95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5-2150-4E57-A530-A7BD00CF25A8}"/>
              </c:ext>
            </c:extLst>
          </c:dPt>
          <c:dPt>
            <c:idx val="98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8-2150-4E57-A530-A7BD00CF25A8}"/>
              </c:ext>
            </c:extLst>
          </c:dPt>
          <c:dPt>
            <c:idx val="10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A-2150-4E57-A530-A7BD00CF25A8}"/>
              </c:ext>
            </c:extLst>
          </c:dPt>
          <c:dPt>
            <c:idx val="101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B-2150-4E57-A530-A7BD00CF25A8}"/>
              </c:ext>
            </c:extLst>
          </c:dPt>
          <c:dPt>
            <c:idx val="10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D-2150-4E57-A530-A7BD00CF25A8}"/>
              </c:ext>
            </c:extLst>
          </c:dPt>
          <c:dPt>
            <c:idx val="104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E-2150-4E57-A530-A7BD00CF25A8}"/>
              </c:ext>
            </c:extLst>
          </c:dPt>
          <c:cat>
            <c:multiLvlStrRef>
              <c:f>'5 Educ 2020 Country'!$B$7:$C$112</c:f>
              <c:multiLvlStrCache>
                <c:ptCount val="106"/>
                <c:lvl>
                  <c:pt idx="0">
                    <c:v>20-54</c:v>
                  </c:pt>
                  <c:pt idx="1">
                    <c:v>55-64</c:v>
                  </c:pt>
                  <c:pt idx="3">
                    <c:v>20-54</c:v>
                  </c:pt>
                  <c:pt idx="4">
                    <c:v>55-64</c:v>
                  </c:pt>
                  <c:pt idx="6">
                    <c:v>20-54</c:v>
                  </c:pt>
                  <c:pt idx="7">
                    <c:v>55-64</c:v>
                  </c:pt>
                  <c:pt idx="9">
                    <c:v>20-54</c:v>
                  </c:pt>
                  <c:pt idx="10">
                    <c:v>55-64</c:v>
                  </c:pt>
                  <c:pt idx="12">
                    <c:v>20-54</c:v>
                  </c:pt>
                  <c:pt idx="13">
                    <c:v>55-64</c:v>
                  </c:pt>
                  <c:pt idx="15">
                    <c:v>20-54</c:v>
                  </c:pt>
                  <c:pt idx="16">
                    <c:v>55-64</c:v>
                  </c:pt>
                  <c:pt idx="18">
                    <c:v>20-54</c:v>
                  </c:pt>
                  <c:pt idx="19">
                    <c:v>55-64</c:v>
                  </c:pt>
                  <c:pt idx="21">
                    <c:v>20-54</c:v>
                  </c:pt>
                  <c:pt idx="22">
                    <c:v>55-64</c:v>
                  </c:pt>
                  <c:pt idx="24">
                    <c:v>20-54</c:v>
                  </c:pt>
                  <c:pt idx="25">
                    <c:v>55-64</c:v>
                  </c:pt>
                  <c:pt idx="27">
                    <c:v>20-54</c:v>
                  </c:pt>
                  <c:pt idx="28">
                    <c:v>55-64</c:v>
                  </c:pt>
                  <c:pt idx="30">
                    <c:v>20-54</c:v>
                  </c:pt>
                  <c:pt idx="31">
                    <c:v>55-64</c:v>
                  </c:pt>
                  <c:pt idx="33">
                    <c:v>20-54</c:v>
                  </c:pt>
                  <c:pt idx="34">
                    <c:v>55-64</c:v>
                  </c:pt>
                  <c:pt idx="36">
                    <c:v>20-54</c:v>
                  </c:pt>
                  <c:pt idx="37">
                    <c:v>55-64</c:v>
                  </c:pt>
                  <c:pt idx="39">
                    <c:v>20-54</c:v>
                  </c:pt>
                  <c:pt idx="40">
                    <c:v>55-64</c:v>
                  </c:pt>
                  <c:pt idx="42">
                    <c:v>20-54</c:v>
                  </c:pt>
                  <c:pt idx="43">
                    <c:v>55-64</c:v>
                  </c:pt>
                  <c:pt idx="45">
                    <c:v>20-54</c:v>
                  </c:pt>
                  <c:pt idx="46">
                    <c:v>55-64</c:v>
                  </c:pt>
                  <c:pt idx="48">
                    <c:v>20-54</c:v>
                  </c:pt>
                  <c:pt idx="49">
                    <c:v>55-64</c:v>
                  </c:pt>
                  <c:pt idx="51">
                    <c:v>20-54</c:v>
                  </c:pt>
                  <c:pt idx="52">
                    <c:v>55-64</c:v>
                  </c:pt>
                  <c:pt idx="54">
                    <c:v>20-54</c:v>
                  </c:pt>
                  <c:pt idx="55">
                    <c:v>55-64</c:v>
                  </c:pt>
                  <c:pt idx="57">
                    <c:v>20-54</c:v>
                  </c:pt>
                  <c:pt idx="58">
                    <c:v>55-64</c:v>
                  </c:pt>
                  <c:pt idx="60">
                    <c:v>20-54</c:v>
                  </c:pt>
                  <c:pt idx="61">
                    <c:v>55-64</c:v>
                  </c:pt>
                  <c:pt idx="63">
                    <c:v>20-54</c:v>
                  </c:pt>
                  <c:pt idx="64">
                    <c:v>55-64</c:v>
                  </c:pt>
                  <c:pt idx="66">
                    <c:v>20-54</c:v>
                  </c:pt>
                  <c:pt idx="67">
                    <c:v>55-64</c:v>
                  </c:pt>
                  <c:pt idx="69">
                    <c:v>20-54</c:v>
                  </c:pt>
                  <c:pt idx="70">
                    <c:v>55-64</c:v>
                  </c:pt>
                  <c:pt idx="72">
                    <c:v>20-54</c:v>
                  </c:pt>
                  <c:pt idx="73">
                    <c:v>55-64</c:v>
                  </c:pt>
                  <c:pt idx="75">
                    <c:v>20-54</c:v>
                  </c:pt>
                  <c:pt idx="76">
                    <c:v>55-64</c:v>
                  </c:pt>
                  <c:pt idx="78">
                    <c:v>20-54</c:v>
                  </c:pt>
                  <c:pt idx="79">
                    <c:v>55-64</c:v>
                  </c:pt>
                  <c:pt idx="81">
                    <c:v>20-54</c:v>
                  </c:pt>
                  <c:pt idx="82">
                    <c:v>55-64</c:v>
                  </c:pt>
                  <c:pt idx="85">
                    <c:v>20-54</c:v>
                  </c:pt>
                  <c:pt idx="86">
                    <c:v>55-64</c:v>
                  </c:pt>
                  <c:pt idx="88">
                    <c:v>20-54</c:v>
                  </c:pt>
                  <c:pt idx="89">
                    <c:v>55-64</c:v>
                  </c:pt>
                  <c:pt idx="91">
                    <c:v>20-54</c:v>
                  </c:pt>
                  <c:pt idx="92">
                    <c:v>55-64</c:v>
                  </c:pt>
                  <c:pt idx="95">
                    <c:v>20-54</c:v>
                  </c:pt>
                  <c:pt idx="96">
                    <c:v>55-64</c:v>
                  </c:pt>
                  <c:pt idx="98">
                    <c:v>20-54</c:v>
                  </c:pt>
                  <c:pt idx="99">
                    <c:v>55-64</c:v>
                  </c:pt>
                  <c:pt idx="101">
                    <c:v>20-54</c:v>
                  </c:pt>
                  <c:pt idx="102">
                    <c:v>55-64</c:v>
                  </c:pt>
                  <c:pt idx="104">
                    <c:v>20-54</c:v>
                  </c:pt>
                  <c:pt idx="105">
                    <c:v>55-64</c:v>
                  </c:pt>
                </c:lvl>
                <c:lvl>
                  <c:pt idx="0">
                    <c:v>EU</c:v>
                  </c:pt>
                  <c:pt idx="3">
                    <c:v>Sweden</c:v>
                  </c:pt>
                  <c:pt idx="6">
                    <c:v>Estonia</c:v>
                  </c:pt>
                  <c:pt idx="9">
                    <c:v>Germany</c:v>
                  </c:pt>
                  <c:pt idx="12">
                    <c:v>Denmark</c:v>
                  </c:pt>
                  <c:pt idx="15">
                    <c:v>Netherl.</c:v>
                  </c:pt>
                  <c:pt idx="18">
                    <c:v>Latvia</c:v>
                  </c:pt>
                  <c:pt idx="21">
                    <c:v>Czechia</c:v>
                  </c:pt>
                  <c:pt idx="24">
                    <c:v>Lithuania</c:v>
                  </c:pt>
                  <c:pt idx="27">
                    <c:v>Finland</c:v>
                  </c:pt>
                  <c:pt idx="30">
                    <c:v>Bulgaria</c:v>
                  </c:pt>
                  <c:pt idx="33">
                    <c:v>Ireland</c:v>
                  </c:pt>
                  <c:pt idx="36">
                    <c:v>Cyprus</c:v>
                  </c:pt>
                  <c:pt idx="39">
                    <c:v>Portugal</c:v>
                  </c:pt>
                  <c:pt idx="42">
                    <c:v>Hungary</c:v>
                  </c:pt>
                  <c:pt idx="45">
                    <c:v>Slovakia</c:v>
                  </c:pt>
                  <c:pt idx="48">
                    <c:v>Austria</c:v>
                  </c:pt>
                  <c:pt idx="51">
                    <c:v>Italy</c:v>
                  </c:pt>
                  <c:pt idx="54">
                    <c:v>France</c:v>
                  </c:pt>
                  <c:pt idx="57">
                    <c:v>Spain</c:v>
                  </c:pt>
                  <c:pt idx="60">
                    <c:v>Belgium</c:v>
                  </c:pt>
                  <c:pt idx="63">
                    <c:v>Malta</c:v>
                  </c:pt>
                  <c:pt idx="66">
                    <c:v>Poland</c:v>
                  </c:pt>
                  <c:pt idx="69">
                    <c:v>Slovenia</c:v>
                  </c:pt>
                  <c:pt idx="72">
                    <c:v>Romania</c:v>
                  </c:pt>
                  <c:pt idx="75">
                    <c:v>Croatia</c:v>
                  </c:pt>
                  <c:pt idx="78">
                    <c:v>Greece</c:v>
                  </c:pt>
                  <c:pt idx="81">
                    <c:v>Luxbg</c:v>
                  </c:pt>
                  <c:pt idx="85">
                    <c:v>Iceland</c:v>
                  </c:pt>
                  <c:pt idx="88">
                    <c:v>Switzerl.</c:v>
                  </c:pt>
                  <c:pt idx="91">
                    <c:v>Norway</c:v>
                  </c:pt>
                  <c:pt idx="95">
                    <c:v>Serbia</c:v>
                  </c:pt>
                  <c:pt idx="98">
                    <c:v>N.Maced</c:v>
                  </c:pt>
                  <c:pt idx="101">
                    <c:v>Monten.</c:v>
                  </c:pt>
                  <c:pt idx="104">
                    <c:v>Turkey</c:v>
                  </c:pt>
                </c:lvl>
              </c:multiLvlStrCache>
            </c:multiLvlStrRef>
          </c:cat>
          <c:val>
            <c:numRef>
              <c:f>'5 Educ 2020 Country'!$R$7:$R$112</c:f>
              <c:numCache>
                <c:formatCode>_-* #,##0.0_-;\-* #,##0.0_-;_-* "-"??_-;_-@_-</c:formatCode>
                <c:ptCount val="106"/>
                <c:pt idx="0">
                  <c:v>85.688565684715513</c:v>
                </c:pt>
                <c:pt idx="1">
                  <c:v>75.596647696957035</c:v>
                </c:pt>
                <c:pt idx="3">
                  <c:v>88.462169048794024</c:v>
                </c:pt>
                <c:pt idx="4">
                  <c:v>85.400411616049865</c:v>
                </c:pt>
                <c:pt idx="6">
                  <c:v>86.003098571075483</c:v>
                </c:pt>
                <c:pt idx="7">
                  <c:v>80.762183110985447</c:v>
                </c:pt>
                <c:pt idx="9">
                  <c:v>89.852572625752742</c:v>
                </c:pt>
                <c:pt idx="10">
                  <c:v>81.762427396933688</c:v>
                </c:pt>
                <c:pt idx="12">
                  <c:v>88.640057618412627</c:v>
                </c:pt>
                <c:pt idx="13">
                  <c:v>79.875789205603709</c:v>
                </c:pt>
                <c:pt idx="15">
                  <c:v>90.079721168218242</c:v>
                </c:pt>
                <c:pt idx="16">
                  <c:v>81.368291202877685</c:v>
                </c:pt>
                <c:pt idx="18">
                  <c:v>87.80986634187478</c:v>
                </c:pt>
                <c:pt idx="19">
                  <c:v>80.085208828173364</c:v>
                </c:pt>
                <c:pt idx="21">
                  <c:v>83.739022550290017</c:v>
                </c:pt>
                <c:pt idx="22">
                  <c:v>84.846857813566558</c:v>
                </c:pt>
                <c:pt idx="24">
                  <c:v>91.542788135315504</c:v>
                </c:pt>
                <c:pt idx="25">
                  <c:v>80.543129863199795</c:v>
                </c:pt>
                <c:pt idx="27">
                  <c:v>88.827224504172918</c:v>
                </c:pt>
                <c:pt idx="28">
                  <c:v>77.512308759711061</c:v>
                </c:pt>
                <c:pt idx="30">
                  <c:v>90.2249999528741</c:v>
                </c:pt>
                <c:pt idx="31">
                  <c:v>76.88397550321595</c:v>
                </c:pt>
                <c:pt idx="33">
                  <c:v>85.783438576110555</c:v>
                </c:pt>
                <c:pt idx="34">
                  <c:v>71.192262746446417</c:v>
                </c:pt>
                <c:pt idx="36">
                  <c:v>84.870376563539324</c:v>
                </c:pt>
                <c:pt idx="37">
                  <c:v>71.163462677743979</c:v>
                </c:pt>
                <c:pt idx="39">
                  <c:v>85.294446236312496</c:v>
                </c:pt>
                <c:pt idx="40">
                  <c:v>79.054496481688091</c:v>
                </c:pt>
                <c:pt idx="42">
                  <c:v>87.390383584562571</c:v>
                </c:pt>
                <c:pt idx="43">
                  <c:v>74.284171407099038</c:v>
                </c:pt>
                <c:pt idx="45">
                  <c:v>81.004954193649539</c:v>
                </c:pt>
                <c:pt idx="46">
                  <c:v>75.646493163355373</c:v>
                </c:pt>
                <c:pt idx="48">
                  <c:v>87.563869558420848</c:v>
                </c:pt>
                <c:pt idx="49">
                  <c:v>71.101003493529504</c:v>
                </c:pt>
                <c:pt idx="51">
                  <c:v>77.278998674224823</c:v>
                </c:pt>
                <c:pt idx="52">
                  <c:v>81.745099399119823</c:v>
                </c:pt>
                <c:pt idx="54">
                  <c:v>85.315019485304703</c:v>
                </c:pt>
                <c:pt idx="55">
                  <c:v>67.655728193854102</c:v>
                </c:pt>
                <c:pt idx="57">
                  <c:v>79.585678126493306</c:v>
                </c:pt>
                <c:pt idx="58">
                  <c:v>71.168589520308871</c:v>
                </c:pt>
                <c:pt idx="60">
                  <c:v>86.047318975493837</c:v>
                </c:pt>
                <c:pt idx="61">
                  <c:v>72.069392666711934</c:v>
                </c:pt>
                <c:pt idx="63">
                  <c:v>90.589179045681789</c:v>
                </c:pt>
                <c:pt idx="64">
                  <c:v>79.494254037361415</c:v>
                </c:pt>
                <c:pt idx="66">
                  <c:v>90.189808971889406</c:v>
                </c:pt>
                <c:pt idx="67">
                  <c:v>72.410620959324191</c:v>
                </c:pt>
                <c:pt idx="69">
                  <c:v>92.245546683402921</c:v>
                </c:pt>
                <c:pt idx="70">
                  <c:v>75.561744567144686</c:v>
                </c:pt>
                <c:pt idx="72">
                  <c:v>91.923871079892507</c:v>
                </c:pt>
                <c:pt idx="73">
                  <c:v>64.133273271567475</c:v>
                </c:pt>
                <c:pt idx="75">
                  <c:v>86.440776374259315</c:v>
                </c:pt>
                <c:pt idx="76">
                  <c:v>68.914916429743641</c:v>
                </c:pt>
                <c:pt idx="78">
                  <c:v>78.296828311484816</c:v>
                </c:pt>
                <c:pt idx="79">
                  <c:v>56.70705463495743</c:v>
                </c:pt>
                <c:pt idx="81">
                  <c:v>86.009327799851306</c:v>
                </c:pt>
                <c:pt idx="82">
                  <c:v>62.896718604908394</c:v>
                </c:pt>
                <c:pt idx="85">
                  <c:v>88.717401906864708</c:v>
                </c:pt>
                <c:pt idx="86">
                  <c:v>88.747283475503167</c:v>
                </c:pt>
                <c:pt idx="88">
                  <c:v>89.802464682715012</c:v>
                </c:pt>
                <c:pt idx="89">
                  <c:v>82.678450620557783</c:v>
                </c:pt>
                <c:pt idx="91">
                  <c:v>89.127621024698385</c:v>
                </c:pt>
                <c:pt idx="92">
                  <c:v>83.654865062643594</c:v>
                </c:pt>
                <c:pt idx="95">
                  <c:v>81.149285740603915</c:v>
                </c:pt>
                <c:pt idx="96">
                  <c:v>70.548940026929358</c:v>
                </c:pt>
                <c:pt idx="98">
                  <c:v>78.643401987846062</c:v>
                </c:pt>
                <c:pt idx="99">
                  <c:v>74.791389332637138</c:v>
                </c:pt>
                <c:pt idx="101">
                  <c:v>73.508971373140199</c:v>
                </c:pt>
                <c:pt idx="102">
                  <c:v>73.165470116341069</c:v>
                </c:pt>
                <c:pt idx="104">
                  <c:v>69.893223618533355</c:v>
                </c:pt>
                <c:pt idx="105">
                  <c:v>44.476778433431036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2150-4E57-A530-A7BD00CF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hiLowLines>
        <c:marker val="1"/>
        <c:smooth val="0"/>
        <c:axId val="729687616"/>
        <c:axId val="729661048"/>
      </c:lineChart>
      <c:catAx>
        <c:axId val="7296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61048"/>
        <c:crosses val="autoZero"/>
        <c:auto val="1"/>
        <c:lblAlgn val="ctr"/>
        <c:lblOffset val="100"/>
        <c:tickMarkSkip val="1"/>
        <c:noMultiLvlLbl val="0"/>
      </c:catAx>
      <c:valAx>
        <c:axId val="729661048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8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1813871558083"/>
          <c:y val="0.86770689585193606"/>
          <c:w val="0.23165647914238449"/>
          <c:h val="4.140014070406148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people by country of birth category and ILO status, EU, 2006</a:t>
            </a:r>
            <a:r>
              <a:rPr lang="en-US" baseline="0"/>
              <a:t> and </a:t>
            </a:r>
            <a:r>
              <a:rPr lang="en-US"/>
              <a:t>2020</a:t>
            </a:r>
          </a:p>
          <a:p>
            <a:pPr algn="l">
              <a:defRPr sz="1800" b="1"/>
            </a:pPr>
            <a:r>
              <a:rPr lang="en-US" sz="1600" b="0"/>
              <a:t>(age group 20-54 and 55-64, in %)</a:t>
            </a:r>
          </a:p>
        </c:rich>
      </c:tx>
      <c:layout>
        <c:manualLayout>
          <c:xMode val="edge"/>
          <c:yMode val="edge"/>
          <c:x val="5.333349724727033E-3"/>
          <c:y val="3.00220624595838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990431523928365E-2"/>
          <c:y val="0.12801945255390995"/>
          <c:w val="0.91534295917928288"/>
          <c:h val="0.668745061271987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'6 C birth 2006 2020 EU'!$G$5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E2-4ECF-9164-75CD359E5C1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AE2-4ECF-9164-75CD359E5C1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E2-4ECF-9164-75CD359E5C1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AE2-4ECF-9164-75CD359E5C1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E2-4ECF-9164-75CD359E5C1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AE2-4ECF-9164-75CD359E5C1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E2-4ECF-9164-75CD359E5C1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AE2-4ECF-9164-75CD359E5C12}"/>
              </c:ext>
            </c:extLst>
          </c:dPt>
          <c:cat>
            <c:multiLvlStrRef>
              <c:f>'6 C birth 2006 2020 EU'!$A$6:$C$24</c:f>
              <c:multiLvlStrCache>
                <c:ptCount val="19"/>
                <c:lvl>
                  <c:pt idx="0">
                    <c:v>2006</c:v>
                  </c:pt>
                  <c:pt idx="1">
                    <c:v>2020</c:v>
                  </c:pt>
                  <c:pt idx="2">
                    <c:v>2006</c:v>
                  </c:pt>
                  <c:pt idx="3">
                    <c:v>2020</c:v>
                  </c:pt>
                  <c:pt idx="5">
                    <c:v>2006</c:v>
                  </c:pt>
                  <c:pt idx="6">
                    <c:v>2020</c:v>
                  </c:pt>
                  <c:pt idx="7">
                    <c:v>2006</c:v>
                  </c:pt>
                  <c:pt idx="8">
                    <c:v>2020</c:v>
                  </c:pt>
                  <c:pt idx="10">
                    <c:v>2006</c:v>
                  </c:pt>
                  <c:pt idx="11">
                    <c:v>2020</c:v>
                  </c:pt>
                  <c:pt idx="12">
                    <c:v>2006</c:v>
                  </c:pt>
                  <c:pt idx="13">
                    <c:v>2020</c:v>
                  </c:pt>
                  <c:pt idx="15">
                    <c:v>2006</c:v>
                  </c:pt>
                  <c:pt idx="16">
                    <c:v>2020</c:v>
                  </c:pt>
                  <c:pt idx="17">
                    <c:v>2006</c:v>
                  </c:pt>
                  <c:pt idx="18">
                    <c:v>2020</c:v>
                  </c:pt>
                </c:lvl>
                <c:lvl>
                  <c:pt idx="0">
                    <c:v>20-54</c:v>
                  </c:pt>
                  <c:pt idx="2">
                    <c:v>55-64</c:v>
                  </c:pt>
                  <c:pt idx="5">
                    <c:v>20-54</c:v>
                  </c:pt>
                  <c:pt idx="7">
                    <c:v>55-64</c:v>
                  </c:pt>
                  <c:pt idx="10">
                    <c:v>20-54</c:v>
                  </c:pt>
                  <c:pt idx="12">
                    <c:v>55-64</c:v>
                  </c:pt>
                  <c:pt idx="15">
                    <c:v>20-54</c:v>
                  </c:pt>
                  <c:pt idx="17">
                    <c:v>55-64</c:v>
                  </c:pt>
                </c:lvl>
                <c:lvl>
                  <c:pt idx="0">
                    <c:v>Total</c:v>
                  </c:pt>
                  <c:pt idx="5">
                    <c:v>Reporting country</c:v>
                  </c:pt>
                  <c:pt idx="10">
                    <c:v>EU (except reporting country)</c:v>
                  </c:pt>
                  <c:pt idx="15">
                    <c:v>Non-EU nor reporting country</c:v>
                  </c:pt>
                </c:lvl>
              </c:multiLvlStrCache>
            </c:multiLvlStrRef>
          </c:cat>
          <c:val>
            <c:numRef>
              <c:f>'6 C birth 2006 2020 EU'!$G$6:$G$24</c:f>
              <c:numCache>
                <c:formatCode>_-* #,##0.0_-;\-* #,##0.0_-;_-* "-"??_-;_-@_-</c:formatCode>
                <c:ptCount val="19"/>
                <c:pt idx="0">
                  <c:v>74.192053663831317</c:v>
                </c:pt>
                <c:pt idx="1">
                  <c:v>76.173354779156355</c:v>
                </c:pt>
                <c:pt idx="2">
                  <c:v>41.315447437246618</c:v>
                </c:pt>
                <c:pt idx="3">
                  <c:v>59.660622885247662</c:v>
                </c:pt>
                <c:pt idx="5">
                  <c:v>74.86094048904998</c:v>
                </c:pt>
                <c:pt idx="6">
                  <c:v>77.707866978084226</c:v>
                </c:pt>
                <c:pt idx="7">
                  <c:v>41.395500193675531</c:v>
                </c:pt>
                <c:pt idx="8">
                  <c:v>59.977265060992529</c:v>
                </c:pt>
                <c:pt idx="10">
                  <c:v>74.749862775828433</c:v>
                </c:pt>
                <c:pt idx="11">
                  <c:v>75.85734798345004</c:v>
                </c:pt>
                <c:pt idx="12">
                  <c:v>39.654543754684518</c:v>
                </c:pt>
                <c:pt idx="13">
                  <c:v>63.640430376597116</c:v>
                </c:pt>
                <c:pt idx="15">
                  <c:v>66.644860335333107</c:v>
                </c:pt>
                <c:pt idx="16">
                  <c:v>63.907173916604158</c:v>
                </c:pt>
                <c:pt idx="17">
                  <c:v>40.5148815118553</c:v>
                </c:pt>
                <c:pt idx="18">
                  <c:v>53.910923522769451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6-424D-BBA4-04B6FEADA0EC}"/>
            </c:ext>
          </c:extLst>
        </c:ser>
        <c:ser>
          <c:idx val="1"/>
          <c:order val="1"/>
          <c:tx>
            <c:strRef>
              <c:f>'6 C birth 2006 2020 EU'!$H$5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E2-4ECF-9164-75CD359E5C1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AE2-4ECF-9164-75CD359E5C1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E2-4ECF-9164-75CD359E5C1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AE2-4ECF-9164-75CD359E5C1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E2-4ECF-9164-75CD359E5C1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AE2-4ECF-9164-75CD359E5C1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AE2-4ECF-9164-75CD359E5C1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E2-4ECF-9164-75CD359E5C12}"/>
              </c:ext>
            </c:extLst>
          </c:dPt>
          <c:cat>
            <c:multiLvlStrRef>
              <c:f>'6 C birth 2006 2020 EU'!$A$6:$C$24</c:f>
              <c:multiLvlStrCache>
                <c:ptCount val="19"/>
                <c:lvl>
                  <c:pt idx="0">
                    <c:v>2006</c:v>
                  </c:pt>
                  <c:pt idx="1">
                    <c:v>2020</c:v>
                  </c:pt>
                  <c:pt idx="2">
                    <c:v>2006</c:v>
                  </c:pt>
                  <c:pt idx="3">
                    <c:v>2020</c:v>
                  </c:pt>
                  <c:pt idx="5">
                    <c:v>2006</c:v>
                  </c:pt>
                  <c:pt idx="6">
                    <c:v>2020</c:v>
                  </c:pt>
                  <c:pt idx="7">
                    <c:v>2006</c:v>
                  </c:pt>
                  <c:pt idx="8">
                    <c:v>2020</c:v>
                  </c:pt>
                  <c:pt idx="10">
                    <c:v>2006</c:v>
                  </c:pt>
                  <c:pt idx="11">
                    <c:v>2020</c:v>
                  </c:pt>
                  <c:pt idx="12">
                    <c:v>2006</c:v>
                  </c:pt>
                  <c:pt idx="13">
                    <c:v>2020</c:v>
                  </c:pt>
                  <c:pt idx="15">
                    <c:v>2006</c:v>
                  </c:pt>
                  <c:pt idx="16">
                    <c:v>2020</c:v>
                  </c:pt>
                  <c:pt idx="17">
                    <c:v>2006</c:v>
                  </c:pt>
                  <c:pt idx="18">
                    <c:v>2020</c:v>
                  </c:pt>
                </c:lvl>
                <c:lvl>
                  <c:pt idx="0">
                    <c:v>20-54</c:v>
                  </c:pt>
                  <c:pt idx="2">
                    <c:v>55-64</c:v>
                  </c:pt>
                  <c:pt idx="5">
                    <c:v>20-54</c:v>
                  </c:pt>
                  <c:pt idx="7">
                    <c:v>55-64</c:v>
                  </c:pt>
                  <c:pt idx="10">
                    <c:v>20-54</c:v>
                  </c:pt>
                  <c:pt idx="12">
                    <c:v>55-64</c:v>
                  </c:pt>
                  <c:pt idx="15">
                    <c:v>20-54</c:v>
                  </c:pt>
                  <c:pt idx="17">
                    <c:v>55-64</c:v>
                  </c:pt>
                </c:lvl>
                <c:lvl>
                  <c:pt idx="0">
                    <c:v>Total</c:v>
                  </c:pt>
                  <c:pt idx="5">
                    <c:v>Reporting country</c:v>
                  </c:pt>
                  <c:pt idx="10">
                    <c:v>EU (except reporting country)</c:v>
                  </c:pt>
                  <c:pt idx="15">
                    <c:v>Non-EU nor reporting country</c:v>
                  </c:pt>
                </c:lvl>
              </c:multiLvlStrCache>
            </c:multiLvlStrRef>
          </c:cat>
          <c:val>
            <c:numRef>
              <c:f>'6 C birth 2006 2020 EU'!$H$6:$H$24</c:f>
              <c:numCache>
                <c:formatCode>_-* #,##0.0_-;\-* #,##0.0_-;_-* "-"??_-;_-@_-</c:formatCode>
                <c:ptCount val="19"/>
                <c:pt idx="0">
                  <c:v>6.9737873780770947</c:v>
                </c:pt>
                <c:pt idx="1">
                  <c:v>6.1014922238345166</c:v>
                </c:pt>
                <c:pt idx="2">
                  <c:v>2.9879872491482127</c:v>
                </c:pt>
                <c:pt idx="3">
                  <c:v>3.2724465208499409</c:v>
                </c:pt>
                <c:pt idx="5">
                  <c:v>6.6728995496444998</c:v>
                </c:pt>
                <c:pt idx="6">
                  <c:v>5.4518305306720043</c:v>
                </c:pt>
                <c:pt idx="7">
                  <c:v>2.7179992159397339</c:v>
                </c:pt>
                <c:pt idx="8">
                  <c:v>2.8726756915105298</c:v>
                </c:pt>
                <c:pt idx="10">
                  <c:v>6.6084327296793806</c:v>
                </c:pt>
                <c:pt idx="11">
                  <c:v>6.9644846922680541</c:v>
                </c:pt>
                <c:pt idx="12">
                  <c:v>2.1857800435907562</c:v>
                </c:pt>
                <c:pt idx="13">
                  <c:v>4.9069101098676837</c:v>
                </c:pt>
                <c:pt idx="15">
                  <c:v>10.424386513004238</c:v>
                </c:pt>
                <c:pt idx="16">
                  <c:v>11.008352326223857</c:v>
                </c:pt>
                <c:pt idx="17">
                  <c:v>7.246094955235157</c:v>
                </c:pt>
                <c:pt idx="18">
                  <c:v>7.3835711128807411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6-424D-BBA4-04B6FEADA0EC}"/>
            </c:ext>
          </c:extLst>
        </c:ser>
        <c:ser>
          <c:idx val="2"/>
          <c:order val="2"/>
          <c:tx>
            <c:strRef>
              <c:f>'6 C birth 2006 2020 EU'!$I$5</c:f>
              <c:strCache>
                <c:ptCount val="1"/>
                <c:pt idx="0">
                  <c:v>Outside the labour force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AE2-4ECF-9164-75CD359E5C1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AE2-4ECF-9164-75CD359E5C1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AE2-4ECF-9164-75CD359E5C1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AE2-4ECF-9164-75CD359E5C1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AE2-4ECF-9164-75CD359E5C1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AE2-4ECF-9164-75CD359E5C1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AE2-4ECF-9164-75CD359E5C1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AE2-4ECF-9164-75CD359E5C12}"/>
              </c:ext>
            </c:extLst>
          </c:dPt>
          <c:cat>
            <c:multiLvlStrRef>
              <c:f>'6 C birth 2006 2020 EU'!$A$6:$C$24</c:f>
              <c:multiLvlStrCache>
                <c:ptCount val="19"/>
                <c:lvl>
                  <c:pt idx="0">
                    <c:v>2006</c:v>
                  </c:pt>
                  <c:pt idx="1">
                    <c:v>2020</c:v>
                  </c:pt>
                  <c:pt idx="2">
                    <c:v>2006</c:v>
                  </c:pt>
                  <c:pt idx="3">
                    <c:v>2020</c:v>
                  </c:pt>
                  <c:pt idx="5">
                    <c:v>2006</c:v>
                  </c:pt>
                  <c:pt idx="6">
                    <c:v>2020</c:v>
                  </c:pt>
                  <c:pt idx="7">
                    <c:v>2006</c:v>
                  </c:pt>
                  <c:pt idx="8">
                    <c:v>2020</c:v>
                  </c:pt>
                  <c:pt idx="10">
                    <c:v>2006</c:v>
                  </c:pt>
                  <c:pt idx="11">
                    <c:v>2020</c:v>
                  </c:pt>
                  <c:pt idx="12">
                    <c:v>2006</c:v>
                  </c:pt>
                  <c:pt idx="13">
                    <c:v>2020</c:v>
                  </c:pt>
                  <c:pt idx="15">
                    <c:v>2006</c:v>
                  </c:pt>
                  <c:pt idx="16">
                    <c:v>2020</c:v>
                  </c:pt>
                  <c:pt idx="17">
                    <c:v>2006</c:v>
                  </c:pt>
                  <c:pt idx="18">
                    <c:v>2020</c:v>
                  </c:pt>
                </c:lvl>
                <c:lvl>
                  <c:pt idx="0">
                    <c:v>20-54</c:v>
                  </c:pt>
                  <c:pt idx="2">
                    <c:v>55-64</c:v>
                  </c:pt>
                  <c:pt idx="5">
                    <c:v>20-54</c:v>
                  </c:pt>
                  <c:pt idx="7">
                    <c:v>55-64</c:v>
                  </c:pt>
                  <c:pt idx="10">
                    <c:v>20-54</c:v>
                  </c:pt>
                  <c:pt idx="12">
                    <c:v>55-64</c:v>
                  </c:pt>
                  <c:pt idx="15">
                    <c:v>20-54</c:v>
                  </c:pt>
                  <c:pt idx="17">
                    <c:v>55-64</c:v>
                  </c:pt>
                </c:lvl>
                <c:lvl>
                  <c:pt idx="0">
                    <c:v>Total</c:v>
                  </c:pt>
                  <c:pt idx="5">
                    <c:v>Reporting country</c:v>
                  </c:pt>
                  <c:pt idx="10">
                    <c:v>EU (except reporting country)</c:v>
                  </c:pt>
                  <c:pt idx="15">
                    <c:v>Non-EU nor reporting country</c:v>
                  </c:pt>
                </c:lvl>
              </c:multiLvlStrCache>
            </c:multiLvlStrRef>
          </c:cat>
          <c:val>
            <c:numRef>
              <c:f>'6 C birth 2006 2020 EU'!$I$6:$I$24</c:f>
              <c:numCache>
                <c:formatCode>_-* #,##0.0_-;\-* #,##0.0_-;_-* "-"??_-;_-@_-</c:formatCode>
                <c:ptCount val="19"/>
                <c:pt idx="0">
                  <c:v>18.834158958091582</c:v>
                </c:pt>
                <c:pt idx="1">
                  <c:v>17.725152997009115</c:v>
                </c:pt>
                <c:pt idx="2">
                  <c:v>55.69656531360517</c:v>
                </c:pt>
                <c:pt idx="3">
                  <c:v>37.066930593902413</c:v>
                </c:pt>
                <c:pt idx="5">
                  <c:v>18.466159961305529</c:v>
                </c:pt>
                <c:pt idx="6">
                  <c:v>16.840302491243754</c:v>
                </c:pt>
                <c:pt idx="7">
                  <c:v>55.886500590384735</c:v>
                </c:pt>
                <c:pt idx="8">
                  <c:v>37.150059247496941</c:v>
                </c:pt>
                <c:pt idx="10">
                  <c:v>18.641704494492192</c:v>
                </c:pt>
                <c:pt idx="11">
                  <c:v>17.178167324281905</c:v>
                </c:pt>
                <c:pt idx="12">
                  <c:v>58.159676201724722</c:v>
                </c:pt>
                <c:pt idx="13">
                  <c:v>31.45265951353521</c:v>
                </c:pt>
                <c:pt idx="15">
                  <c:v>22.930753151662657</c:v>
                </c:pt>
                <c:pt idx="16">
                  <c:v>25.084473757171974</c:v>
                </c:pt>
                <c:pt idx="17">
                  <c:v>52.239023532909542</c:v>
                </c:pt>
                <c:pt idx="18">
                  <c:v>38.705505364349811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6-424D-BBA4-04B6FEAD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9690896"/>
        <c:axId val="729682040"/>
      </c:barChart>
      <c:catAx>
        <c:axId val="72969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82040"/>
        <c:crosses val="autoZero"/>
        <c:auto val="1"/>
        <c:lblAlgn val="ctr"/>
        <c:lblOffset val="100"/>
        <c:noMultiLvlLbl val="0"/>
      </c:catAx>
      <c:valAx>
        <c:axId val="7296820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9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28265997472802"/>
          <c:y val="0.90846005696528986"/>
          <c:w val="0.38492727656173298"/>
          <c:h val="3.1100202503728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Employment rate by country of birth </a:t>
            </a:r>
            <a:r>
              <a:rPr lang="en-US" sz="1800" b="1" i="0" u="none" strike="noStrike" baseline="0">
                <a:effectLst/>
              </a:rPr>
              <a:t>category </a:t>
            </a:r>
            <a:r>
              <a:rPr lang="en-US"/>
              <a:t>and country, 2020 </a:t>
            </a:r>
          </a:p>
          <a:p>
            <a:pPr algn="l">
              <a:defRPr sz="1800" b="1"/>
            </a:pPr>
            <a:r>
              <a:rPr lang="en-US" sz="1600" b="0"/>
              <a:t>(age</a:t>
            </a:r>
            <a:r>
              <a:rPr lang="en-US" sz="1600" b="0" baseline="0"/>
              <a:t> group 20-54 and 55-64, </a:t>
            </a:r>
            <a:r>
              <a:rPr lang="en-US" sz="1600" b="0"/>
              <a:t>in %)</a:t>
            </a:r>
          </a:p>
        </c:rich>
      </c:tx>
      <c:layout>
        <c:manualLayout>
          <c:xMode val="edge"/>
          <c:yMode val="edge"/>
          <c:x val="5.3333333333333332E-3"/>
          <c:y val="7.92469171701237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665713838683767E-2"/>
          <c:y val="0.18285693508672241"/>
          <c:w val="0.95840980924919594"/>
          <c:h val="0.56633249452065915"/>
        </c:manualLayout>
      </c:layout>
      <c:lineChart>
        <c:grouping val="standard"/>
        <c:varyColors val="0"/>
        <c:ser>
          <c:idx val="3"/>
          <c:order val="0"/>
          <c:tx>
            <c:strRef>
              <c:f>'7 C birth 2020 Country'!$S$6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3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cat>
            <c:multiLvlStrRef>
              <c:f>'5 Educ 2020 Country'!$B$7:$C$112</c:f>
              <c:multiLvlStrCache>
                <c:ptCount val="106"/>
                <c:lvl>
                  <c:pt idx="0">
                    <c:v>20-54</c:v>
                  </c:pt>
                  <c:pt idx="1">
                    <c:v>55-64</c:v>
                  </c:pt>
                  <c:pt idx="3">
                    <c:v>20-54</c:v>
                  </c:pt>
                  <c:pt idx="4">
                    <c:v>55-64</c:v>
                  </c:pt>
                  <c:pt idx="6">
                    <c:v>20-54</c:v>
                  </c:pt>
                  <c:pt idx="7">
                    <c:v>55-64</c:v>
                  </c:pt>
                  <c:pt idx="9">
                    <c:v>20-54</c:v>
                  </c:pt>
                  <c:pt idx="10">
                    <c:v>55-64</c:v>
                  </c:pt>
                  <c:pt idx="12">
                    <c:v>20-54</c:v>
                  </c:pt>
                  <c:pt idx="13">
                    <c:v>55-64</c:v>
                  </c:pt>
                  <c:pt idx="15">
                    <c:v>20-54</c:v>
                  </c:pt>
                  <c:pt idx="16">
                    <c:v>55-64</c:v>
                  </c:pt>
                  <c:pt idx="18">
                    <c:v>20-54</c:v>
                  </c:pt>
                  <c:pt idx="19">
                    <c:v>55-64</c:v>
                  </c:pt>
                  <c:pt idx="21">
                    <c:v>20-54</c:v>
                  </c:pt>
                  <c:pt idx="22">
                    <c:v>55-64</c:v>
                  </c:pt>
                  <c:pt idx="24">
                    <c:v>20-54</c:v>
                  </c:pt>
                  <c:pt idx="25">
                    <c:v>55-64</c:v>
                  </c:pt>
                  <c:pt idx="27">
                    <c:v>20-54</c:v>
                  </c:pt>
                  <c:pt idx="28">
                    <c:v>55-64</c:v>
                  </c:pt>
                  <c:pt idx="30">
                    <c:v>20-54</c:v>
                  </c:pt>
                  <c:pt idx="31">
                    <c:v>55-64</c:v>
                  </c:pt>
                  <c:pt idx="33">
                    <c:v>20-54</c:v>
                  </c:pt>
                  <c:pt idx="34">
                    <c:v>55-64</c:v>
                  </c:pt>
                  <c:pt idx="36">
                    <c:v>20-54</c:v>
                  </c:pt>
                  <c:pt idx="37">
                    <c:v>55-64</c:v>
                  </c:pt>
                  <c:pt idx="39">
                    <c:v>20-54</c:v>
                  </c:pt>
                  <c:pt idx="40">
                    <c:v>55-64</c:v>
                  </c:pt>
                  <c:pt idx="42">
                    <c:v>20-54</c:v>
                  </c:pt>
                  <c:pt idx="43">
                    <c:v>55-64</c:v>
                  </c:pt>
                  <c:pt idx="45">
                    <c:v>20-54</c:v>
                  </c:pt>
                  <c:pt idx="46">
                    <c:v>55-64</c:v>
                  </c:pt>
                  <c:pt idx="48">
                    <c:v>20-54</c:v>
                  </c:pt>
                  <c:pt idx="49">
                    <c:v>55-64</c:v>
                  </c:pt>
                  <c:pt idx="51">
                    <c:v>20-54</c:v>
                  </c:pt>
                  <c:pt idx="52">
                    <c:v>55-64</c:v>
                  </c:pt>
                  <c:pt idx="54">
                    <c:v>20-54</c:v>
                  </c:pt>
                  <c:pt idx="55">
                    <c:v>55-64</c:v>
                  </c:pt>
                  <c:pt idx="57">
                    <c:v>20-54</c:v>
                  </c:pt>
                  <c:pt idx="58">
                    <c:v>55-64</c:v>
                  </c:pt>
                  <c:pt idx="60">
                    <c:v>20-54</c:v>
                  </c:pt>
                  <c:pt idx="61">
                    <c:v>55-64</c:v>
                  </c:pt>
                  <c:pt idx="63">
                    <c:v>20-54</c:v>
                  </c:pt>
                  <c:pt idx="64">
                    <c:v>55-64</c:v>
                  </c:pt>
                  <c:pt idx="66">
                    <c:v>20-54</c:v>
                  </c:pt>
                  <c:pt idx="67">
                    <c:v>55-64</c:v>
                  </c:pt>
                  <c:pt idx="69">
                    <c:v>20-54</c:v>
                  </c:pt>
                  <c:pt idx="70">
                    <c:v>55-64</c:v>
                  </c:pt>
                  <c:pt idx="72">
                    <c:v>20-54</c:v>
                  </c:pt>
                  <c:pt idx="73">
                    <c:v>55-64</c:v>
                  </c:pt>
                  <c:pt idx="75">
                    <c:v>20-54</c:v>
                  </c:pt>
                  <c:pt idx="76">
                    <c:v>55-64</c:v>
                  </c:pt>
                  <c:pt idx="78">
                    <c:v>20-54</c:v>
                  </c:pt>
                  <c:pt idx="79">
                    <c:v>55-64</c:v>
                  </c:pt>
                  <c:pt idx="81">
                    <c:v>20-54</c:v>
                  </c:pt>
                  <c:pt idx="82">
                    <c:v>55-64</c:v>
                  </c:pt>
                  <c:pt idx="85">
                    <c:v>20-54</c:v>
                  </c:pt>
                  <c:pt idx="86">
                    <c:v>55-64</c:v>
                  </c:pt>
                  <c:pt idx="88">
                    <c:v>20-54</c:v>
                  </c:pt>
                  <c:pt idx="89">
                    <c:v>55-64</c:v>
                  </c:pt>
                  <c:pt idx="91">
                    <c:v>20-54</c:v>
                  </c:pt>
                  <c:pt idx="92">
                    <c:v>55-64</c:v>
                  </c:pt>
                  <c:pt idx="95">
                    <c:v>20-54</c:v>
                  </c:pt>
                  <c:pt idx="96">
                    <c:v>55-64</c:v>
                  </c:pt>
                  <c:pt idx="98">
                    <c:v>20-54</c:v>
                  </c:pt>
                  <c:pt idx="99">
                    <c:v>55-64</c:v>
                  </c:pt>
                  <c:pt idx="101">
                    <c:v>20-54</c:v>
                  </c:pt>
                  <c:pt idx="102">
                    <c:v>55-64</c:v>
                  </c:pt>
                  <c:pt idx="104">
                    <c:v>20-54</c:v>
                  </c:pt>
                  <c:pt idx="105">
                    <c:v>55-64</c:v>
                  </c:pt>
                </c:lvl>
                <c:lvl>
                  <c:pt idx="0">
                    <c:v>EU</c:v>
                  </c:pt>
                  <c:pt idx="3">
                    <c:v>Sweden</c:v>
                  </c:pt>
                  <c:pt idx="6">
                    <c:v>Estonia</c:v>
                  </c:pt>
                  <c:pt idx="9">
                    <c:v>Germany</c:v>
                  </c:pt>
                  <c:pt idx="12">
                    <c:v>Denmark</c:v>
                  </c:pt>
                  <c:pt idx="15">
                    <c:v>Netherl.</c:v>
                  </c:pt>
                  <c:pt idx="18">
                    <c:v>Latvia</c:v>
                  </c:pt>
                  <c:pt idx="21">
                    <c:v>Czechia</c:v>
                  </c:pt>
                  <c:pt idx="24">
                    <c:v>Lithuania</c:v>
                  </c:pt>
                  <c:pt idx="27">
                    <c:v>Finland</c:v>
                  </c:pt>
                  <c:pt idx="30">
                    <c:v>Bulgaria</c:v>
                  </c:pt>
                  <c:pt idx="33">
                    <c:v>Ireland</c:v>
                  </c:pt>
                  <c:pt idx="36">
                    <c:v>Cyprus</c:v>
                  </c:pt>
                  <c:pt idx="39">
                    <c:v>Portugal</c:v>
                  </c:pt>
                  <c:pt idx="42">
                    <c:v>Hungary</c:v>
                  </c:pt>
                  <c:pt idx="45">
                    <c:v>Slovakia</c:v>
                  </c:pt>
                  <c:pt idx="48">
                    <c:v>Austria</c:v>
                  </c:pt>
                  <c:pt idx="51">
                    <c:v>Italy</c:v>
                  </c:pt>
                  <c:pt idx="54">
                    <c:v>France</c:v>
                  </c:pt>
                  <c:pt idx="57">
                    <c:v>Spain</c:v>
                  </c:pt>
                  <c:pt idx="60">
                    <c:v>Belgium</c:v>
                  </c:pt>
                  <c:pt idx="63">
                    <c:v>Malta</c:v>
                  </c:pt>
                  <c:pt idx="66">
                    <c:v>Poland</c:v>
                  </c:pt>
                  <c:pt idx="69">
                    <c:v>Slovenia</c:v>
                  </c:pt>
                  <c:pt idx="72">
                    <c:v>Romania</c:v>
                  </c:pt>
                  <c:pt idx="75">
                    <c:v>Croatia</c:v>
                  </c:pt>
                  <c:pt idx="78">
                    <c:v>Greece</c:v>
                  </c:pt>
                  <c:pt idx="81">
                    <c:v>Luxbg</c:v>
                  </c:pt>
                  <c:pt idx="85">
                    <c:v>Iceland</c:v>
                  </c:pt>
                  <c:pt idx="88">
                    <c:v>Switzerl.</c:v>
                  </c:pt>
                  <c:pt idx="91">
                    <c:v>Norway</c:v>
                  </c:pt>
                  <c:pt idx="95">
                    <c:v>Serbia</c:v>
                  </c:pt>
                  <c:pt idx="98">
                    <c:v>N.Maced</c:v>
                  </c:pt>
                  <c:pt idx="101">
                    <c:v>Monten.</c:v>
                  </c:pt>
                  <c:pt idx="104">
                    <c:v>Turkey</c:v>
                  </c:pt>
                </c:lvl>
              </c:multiLvlStrCache>
            </c:multiLvlStrRef>
          </c:cat>
          <c:val>
            <c:numRef>
              <c:f>'7 C birth 2020 Country'!$S$7:$S$115</c:f>
              <c:numCache>
                <c:formatCode>_-* #,##0.0_-;\-* #,##0.0_-;_-* "-"??_-;_-@_-</c:formatCode>
                <c:ptCount val="109"/>
                <c:pt idx="0">
                  <c:v>76.154729429465576</c:v>
                </c:pt>
                <c:pt idx="1">
                  <c:v>59.62448623974894</c:v>
                </c:pt>
                <c:pt idx="3">
                  <c:v>81.625078169994509</c:v>
                </c:pt>
                <c:pt idx="4">
                  <c:v>77.599668886391484</c:v>
                </c:pt>
                <c:pt idx="6">
                  <c:v>80.736693361484711</c:v>
                </c:pt>
                <c:pt idx="7">
                  <c:v>71.976662333948852</c:v>
                </c:pt>
                <c:pt idx="9">
                  <c:v>82.760228547762338</c:v>
                </c:pt>
                <c:pt idx="10">
                  <c:v>71.774745498876669</c:v>
                </c:pt>
                <c:pt idx="12">
                  <c:v>79.6245789234749</c:v>
                </c:pt>
                <c:pt idx="13">
                  <c:v>71.423075128107271</c:v>
                </c:pt>
                <c:pt idx="15">
                  <c:v>82.705901192804774</c:v>
                </c:pt>
                <c:pt idx="16">
                  <c:v>70.96998196964185</c:v>
                </c:pt>
                <c:pt idx="18">
                  <c:v>79.704274762975274</c:v>
                </c:pt>
                <c:pt idx="19">
                  <c:v>68.592754061047344</c:v>
                </c:pt>
                <c:pt idx="21">
                  <c:v>82.690953728936705</c:v>
                </c:pt>
                <c:pt idx="22">
                  <c:v>68.189896552530357</c:v>
                </c:pt>
                <c:pt idx="24">
                  <c:v>79.61581043946083</c:v>
                </c:pt>
                <c:pt idx="25">
                  <c:v>67.590960936461101</c:v>
                </c:pt>
                <c:pt idx="27">
                  <c:v>79.202310845153988</c:v>
                </c:pt>
                <c:pt idx="28">
                  <c:v>67.488793093135172</c:v>
                </c:pt>
                <c:pt idx="30">
                  <c:v>76.141409533747861</c:v>
                </c:pt>
                <c:pt idx="31">
                  <c:v>64.227629633184904</c:v>
                </c:pt>
                <c:pt idx="33">
                  <c:v>76.033650455982638</c:v>
                </c:pt>
                <c:pt idx="34">
                  <c:v>61.833123448489552</c:v>
                </c:pt>
                <c:pt idx="36">
                  <c:v>78.347181113365963</c:v>
                </c:pt>
                <c:pt idx="37">
                  <c:v>60.982327037939186</c:v>
                </c:pt>
                <c:pt idx="39">
                  <c:v>78.967720639557754</c:v>
                </c:pt>
                <c:pt idx="40">
                  <c:v>60.735324457455256</c:v>
                </c:pt>
                <c:pt idx="42">
                  <c:v>78.99727275546941</c:v>
                </c:pt>
                <c:pt idx="43">
                  <c:v>59.598222858931329</c:v>
                </c:pt>
                <c:pt idx="45">
                  <c:v>76.220048461071258</c:v>
                </c:pt>
                <c:pt idx="46">
                  <c:v>58.306646748577499</c:v>
                </c:pt>
                <c:pt idx="48">
                  <c:v>81.769134122812517</c:v>
                </c:pt>
                <c:pt idx="49">
                  <c:v>54.728174459484869</c:v>
                </c:pt>
                <c:pt idx="51">
                  <c:v>65.195386980906065</c:v>
                </c:pt>
                <c:pt idx="52">
                  <c:v>54.21859137659407</c:v>
                </c:pt>
                <c:pt idx="54">
                  <c:v>76.62061246807032</c:v>
                </c:pt>
                <c:pt idx="55">
                  <c:v>53.80411198511927</c:v>
                </c:pt>
                <c:pt idx="57">
                  <c:v>68.861976421303652</c:v>
                </c:pt>
                <c:pt idx="58">
                  <c:v>54.671942828780367</c:v>
                </c:pt>
                <c:pt idx="60">
                  <c:v>74.954064163145929</c:v>
                </c:pt>
                <c:pt idx="61">
                  <c:v>53.310968772330469</c:v>
                </c:pt>
                <c:pt idx="63">
                  <c:v>83.10438962744071</c:v>
                </c:pt>
                <c:pt idx="64">
                  <c:v>52.894423318590562</c:v>
                </c:pt>
                <c:pt idx="66">
                  <c:v>79.747813448997704</c:v>
                </c:pt>
                <c:pt idx="67">
                  <c:v>51.794360356846674</c:v>
                </c:pt>
                <c:pt idx="69">
                  <c:v>83.551814225274683</c:v>
                </c:pt>
                <c:pt idx="70">
                  <c:v>50.477528807558038</c:v>
                </c:pt>
                <c:pt idx="72">
                  <c:v>76.395700879696719</c:v>
                </c:pt>
                <c:pt idx="73">
                  <c:v>48.486306754246279</c:v>
                </c:pt>
                <c:pt idx="75">
                  <c:v>73.888116556631928</c:v>
                </c:pt>
                <c:pt idx="76">
                  <c:v>45.507649915326915</c:v>
                </c:pt>
                <c:pt idx="78">
                  <c:v>65.996468092841525</c:v>
                </c:pt>
                <c:pt idx="79">
                  <c:v>44.59582590164532</c:v>
                </c:pt>
                <c:pt idx="81">
                  <c:v>78.800103028449868</c:v>
                </c:pt>
                <c:pt idx="82">
                  <c:v>44.006828618439911</c:v>
                </c:pt>
                <c:pt idx="85">
                  <c:v>83.011274287694249</c:v>
                </c:pt>
                <c:pt idx="86">
                  <c:v>79.272592640092384</c:v>
                </c:pt>
                <c:pt idx="88">
                  <c:v>85.008648131820252</c:v>
                </c:pt>
                <c:pt idx="89">
                  <c:v>73.480578939376926</c:v>
                </c:pt>
                <c:pt idx="91">
                  <c:v>80.341191336853043</c:v>
                </c:pt>
                <c:pt idx="92">
                  <c:v>72.808699251977302</c:v>
                </c:pt>
                <c:pt idx="94">
                  <c:v>85.008648131820252</c:v>
                </c:pt>
                <c:pt idx="95">
                  <c:v>73.480578939376926</c:v>
                </c:pt>
                <c:pt idx="98">
                  <c:v>70.129180444802671</c:v>
                </c:pt>
                <c:pt idx="99">
                  <c:v>52.163565555422245</c:v>
                </c:pt>
                <c:pt idx="101">
                  <c:v>62.477911205101051</c:v>
                </c:pt>
                <c:pt idx="102">
                  <c:v>45.67074413412071</c:v>
                </c:pt>
                <c:pt idx="104">
                  <c:v>57.94610634541452</c:v>
                </c:pt>
                <c:pt idx="105">
                  <c:v>44.232417686931072</c:v>
                </c:pt>
                <c:pt idx="107">
                  <c:v>54.966340015172406</c:v>
                </c:pt>
                <c:pt idx="108">
                  <c:v>31.09797493563994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4-4B29-9EB0-E5C84672C96D}"/>
            </c:ext>
          </c:extLst>
        </c:ser>
        <c:ser>
          <c:idx val="0"/>
          <c:order val="1"/>
          <c:tx>
            <c:strRef>
              <c:f>'7 C birth 2020 Country'!$P$6</c:f>
              <c:strCache>
                <c:ptCount val="1"/>
                <c:pt idx="0">
                  <c:v>EU (except reporting country)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0F4-4B29-9EB0-E5C84672C96D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F4-4B29-9EB0-E5C84672C96D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F4-4B29-9EB0-E5C84672C96D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F4-4B29-9EB0-E5C84672C96D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F4-4B29-9EB0-E5C84672C96D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F4-4B29-9EB0-E5C84672C96D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F4-4B29-9EB0-E5C84672C96D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F4-4B29-9EB0-E5C84672C96D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F4-4B29-9EB0-E5C84672C96D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F4-4B29-9EB0-E5C84672C96D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F4-4B29-9EB0-E5C84672C96D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F4-4B29-9EB0-E5C84672C96D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F4-4B29-9EB0-E5C84672C96D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F4-4B29-9EB0-E5C84672C96D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F4-4B29-9EB0-E5C84672C96D}"/>
              </c:ext>
            </c:extLst>
          </c:dPt>
          <c:dPt>
            <c:idx val="4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F4-4B29-9EB0-E5C84672C96D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F4-4B29-9EB0-E5C84672C96D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F4-4B29-9EB0-E5C84672C96D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F4-4B29-9EB0-E5C84672C96D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F4-4B29-9EB0-E5C84672C96D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F4-4B29-9EB0-E5C84672C96D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F4-4B29-9EB0-E5C84672C96D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F4-4B29-9EB0-E5C84672C96D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F4-4B29-9EB0-E5C84672C96D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F4-4B29-9EB0-E5C84672C96D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F4-4B29-9EB0-E5C84672C96D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F4-4B29-9EB0-E5C84672C96D}"/>
              </c:ext>
            </c:extLst>
          </c:dPt>
          <c:dPt>
            <c:idx val="8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F4-4B29-9EB0-E5C84672C96D}"/>
              </c:ext>
            </c:extLst>
          </c:dPt>
          <c:dPt>
            <c:idx val="85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F4-4B29-9EB0-E5C84672C96D}"/>
              </c:ext>
            </c:extLst>
          </c:dPt>
          <c:dPt>
            <c:idx val="86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E830-48FB-9EE7-3BE0710C73CE}"/>
              </c:ext>
            </c:extLst>
          </c:dPt>
          <c:dPt>
            <c:idx val="89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830-48FB-9EE7-3BE0710C73CE}"/>
              </c:ext>
            </c:extLst>
          </c:dPt>
          <c:dPt>
            <c:idx val="9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0F4-4B29-9EB0-E5C84672C96D}"/>
              </c:ext>
            </c:extLst>
          </c:dPt>
          <c:dPt>
            <c:idx val="92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E830-48FB-9EE7-3BE0710C73CE}"/>
              </c:ext>
            </c:extLst>
          </c:dPt>
          <c:dPt>
            <c:idx val="94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830-48FB-9EE7-3BE0710C73CE}"/>
              </c:ext>
            </c:extLst>
          </c:dPt>
          <c:dPt>
            <c:idx val="97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E830-48FB-9EE7-3BE0710C73CE}"/>
              </c:ext>
            </c:extLst>
          </c:dPt>
          <c:dPt>
            <c:idx val="98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0F4-4B29-9EB0-E5C84672C96D}"/>
              </c:ext>
            </c:extLst>
          </c:dPt>
          <c:dPt>
            <c:idx val="10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E830-48FB-9EE7-3BE0710C73CE}"/>
              </c:ext>
            </c:extLst>
          </c:dPt>
          <c:dPt>
            <c:idx val="101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0F4-4B29-9EB0-E5C84672C96D}"/>
              </c:ext>
            </c:extLst>
          </c:dPt>
          <c:dPt>
            <c:idx val="103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E830-48FB-9EE7-3BE0710C73CE}"/>
              </c:ext>
            </c:extLst>
          </c:dPt>
          <c:dPt>
            <c:idx val="104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0F4-4B29-9EB0-E5C84672C96D}"/>
              </c:ext>
            </c:extLst>
          </c:dPt>
          <c:dPt>
            <c:idx val="107"/>
            <c:marker>
              <c:symbol val="circle"/>
              <c:size val="5"/>
              <c:spPr>
                <a:solidFill>
                  <a:schemeClr val="accent2">
                    <a:lumMod val="40000"/>
                    <a:lumOff val="60000"/>
                  </a:schemeClr>
                </a:solidFill>
                <a:ln w="9525">
                  <a:solidFill>
                    <a:schemeClr val="accent2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E830-48FB-9EE7-3BE0710C73CE}"/>
              </c:ext>
            </c:extLst>
          </c:dPt>
          <c:cat>
            <c:multiLvlStrRef>
              <c:f>'5 Educ 2020 Country'!$B$7:$C$112</c:f>
              <c:multiLvlStrCache>
                <c:ptCount val="106"/>
                <c:lvl>
                  <c:pt idx="0">
                    <c:v>20-54</c:v>
                  </c:pt>
                  <c:pt idx="1">
                    <c:v>55-64</c:v>
                  </c:pt>
                  <c:pt idx="3">
                    <c:v>20-54</c:v>
                  </c:pt>
                  <c:pt idx="4">
                    <c:v>55-64</c:v>
                  </c:pt>
                  <c:pt idx="6">
                    <c:v>20-54</c:v>
                  </c:pt>
                  <c:pt idx="7">
                    <c:v>55-64</c:v>
                  </c:pt>
                  <c:pt idx="9">
                    <c:v>20-54</c:v>
                  </c:pt>
                  <c:pt idx="10">
                    <c:v>55-64</c:v>
                  </c:pt>
                  <c:pt idx="12">
                    <c:v>20-54</c:v>
                  </c:pt>
                  <c:pt idx="13">
                    <c:v>55-64</c:v>
                  </c:pt>
                  <c:pt idx="15">
                    <c:v>20-54</c:v>
                  </c:pt>
                  <c:pt idx="16">
                    <c:v>55-64</c:v>
                  </c:pt>
                  <c:pt idx="18">
                    <c:v>20-54</c:v>
                  </c:pt>
                  <c:pt idx="19">
                    <c:v>55-64</c:v>
                  </c:pt>
                  <c:pt idx="21">
                    <c:v>20-54</c:v>
                  </c:pt>
                  <c:pt idx="22">
                    <c:v>55-64</c:v>
                  </c:pt>
                  <c:pt idx="24">
                    <c:v>20-54</c:v>
                  </c:pt>
                  <c:pt idx="25">
                    <c:v>55-64</c:v>
                  </c:pt>
                  <c:pt idx="27">
                    <c:v>20-54</c:v>
                  </c:pt>
                  <c:pt idx="28">
                    <c:v>55-64</c:v>
                  </c:pt>
                  <c:pt idx="30">
                    <c:v>20-54</c:v>
                  </c:pt>
                  <c:pt idx="31">
                    <c:v>55-64</c:v>
                  </c:pt>
                  <c:pt idx="33">
                    <c:v>20-54</c:v>
                  </c:pt>
                  <c:pt idx="34">
                    <c:v>55-64</c:v>
                  </c:pt>
                  <c:pt idx="36">
                    <c:v>20-54</c:v>
                  </c:pt>
                  <c:pt idx="37">
                    <c:v>55-64</c:v>
                  </c:pt>
                  <c:pt idx="39">
                    <c:v>20-54</c:v>
                  </c:pt>
                  <c:pt idx="40">
                    <c:v>55-64</c:v>
                  </c:pt>
                  <c:pt idx="42">
                    <c:v>20-54</c:v>
                  </c:pt>
                  <c:pt idx="43">
                    <c:v>55-64</c:v>
                  </c:pt>
                  <c:pt idx="45">
                    <c:v>20-54</c:v>
                  </c:pt>
                  <c:pt idx="46">
                    <c:v>55-64</c:v>
                  </c:pt>
                  <c:pt idx="48">
                    <c:v>20-54</c:v>
                  </c:pt>
                  <c:pt idx="49">
                    <c:v>55-64</c:v>
                  </c:pt>
                  <c:pt idx="51">
                    <c:v>20-54</c:v>
                  </c:pt>
                  <c:pt idx="52">
                    <c:v>55-64</c:v>
                  </c:pt>
                  <c:pt idx="54">
                    <c:v>20-54</c:v>
                  </c:pt>
                  <c:pt idx="55">
                    <c:v>55-64</c:v>
                  </c:pt>
                  <c:pt idx="57">
                    <c:v>20-54</c:v>
                  </c:pt>
                  <c:pt idx="58">
                    <c:v>55-64</c:v>
                  </c:pt>
                  <c:pt idx="60">
                    <c:v>20-54</c:v>
                  </c:pt>
                  <c:pt idx="61">
                    <c:v>55-64</c:v>
                  </c:pt>
                  <c:pt idx="63">
                    <c:v>20-54</c:v>
                  </c:pt>
                  <c:pt idx="64">
                    <c:v>55-64</c:v>
                  </c:pt>
                  <c:pt idx="66">
                    <c:v>20-54</c:v>
                  </c:pt>
                  <c:pt idx="67">
                    <c:v>55-64</c:v>
                  </c:pt>
                  <c:pt idx="69">
                    <c:v>20-54</c:v>
                  </c:pt>
                  <c:pt idx="70">
                    <c:v>55-64</c:v>
                  </c:pt>
                  <c:pt idx="72">
                    <c:v>20-54</c:v>
                  </c:pt>
                  <c:pt idx="73">
                    <c:v>55-64</c:v>
                  </c:pt>
                  <c:pt idx="75">
                    <c:v>20-54</c:v>
                  </c:pt>
                  <c:pt idx="76">
                    <c:v>55-64</c:v>
                  </c:pt>
                  <c:pt idx="78">
                    <c:v>20-54</c:v>
                  </c:pt>
                  <c:pt idx="79">
                    <c:v>55-64</c:v>
                  </c:pt>
                  <c:pt idx="81">
                    <c:v>20-54</c:v>
                  </c:pt>
                  <c:pt idx="82">
                    <c:v>55-64</c:v>
                  </c:pt>
                  <c:pt idx="85">
                    <c:v>20-54</c:v>
                  </c:pt>
                  <c:pt idx="86">
                    <c:v>55-64</c:v>
                  </c:pt>
                  <c:pt idx="88">
                    <c:v>20-54</c:v>
                  </c:pt>
                  <c:pt idx="89">
                    <c:v>55-64</c:v>
                  </c:pt>
                  <c:pt idx="91">
                    <c:v>20-54</c:v>
                  </c:pt>
                  <c:pt idx="92">
                    <c:v>55-64</c:v>
                  </c:pt>
                  <c:pt idx="95">
                    <c:v>20-54</c:v>
                  </c:pt>
                  <c:pt idx="96">
                    <c:v>55-64</c:v>
                  </c:pt>
                  <c:pt idx="98">
                    <c:v>20-54</c:v>
                  </c:pt>
                  <c:pt idx="99">
                    <c:v>55-64</c:v>
                  </c:pt>
                  <c:pt idx="101">
                    <c:v>20-54</c:v>
                  </c:pt>
                  <c:pt idx="102">
                    <c:v>55-64</c:v>
                  </c:pt>
                  <c:pt idx="104">
                    <c:v>20-54</c:v>
                  </c:pt>
                  <c:pt idx="105">
                    <c:v>55-64</c:v>
                  </c:pt>
                </c:lvl>
                <c:lvl>
                  <c:pt idx="0">
                    <c:v>EU</c:v>
                  </c:pt>
                  <c:pt idx="3">
                    <c:v>Sweden</c:v>
                  </c:pt>
                  <c:pt idx="6">
                    <c:v>Estonia</c:v>
                  </c:pt>
                  <c:pt idx="9">
                    <c:v>Germany</c:v>
                  </c:pt>
                  <c:pt idx="12">
                    <c:v>Denmark</c:v>
                  </c:pt>
                  <c:pt idx="15">
                    <c:v>Netherl.</c:v>
                  </c:pt>
                  <c:pt idx="18">
                    <c:v>Latvia</c:v>
                  </c:pt>
                  <c:pt idx="21">
                    <c:v>Czechia</c:v>
                  </c:pt>
                  <c:pt idx="24">
                    <c:v>Lithuania</c:v>
                  </c:pt>
                  <c:pt idx="27">
                    <c:v>Finland</c:v>
                  </c:pt>
                  <c:pt idx="30">
                    <c:v>Bulgaria</c:v>
                  </c:pt>
                  <c:pt idx="33">
                    <c:v>Ireland</c:v>
                  </c:pt>
                  <c:pt idx="36">
                    <c:v>Cyprus</c:v>
                  </c:pt>
                  <c:pt idx="39">
                    <c:v>Portugal</c:v>
                  </c:pt>
                  <c:pt idx="42">
                    <c:v>Hungary</c:v>
                  </c:pt>
                  <c:pt idx="45">
                    <c:v>Slovakia</c:v>
                  </c:pt>
                  <c:pt idx="48">
                    <c:v>Austria</c:v>
                  </c:pt>
                  <c:pt idx="51">
                    <c:v>Italy</c:v>
                  </c:pt>
                  <c:pt idx="54">
                    <c:v>France</c:v>
                  </c:pt>
                  <c:pt idx="57">
                    <c:v>Spain</c:v>
                  </c:pt>
                  <c:pt idx="60">
                    <c:v>Belgium</c:v>
                  </c:pt>
                  <c:pt idx="63">
                    <c:v>Malta</c:v>
                  </c:pt>
                  <c:pt idx="66">
                    <c:v>Poland</c:v>
                  </c:pt>
                  <c:pt idx="69">
                    <c:v>Slovenia</c:v>
                  </c:pt>
                  <c:pt idx="72">
                    <c:v>Romania</c:v>
                  </c:pt>
                  <c:pt idx="75">
                    <c:v>Croatia</c:v>
                  </c:pt>
                  <c:pt idx="78">
                    <c:v>Greece</c:v>
                  </c:pt>
                  <c:pt idx="81">
                    <c:v>Luxbg</c:v>
                  </c:pt>
                  <c:pt idx="85">
                    <c:v>Iceland</c:v>
                  </c:pt>
                  <c:pt idx="88">
                    <c:v>Switzerl.</c:v>
                  </c:pt>
                  <c:pt idx="91">
                    <c:v>Norway</c:v>
                  </c:pt>
                  <c:pt idx="95">
                    <c:v>Serbia</c:v>
                  </c:pt>
                  <c:pt idx="98">
                    <c:v>N.Maced</c:v>
                  </c:pt>
                  <c:pt idx="101">
                    <c:v>Monten.</c:v>
                  </c:pt>
                  <c:pt idx="104">
                    <c:v>Turkey</c:v>
                  </c:pt>
                </c:lvl>
              </c:multiLvlStrCache>
            </c:multiLvlStrRef>
          </c:cat>
          <c:val>
            <c:numRef>
              <c:f>'7 C birth 2020 Country'!$P$7:$P$115</c:f>
              <c:numCache>
                <c:formatCode>_-* #,##0.0_-;\-* #,##0.0_-;_-* "-"??_-;_-@_-</c:formatCode>
                <c:ptCount val="109"/>
                <c:pt idx="0">
                  <c:v>76.096240545344727</c:v>
                </c:pt>
                <c:pt idx="1">
                  <c:v>62.675432145788172</c:v>
                </c:pt>
                <c:pt idx="3">
                  <c:v>84.883158899057932</c:v>
                </c:pt>
                <c:pt idx="4">
                  <c:v>73.326707342278866</c:v>
                </c:pt>
                <c:pt idx="6">
                  <c:v>76.263449045618842</c:v>
                </c:pt>
                <c:pt idx="7">
                  <c:v>69.694140323018743</c:v>
                </c:pt>
                <c:pt idx="9">
                  <c:v>82.430898685039836</c:v>
                </c:pt>
                <c:pt idx="10">
                  <c:v>70.63006711097313</c:v>
                </c:pt>
                <c:pt idx="12">
                  <c:v>80.761660856142925</c:v>
                </c:pt>
                <c:pt idx="13">
                  <c:v>77.58453602501335</c:v>
                </c:pt>
                <c:pt idx="15">
                  <c:v>79.118920088863788</c:v>
                </c:pt>
                <c:pt idx="16">
                  <c:v>68.930243039640331</c:v>
                </c:pt>
                <c:pt idx="18">
                  <c:v>77.881802002636974</c:v>
                </c:pt>
                <c:pt idx="19">
                  <c:v>63.293713037517286</c:v>
                </c:pt>
                <c:pt idx="21">
                  <c:v>85.430532251686358</c:v>
                </c:pt>
                <c:pt idx="22">
                  <c:v>62.038680553854583</c:v>
                </c:pt>
                <c:pt idx="24">
                  <c:v>73.584242192809356</c:v>
                </c:pt>
                <c:pt idx="25">
                  <c:v>74.591037323351003</c:v>
                </c:pt>
                <c:pt idx="27">
                  <c:v>79.089263666639738</c:v>
                </c:pt>
                <c:pt idx="28">
                  <c:v>71.648504204818678</c:v>
                </c:pt>
                <c:pt idx="33">
                  <c:v>78.095790944592508</c:v>
                </c:pt>
                <c:pt idx="34">
                  <c:v>62.428344571834891</c:v>
                </c:pt>
                <c:pt idx="36">
                  <c:v>78.816128673247078</c:v>
                </c:pt>
                <c:pt idx="37">
                  <c:v>63.425766039421802</c:v>
                </c:pt>
                <c:pt idx="39">
                  <c:v>81.632440507781325</c:v>
                </c:pt>
                <c:pt idx="42">
                  <c:v>80.440536520523509</c:v>
                </c:pt>
                <c:pt idx="43">
                  <c:v>64.632529700609112</c:v>
                </c:pt>
                <c:pt idx="45">
                  <c:v>76.451815620104185</c:v>
                </c:pt>
                <c:pt idx="46">
                  <c:v>70.624050150337169</c:v>
                </c:pt>
                <c:pt idx="48">
                  <c:v>78.536143798906707</c:v>
                </c:pt>
                <c:pt idx="49">
                  <c:v>57.254493964792182</c:v>
                </c:pt>
                <c:pt idx="51">
                  <c:v>61.776895824967497</c:v>
                </c:pt>
                <c:pt idx="52">
                  <c:v>54.691503395065062</c:v>
                </c:pt>
                <c:pt idx="54">
                  <c:v>81.098396170174041</c:v>
                </c:pt>
                <c:pt idx="55">
                  <c:v>56.838300364297261</c:v>
                </c:pt>
                <c:pt idx="57">
                  <c:v>66.768016608286388</c:v>
                </c:pt>
                <c:pt idx="58">
                  <c:v>53.817756207917277</c:v>
                </c:pt>
                <c:pt idx="60">
                  <c:v>76.872260230406795</c:v>
                </c:pt>
                <c:pt idx="61">
                  <c:v>51.272349842440363</c:v>
                </c:pt>
                <c:pt idx="63">
                  <c:v>90.164324581615986</c:v>
                </c:pt>
                <c:pt idx="64">
                  <c:v>86.580666778354839</c:v>
                </c:pt>
                <c:pt idx="66">
                  <c:v>83.44158199490856</c:v>
                </c:pt>
                <c:pt idx="69">
                  <c:v>86.168034733040287</c:v>
                </c:pt>
                <c:pt idx="70">
                  <c:v>47.233684776257959</c:v>
                </c:pt>
                <c:pt idx="75">
                  <c:v>76.10118055614906</c:v>
                </c:pt>
                <c:pt idx="76">
                  <c:v>33.472408744274027</c:v>
                </c:pt>
                <c:pt idx="78">
                  <c:v>62.340716578907639</c:v>
                </c:pt>
                <c:pt idx="79">
                  <c:v>35.535894220295056</c:v>
                </c:pt>
                <c:pt idx="81">
                  <c:v>82.834386138367464</c:v>
                </c:pt>
                <c:pt idx="82">
                  <c:v>51.296009992228107</c:v>
                </c:pt>
                <c:pt idx="85">
                  <c:v>78.53351386272314</c:v>
                </c:pt>
                <c:pt idx="86">
                  <c:v>72.225040623116655</c:v>
                </c:pt>
                <c:pt idx="88">
                  <c:v>87.220923839729764</c:v>
                </c:pt>
                <c:pt idx="89">
                  <c:v>74.361383431439847</c:v>
                </c:pt>
                <c:pt idx="91">
                  <c:v>81.735606613222231</c:v>
                </c:pt>
                <c:pt idx="92">
                  <c:v>75.065729096636844</c:v>
                </c:pt>
                <c:pt idx="94">
                  <c:v>87.220923839729764</c:v>
                </c:pt>
                <c:pt idx="95">
                  <c:v>74.361383431439847</c:v>
                </c:pt>
                <c:pt idx="98">
                  <c:v>71.842318881516363</c:v>
                </c:pt>
                <c:pt idx="99">
                  <c:v>48.83214183281698</c:v>
                </c:pt>
                <c:pt idx="101">
                  <c:v>44.687718958412468</c:v>
                </c:pt>
                <c:pt idx="102">
                  <c:v>60.096414991852257</c:v>
                </c:pt>
                <c:pt idx="104">
                  <c:v>61.368876769996184</c:v>
                </c:pt>
                <c:pt idx="107">
                  <c:v>58.302084578126376</c:v>
                </c:pt>
                <c:pt idx="108">
                  <c:v>22.605450903271198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D0F4-4B29-9EB0-E5C84672C96D}"/>
            </c:ext>
          </c:extLst>
        </c:ser>
        <c:ser>
          <c:idx val="1"/>
          <c:order val="2"/>
          <c:tx>
            <c:strRef>
              <c:f>'7 C birth 2020 Country'!$Q$6</c:f>
              <c:strCache>
                <c:ptCount val="1"/>
                <c:pt idx="0">
                  <c:v>Non-EU nor reporting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0F4-4B29-9EB0-E5C84672C96D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0F4-4B29-9EB0-E5C84672C96D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0F4-4B29-9EB0-E5C84672C96D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0F4-4B29-9EB0-E5C84672C96D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0F4-4B29-9EB0-E5C84672C96D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0F4-4B29-9EB0-E5C84672C96D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D0F4-4B29-9EB0-E5C84672C96D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D0F4-4B29-9EB0-E5C84672C96D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D0F4-4B29-9EB0-E5C84672C96D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5-D0F4-4B29-9EB0-E5C84672C96D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D0F4-4B29-9EB0-E5C84672C96D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D0F4-4B29-9EB0-E5C84672C96D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D0F4-4B29-9EB0-E5C84672C96D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9-D0F4-4B29-9EB0-E5C84672C96D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D0F4-4B29-9EB0-E5C84672C96D}"/>
              </c:ext>
            </c:extLst>
          </c:dPt>
          <c:dPt>
            <c:idx val="4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B-D0F4-4B29-9EB0-E5C84672C96D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C-D0F4-4B29-9EB0-E5C84672C96D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D-D0F4-4B29-9EB0-E5C84672C96D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E-D0F4-4B29-9EB0-E5C84672C96D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F-D0F4-4B29-9EB0-E5C84672C96D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0-D0F4-4B29-9EB0-E5C84672C96D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D0F4-4B29-9EB0-E5C84672C96D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D0F4-4B29-9EB0-E5C84672C96D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D0F4-4B29-9EB0-E5C84672C96D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4-D0F4-4B29-9EB0-E5C84672C96D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5-D0F4-4B29-9EB0-E5C84672C96D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6-D0F4-4B29-9EB0-E5C84672C96D}"/>
              </c:ext>
            </c:extLst>
          </c:dPt>
          <c:dPt>
            <c:idx val="8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D0F4-4B29-9EB0-E5C84672C96D}"/>
              </c:ext>
            </c:extLst>
          </c:dPt>
          <c:dPt>
            <c:idx val="85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9-D0F4-4B29-9EB0-E5C84672C96D}"/>
              </c:ext>
            </c:extLst>
          </c:dPt>
          <c:dPt>
            <c:idx val="8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E830-48FB-9EE7-3BE0710C73CE}"/>
              </c:ext>
            </c:extLst>
          </c:dPt>
          <c:dPt>
            <c:idx val="8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E830-48FB-9EE7-3BE0710C73CE}"/>
              </c:ext>
            </c:extLst>
          </c:dPt>
          <c:dPt>
            <c:idx val="9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D0F4-4B29-9EB0-E5C84672C96D}"/>
              </c:ext>
            </c:extLst>
          </c:dPt>
          <c:dPt>
            <c:idx val="9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2-E830-48FB-9EE7-3BE0710C73CE}"/>
              </c:ext>
            </c:extLst>
          </c:dPt>
          <c:dPt>
            <c:idx val="94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E830-48FB-9EE7-3BE0710C73CE}"/>
              </c:ext>
            </c:extLst>
          </c:dPt>
          <c:dPt>
            <c:idx val="97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E830-48FB-9EE7-3BE0710C73CE}"/>
              </c:ext>
            </c:extLst>
          </c:dPt>
          <c:dPt>
            <c:idx val="98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1-D0F4-4B29-9EB0-E5C84672C96D}"/>
              </c:ext>
            </c:extLst>
          </c:dPt>
          <c:dPt>
            <c:idx val="10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8-E830-48FB-9EE7-3BE0710C73CE}"/>
              </c:ext>
            </c:extLst>
          </c:dPt>
          <c:dPt>
            <c:idx val="101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D0F4-4B29-9EB0-E5C84672C96D}"/>
              </c:ext>
            </c:extLst>
          </c:dPt>
          <c:dPt>
            <c:idx val="103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E830-48FB-9EE7-3BE0710C73CE}"/>
              </c:ext>
            </c:extLst>
          </c:dPt>
          <c:dPt>
            <c:idx val="104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D0F4-4B29-9EB0-E5C84672C96D}"/>
              </c:ext>
            </c:extLst>
          </c:dPt>
          <c:dPt>
            <c:idx val="107"/>
            <c:marker>
              <c:symbol val="circle"/>
              <c:size val="5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E830-48FB-9EE7-3BE0710C73CE}"/>
              </c:ext>
            </c:extLst>
          </c:dPt>
          <c:cat>
            <c:multiLvlStrRef>
              <c:f>'5 Educ 2020 Country'!$B$7:$C$112</c:f>
              <c:multiLvlStrCache>
                <c:ptCount val="106"/>
                <c:lvl>
                  <c:pt idx="0">
                    <c:v>20-54</c:v>
                  </c:pt>
                  <c:pt idx="1">
                    <c:v>55-64</c:v>
                  </c:pt>
                  <c:pt idx="3">
                    <c:v>20-54</c:v>
                  </c:pt>
                  <c:pt idx="4">
                    <c:v>55-64</c:v>
                  </c:pt>
                  <c:pt idx="6">
                    <c:v>20-54</c:v>
                  </c:pt>
                  <c:pt idx="7">
                    <c:v>55-64</c:v>
                  </c:pt>
                  <c:pt idx="9">
                    <c:v>20-54</c:v>
                  </c:pt>
                  <c:pt idx="10">
                    <c:v>55-64</c:v>
                  </c:pt>
                  <c:pt idx="12">
                    <c:v>20-54</c:v>
                  </c:pt>
                  <c:pt idx="13">
                    <c:v>55-64</c:v>
                  </c:pt>
                  <c:pt idx="15">
                    <c:v>20-54</c:v>
                  </c:pt>
                  <c:pt idx="16">
                    <c:v>55-64</c:v>
                  </c:pt>
                  <c:pt idx="18">
                    <c:v>20-54</c:v>
                  </c:pt>
                  <c:pt idx="19">
                    <c:v>55-64</c:v>
                  </c:pt>
                  <c:pt idx="21">
                    <c:v>20-54</c:v>
                  </c:pt>
                  <c:pt idx="22">
                    <c:v>55-64</c:v>
                  </c:pt>
                  <c:pt idx="24">
                    <c:v>20-54</c:v>
                  </c:pt>
                  <c:pt idx="25">
                    <c:v>55-64</c:v>
                  </c:pt>
                  <c:pt idx="27">
                    <c:v>20-54</c:v>
                  </c:pt>
                  <c:pt idx="28">
                    <c:v>55-64</c:v>
                  </c:pt>
                  <c:pt idx="30">
                    <c:v>20-54</c:v>
                  </c:pt>
                  <c:pt idx="31">
                    <c:v>55-64</c:v>
                  </c:pt>
                  <c:pt idx="33">
                    <c:v>20-54</c:v>
                  </c:pt>
                  <c:pt idx="34">
                    <c:v>55-64</c:v>
                  </c:pt>
                  <c:pt idx="36">
                    <c:v>20-54</c:v>
                  </c:pt>
                  <c:pt idx="37">
                    <c:v>55-64</c:v>
                  </c:pt>
                  <c:pt idx="39">
                    <c:v>20-54</c:v>
                  </c:pt>
                  <c:pt idx="40">
                    <c:v>55-64</c:v>
                  </c:pt>
                  <c:pt idx="42">
                    <c:v>20-54</c:v>
                  </c:pt>
                  <c:pt idx="43">
                    <c:v>55-64</c:v>
                  </c:pt>
                  <c:pt idx="45">
                    <c:v>20-54</c:v>
                  </c:pt>
                  <c:pt idx="46">
                    <c:v>55-64</c:v>
                  </c:pt>
                  <c:pt idx="48">
                    <c:v>20-54</c:v>
                  </c:pt>
                  <c:pt idx="49">
                    <c:v>55-64</c:v>
                  </c:pt>
                  <c:pt idx="51">
                    <c:v>20-54</c:v>
                  </c:pt>
                  <c:pt idx="52">
                    <c:v>55-64</c:v>
                  </c:pt>
                  <c:pt idx="54">
                    <c:v>20-54</c:v>
                  </c:pt>
                  <c:pt idx="55">
                    <c:v>55-64</c:v>
                  </c:pt>
                  <c:pt idx="57">
                    <c:v>20-54</c:v>
                  </c:pt>
                  <c:pt idx="58">
                    <c:v>55-64</c:v>
                  </c:pt>
                  <c:pt idx="60">
                    <c:v>20-54</c:v>
                  </c:pt>
                  <c:pt idx="61">
                    <c:v>55-64</c:v>
                  </c:pt>
                  <c:pt idx="63">
                    <c:v>20-54</c:v>
                  </c:pt>
                  <c:pt idx="64">
                    <c:v>55-64</c:v>
                  </c:pt>
                  <c:pt idx="66">
                    <c:v>20-54</c:v>
                  </c:pt>
                  <c:pt idx="67">
                    <c:v>55-64</c:v>
                  </c:pt>
                  <c:pt idx="69">
                    <c:v>20-54</c:v>
                  </c:pt>
                  <c:pt idx="70">
                    <c:v>55-64</c:v>
                  </c:pt>
                  <c:pt idx="72">
                    <c:v>20-54</c:v>
                  </c:pt>
                  <c:pt idx="73">
                    <c:v>55-64</c:v>
                  </c:pt>
                  <c:pt idx="75">
                    <c:v>20-54</c:v>
                  </c:pt>
                  <c:pt idx="76">
                    <c:v>55-64</c:v>
                  </c:pt>
                  <c:pt idx="78">
                    <c:v>20-54</c:v>
                  </c:pt>
                  <c:pt idx="79">
                    <c:v>55-64</c:v>
                  </c:pt>
                  <c:pt idx="81">
                    <c:v>20-54</c:v>
                  </c:pt>
                  <c:pt idx="82">
                    <c:v>55-64</c:v>
                  </c:pt>
                  <c:pt idx="85">
                    <c:v>20-54</c:v>
                  </c:pt>
                  <c:pt idx="86">
                    <c:v>55-64</c:v>
                  </c:pt>
                  <c:pt idx="88">
                    <c:v>20-54</c:v>
                  </c:pt>
                  <c:pt idx="89">
                    <c:v>55-64</c:v>
                  </c:pt>
                  <c:pt idx="91">
                    <c:v>20-54</c:v>
                  </c:pt>
                  <c:pt idx="92">
                    <c:v>55-64</c:v>
                  </c:pt>
                  <c:pt idx="95">
                    <c:v>20-54</c:v>
                  </c:pt>
                  <c:pt idx="96">
                    <c:v>55-64</c:v>
                  </c:pt>
                  <c:pt idx="98">
                    <c:v>20-54</c:v>
                  </c:pt>
                  <c:pt idx="99">
                    <c:v>55-64</c:v>
                  </c:pt>
                  <c:pt idx="101">
                    <c:v>20-54</c:v>
                  </c:pt>
                  <c:pt idx="102">
                    <c:v>55-64</c:v>
                  </c:pt>
                  <c:pt idx="104">
                    <c:v>20-54</c:v>
                  </c:pt>
                  <c:pt idx="105">
                    <c:v>55-64</c:v>
                  </c:pt>
                </c:lvl>
                <c:lvl>
                  <c:pt idx="0">
                    <c:v>EU</c:v>
                  </c:pt>
                  <c:pt idx="3">
                    <c:v>Sweden</c:v>
                  </c:pt>
                  <c:pt idx="6">
                    <c:v>Estonia</c:v>
                  </c:pt>
                  <c:pt idx="9">
                    <c:v>Germany</c:v>
                  </c:pt>
                  <c:pt idx="12">
                    <c:v>Denmark</c:v>
                  </c:pt>
                  <c:pt idx="15">
                    <c:v>Netherl.</c:v>
                  </c:pt>
                  <c:pt idx="18">
                    <c:v>Latvia</c:v>
                  </c:pt>
                  <c:pt idx="21">
                    <c:v>Czechia</c:v>
                  </c:pt>
                  <c:pt idx="24">
                    <c:v>Lithuania</c:v>
                  </c:pt>
                  <c:pt idx="27">
                    <c:v>Finland</c:v>
                  </c:pt>
                  <c:pt idx="30">
                    <c:v>Bulgaria</c:v>
                  </c:pt>
                  <c:pt idx="33">
                    <c:v>Ireland</c:v>
                  </c:pt>
                  <c:pt idx="36">
                    <c:v>Cyprus</c:v>
                  </c:pt>
                  <c:pt idx="39">
                    <c:v>Portugal</c:v>
                  </c:pt>
                  <c:pt idx="42">
                    <c:v>Hungary</c:v>
                  </c:pt>
                  <c:pt idx="45">
                    <c:v>Slovakia</c:v>
                  </c:pt>
                  <c:pt idx="48">
                    <c:v>Austria</c:v>
                  </c:pt>
                  <c:pt idx="51">
                    <c:v>Italy</c:v>
                  </c:pt>
                  <c:pt idx="54">
                    <c:v>France</c:v>
                  </c:pt>
                  <c:pt idx="57">
                    <c:v>Spain</c:v>
                  </c:pt>
                  <c:pt idx="60">
                    <c:v>Belgium</c:v>
                  </c:pt>
                  <c:pt idx="63">
                    <c:v>Malta</c:v>
                  </c:pt>
                  <c:pt idx="66">
                    <c:v>Poland</c:v>
                  </c:pt>
                  <c:pt idx="69">
                    <c:v>Slovenia</c:v>
                  </c:pt>
                  <c:pt idx="72">
                    <c:v>Romania</c:v>
                  </c:pt>
                  <c:pt idx="75">
                    <c:v>Croatia</c:v>
                  </c:pt>
                  <c:pt idx="78">
                    <c:v>Greece</c:v>
                  </c:pt>
                  <c:pt idx="81">
                    <c:v>Luxbg</c:v>
                  </c:pt>
                  <c:pt idx="85">
                    <c:v>Iceland</c:v>
                  </c:pt>
                  <c:pt idx="88">
                    <c:v>Switzerl.</c:v>
                  </c:pt>
                  <c:pt idx="91">
                    <c:v>Norway</c:v>
                  </c:pt>
                  <c:pt idx="95">
                    <c:v>Serbia</c:v>
                  </c:pt>
                  <c:pt idx="98">
                    <c:v>N.Maced</c:v>
                  </c:pt>
                  <c:pt idx="101">
                    <c:v>Monten.</c:v>
                  </c:pt>
                  <c:pt idx="104">
                    <c:v>Turkey</c:v>
                  </c:pt>
                </c:lvl>
              </c:multiLvlStrCache>
            </c:multiLvlStrRef>
          </c:cat>
          <c:val>
            <c:numRef>
              <c:f>'7 C birth 2020 Country'!$Q$7:$Q$115</c:f>
              <c:numCache>
                <c:formatCode>_-* #,##0.0_-;\-* #,##0.0_-;_-* "-"??_-;_-@_-</c:formatCode>
                <c:ptCount val="109"/>
                <c:pt idx="0">
                  <c:v>63.580986916418183</c:v>
                </c:pt>
                <c:pt idx="1">
                  <c:v>54.412937057929739</c:v>
                </c:pt>
                <c:pt idx="3">
                  <c:v>64.226335957156635</c:v>
                </c:pt>
                <c:pt idx="4">
                  <c:v>58.438928423947992</c:v>
                </c:pt>
                <c:pt idx="6">
                  <c:v>80.826721134560017</c:v>
                </c:pt>
                <c:pt idx="7">
                  <c:v>69.214144216209704</c:v>
                </c:pt>
                <c:pt idx="9">
                  <c:v>66.529111601607369</c:v>
                </c:pt>
                <c:pt idx="10">
                  <c:v>59.389319730941196</c:v>
                </c:pt>
                <c:pt idx="12">
                  <c:v>66.171404776146673</c:v>
                </c:pt>
                <c:pt idx="13">
                  <c:v>50.954280859877869</c:v>
                </c:pt>
                <c:pt idx="15">
                  <c:v>66.397448253838164</c:v>
                </c:pt>
                <c:pt idx="16">
                  <c:v>56.060245786389629</c:v>
                </c:pt>
                <c:pt idx="18">
                  <c:v>75.215874992700165</c:v>
                </c:pt>
                <c:pt idx="19">
                  <c:v>68.365983447361643</c:v>
                </c:pt>
                <c:pt idx="21">
                  <c:v>83.51924969850937</c:v>
                </c:pt>
                <c:pt idx="22">
                  <c:v>74.619302823549006</c:v>
                </c:pt>
                <c:pt idx="24">
                  <c:v>83.28057123417156</c:v>
                </c:pt>
                <c:pt idx="25">
                  <c:v>62.035438802938593</c:v>
                </c:pt>
                <c:pt idx="27">
                  <c:v>64.633028993880345</c:v>
                </c:pt>
                <c:pt idx="28">
                  <c:v>45.457785515128727</c:v>
                </c:pt>
                <c:pt idx="30">
                  <c:v>63.533877506499167</c:v>
                </c:pt>
                <c:pt idx="33">
                  <c:v>69.888208528383089</c:v>
                </c:pt>
                <c:pt idx="34">
                  <c:v>61.267766304853396</c:v>
                </c:pt>
                <c:pt idx="36">
                  <c:v>72.741536140667833</c:v>
                </c:pt>
                <c:pt idx="37">
                  <c:v>51.493808959414736</c:v>
                </c:pt>
                <c:pt idx="39">
                  <c:v>78.279819100773423</c:v>
                </c:pt>
                <c:pt idx="40">
                  <c:v>64.750318290218317</c:v>
                </c:pt>
                <c:pt idx="42">
                  <c:v>74.506534743054189</c:v>
                </c:pt>
                <c:pt idx="43">
                  <c:v>63.910141889028786</c:v>
                </c:pt>
                <c:pt idx="45">
                  <c:v>76.14569132546697</c:v>
                </c:pt>
                <c:pt idx="48">
                  <c:v>66.593642878156118</c:v>
                </c:pt>
                <c:pt idx="49">
                  <c:v>42.825034839639088</c:v>
                </c:pt>
                <c:pt idx="51">
                  <c:v>60.649911268201286</c:v>
                </c:pt>
                <c:pt idx="52">
                  <c:v>58.44640424431573</c:v>
                </c:pt>
                <c:pt idx="54">
                  <c:v>60.566614097087395</c:v>
                </c:pt>
                <c:pt idx="55">
                  <c:v>49.737923300923249</c:v>
                </c:pt>
                <c:pt idx="57">
                  <c:v>59.891728061801707</c:v>
                </c:pt>
                <c:pt idx="58">
                  <c:v>49.807037468071307</c:v>
                </c:pt>
                <c:pt idx="60">
                  <c:v>54.883128150999859</c:v>
                </c:pt>
                <c:pt idx="61">
                  <c:v>38.789363143473608</c:v>
                </c:pt>
                <c:pt idx="63">
                  <c:v>79.636480617661249</c:v>
                </c:pt>
                <c:pt idx="64">
                  <c:v>59.199888873454654</c:v>
                </c:pt>
                <c:pt idx="66">
                  <c:v>79.022606135126537</c:v>
                </c:pt>
                <c:pt idx="69">
                  <c:v>77.798071218469204</c:v>
                </c:pt>
                <c:pt idx="70">
                  <c:v>50.009319567500413</c:v>
                </c:pt>
                <c:pt idx="75">
                  <c:v>70.274015383495566</c:v>
                </c:pt>
                <c:pt idx="76">
                  <c:v>47.451638510780661</c:v>
                </c:pt>
                <c:pt idx="78">
                  <c:v>55.76882098651042</c:v>
                </c:pt>
                <c:pt idx="79">
                  <c:v>40.92283668816998</c:v>
                </c:pt>
                <c:pt idx="81">
                  <c:v>65.644748253035473</c:v>
                </c:pt>
                <c:pt idx="82">
                  <c:v>55.992496732287002</c:v>
                </c:pt>
                <c:pt idx="85">
                  <c:v>76.010870558506724</c:v>
                </c:pt>
                <c:pt idx="86">
                  <c:v>65.293648131224913</c:v>
                </c:pt>
                <c:pt idx="88">
                  <c:v>73.490196247002586</c:v>
                </c:pt>
                <c:pt idx="89">
                  <c:v>56.327793975223905</c:v>
                </c:pt>
                <c:pt idx="91">
                  <c:v>66.519094221801623</c:v>
                </c:pt>
                <c:pt idx="92">
                  <c:v>51.729524680582685</c:v>
                </c:pt>
                <c:pt idx="94">
                  <c:v>73.490196247002586</c:v>
                </c:pt>
                <c:pt idx="95">
                  <c:v>56.327793975223905</c:v>
                </c:pt>
                <c:pt idx="98">
                  <c:v>71.559583329814188</c:v>
                </c:pt>
                <c:pt idx="99">
                  <c:v>45.263745122875733</c:v>
                </c:pt>
                <c:pt idx="101">
                  <c:v>54.492367714074284</c:v>
                </c:pt>
                <c:pt idx="102">
                  <c:v>42.522292574469184</c:v>
                </c:pt>
                <c:pt idx="104">
                  <c:v>60.351022490802087</c:v>
                </c:pt>
                <c:pt idx="105">
                  <c:v>49.390533337538635</c:v>
                </c:pt>
                <c:pt idx="107">
                  <c:v>36.926233472050122</c:v>
                </c:pt>
                <c:pt idx="108">
                  <c:v>24.206040270069796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D0F4-4B29-9EB0-E5C84672C96D}"/>
            </c:ext>
          </c:extLst>
        </c:ser>
        <c:ser>
          <c:idx val="2"/>
          <c:order val="3"/>
          <c:tx>
            <c:strRef>
              <c:f>'7 C birth 2020 Country'!$R$6</c:f>
              <c:strCache>
                <c:ptCount val="1"/>
                <c:pt idx="0">
                  <c:v>Reporting country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7-D0F4-4B29-9EB0-E5C84672C96D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D0F4-4B29-9EB0-E5C84672C96D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D0F4-4B29-9EB0-E5C84672C96D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D0F4-4B29-9EB0-E5C84672C96D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D0F4-4B29-9EB0-E5C84672C96D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D0F4-4B29-9EB0-E5C84672C96D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D0F4-4B29-9EB0-E5C84672C96D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D0F4-4B29-9EB0-E5C84672C96D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D0F4-4B29-9EB0-E5C84672C96D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0-D0F4-4B29-9EB0-E5C84672C96D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D0F4-4B29-9EB0-E5C84672C96D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2-D0F4-4B29-9EB0-E5C84672C96D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3-D0F4-4B29-9EB0-E5C84672C96D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4-D0F4-4B29-9EB0-E5C84672C96D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5-D0F4-4B29-9EB0-E5C84672C96D}"/>
              </c:ext>
            </c:extLst>
          </c:dPt>
          <c:dPt>
            <c:idx val="45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6-D0F4-4B29-9EB0-E5C84672C96D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7-D0F4-4B29-9EB0-E5C84672C96D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8-D0F4-4B29-9EB0-E5C84672C96D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9-D0F4-4B29-9EB0-E5C84672C96D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A-D0F4-4B29-9EB0-E5C84672C96D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B-D0F4-4B29-9EB0-E5C84672C96D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C-D0F4-4B29-9EB0-E5C84672C96D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D-D0F4-4B29-9EB0-E5C84672C96D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E-D0F4-4B29-9EB0-E5C84672C96D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F-D0F4-4B29-9EB0-E5C84672C96D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0-D0F4-4B29-9EB0-E5C84672C96D}"/>
              </c:ext>
            </c:extLst>
          </c:dPt>
          <c:dPt>
            <c:idx val="81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1-D0F4-4B29-9EB0-E5C84672C96D}"/>
              </c:ext>
            </c:extLst>
          </c:dPt>
          <c:dPt>
            <c:idx val="85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3-D0F4-4B29-9EB0-E5C84672C96D}"/>
              </c:ext>
            </c:extLst>
          </c:dPt>
          <c:dPt>
            <c:idx val="8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E830-48FB-9EE7-3BE0710C73CE}"/>
              </c:ext>
            </c:extLst>
          </c:dPt>
          <c:dPt>
            <c:idx val="89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D-E830-48FB-9EE7-3BE0710C73CE}"/>
              </c:ext>
            </c:extLst>
          </c:dPt>
          <c:dPt>
            <c:idx val="91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7-D0F4-4B29-9EB0-E5C84672C96D}"/>
              </c:ext>
            </c:extLst>
          </c:dPt>
          <c:dPt>
            <c:idx val="9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0-E830-48FB-9EE7-3BE0710C73CE}"/>
              </c:ext>
            </c:extLst>
          </c:dPt>
          <c:dPt>
            <c:idx val="94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1-E830-48FB-9EE7-3BE0710C73CE}"/>
              </c:ext>
            </c:extLst>
          </c:dPt>
          <c:dPt>
            <c:idx val="97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3-E830-48FB-9EE7-3BE0710C73CE}"/>
              </c:ext>
            </c:extLst>
          </c:dPt>
          <c:dPt>
            <c:idx val="98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B-D0F4-4B29-9EB0-E5C84672C96D}"/>
              </c:ext>
            </c:extLst>
          </c:dPt>
          <c:dPt>
            <c:idx val="10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6-E830-48FB-9EE7-3BE0710C73CE}"/>
              </c:ext>
            </c:extLst>
          </c:dPt>
          <c:dPt>
            <c:idx val="101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D-D0F4-4B29-9EB0-E5C84672C96D}"/>
              </c:ext>
            </c:extLst>
          </c:dPt>
          <c:dPt>
            <c:idx val="10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89-E830-48FB-9EE7-3BE0710C73CE}"/>
              </c:ext>
            </c:extLst>
          </c:dPt>
          <c:dPt>
            <c:idx val="104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F-D0F4-4B29-9EB0-E5C84672C96D}"/>
              </c:ext>
            </c:extLst>
          </c:dPt>
          <c:dPt>
            <c:idx val="107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accent3">
                      <a:lumMod val="40000"/>
                      <a:lumOff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8B-E830-48FB-9EE7-3BE0710C73CE}"/>
              </c:ext>
            </c:extLst>
          </c:dPt>
          <c:cat>
            <c:multiLvlStrRef>
              <c:f>'5 Educ 2020 Country'!$B$7:$C$112</c:f>
              <c:multiLvlStrCache>
                <c:ptCount val="106"/>
                <c:lvl>
                  <c:pt idx="0">
                    <c:v>20-54</c:v>
                  </c:pt>
                  <c:pt idx="1">
                    <c:v>55-64</c:v>
                  </c:pt>
                  <c:pt idx="3">
                    <c:v>20-54</c:v>
                  </c:pt>
                  <c:pt idx="4">
                    <c:v>55-64</c:v>
                  </c:pt>
                  <c:pt idx="6">
                    <c:v>20-54</c:v>
                  </c:pt>
                  <c:pt idx="7">
                    <c:v>55-64</c:v>
                  </c:pt>
                  <c:pt idx="9">
                    <c:v>20-54</c:v>
                  </c:pt>
                  <c:pt idx="10">
                    <c:v>55-64</c:v>
                  </c:pt>
                  <c:pt idx="12">
                    <c:v>20-54</c:v>
                  </c:pt>
                  <c:pt idx="13">
                    <c:v>55-64</c:v>
                  </c:pt>
                  <c:pt idx="15">
                    <c:v>20-54</c:v>
                  </c:pt>
                  <c:pt idx="16">
                    <c:v>55-64</c:v>
                  </c:pt>
                  <c:pt idx="18">
                    <c:v>20-54</c:v>
                  </c:pt>
                  <c:pt idx="19">
                    <c:v>55-64</c:v>
                  </c:pt>
                  <c:pt idx="21">
                    <c:v>20-54</c:v>
                  </c:pt>
                  <c:pt idx="22">
                    <c:v>55-64</c:v>
                  </c:pt>
                  <c:pt idx="24">
                    <c:v>20-54</c:v>
                  </c:pt>
                  <c:pt idx="25">
                    <c:v>55-64</c:v>
                  </c:pt>
                  <c:pt idx="27">
                    <c:v>20-54</c:v>
                  </c:pt>
                  <c:pt idx="28">
                    <c:v>55-64</c:v>
                  </c:pt>
                  <c:pt idx="30">
                    <c:v>20-54</c:v>
                  </c:pt>
                  <c:pt idx="31">
                    <c:v>55-64</c:v>
                  </c:pt>
                  <c:pt idx="33">
                    <c:v>20-54</c:v>
                  </c:pt>
                  <c:pt idx="34">
                    <c:v>55-64</c:v>
                  </c:pt>
                  <c:pt idx="36">
                    <c:v>20-54</c:v>
                  </c:pt>
                  <c:pt idx="37">
                    <c:v>55-64</c:v>
                  </c:pt>
                  <c:pt idx="39">
                    <c:v>20-54</c:v>
                  </c:pt>
                  <c:pt idx="40">
                    <c:v>55-64</c:v>
                  </c:pt>
                  <c:pt idx="42">
                    <c:v>20-54</c:v>
                  </c:pt>
                  <c:pt idx="43">
                    <c:v>55-64</c:v>
                  </c:pt>
                  <c:pt idx="45">
                    <c:v>20-54</c:v>
                  </c:pt>
                  <c:pt idx="46">
                    <c:v>55-64</c:v>
                  </c:pt>
                  <c:pt idx="48">
                    <c:v>20-54</c:v>
                  </c:pt>
                  <c:pt idx="49">
                    <c:v>55-64</c:v>
                  </c:pt>
                  <c:pt idx="51">
                    <c:v>20-54</c:v>
                  </c:pt>
                  <c:pt idx="52">
                    <c:v>55-64</c:v>
                  </c:pt>
                  <c:pt idx="54">
                    <c:v>20-54</c:v>
                  </c:pt>
                  <c:pt idx="55">
                    <c:v>55-64</c:v>
                  </c:pt>
                  <c:pt idx="57">
                    <c:v>20-54</c:v>
                  </c:pt>
                  <c:pt idx="58">
                    <c:v>55-64</c:v>
                  </c:pt>
                  <c:pt idx="60">
                    <c:v>20-54</c:v>
                  </c:pt>
                  <c:pt idx="61">
                    <c:v>55-64</c:v>
                  </c:pt>
                  <c:pt idx="63">
                    <c:v>20-54</c:v>
                  </c:pt>
                  <c:pt idx="64">
                    <c:v>55-64</c:v>
                  </c:pt>
                  <c:pt idx="66">
                    <c:v>20-54</c:v>
                  </c:pt>
                  <c:pt idx="67">
                    <c:v>55-64</c:v>
                  </c:pt>
                  <c:pt idx="69">
                    <c:v>20-54</c:v>
                  </c:pt>
                  <c:pt idx="70">
                    <c:v>55-64</c:v>
                  </c:pt>
                  <c:pt idx="72">
                    <c:v>20-54</c:v>
                  </c:pt>
                  <c:pt idx="73">
                    <c:v>55-64</c:v>
                  </c:pt>
                  <c:pt idx="75">
                    <c:v>20-54</c:v>
                  </c:pt>
                  <c:pt idx="76">
                    <c:v>55-64</c:v>
                  </c:pt>
                  <c:pt idx="78">
                    <c:v>20-54</c:v>
                  </c:pt>
                  <c:pt idx="79">
                    <c:v>55-64</c:v>
                  </c:pt>
                  <c:pt idx="81">
                    <c:v>20-54</c:v>
                  </c:pt>
                  <c:pt idx="82">
                    <c:v>55-64</c:v>
                  </c:pt>
                  <c:pt idx="85">
                    <c:v>20-54</c:v>
                  </c:pt>
                  <c:pt idx="86">
                    <c:v>55-64</c:v>
                  </c:pt>
                  <c:pt idx="88">
                    <c:v>20-54</c:v>
                  </c:pt>
                  <c:pt idx="89">
                    <c:v>55-64</c:v>
                  </c:pt>
                  <c:pt idx="91">
                    <c:v>20-54</c:v>
                  </c:pt>
                  <c:pt idx="92">
                    <c:v>55-64</c:v>
                  </c:pt>
                  <c:pt idx="95">
                    <c:v>20-54</c:v>
                  </c:pt>
                  <c:pt idx="96">
                    <c:v>55-64</c:v>
                  </c:pt>
                  <c:pt idx="98">
                    <c:v>20-54</c:v>
                  </c:pt>
                  <c:pt idx="99">
                    <c:v>55-64</c:v>
                  </c:pt>
                  <c:pt idx="101">
                    <c:v>20-54</c:v>
                  </c:pt>
                  <c:pt idx="102">
                    <c:v>55-64</c:v>
                  </c:pt>
                  <c:pt idx="104">
                    <c:v>20-54</c:v>
                  </c:pt>
                  <c:pt idx="105">
                    <c:v>55-64</c:v>
                  </c:pt>
                </c:lvl>
                <c:lvl>
                  <c:pt idx="0">
                    <c:v>EU</c:v>
                  </c:pt>
                  <c:pt idx="3">
                    <c:v>Sweden</c:v>
                  </c:pt>
                  <c:pt idx="6">
                    <c:v>Estonia</c:v>
                  </c:pt>
                  <c:pt idx="9">
                    <c:v>Germany</c:v>
                  </c:pt>
                  <c:pt idx="12">
                    <c:v>Denmark</c:v>
                  </c:pt>
                  <c:pt idx="15">
                    <c:v>Netherl.</c:v>
                  </c:pt>
                  <c:pt idx="18">
                    <c:v>Latvia</c:v>
                  </c:pt>
                  <c:pt idx="21">
                    <c:v>Czechia</c:v>
                  </c:pt>
                  <c:pt idx="24">
                    <c:v>Lithuania</c:v>
                  </c:pt>
                  <c:pt idx="27">
                    <c:v>Finland</c:v>
                  </c:pt>
                  <c:pt idx="30">
                    <c:v>Bulgaria</c:v>
                  </c:pt>
                  <c:pt idx="33">
                    <c:v>Ireland</c:v>
                  </c:pt>
                  <c:pt idx="36">
                    <c:v>Cyprus</c:v>
                  </c:pt>
                  <c:pt idx="39">
                    <c:v>Portugal</c:v>
                  </c:pt>
                  <c:pt idx="42">
                    <c:v>Hungary</c:v>
                  </c:pt>
                  <c:pt idx="45">
                    <c:v>Slovakia</c:v>
                  </c:pt>
                  <c:pt idx="48">
                    <c:v>Austria</c:v>
                  </c:pt>
                  <c:pt idx="51">
                    <c:v>Italy</c:v>
                  </c:pt>
                  <c:pt idx="54">
                    <c:v>France</c:v>
                  </c:pt>
                  <c:pt idx="57">
                    <c:v>Spain</c:v>
                  </c:pt>
                  <c:pt idx="60">
                    <c:v>Belgium</c:v>
                  </c:pt>
                  <c:pt idx="63">
                    <c:v>Malta</c:v>
                  </c:pt>
                  <c:pt idx="66">
                    <c:v>Poland</c:v>
                  </c:pt>
                  <c:pt idx="69">
                    <c:v>Slovenia</c:v>
                  </c:pt>
                  <c:pt idx="72">
                    <c:v>Romania</c:v>
                  </c:pt>
                  <c:pt idx="75">
                    <c:v>Croatia</c:v>
                  </c:pt>
                  <c:pt idx="78">
                    <c:v>Greece</c:v>
                  </c:pt>
                  <c:pt idx="81">
                    <c:v>Luxbg</c:v>
                  </c:pt>
                  <c:pt idx="85">
                    <c:v>Iceland</c:v>
                  </c:pt>
                  <c:pt idx="88">
                    <c:v>Switzerl.</c:v>
                  </c:pt>
                  <c:pt idx="91">
                    <c:v>Norway</c:v>
                  </c:pt>
                  <c:pt idx="95">
                    <c:v>Serbia</c:v>
                  </c:pt>
                  <c:pt idx="98">
                    <c:v>N.Maced</c:v>
                  </c:pt>
                  <c:pt idx="101">
                    <c:v>Monten.</c:v>
                  </c:pt>
                  <c:pt idx="104">
                    <c:v>Turkey</c:v>
                  </c:pt>
                </c:lvl>
              </c:multiLvlStrCache>
            </c:multiLvlStrRef>
          </c:cat>
          <c:val>
            <c:numRef>
              <c:f>'7 C birth 2020 Country'!$R$7:$R$115</c:f>
              <c:numCache>
                <c:formatCode>_-* #,##0.0_-;\-* #,##0.0_-;_-* "-"??_-;_-@_-</c:formatCode>
                <c:ptCount val="109"/>
                <c:pt idx="0">
                  <c:v>77.719494234896985</c:v>
                </c:pt>
                <c:pt idx="1">
                  <c:v>59.931369232746448</c:v>
                </c:pt>
                <c:pt idx="3">
                  <c:v>86.46290315584757</c:v>
                </c:pt>
                <c:pt idx="4">
                  <c:v>81.058810131508622</c:v>
                </c:pt>
                <c:pt idx="6">
                  <c:v>80.791255477133518</c:v>
                </c:pt>
                <c:pt idx="7">
                  <c:v>72.82100311917722</c:v>
                </c:pt>
                <c:pt idx="9">
                  <c:v>85.93162366928189</c:v>
                </c:pt>
                <c:pt idx="10">
                  <c:v>73.183083953218855</c:v>
                </c:pt>
                <c:pt idx="12">
                  <c:v>81.181249216899459</c:v>
                </c:pt>
                <c:pt idx="13">
                  <c:v>72.787956845543022</c:v>
                </c:pt>
                <c:pt idx="15">
                  <c:v>85.319329537919302</c:v>
                </c:pt>
                <c:pt idx="16">
                  <c:v>72.913877386346883</c:v>
                </c:pt>
                <c:pt idx="18">
                  <c:v>79.937744162913887</c:v>
                </c:pt>
                <c:pt idx="19">
                  <c:v>68.754525256551432</c:v>
                </c:pt>
                <c:pt idx="21">
                  <c:v>82.603672108014223</c:v>
                </c:pt>
                <c:pt idx="22">
                  <c:v>68.247620070671033</c:v>
                </c:pt>
                <c:pt idx="24">
                  <c:v>79.545342448324575</c:v>
                </c:pt>
                <c:pt idx="25">
                  <c:v>68.141722018751466</c:v>
                </c:pt>
                <c:pt idx="27">
                  <c:v>80.26459552078795</c:v>
                </c:pt>
                <c:pt idx="28">
                  <c:v>67.968278218420252</c:v>
                </c:pt>
                <c:pt idx="30">
                  <c:v>76.168125802766056</c:v>
                </c:pt>
                <c:pt idx="31">
                  <c:v>64.258250333033146</c:v>
                </c:pt>
                <c:pt idx="33">
                  <c:v>77.124199491380239</c:v>
                </c:pt>
                <c:pt idx="34">
                  <c:v>61.895944212415337</c:v>
                </c:pt>
                <c:pt idx="36">
                  <c:v>79.997317018806868</c:v>
                </c:pt>
                <c:pt idx="37">
                  <c:v>62.01146728370567</c:v>
                </c:pt>
                <c:pt idx="39">
                  <c:v>78.942671672073203</c:v>
                </c:pt>
                <c:pt idx="40">
                  <c:v>60.488167490074886</c:v>
                </c:pt>
                <c:pt idx="42">
                  <c:v>79.021309603386584</c:v>
                </c:pt>
                <c:pt idx="43">
                  <c:v>59.488890398213819</c:v>
                </c:pt>
                <c:pt idx="45">
                  <c:v>76.219237368190875</c:v>
                </c:pt>
                <c:pt idx="46">
                  <c:v>58.224516058099198</c:v>
                </c:pt>
                <c:pt idx="48">
                  <c:v>85.346867251094963</c:v>
                </c:pt>
                <c:pt idx="49">
                  <c:v>56.000477545373961</c:v>
                </c:pt>
                <c:pt idx="51">
                  <c:v>66.007619318408103</c:v>
                </c:pt>
                <c:pt idx="52">
                  <c:v>53.916345309182155</c:v>
                </c:pt>
                <c:pt idx="54">
                  <c:v>78.706747316160076</c:v>
                </c:pt>
                <c:pt idx="55">
                  <c:v>54.169968981027829</c:v>
                </c:pt>
                <c:pt idx="57">
                  <c:v>70.886716301675079</c:v>
                </c:pt>
                <c:pt idx="58">
                  <c:v>55.176438959654156</c:v>
                </c:pt>
                <c:pt idx="60">
                  <c:v>78.188704386274665</c:v>
                </c:pt>
                <c:pt idx="61">
                  <c:v>54.976807956965111</c:v>
                </c:pt>
                <c:pt idx="63">
                  <c:v>83.240891934577192</c:v>
                </c:pt>
                <c:pt idx="64">
                  <c:v>49.703538768202314</c:v>
                </c:pt>
                <c:pt idx="66">
                  <c:v>79.747388324564938</c:v>
                </c:pt>
                <c:pt idx="67">
                  <c:v>51.765048665411875</c:v>
                </c:pt>
                <c:pt idx="69">
                  <c:v>84.115063212145643</c:v>
                </c:pt>
                <c:pt idx="70">
                  <c:v>50.633758607089312</c:v>
                </c:pt>
                <c:pt idx="72">
                  <c:v>76.426223913065542</c:v>
                </c:pt>
                <c:pt idx="73">
                  <c:v>48.485645726074637</c:v>
                </c:pt>
                <c:pt idx="75">
                  <c:v>74.140740713241982</c:v>
                </c:pt>
                <c:pt idx="76">
                  <c:v>45.275957621906059</c:v>
                </c:pt>
                <c:pt idx="78">
                  <c:v>66.850997843871738</c:v>
                </c:pt>
                <c:pt idx="79">
                  <c:v>44.909299598651977</c:v>
                </c:pt>
                <c:pt idx="81">
                  <c:v>79.635409208856572</c:v>
                </c:pt>
                <c:pt idx="82">
                  <c:v>35.893451394703398</c:v>
                </c:pt>
                <c:pt idx="85">
                  <c:v>83.980280141817147</c:v>
                </c:pt>
                <c:pt idx="86">
                  <c:v>79.889197342458601</c:v>
                </c:pt>
                <c:pt idx="88">
                  <c:v>87.324710895564053</c:v>
                </c:pt>
                <c:pt idx="89">
                  <c:v>76.136861647533323</c:v>
                </c:pt>
                <c:pt idx="91">
                  <c:v>82.838265364849946</c:v>
                </c:pt>
                <c:pt idx="92">
                  <c:v>74.704069737492219</c:v>
                </c:pt>
                <c:pt idx="94">
                  <c:v>87.324710895564053</c:v>
                </c:pt>
                <c:pt idx="95">
                  <c:v>76.136861647533323</c:v>
                </c:pt>
                <c:pt idx="98">
                  <c:v>69.993690640376443</c:v>
                </c:pt>
                <c:pt idx="99">
                  <c:v>53.004308678952668</c:v>
                </c:pt>
                <c:pt idx="101">
                  <c:v>62.731847477566163</c:v>
                </c:pt>
                <c:pt idx="102">
                  <c:v>45.718977497561909</c:v>
                </c:pt>
                <c:pt idx="104">
                  <c:v>57.746091033670055</c:v>
                </c:pt>
                <c:pt idx="105">
                  <c:v>43.692960037289971</c:v>
                </c:pt>
                <c:pt idx="107">
                  <c:v>55.277406382602024</c:v>
                </c:pt>
                <c:pt idx="108">
                  <c:v>31.265946167243079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0-D0F4-4B29-9EB0-E5C84672C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hiLowLines>
        <c:marker val="1"/>
        <c:smooth val="0"/>
        <c:axId val="729687616"/>
        <c:axId val="729661048"/>
      </c:lineChart>
      <c:catAx>
        <c:axId val="7296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61048"/>
        <c:crosses val="autoZero"/>
        <c:auto val="1"/>
        <c:lblAlgn val="ctr"/>
        <c:lblOffset val="100"/>
        <c:tickMarkSkip val="1"/>
        <c:noMultiLvlLbl val="0"/>
      </c:catAx>
      <c:valAx>
        <c:axId val="729661048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68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90181186133161"/>
          <c:y val="0.86770689585193606"/>
          <c:w val="0.59082731604154048"/>
          <c:h val="4.140014070406148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Deviation in the share of people aged 55-64 compared to the share of people aged 20-54 by occupational category, 2020</a:t>
            </a:r>
          </a:p>
          <a:p>
            <a:pPr algn="l">
              <a:defRPr sz="1800" b="1"/>
            </a:pPr>
            <a:r>
              <a:rPr lang="en-US" sz="1600" b="0"/>
              <a:t>(in % of employed people)</a:t>
            </a:r>
          </a:p>
        </c:rich>
      </c:tx>
      <c:layout>
        <c:manualLayout>
          <c:xMode val="edge"/>
          <c:yMode val="edge"/>
          <c:x val="5.3333333333333332E-3"/>
          <c:y val="1.7394113210736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969753280839895"/>
          <c:y val="0.22103288149989209"/>
          <c:w val="0.60984577427821518"/>
          <c:h val="0.606468389064099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 9 ISCO 20-54 Vs 55-64 '!$A$23:$A$31</c:f>
              <c:strCache>
                <c:ptCount val="9"/>
                <c:pt idx="0">
                  <c:v>Elementary occupations</c:v>
                </c:pt>
                <c:pt idx="1">
                  <c:v>Skilled agricultural and fishery workers</c:v>
                </c:pt>
                <c:pt idx="2">
                  <c:v>Legislators senior officials and managers</c:v>
                </c:pt>
                <c:pt idx="3">
                  <c:v>Clerks</c:v>
                </c:pt>
                <c:pt idx="4">
                  <c:v>Plant and machine operators and assemblers</c:v>
                </c:pt>
                <c:pt idx="5">
                  <c:v>Craft and related trades workers</c:v>
                </c:pt>
                <c:pt idx="6">
                  <c:v>Technicians and associate professionals</c:v>
                </c:pt>
                <c:pt idx="7">
                  <c:v>Service workers / shop and market sales workers</c:v>
                </c:pt>
                <c:pt idx="8">
                  <c:v>Professionals</c:v>
                </c:pt>
              </c:strCache>
            </c:strRef>
          </c:cat>
          <c:val>
            <c:numRef>
              <c:f>'8 9 ISCO 20-54 Vs 55-64 '!$F$23:$F$31</c:f>
              <c:numCache>
                <c:formatCode>0.0</c:formatCode>
                <c:ptCount val="9"/>
                <c:pt idx="0">
                  <c:v>2.0796408644933368</c:v>
                </c:pt>
                <c:pt idx="1">
                  <c:v>1.5911104451708415</c:v>
                </c:pt>
                <c:pt idx="2">
                  <c:v>1.0361097155760994</c:v>
                </c:pt>
                <c:pt idx="3">
                  <c:v>0.38379194228686586</c:v>
                </c:pt>
                <c:pt idx="4">
                  <c:v>0.34671218991644981</c:v>
                </c:pt>
                <c:pt idx="5">
                  <c:v>-0.46793396525500697</c:v>
                </c:pt>
                <c:pt idx="6">
                  <c:v>-1.1530404944711581</c:v>
                </c:pt>
                <c:pt idx="7">
                  <c:v>-1.4776107835853569</c:v>
                </c:pt>
                <c:pt idx="8">
                  <c:v>-2.3387799141320649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8-489F-8760-5515D37FF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5629304"/>
        <c:axId val="435629960"/>
      </c:barChart>
      <c:catAx>
        <c:axId val="435629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629960"/>
        <c:crosses val="autoZero"/>
        <c:auto val="1"/>
        <c:lblAlgn val="ctr"/>
        <c:lblOffset val="100"/>
        <c:tickMarkSkip val="1"/>
        <c:noMultiLvlLbl val="0"/>
      </c:catAx>
      <c:valAx>
        <c:axId val="43562996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6293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72331844973561"/>
          <c:y val="0.15015966105127068"/>
          <c:w val="0.5698837197143185"/>
          <c:h val="0.63668017944344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AA519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2513-47C9-B9FA-E4564EE1D6A9}"/>
              </c:ext>
            </c:extLst>
          </c:dPt>
          <c:dPt>
            <c:idx val="1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2513-47C9-B9FA-E4564EE1D6A9}"/>
              </c:ext>
            </c:extLst>
          </c:dPt>
          <c:dPt>
            <c:idx val="2"/>
            <c:bubble3D val="0"/>
            <c:spPr>
              <a:solidFill>
                <a:srgbClr val="FAA519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2513-47C9-B9FA-E4564EE1D6A9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2513-47C9-B9FA-E4564EE1D6A9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2513-47C9-B9FA-E4564EE1D6A9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2513-47C9-B9FA-E4564EE1D6A9}"/>
              </c:ext>
            </c:extLst>
          </c:dPt>
          <c:dPt>
            <c:idx val="6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2513-47C9-B9FA-E4564EE1D6A9}"/>
              </c:ext>
            </c:extLst>
          </c:dPt>
          <c:dPt>
            <c:idx val="7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2513-47C9-B9FA-E4564EE1D6A9}"/>
              </c:ext>
            </c:extLst>
          </c:dPt>
          <c:dPt>
            <c:idx val="8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2513-47C9-B9FA-E4564EE1D6A9}"/>
              </c:ext>
            </c:extLst>
          </c:dPt>
          <c:dLbls>
            <c:dLbl>
              <c:idx val="6"/>
              <c:layout>
                <c:manualLayout>
                  <c:x val="0.11269974525243168"/>
                  <c:y val="5.52119045498423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513-47C9-B9FA-E4564EE1D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2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'8 9 ISCO 20-54 Vs 55-64 '!$A$6:$A$14</c:f>
              <c:strCache>
                <c:ptCount val="9"/>
                <c:pt idx="0">
                  <c:v>Professionals</c:v>
                </c:pt>
                <c:pt idx="1">
                  <c:v>Technicians and associate professionals</c:v>
                </c:pt>
                <c:pt idx="2">
                  <c:v>Service workers / shop and market sales workers</c:v>
                </c:pt>
                <c:pt idx="3">
                  <c:v>Craft and related trades workers</c:v>
                </c:pt>
                <c:pt idx="4">
                  <c:v>Clerks</c:v>
                </c:pt>
                <c:pt idx="5">
                  <c:v>Elementary occupations</c:v>
                </c:pt>
                <c:pt idx="6">
                  <c:v>Plant and machine operators and assemblers</c:v>
                </c:pt>
                <c:pt idx="7">
                  <c:v>Legislators senior officials and managers</c:v>
                </c:pt>
                <c:pt idx="8">
                  <c:v>Skilled agricultural and fishery workers</c:v>
                </c:pt>
              </c:strCache>
            </c:strRef>
          </c:cat>
          <c:val>
            <c:numRef>
              <c:f>'8 9 ISCO 20-54 Vs 55-64 '!$E$6:$E$14</c:f>
              <c:numCache>
                <c:formatCode>0.0</c:formatCode>
                <c:ptCount val="9"/>
                <c:pt idx="0">
                  <c:v>19.861567027730107</c:v>
                </c:pt>
                <c:pt idx="1">
                  <c:v>15.813515984327866</c:v>
                </c:pt>
                <c:pt idx="2">
                  <c:v>14.491146684036739</c:v>
                </c:pt>
                <c:pt idx="3">
                  <c:v>11.083806787892229</c:v>
                </c:pt>
                <c:pt idx="4">
                  <c:v>10.061775853341898</c:v>
                </c:pt>
                <c:pt idx="5">
                  <c:v>9.986256592505244</c:v>
                </c:pt>
                <c:pt idx="6">
                  <c:v>7.9589274271554293</c:v>
                </c:pt>
                <c:pt idx="7">
                  <c:v>6.121835061284858</c:v>
                </c:pt>
                <c:pt idx="8">
                  <c:v>4.6211685817256356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513-47C9-B9FA-E4564EE1D6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12345679012346"/>
          <c:y val="0.15868153130775542"/>
          <c:w val="0.61234567901234571"/>
          <c:h val="0.61383590335865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AA519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AE0-466F-BF0C-D977741CBA47}"/>
              </c:ext>
            </c:extLst>
          </c:dPt>
          <c:dPt>
            <c:idx val="1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AE0-466F-BF0C-D977741CBA47}"/>
              </c:ext>
            </c:extLst>
          </c:dPt>
          <c:dPt>
            <c:idx val="2"/>
            <c:bubble3D val="0"/>
            <c:spPr>
              <a:solidFill>
                <a:srgbClr val="FAA519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AE0-466F-BF0C-D977741CBA47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AE0-466F-BF0C-D977741CBA47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AE0-466F-BF0C-D977741CBA47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AE0-466F-BF0C-D977741CBA47}"/>
              </c:ext>
            </c:extLst>
          </c:dPt>
          <c:dPt>
            <c:idx val="6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CAE0-466F-BF0C-D977741CBA47}"/>
              </c:ext>
            </c:extLst>
          </c:dPt>
          <c:dPt>
            <c:idx val="7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CAE0-466F-BF0C-D977741CBA47}"/>
              </c:ext>
            </c:extLst>
          </c:dPt>
          <c:dPt>
            <c:idx val="8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CAE0-466F-BF0C-D977741CBA4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2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'8 9 ISCO 20-54 Vs 55-64 '!$A$6:$A$14</c:f>
              <c:strCache>
                <c:ptCount val="9"/>
                <c:pt idx="0">
                  <c:v>Professionals</c:v>
                </c:pt>
                <c:pt idx="1">
                  <c:v>Technicians and associate professionals</c:v>
                </c:pt>
                <c:pt idx="2">
                  <c:v>Service workers / shop and market sales workers</c:v>
                </c:pt>
                <c:pt idx="3">
                  <c:v>Craft and related trades workers</c:v>
                </c:pt>
                <c:pt idx="4">
                  <c:v>Clerks</c:v>
                </c:pt>
                <c:pt idx="5">
                  <c:v>Elementary occupations</c:v>
                </c:pt>
                <c:pt idx="6">
                  <c:v>Plant and machine operators and assemblers</c:v>
                </c:pt>
                <c:pt idx="7">
                  <c:v>Legislators senior officials and managers</c:v>
                </c:pt>
                <c:pt idx="8">
                  <c:v>Skilled agricultural and fishery workers</c:v>
                </c:pt>
              </c:strCache>
            </c:strRef>
          </c:cat>
          <c:val>
            <c:numRef>
              <c:f>'8 9 ISCO 20-54 Vs 55-64 '!$D$6:$D$14</c:f>
              <c:numCache>
                <c:formatCode>0.0</c:formatCode>
                <c:ptCount val="9"/>
                <c:pt idx="0">
                  <c:v>22.200346941862172</c:v>
                </c:pt>
                <c:pt idx="1">
                  <c:v>16.966556478799024</c:v>
                </c:pt>
                <c:pt idx="2">
                  <c:v>15.968757467622096</c:v>
                </c:pt>
                <c:pt idx="3">
                  <c:v>11.551740753147236</c:v>
                </c:pt>
                <c:pt idx="4">
                  <c:v>9.6779839110550316</c:v>
                </c:pt>
                <c:pt idx="5">
                  <c:v>7.9066157280119072</c:v>
                </c:pt>
                <c:pt idx="6">
                  <c:v>7.6122152372389795</c:v>
                </c:pt>
                <c:pt idx="7">
                  <c:v>5.0857253457087586</c:v>
                </c:pt>
                <c:pt idx="8">
                  <c:v>3.0300581365547941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E0-466F-BF0C-D977741CBA4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'8 9 ISCO 20-54 Vs 55-64 '!$G$131</c:f>
              <c:strCache>
                <c:ptCount val="1"/>
                <c:pt idx="0">
                  <c:v>20-54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 9 ISCO 20-54 Vs 55-64 '!$A$132:$A$142</c:f>
              <c:strCache>
                <c:ptCount val="11"/>
                <c:pt idx="0">
                  <c:v>Professionals</c:v>
                </c:pt>
                <c:pt idx="1">
                  <c:v>Service workers / shop and market sales workers</c:v>
                </c:pt>
                <c:pt idx="2">
                  <c:v>Technicians and associate professionals</c:v>
                </c:pt>
                <c:pt idx="3">
                  <c:v>Craft and related trades workers</c:v>
                </c:pt>
                <c:pt idx="4">
                  <c:v>Clerks</c:v>
                </c:pt>
                <c:pt idx="5">
                  <c:v>Plant and machine operators and assemblers</c:v>
                </c:pt>
                <c:pt idx="6">
                  <c:v>Legislators senior officials and managers</c:v>
                </c:pt>
                <c:pt idx="7">
                  <c:v>Elementary occupations</c:v>
                </c:pt>
                <c:pt idx="8">
                  <c:v>Skilled agricultural and fishery workers</c:v>
                </c:pt>
                <c:pt idx="10">
                  <c:v>Total</c:v>
                </c:pt>
              </c:strCache>
            </c:strRef>
          </c:cat>
          <c:val>
            <c:numRef>
              <c:f>'8 9 ISCO 20-54 Vs 55-64 '!$G$132:$G$142</c:f>
              <c:numCache>
                <c:formatCode>_-* #,##0.0_-;\-* #,##0.0_-;_-* "-"??_-;_-@_-</c:formatCode>
                <c:ptCount val="11"/>
                <c:pt idx="0">
                  <c:v>0.82595013686407526</c:v>
                </c:pt>
                <c:pt idx="1">
                  <c:v>0.8238956961950078</c:v>
                </c:pt>
                <c:pt idx="2">
                  <c:v>0.81998566080110324</c:v>
                </c:pt>
                <c:pt idx="3">
                  <c:v>0.81566096850222503</c:v>
                </c:pt>
                <c:pt idx="4">
                  <c:v>0.80328935504653309</c:v>
                </c:pt>
                <c:pt idx="5">
                  <c:v>0.80239504474393852</c:v>
                </c:pt>
                <c:pt idx="6">
                  <c:v>0.77910304408772668</c:v>
                </c:pt>
                <c:pt idx="7">
                  <c:v>0.77071647927147968</c:v>
                </c:pt>
                <c:pt idx="8">
                  <c:v>0.73571318462613955</c:v>
                </c:pt>
                <c:pt idx="10">
                  <c:v>0.80936219719250979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E-415D-9342-A393898E2832}"/>
            </c:ext>
          </c:extLst>
        </c:ser>
        <c:ser>
          <c:idx val="1"/>
          <c:order val="1"/>
          <c:tx>
            <c:strRef>
              <c:f>'8 9 ISCO 20-54 Vs 55-64 '!$H$131</c:f>
              <c:strCache>
                <c:ptCount val="1"/>
                <c:pt idx="0">
                  <c:v>55-64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'8 9 ISCO 20-54 Vs 55-64 '!$A$132:$A$142</c:f>
              <c:strCache>
                <c:ptCount val="11"/>
                <c:pt idx="0">
                  <c:v>Professionals</c:v>
                </c:pt>
                <c:pt idx="1">
                  <c:v>Service workers / shop and market sales workers</c:v>
                </c:pt>
                <c:pt idx="2">
                  <c:v>Technicians and associate professionals</c:v>
                </c:pt>
                <c:pt idx="3">
                  <c:v>Craft and related trades workers</c:v>
                </c:pt>
                <c:pt idx="4">
                  <c:v>Clerks</c:v>
                </c:pt>
                <c:pt idx="5">
                  <c:v>Plant and machine operators and assemblers</c:v>
                </c:pt>
                <c:pt idx="6">
                  <c:v>Legislators senior officials and managers</c:v>
                </c:pt>
                <c:pt idx="7">
                  <c:v>Elementary occupations</c:v>
                </c:pt>
                <c:pt idx="8">
                  <c:v>Skilled agricultural and fishery workers</c:v>
                </c:pt>
                <c:pt idx="10">
                  <c:v>Total</c:v>
                </c:pt>
              </c:strCache>
            </c:strRef>
          </c:cat>
          <c:val>
            <c:numRef>
              <c:f>'8 9 ISCO 20-54 Vs 55-64 '!$H$132:$H$142</c:f>
              <c:numCache>
                <c:formatCode>_-* #,##0.0_-;\-* #,##0.0_-;_-* "-"??_-;_-@_-</c:formatCode>
                <c:ptCount val="11"/>
                <c:pt idx="0">
                  <c:v>0.17404986313592474</c:v>
                </c:pt>
                <c:pt idx="1">
                  <c:v>0.17610430380499223</c:v>
                </c:pt>
                <c:pt idx="2">
                  <c:v>0.18001433919889673</c:v>
                </c:pt>
                <c:pt idx="3">
                  <c:v>0.18433903149777497</c:v>
                </c:pt>
                <c:pt idx="4">
                  <c:v>0.19671064495346693</c:v>
                </c:pt>
                <c:pt idx="5">
                  <c:v>0.19760495525606139</c:v>
                </c:pt>
                <c:pt idx="6">
                  <c:v>0.22089695591227332</c:v>
                </c:pt>
                <c:pt idx="7">
                  <c:v>0.22928352072852023</c:v>
                </c:pt>
                <c:pt idx="8">
                  <c:v>0.26428681537386045</c:v>
                </c:pt>
                <c:pt idx="10">
                  <c:v>0.19063780280748988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E-415D-9342-A393898E2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897544"/>
        <c:axId val="478892624"/>
      </c:barChart>
      <c:catAx>
        <c:axId val="47889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892624"/>
        <c:crosses val="autoZero"/>
        <c:auto val="1"/>
        <c:lblAlgn val="ctr"/>
        <c:lblOffset val="100"/>
        <c:noMultiLvlLbl val="0"/>
      </c:catAx>
      <c:valAx>
        <c:axId val="47889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89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employed people aged 20-54 and aged 55-64 by occupational category,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 % of employed people)</a:t>
            </a:r>
          </a:p>
        </c:rich>
      </c:tx>
      <c:layout>
        <c:manualLayout>
          <c:xMode val="edge"/>
          <c:yMode val="edge"/>
          <c:x val="4.3516100957354219E-3"/>
          <c:y val="9.1311554547495108E-3"/>
        </c:manualLayout>
      </c:layout>
      <c:overlay val="0"/>
    </c:title>
    <c:autoTitleDeleted val="0"/>
    <c:plotArea>
      <c:layout>
        <c:manualLayout>
          <c:xMode val="edge"/>
          <c:yMode val="edge"/>
          <c:x val="4.3516100957354219E-3"/>
          <c:y val="9.1311554547495108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'8 9 ISCO 20-54 Vs 55-64 '!$A$1:$A$2</c:f>
              <c:strCache>
                <c:ptCount val="2"/>
                <c:pt idx="0">
                  <c:v>Deviation in the share of people aged 55-64 compared to share of people aged 20-54 by professional category, 2020</c:v>
                </c:pt>
                <c:pt idx="1">
                  <c:v>(in % of employed people)</c:v>
                </c:pt>
              </c:strCache>
            </c:strRef>
          </c:cat>
          <c:val>
            <c:numRef>
              <c:f>'8 9 ISCO 20-54 Vs 55-64 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F08-48CE-94D8-CE08383D9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518544"/>
        <c:axId val="611522152"/>
      </c:barChart>
      <c:catAx>
        <c:axId val="61151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522152"/>
        <c:crosses val="autoZero"/>
        <c:auto val="1"/>
        <c:lblAlgn val="ctr"/>
        <c:lblOffset val="100"/>
        <c:noMultiLvlLbl val="0"/>
      </c:catAx>
      <c:valAx>
        <c:axId val="611522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1151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1604938271605"/>
          <c:y val="0.26667625289169711"/>
          <c:w val="0.57037037037037042"/>
          <c:h val="0.59921395678110356"/>
        </c:manualLayout>
      </c:layout>
      <c:pieChart>
        <c:varyColors val="1"/>
        <c:ser>
          <c:idx val="0"/>
          <c:order val="0"/>
          <c:tx>
            <c:strRef>
              <c:f>'10 11 ISCO 55-64 empl VS not e'!$G$5</c:f>
              <c:strCache>
                <c:ptCount val="1"/>
                <c:pt idx="0">
                  <c:v>Employed</c:v>
                </c:pt>
              </c:strCache>
            </c:strRef>
          </c:tx>
          <c:dPt>
            <c:idx val="0"/>
            <c:bubble3D val="0"/>
            <c:spPr>
              <a:solidFill>
                <a:srgbClr val="FAA519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712-4418-969F-D2658D0E7FFC}"/>
              </c:ext>
            </c:extLst>
          </c:dPt>
          <c:dPt>
            <c:idx val="1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1712-4418-969F-D2658D0E7FFC}"/>
              </c:ext>
            </c:extLst>
          </c:dPt>
          <c:dPt>
            <c:idx val="2"/>
            <c:bubble3D val="0"/>
            <c:spPr>
              <a:solidFill>
                <a:srgbClr val="FAA519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1712-4418-969F-D2658D0E7FFC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1712-4418-969F-D2658D0E7FFC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1712-4418-969F-D2658D0E7FFC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712-4418-969F-D2658D0E7FFC}"/>
              </c:ext>
            </c:extLst>
          </c:dPt>
          <c:dPt>
            <c:idx val="6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1712-4418-969F-D2658D0E7FFC}"/>
              </c:ext>
            </c:extLst>
          </c:dPt>
          <c:dPt>
            <c:idx val="7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1712-4418-969F-D2658D0E7FFC}"/>
              </c:ext>
            </c:extLst>
          </c:dPt>
          <c:dPt>
            <c:idx val="8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1712-4418-969F-D2658D0E7FFC}"/>
              </c:ext>
            </c:extLst>
          </c:dPt>
          <c:dLbls>
            <c:dLbl>
              <c:idx val="7"/>
              <c:layout>
                <c:manualLayout>
                  <c:x val="2.3219208710022358E-2"/>
                  <c:y val="1.59161292457342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712-4418-969F-D2658D0E7F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2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'10 11 ISCO 55-64 empl VS not e'!$A$7:$A$15</c:f>
              <c:strCache>
                <c:ptCount val="9"/>
                <c:pt idx="0">
                  <c:v>Professionals</c:v>
                </c:pt>
                <c:pt idx="1">
                  <c:v>Technicians and associate professionals</c:v>
                </c:pt>
                <c:pt idx="2">
                  <c:v>Service workers / shop and market sales workers</c:v>
                </c:pt>
                <c:pt idx="3">
                  <c:v>Craft and related trades workers</c:v>
                </c:pt>
                <c:pt idx="4">
                  <c:v>Clerks</c:v>
                </c:pt>
                <c:pt idx="5">
                  <c:v>Elementary occupations</c:v>
                </c:pt>
                <c:pt idx="6">
                  <c:v>Plant and machine operators and assemblers</c:v>
                </c:pt>
                <c:pt idx="7">
                  <c:v>Legislators senior officials and managers</c:v>
                </c:pt>
                <c:pt idx="8">
                  <c:v>Skilled agricultural and fishery workers</c:v>
                </c:pt>
              </c:strCache>
            </c:strRef>
          </c:cat>
          <c:val>
            <c:numRef>
              <c:f>'10 11 ISCO 55-64 empl VS not e'!$G$7:$G$15</c:f>
              <c:numCache>
                <c:formatCode>0.0%</c:formatCode>
                <c:ptCount val="9"/>
                <c:pt idx="0">
                  <c:v>0.19861567027730107</c:v>
                </c:pt>
                <c:pt idx="1">
                  <c:v>0.15813515984327867</c:v>
                </c:pt>
                <c:pt idx="2">
                  <c:v>0.14491146684036738</c:v>
                </c:pt>
                <c:pt idx="3">
                  <c:v>0.11083806787892229</c:v>
                </c:pt>
                <c:pt idx="4">
                  <c:v>0.10061775853341898</c:v>
                </c:pt>
                <c:pt idx="5">
                  <c:v>9.9862565925052452E-2</c:v>
                </c:pt>
                <c:pt idx="6">
                  <c:v>7.9589274271554294E-2</c:v>
                </c:pt>
                <c:pt idx="7">
                  <c:v>6.1218350612848582E-2</c:v>
                </c:pt>
                <c:pt idx="8">
                  <c:v>4.6211685817256355E-2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712-4418-969F-D2658D0E7FF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15246893191125"/>
          <c:y val="0.2714598181984515"/>
          <c:w val="0.53225078935498427"/>
          <c:h val="0.62316514333713124"/>
        </c:manualLayout>
      </c:layout>
      <c:pieChart>
        <c:varyColors val="1"/>
        <c:ser>
          <c:idx val="0"/>
          <c:order val="0"/>
          <c:tx>
            <c:strRef>
              <c:f>'10 11 ISCO 55-64 empl VS not e'!$F$5</c:f>
              <c:strCache>
                <c:ptCount val="1"/>
                <c:pt idx="0">
                  <c:v>Not employed</c:v>
                </c:pt>
              </c:strCache>
            </c:strRef>
          </c:tx>
          <c:dPt>
            <c:idx val="0"/>
            <c:bubble3D val="0"/>
            <c:spPr>
              <a:solidFill>
                <a:srgbClr val="FAA519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094C-4C0A-A049-A934E19BD9AA}"/>
              </c:ext>
            </c:extLst>
          </c:dPt>
          <c:dPt>
            <c:idx val="1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094C-4C0A-A049-A934E19BD9AA}"/>
              </c:ext>
            </c:extLst>
          </c:dPt>
          <c:dPt>
            <c:idx val="2"/>
            <c:bubble3D val="0"/>
            <c:spPr>
              <a:solidFill>
                <a:srgbClr val="FAA519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094C-4C0A-A049-A934E19BD9AA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094C-4C0A-A049-A934E19BD9AA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094C-4C0A-A049-A934E19BD9AA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094C-4C0A-A049-A934E19BD9AA}"/>
              </c:ext>
            </c:extLst>
          </c:dPt>
          <c:dPt>
            <c:idx val="6"/>
            <c:bubble3D val="0"/>
            <c:spPr>
              <a:solidFill>
                <a:srgbClr val="F06423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094C-4C0A-A049-A934E19BD9AA}"/>
              </c:ext>
            </c:extLst>
          </c:dPt>
          <c:dPt>
            <c:idx val="7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094C-4C0A-A049-A934E19BD9AA}"/>
              </c:ext>
            </c:extLst>
          </c:dPt>
          <c:dPt>
            <c:idx val="8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094C-4C0A-A049-A934E19BD9AA}"/>
              </c:ext>
            </c:extLst>
          </c:dPt>
          <c:dLbls>
            <c:dLbl>
              <c:idx val="6"/>
              <c:layout>
                <c:manualLayout>
                  <c:x val="-1.7817224809009834E-2"/>
                  <c:y val="2.65547941218053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94C-4C0A-A049-A934E19BD9AA}"/>
                </c:ext>
              </c:extLst>
            </c:dLbl>
            <c:dLbl>
              <c:idx val="7"/>
              <c:layout>
                <c:manualLayout>
                  <c:x val="4.1640650804982263E-2"/>
                  <c:y val="9.24934090701177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94C-4C0A-A049-A934E19BD9A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2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'10 11 ISCO 55-64 empl VS not e'!$A$7:$A$15</c:f>
              <c:strCache>
                <c:ptCount val="9"/>
                <c:pt idx="0">
                  <c:v>Professionals</c:v>
                </c:pt>
                <c:pt idx="1">
                  <c:v>Technicians and associate professionals</c:v>
                </c:pt>
                <c:pt idx="2">
                  <c:v>Service workers / shop and market sales workers</c:v>
                </c:pt>
                <c:pt idx="3">
                  <c:v>Craft and related trades workers</c:v>
                </c:pt>
                <c:pt idx="4">
                  <c:v>Clerks</c:v>
                </c:pt>
                <c:pt idx="5">
                  <c:v>Elementary occupations</c:v>
                </c:pt>
                <c:pt idx="6">
                  <c:v>Plant and machine operators and assemblers</c:v>
                </c:pt>
                <c:pt idx="7">
                  <c:v>Legislators senior officials and managers</c:v>
                </c:pt>
                <c:pt idx="8">
                  <c:v>Skilled agricultural and fishery workers</c:v>
                </c:pt>
              </c:strCache>
            </c:strRef>
          </c:cat>
          <c:val>
            <c:numRef>
              <c:f>'10 11 ISCO 55-64 empl VS not e'!$F$7:$F$15</c:f>
              <c:numCache>
                <c:formatCode>0.0%</c:formatCode>
                <c:ptCount val="9"/>
                <c:pt idx="0">
                  <c:v>0.11107404026614008</c:v>
                </c:pt>
                <c:pt idx="1">
                  <c:v>0.1285629381776871</c:v>
                </c:pt>
                <c:pt idx="2">
                  <c:v>0.187256391405973</c:v>
                </c:pt>
                <c:pt idx="3">
                  <c:v>0.12318446654522917</c:v>
                </c:pt>
                <c:pt idx="4">
                  <c:v>0.10003252070949827</c:v>
                </c:pt>
                <c:pt idx="5">
                  <c:v>0.1872258320427502</c:v>
                </c:pt>
                <c:pt idx="6">
                  <c:v>9.6365002693700297E-2</c:v>
                </c:pt>
                <c:pt idx="7">
                  <c:v>3.9548386514678555E-2</c:v>
                </c:pt>
                <c:pt idx="8">
                  <c:v>2.6750421644343384E-2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4C-4C0A-A049-A934E19BD9A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Deviation in the share of employed people compared to the share of not employed</a:t>
            </a:r>
            <a:r>
              <a:rPr lang="en-US" baseline="0"/>
              <a:t> p</a:t>
            </a:r>
            <a:r>
              <a:rPr lang="en-US"/>
              <a:t>eople (current</a:t>
            </a:r>
            <a:r>
              <a:rPr lang="en-US" baseline="0"/>
              <a:t> or last job) </a:t>
            </a:r>
            <a:r>
              <a:rPr lang="en-US"/>
              <a:t>by occupational category, 2020</a:t>
            </a:r>
          </a:p>
          <a:p>
            <a:pPr algn="l">
              <a:defRPr sz="1800" b="1"/>
            </a:pPr>
            <a:r>
              <a:rPr lang="en-US" sz="1600" b="0"/>
              <a:t>(in % of employed people and not employed people)</a:t>
            </a:r>
          </a:p>
        </c:rich>
      </c:tx>
      <c:layout>
        <c:manualLayout>
          <c:xMode val="edge"/>
          <c:yMode val="edge"/>
          <c:x val="5.3333333333333332E-3"/>
          <c:y val="1.7394113210736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969753280839895"/>
          <c:y val="0.22894427555732744"/>
          <c:w val="0.60984577427821518"/>
          <c:h val="0.598557053390478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 11 ISCO 55-64 empl VS not e'!$A$76:$A$84</c:f>
              <c:strCache>
                <c:ptCount val="9"/>
                <c:pt idx="0">
                  <c:v>Elementary occupations</c:v>
                </c:pt>
                <c:pt idx="1">
                  <c:v>Service workers / shop and market sales workers</c:v>
                </c:pt>
                <c:pt idx="2">
                  <c:v>Plant and machine operators and assemblers</c:v>
                </c:pt>
                <c:pt idx="3">
                  <c:v>Craft and related trades workers</c:v>
                </c:pt>
                <c:pt idx="4">
                  <c:v>Clerks</c:v>
                </c:pt>
                <c:pt idx="5">
                  <c:v>Skilled agricultural and fishery workers</c:v>
                </c:pt>
                <c:pt idx="6">
                  <c:v>Legislators senior officials and managers</c:v>
                </c:pt>
                <c:pt idx="7">
                  <c:v>Technicians and associate professionals</c:v>
                </c:pt>
                <c:pt idx="8">
                  <c:v>Professionals</c:v>
                </c:pt>
              </c:strCache>
            </c:strRef>
          </c:cat>
          <c:val>
            <c:numRef>
              <c:f>'10 11 ISCO 55-64 empl VS not e'!$H$76:$H$84</c:f>
              <c:numCache>
                <c:formatCode>General</c:formatCode>
                <c:ptCount val="9"/>
                <c:pt idx="0">
                  <c:v>-8.7363266117697744</c:v>
                </c:pt>
                <c:pt idx="1">
                  <c:v>-4.2344924565605622</c:v>
                </c:pt>
                <c:pt idx="2">
                  <c:v>-1.6775728422146003</c:v>
                </c:pt>
                <c:pt idx="3">
                  <c:v>-1.2346398666306879</c:v>
                </c:pt>
                <c:pt idx="4">
                  <c:v>5.8523782392071177E-2</c:v>
                </c:pt>
                <c:pt idx="5">
                  <c:v>1.9461264172912971</c:v>
                </c:pt>
                <c:pt idx="6">
                  <c:v>2.1669964098170027</c:v>
                </c:pt>
                <c:pt idx="7">
                  <c:v>2.9572221665591565</c:v>
                </c:pt>
                <c:pt idx="8">
                  <c:v>8.7541630011160976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0-459B-950D-A85213824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5629304"/>
        <c:axId val="435629960"/>
      </c:barChart>
      <c:catAx>
        <c:axId val="435629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629960"/>
        <c:crosses val="autoZero"/>
        <c:auto val="1"/>
        <c:lblAlgn val="ctr"/>
        <c:lblOffset val="100"/>
        <c:tickMarkSkip val="1"/>
        <c:noMultiLvlLbl val="0"/>
      </c:catAx>
      <c:valAx>
        <c:axId val="435629960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6293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employed people and not employed people by occupational category (current or last job),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(age group 55-64, in % of employed people</a:t>
            </a:r>
            <a:r>
              <a:rPr lang="en-US" sz="1600" b="0" baseline="0"/>
              <a:t> and not employed people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4.9900199600798403E-3"/>
          <c:y val="9.3897624444202587E-3"/>
        </c:manualLayout>
      </c:layout>
      <c:overlay val="0"/>
    </c:title>
    <c:autoTitleDeleted val="0"/>
    <c:plotArea>
      <c:layout>
        <c:manualLayout>
          <c:xMode val="edge"/>
          <c:yMode val="edge"/>
          <c:x val="4.9900199600798403E-3"/>
          <c:y val="9.3897624444202587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'10 11 ISCO 55-64 empl VS not e'!$A$1:$A$2</c:f>
              <c:strCache>
                <c:ptCount val="2"/>
                <c:pt idx="0">
                  <c:v>Share of employed people and not employed people by occupational category (current or last job), 2020</c:v>
                </c:pt>
                <c:pt idx="1">
                  <c:v>(age group 55-64, in % of employed people and not employed people)</c:v>
                </c:pt>
              </c:strCache>
            </c:strRef>
          </c:cat>
          <c:val>
            <c:numRef>
              <c:f>'10 11 ISCO 55-64 empl VS not e'!$B$1:$B$2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8514-4AEB-8691-5BEA05FAF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432512"/>
        <c:axId val="677430544"/>
      </c:barChart>
      <c:catAx>
        <c:axId val="67743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7430544"/>
        <c:crosses val="autoZero"/>
        <c:auto val="1"/>
        <c:lblAlgn val="ctr"/>
        <c:lblOffset val="100"/>
        <c:noMultiLvlLbl val="0"/>
      </c:catAx>
      <c:valAx>
        <c:axId val="677430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743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1074420</xdr:colOff>
      <xdr:row>20</xdr:row>
      <xdr:rowOff>114300</xdr:rowOff>
    </xdr:from>
    <xdr:to>
      <xdr:col>15</xdr:col>
      <xdr:colOff>312420</xdr:colOff>
      <xdr:row>57</xdr:row>
      <xdr:rowOff>22860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0.95846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215972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LFS Survey</a:t>
          </a:r>
        </a:p>
      </cdr:txBody>
    </cdr:sp>
  </cdr:absSizeAnchor>
  <cdr:absSizeAnchor xmlns:cdr="http://schemas.openxmlformats.org/drawingml/2006/chartDrawing">
    <cdr:from>
      <cdr:x>0.85714</cdr:x>
      <cdr:y>0.93556</cdr:y>
    </cdr:from>
    <cdr:ext cx="1356483" cy="339304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366759" y="4926116"/>
          <a:ext cx="1356483" cy="33930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266700</xdr:colOff>
      <xdr:row>0</xdr:row>
      <xdr:rowOff>0</xdr:rowOff>
    </xdr:from>
    <xdr:to>
      <xdr:col>44</xdr:col>
      <xdr:colOff>312420</xdr:colOff>
      <xdr:row>54</xdr:row>
      <xdr:rowOff>45720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0.50897</cdr:x>
      <cdr:y>0.85917</cdr:y>
    </cdr:from>
    <cdr:to>
      <cdr:x>0.61277</cdr:x>
      <cdr:y>0.88852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9180" y="7528394"/>
          <a:ext cx="981551" cy="259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%</a:t>
          </a:r>
          <a:endParaRPr lang="en-GB" sz="1100"/>
        </a:p>
      </cdr:txBody>
    </cdr:sp>
  </cdr:relSizeAnchor>
  <cdr:absSizeAnchor xmlns:cdr="http://schemas.openxmlformats.org/drawingml/2006/chartDrawing">
    <cdr:from>
      <cdr:x>0</cdr:x>
      <cdr:y>0.94442</cdr:y>
    </cdr:from>
    <cdr:ext cx="7994650" cy="575157"/>
    <cdr:sp macro="" textlink="">
      <cdr:nvSpPr>
        <cdr:cNvPr id="4" name="FootonotesShape"/>
        <cdr:cNvSpPr txBox="1"/>
      </cdr:nvSpPr>
      <cdr:spPr>
        <a:xfrm xmlns:a="http://schemas.openxmlformats.org/drawingml/2006/main">
          <a:off x="0" y="9772803"/>
          <a:ext cx="7994650" cy="575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Note: Other reasons category includes the following reasons: awaiting recall to work (persons on lay-off), of belief that no work is available, of own illness or disability, of retirement and also no answer and not applicable cases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Eurostat LFS Survey</a:t>
          </a:r>
          <a:endParaRPr lang="en-I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0.84419</cdr:x>
      <cdr:y>0.95491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291822" y="9881348"/>
          <a:ext cx="1530358" cy="41791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0.60253</cdr:x>
      <cdr:y>0.87466</cdr:y>
    </cdr:from>
    <cdr:to>
      <cdr:x>0.74528</cdr:x>
      <cdr:y>0.91257</cdr:y>
    </cdr:to>
    <cdr:sp macro="" textlink="">
      <cdr:nvSpPr>
        <cdr:cNvPr id="7" name="TextBox 4"/>
        <cdr:cNvSpPr txBox="1"/>
      </cdr:nvSpPr>
      <cdr:spPr>
        <a:xfrm xmlns:a="http://schemas.openxmlformats.org/drawingml/2006/main">
          <a:off x="5918200" y="6504940"/>
          <a:ext cx="14020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600" b="1"/>
            <a:t>WOMEN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144780</xdr:colOff>
      <xdr:row>4</xdr:row>
      <xdr:rowOff>15240</xdr:rowOff>
    </xdr:from>
    <xdr:to>
      <xdr:col>40</xdr:col>
      <xdr:colOff>99060</xdr:colOff>
      <xdr:row>44</xdr:row>
      <xdr:rowOff>106680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0.00606</cdr:x>
      <cdr:y>0.90632</cdr:y>
    </cdr:from>
    <cdr:ext cx="7994650" cy="55394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3018" y="5359172"/>
          <a:ext cx="7994650" cy="55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Break in series and provisional data for Germany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LFS Survey</a:t>
          </a:r>
        </a:p>
      </cdr:txBody>
    </cdr:sp>
  </cdr:absSizeAnchor>
  <cdr:absSizeAnchor xmlns:cdr="http://schemas.openxmlformats.org/drawingml/2006/chartDrawing">
    <cdr:from>
      <cdr:x>0.83933</cdr:x>
      <cdr:y>0.93481</cdr:y>
    </cdr:from>
    <cdr:ext cx="1530358" cy="417914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92430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0</xdr:row>
      <xdr:rowOff>0</xdr:rowOff>
    </xdr:from>
    <xdr:to>
      <xdr:col>18</xdr:col>
      <xdr:colOff>510540</xdr:colOff>
      <xdr:row>43</xdr:row>
      <xdr:rowOff>98611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0.96147</cdr:y>
    </cdr:from>
    <cdr:ext cx="7994650" cy="26936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721534"/>
          <a:ext cx="7994650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LFS Survey</a:t>
          </a:r>
        </a:p>
      </cdr:txBody>
    </cdr:sp>
  </cdr:absSizeAnchor>
  <cdr:absSizeAnchor xmlns:cdr="http://schemas.openxmlformats.org/drawingml/2006/chartDrawing">
    <cdr:from>
      <cdr:x>0.82471</cdr:x>
      <cdr:y>0.94022</cdr:y>
    </cdr:from>
    <cdr:ext cx="1264919" cy="391268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5951221" y="6153863"/>
          <a:ext cx="1264919" cy="391268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24</xdr:row>
      <xdr:rowOff>137160</xdr:rowOff>
    </xdr:from>
    <xdr:to>
      <xdr:col>16</xdr:col>
      <xdr:colOff>403860</xdr:colOff>
      <xdr:row>66</xdr:row>
      <xdr:rowOff>68580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0.95846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215972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LFS Survey</a:t>
          </a:r>
        </a:p>
      </cdr:txBody>
    </cdr:sp>
  </cdr:absSizeAnchor>
  <cdr:absSizeAnchor xmlns:cdr="http://schemas.openxmlformats.org/drawingml/2006/chartDrawing">
    <cdr:from>
      <cdr:x>0.83933</cdr:x>
      <cdr:y>0.93556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6742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42</xdr:col>
      <xdr:colOff>495666</xdr:colOff>
      <xdr:row>42</xdr:row>
      <xdr:rowOff>112262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0.00659</cdr:x>
      <cdr:y>0.91055</cdr:y>
    </cdr:from>
    <cdr:ext cx="9179566" cy="55394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93974" y="5639074"/>
          <a:ext cx="9179566" cy="55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Break in series and provisional data for Germany. Low data reliability for the low educationnal attainment level in Lithuania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LFS Survey</a:t>
          </a:r>
        </a:p>
      </cdr:txBody>
    </cdr:sp>
  </cdr:absSizeAnchor>
  <cdr:absSizeAnchor xmlns:cdr="http://schemas.openxmlformats.org/drawingml/2006/chartDrawing">
    <cdr:from>
      <cdr:x>0.83933</cdr:x>
      <cdr:y>0.93481</cdr:y>
    </cdr:from>
    <cdr:ext cx="1530358" cy="417914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92430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28</xdr:row>
      <xdr:rowOff>76200</xdr:rowOff>
    </xdr:from>
    <xdr:to>
      <xdr:col>16</xdr:col>
      <xdr:colOff>133350</xdr:colOff>
      <xdr:row>79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0.95846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215972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LFS Survey</a:t>
          </a:r>
        </a:p>
      </cdr:txBody>
    </cdr:sp>
  </cdr:absSizeAnchor>
  <cdr:absSizeAnchor xmlns:cdr="http://schemas.openxmlformats.org/drawingml/2006/chartDrawing">
    <cdr:from>
      <cdr:x>0.87846</cdr:x>
      <cdr:y>0.95772</cdr:y>
    </cdr:from>
    <cdr:ext cx="1370701" cy="327660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913620" y="7538645"/>
          <a:ext cx="1370701" cy="327660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584948</xdr:colOff>
      <xdr:row>4</xdr:row>
      <xdr:rowOff>131332</xdr:rowOff>
    </xdr:from>
    <xdr:to>
      <xdr:col>45</xdr:col>
      <xdr:colOff>550800</xdr:colOff>
      <xdr:row>39</xdr:row>
      <xdr:rowOff>84919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0.00606</cdr:x>
      <cdr:y>0.90632</cdr:y>
    </cdr:from>
    <cdr:ext cx="9219010" cy="55394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86354" y="5612860"/>
          <a:ext cx="9219010" cy="55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Break in series and provisional data for Germany</a:t>
          </a:r>
          <a:r>
            <a:rPr lang="en-IE" sz="1200">
              <a:latin typeface="Arial" panose="020B0604020202020204" pitchFamily="34" charset="0"/>
              <a:ea typeface="+mn-ea"/>
              <a:cs typeface="+mn-cs"/>
            </a:rPr>
            <a:t>. Low data reliability and confidentiality by country in the attached excel file.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LFS Survey</a:t>
          </a:r>
        </a:p>
      </cdr:txBody>
    </cdr:sp>
  </cdr:absSizeAnchor>
  <cdr:absSizeAnchor xmlns:cdr="http://schemas.openxmlformats.org/drawingml/2006/chartDrawing">
    <cdr:from>
      <cdr:x>0.83933</cdr:x>
      <cdr:y>0.93481</cdr:y>
    </cdr:from>
    <cdr:ext cx="1530358" cy="417914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92430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594360</xdr:colOff>
      <xdr:row>9</xdr:row>
      <xdr:rowOff>19050</xdr:rowOff>
    </xdr:from>
    <xdr:to>
      <xdr:col>24</xdr:col>
      <xdr:colOff>365760</xdr:colOff>
      <xdr:row>40</xdr:row>
      <xdr:rowOff>68580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60</xdr:row>
      <xdr:rowOff>0</xdr:rowOff>
    </xdr:from>
    <xdr:to>
      <xdr:col>15</xdr:col>
      <xdr:colOff>586740</xdr:colOff>
      <xdr:row>95</xdr:row>
      <xdr:rowOff>68580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716280</xdr:colOff>
      <xdr:row>59</xdr:row>
      <xdr:rowOff>137160</xdr:rowOff>
    </xdr:from>
    <xdr:to>
      <xdr:col>6</xdr:col>
      <xdr:colOff>106680</xdr:colOff>
      <xdr:row>95</xdr:row>
      <xdr:rowOff>56093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624840</xdr:colOff>
      <xdr:row>101</xdr:row>
      <xdr:rowOff>110490</xdr:rowOff>
    </xdr:from>
    <xdr:to>
      <xdr:col>7</xdr:col>
      <xdr:colOff>457200</xdr:colOff>
      <xdr:row>124</xdr:row>
      <xdr:rowOff>83820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148</xdr:row>
      <xdr:rowOff>0</xdr:rowOff>
    </xdr:from>
    <xdr:to>
      <xdr:col>15</xdr:col>
      <xdr:colOff>99060</xdr:colOff>
      <xdr:row>190</xdr:row>
      <xdr:rowOff>129626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0.89822</cdr:y>
    </cdr:from>
    <cdr:ext cx="7994649" cy="40104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1938" y="4034790"/>
          <a:ext cx="7994649" cy="401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>
              <a:latin typeface="Arial" panose="020B0604020202020204" pitchFamily="34" charset="0"/>
              <a:cs typeface="Arial" panose="020B0604020202020204" pitchFamily="34" charset="0"/>
            </a:rPr>
            <a:t>Note: Armed</a:t>
          </a:r>
          <a:r>
            <a:rPr lang="en-IE" sz="1000" baseline="0">
              <a:latin typeface="Arial" panose="020B0604020202020204" pitchFamily="34" charset="0"/>
              <a:cs typeface="Arial" panose="020B0604020202020204" pitchFamily="34" charset="0"/>
            </a:rPr>
            <a:t> Force category and no answer are not displayed in this figure.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IE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Eurostat LFS Survey. </a:t>
          </a:r>
          <a:endParaRPr lang="en-IE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0.83933</cdr:x>
      <cdr:y>0.88383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17939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0.00326</cdr:x>
      <cdr:y>0.13681</cdr:y>
    </cdr:from>
    <cdr:to>
      <cdr:x>0.98956</cdr:x>
      <cdr:y>0.96492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100" y="849615"/>
          <a:ext cx="11513819" cy="514288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0.00435</cdr:x>
      <cdr:y>0.95663</cdr:y>
    </cdr:from>
    <cdr:ext cx="10143490" cy="26936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941017"/>
          <a:ext cx="1014349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LFS Survey</a:t>
          </a:r>
        </a:p>
      </cdr:txBody>
    </cdr:sp>
  </cdr:absSizeAnchor>
  <cdr:absSizeAnchor xmlns:cdr="http://schemas.openxmlformats.org/drawingml/2006/chartDrawing">
    <cdr:from>
      <cdr:x>0.86891</cdr:x>
      <cdr:y>0.93271</cdr:y>
    </cdr:from>
    <cdr:ext cx="1530358" cy="417914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143482" y="5792472"/>
          <a:ext cx="1530358" cy="41791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0.02089</cdr:x>
      <cdr:y>0.17668</cdr:y>
    </cdr:from>
    <cdr:to>
      <cdr:x>0.10574</cdr:x>
      <cdr:y>0.23803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3840" y="1097280"/>
          <a:ext cx="9906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600" b="1"/>
            <a:t>20-54</a:t>
          </a:r>
        </a:p>
      </cdr:txBody>
    </cdr:sp>
  </cdr:relSizeAnchor>
  <cdr:relSizeAnchor xmlns:cdr="http://schemas.openxmlformats.org/drawingml/2006/chartDrawing">
    <cdr:from>
      <cdr:x>0.5346</cdr:x>
      <cdr:y>0.16932</cdr:y>
    </cdr:from>
    <cdr:to>
      <cdr:x>0.64817</cdr:x>
      <cdr:y>0.23558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240780" y="1051560"/>
          <a:ext cx="1325880" cy="411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600" b="1"/>
            <a:t>55-64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</xdr:colOff>
      <xdr:row>3</xdr:row>
      <xdr:rowOff>106680</xdr:rowOff>
    </xdr:from>
    <xdr:to>
      <xdr:col>18</xdr:col>
      <xdr:colOff>289560</xdr:colOff>
      <xdr:row>30</xdr:row>
      <xdr:rowOff>72454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2</xdr:row>
      <xdr:rowOff>175260</xdr:rowOff>
    </xdr:from>
    <xdr:to>
      <xdr:col>26</xdr:col>
      <xdr:colOff>220980</xdr:colOff>
      <xdr:row>29</xdr:row>
      <xdr:rowOff>54760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99060</xdr:colOff>
      <xdr:row>40</xdr:row>
      <xdr:rowOff>129540</xdr:rowOff>
    </xdr:from>
    <xdr:to>
      <xdr:col>16</xdr:col>
      <xdr:colOff>259080</xdr:colOff>
      <xdr:row>67</xdr:row>
      <xdr:rowOff>7620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</xdr:colOff>
      <xdr:row>125</xdr:row>
      <xdr:rowOff>0</xdr:rowOff>
    </xdr:from>
    <xdr:to>
      <xdr:col>16</xdr:col>
      <xdr:colOff>360680</xdr:colOff>
      <xdr:row>159</xdr:row>
      <xdr:rowOff>122070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0.02222</cdr:x>
      <cdr:y>0.06693</cdr:y>
    </cdr:from>
    <cdr:to>
      <cdr:x>0.3037</cdr:x>
      <cdr:y>0.13852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14300" y="327660"/>
          <a:ext cx="144780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</cdr:x>
      <cdr:y>0.07471</cdr:y>
    </cdr:from>
    <cdr:to>
      <cdr:x>0.22222</cdr:x>
      <cdr:y>0.1572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365760"/>
          <a:ext cx="1143000" cy="40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400" b="1"/>
            <a:t>Employed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0.08186</cdr:y>
    </cdr:from>
    <cdr:to>
      <cdr:x>0.31123</cdr:x>
      <cdr:y>0.16583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393700"/>
          <a:ext cx="1752600" cy="40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400" b="1"/>
            <a:t>Not employed </a:t>
          </a:r>
          <a:r>
            <a:rPr lang="en-IE" sz="1000" b="0"/>
            <a:t>(unemployed and </a:t>
          </a:r>
          <a:r>
            <a:rPr lang="en-IE" sz="1000" b="0" baseline="0"/>
            <a:t>outside the labour force)</a:t>
          </a:r>
          <a:endParaRPr lang="en-IE" sz="1400" b="0"/>
        </a:p>
      </cdr:txBody>
    </cdr:sp>
  </cdr:relSizeAnchor>
</c:userShapes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0.87975</cdr:y>
    </cdr:from>
    <cdr:ext cx="7994649" cy="49000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3327" y="4236720"/>
          <a:ext cx="7994649" cy="490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>
              <a:latin typeface="Arial" panose="020B0604020202020204" pitchFamily="34" charset="0"/>
              <a:cs typeface="Arial" panose="020B0604020202020204" pitchFamily="34" charset="0"/>
            </a:rPr>
            <a:t>Note: Armed</a:t>
          </a:r>
          <a:r>
            <a:rPr lang="en-IE" sz="1000" baseline="0">
              <a:latin typeface="Arial" panose="020B0604020202020204" pitchFamily="34" charset="0"/>
              <a:cs typeface="Arial" panose="020B0604020202020204" pitchFamily="34" charset="0"/>
            </a:rPr>
            <a:t> Force category and no answer are not displayed in this figure.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IE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Eurostat LFS Survey. </a:t>
          </a:r>
          <a:endParaRPr lang="en-IE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0.83933</cdr:x>
      <cdr:y>0.88383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17939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0.00873</cdr:x>
      <cdr:y>0.15384</cdr:y>
    </cdr:from>
    <cdr:to>
      <cdr:x>0.98634</cdr:x>
      <cdr:y>0.94399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975360"/>
          <a:ext cx="9952381" cy="500952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0.00499</cdr:x>
      <cdr:y>0.95751</cdr:y>
    </cdr:from>
    <cdr:ext cx="8649970" cy="26936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6070621"/>
          <a:ext cx="864997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LFS Survey</a:t>
          </a:r>
        </a:p>
      </cdr:txBody>
    </cdr:sp>
  </cdr:absSizeAnchor>
  <cdr:absSizeAnchor xmlns:cdr="http://schemas.openxmlformats.org/drawingml/2006/chartDrawing">
    <cdr:from>
      <cdr:x>0.84967</cdr:x>
      <cdr:y>0.93408</cdr:y>
    </cdr:from>
    <cdr:ext cx="1530358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649962" y="592207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lreserve\Figure_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Sheet1"/>
      <sheetName val="willing_looking"/>
      <sheetName val="thresholds"/>
    </sheetNames>
    <sheetDataSet>
      <sheetData sheetId="0" refreshError="1"/>
      <sheetData sheetId="1" refreshError="1"/>
      <sheetData sheetId="2" refreshError="1"/>
      <sheetData sheetId="3" refreshError="1">
        <row r="4">
          <cell r="A4" t="str">
            <v>AT</v>
          </cell>
          <cell r="B4">
            <v>3</v>
          </cell>
          <cell r="C4">
            <v>6</v>
          </cell>
        </row>
        <row r="5">
          <cell r="A5" t="str">
            <v>BE</v>
          </cell>
          <cell r="B5">
            <v>2.5</v>
          </cell>
          <cell r="C5">
            <v>4.5</v>
          </cell>
        </row>
        <row r="6">
          <cell r="A6" t="str">
            <v>BG</v>
          </cell>
          <cell r="B6">
            <v>3.5</v>
          </cell>
          <cell r="C6">
            <v>6</v>
          </cell>
        </row>
        <row r="7">
          <cell r="A7" t="str">
            <v>CH</v>
          </cell>
          <cell r="B7">
            <v>2</v>
          </cell>
          <cell r="C7">
            <v>5</v>
          </cell>
        </row>
        <row r="8">
          <cell r="A8" t="str">
            <v>CY</v>
          </cell>
          <cell r="B8">
            <v>0.5</v>
          </cell>
          <cell r="C8">
            <v>1.5</v>
          </cell>
        </row>
        <row r="9">
          <cell r="A9" t="str">
            <v>CZ</v>
          </cell>
          <cell r="B9">
            <v>0.7</v>
          </cell>
          <cell r="C9">
            <v>0.7</v>
          </cell>
        </row>
        <row r="10">
          <cell r="A10" t="str">
            <v>DE</v>
          </cell>
          <cell r="B10">
            <v>5</v>
          </cell>
          <cell r="C10">
            <v>8</v>
          </cell>
        </row>
        <row r="11">
          <cell r="A11" t="str">
            <v>DK</v>
          </cell>
          <cell r="B11">
            <v>2</v>
          </cell>
          <cell r="C11">
            <v>3.5</v>
          </cell>
        </row>
        <row r="12">
          <cell r="A12" t="str">
            <v>EE</v>
          </cell>
          <cell r="B12">
            <v>1.3</v>
          </cell>
          <cell r="C12">
            <v>2.5</v>
          </cell>
        </row>
        <row r="13">
          <cell r="A13" t="str">
            <v>EEA</v>
          </cell>
          <cell r="B13">
            <v>6</v>
          </cell>
          <cell r="C13">
            <v>15</v>
          </cell>
        </row>
        <row r="14">
          <cell r="A14" t="str">
            <v>EL</v>
          </cell>
          <cell r="B14">
            <v>2.5</v>
          </cell>
          <cell r="C14">
            <v>4.5</v>
          </cell>
        </row>
        <row r="15">
          <cell r="A15" t="str">
            <v>ES</v>
          </cell>
          <cell r="B15">
            <v>2</v>
          </cell>
          <cell r="C15">
            <v>4</v>
          </cell>
        </row>
        <row r="16">
          <cell r="A16" t="str">
            <v>EU-15</v>
          </cell>
          <cell r="B16">
            <v>6</v>
          </cell>
          <cell r="C16">
            <v>8.5</v>
          </cell>
        </row>
        <row r="17">
          <cell r="A17" t="str">
            <v>EU-25</v>
          </cell>
          <cell r="B17">
            <v>6</v>
          </cell>
          <cell r="C17">
            <v>15</v>
          </cell>
        </row>
        <row r="18">
          <cell r="A18" t="str">
            <v>Eurozone</v>
          </cell>
          <cell r="B18">
            <v>5</v>
          </cell>
          <cell r="C18">
            <v>8.5</v>
          </cell>
        </row>
        <row r="19">
          <cell r="A19" t="str">
            <v>FI</v>
          </cell>
          <cell r="B19">
            <v>2.5</v>
          </cell>
          <cell r="C19">
            <v>4.5</v>
          </cell>
        </row>
        <row r="20">
          <cell r="A20" t="str">
            <v>FR</v>
          </cell>
          <cell r="B20">
            <v>3.5</v>
          </cell>
          <cell r="C20">
            <v>8.5</v>
          </cell>
        </row>
        <row r="21">
          <cell r="A21" t="str">
            <v>HR</v>
          </cell>
          <cell r="B21">
            <v>2.5</v>
          </cell>
          <cell r="C21">
            <v>20.5</v>
          </cell>
        </row>
        <row r="22">
          <cell r="A22" t="str">
            <v>HU</v>
          </cell>
          <cell r="B22">
            <v>2</v>
          </cell>
          <cell r="C22">
            <v>3.5</v>
          </cell>
        </row>
        <row r="23">
          <cell r="A23" t="str">
            <v>IE</v>
          </cell>
          <cell r="B23">
            <v>2.5</v>
          </cell>
          <cell r="C23">
            <v>4.5</v>
          </cell>
        </row>
        <row r="24">
          <cell r="A24" t="str">
            <v>IS</v>
          </cell>
          <cell r="B24">
            <v>1</v>
          </cell>
          <cell r="C24">
            <v>1</v>
          </cell>
        </row>
        <row r="25">
          <cell r="A25" t="str">
            <v>IT</v>
          </cell>
          <cell r="B25">
            <v>1.5</v>
          </cell>
          <cell r="C25">
            <v>2.5</v>
          </cell>
        </row>
        <row r="26">
          <cell r="A26" t="str">
            <v>LT</v>
          </cell>
          <cell r="B26">
            <v>4</v>
          </cell>
          <cell r="C26">
            <v>7.5</v>
          </cell>
        </row>
        <row r="27">
          <cell r="A27" t="str">
            <v>LU</v>
          </cell>
          <cell r="B27">
            <v>0.5</v>
          </cell>
          <cell r="C27">
            <v>1.5</v>
          </cell>
        </row>
        <row r="28">
          <cell r="A28" t="str">
            <v>LV</v>
          </cell>
          <cell r="B28">
            <v>1.2</v>
          </cell>
          <cell r="C28">
            <v>2</v>
          </cell>
        </row>
        <row r="29">
          <cell r="A29" t="str">
            <v>MT</v>
          </cell>
          <cell r="B29">
            <v>1.5</v>
          </cell>
          <cell r="C29">
            <v>3</v>
          </cell>
        </row>
        <row r="30">
          <cell r="A30" t="str">
            <v>NL</v>
          </cell>
          <cell r="B30">
            <v>1.5</v>
          </cell>
          <cell r="C30">
            <v>4.5</v>
          </cell>
        </row>
        <row r="31">
          <cell r="A31" t="str">
            <v>NO</v>
          </cell>
          <cell r="B31">
            <v>5</v>
          </cell>
          <cell r="C31">
            <v>5</v>
          </cell>
        </row>
        <row r="32">
          <cell r="A32" t="str">
            <v>PL</v>
          </cell>
          <cell r="B32">
            <v>5</v>
          </cell>
          <cell r="C32">
            <v>15</v>
          </cell>
        </row>
        <row r="33">
          <cell r="A33" t="str">
            <v>PT</v>
          </cell>
          <cell r="B33">
            <v>4.5</v>
          </cell>
          <cell r="C33">
            <v>4.5</v>
          </cell>
        </row>
        <row r="34">
          <cell r="A34" t="str">
            <v>RO</v>
          </cell>
          <cell r="B34">
            <v>6.5</v>
          </cell>
          <cell r="C34">
            <v>11.5</v>
          </cell>
        </row>
        <row r="35">
          <cell r="A35" t="str">
            <v>SE</v>
          </cell>
          <cell r="B35">
            <v>2</v>
          </cell>
          <cell r="C35">
            <v>2</v>
          </cell>
        </row>
        <row r="36">
          <cell r="A36" t="str">
            <v>SI</v>
          </cell>
          <cell r="B36">
            <v>0.5</v>
          </cell>
          <cell r="C36">
            <v>4</v>
          </cell>
        </row>
        <row r="37">
          <cell r="A37" t="str">
            <v>SK</v>
          </cell>
          <cell r="B37">
            <v>2</v>
          </cell>
          <cell r="C37">
            <v>3</v>
          </cell>
        </row>
        <row r="38">
          <cell r="A38" t="str">
            <v>UK</v>
          </cell>
          <cell r="B38">
            <v>6</v>
          </cell>
          <cell r="C38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6"/>
  <sheetViews>
    <sheetView tabSelected="1" zoomScaleNormal="100" workbookViewId="0"/>
  </sheetViews>
  <sheetFormatPr defaultRowHeight="11.4" x14ac:dyDescent="0.2"/>
  <cols>
    <col min="1" max="1" width="19.6640625" style="19" customWidth="1"/>
    <col min="2" max="2" width="9.88671875" style="19" bestFit="1" customWidth="1"/>
    <col min="3" max="3" width="8.88671875" style="19"/>
    <col min="4" max="6" width="10.44140625" style="19" customWidth="1"/>
    <col min="7" max="7" width="14.5546875" style="19" customWidth="1"/>
    <col min="8" max="9" width="10.44140625" style="19" customWidth="1"/>
    <col min="10" max="16384" width="8.88671875" style="19"/>
  </cols>
  <sheetData>
    <row r="2" spans="1:19" ht="33.6" customHeight="1" x14ac:dyDescent="0.25">
      <c r="A2" s="30"/>
      <c r="B2" s="30"/>
      <c r="C2" s="30"/>
      <c r="D2" s="31" t="s">
        <v>13</v>
      </c>
      <c r="E2" s="68" t="s">
        <v>14</v>
      </c>
      <c r="F2" s="68" t="s">
        <v>15</v>
      </c>
      <c r="G2" s="31" t="s">
        <v>13</v>
      </c>
      <c r="H2" s="68" t="s">
        <v>14</v>
      </c>
      <c r="I2" s="68" t="s">
        <v>15</v>
      </c>
      <c r="J2" s="16"/>
      <c r="K2" s="64"/>
      <c r="L2" s="64"/>
      <c r="M2" s="64"/>
      <c r="N2" s="64"/>
      <c r="O2" s="64"/>
      <c r="P2" s="64"/>
      <c r="Q2" s="64"/>
      <c r="R2" s="64"/>
      <c r="S2" s="64"/>
    </row>
    <row r="3" spans="1:19" ht="12" x14ac:dyDescent="0.25">
      <c r="A3" s="33" t="s">
        <v>10</v>
      </c>
      <c r="B3" s="33" t="s">
        <v>5</v>
      </c>
      <c r="C3" s="33">
        <v>2006</v>
      </c>
      <c r="D3" s="26">
        <v>159059.00140000001</v>
      </c>
      <c r="E3" s="22">
        <v>14913.242025</v>
      </c>
      <c r="F3" s="22">
        <v>40407.055848000004</v>
      </c>
      <c r="G3" s="29">
        <f t="shared" ref="G3:I6" si="0">D3/($D3+$E3+$F3)</f>
        <v>0.74195130751615768</v>
      </c>
      <c r="H3" s="23">
        <f t="shared" si="0"/>
        <v>6.9564748441540633E-2</v>
      </c>
      <c r="I3" s="23">
        <f t="shared" si="0"/>
        <v>0.18848394404230182</v>
      </c>
      <c r="K3" s="64"/>
      <c r="L3" s="69"/>
      <c r="M3" s="64"/>
      <c r="N3" s="64"/>
      <c r="O3" s="64"/>
      <c r="P3" s="64"/>
      <c r="Q3" s="64"/>
      <c r="R3" s="64"/>
      <c r="S3" s="64"/>
    </row>
    <row r="4" spans="1:19" ht="12" x14ac:dyDescent="0.25">
      <c r="A4" s="33"/>
      <c r="B4" s="33"/>
      <c r="C4" s="33">
        <v>2020</v>
      </c>
      <c r="D4" s="26">
        <v>153224.73423</v>
      </c>
      <c r="E4" s="22">
        <v>12123.264342</v>
      </c>
      <c r="F4" s="22">
        <v>35853.864240000003</v>
      </c>
      <c r="G4" s="29">
        <f t="shared" si="0"/>
        <v>0.76154729428708567</v>
      </c>
      <c r="H4" s="23">
        <f t="shared" si="0"/>
        <v>6.0254235087911667E-2</v>
      </c>
      <c r="I4" s="23">
        <f t="shared" si="0"/>
        <v>0.17819847062500269</v>
      </c>
      <c r="K4" s="64"/>
      <c r="L4" s="69"/>
      <c r="M4" s="64"/>
      <c r="N4" s="64"/>
      <c r="O4" s="64"/>
      <c r="P4" s="64"/>
      <c r="Q4" s="64"/>
      <c r="R4" s="64"/>
      <c r="S4" s="64"/>
    </row>
    <row r="5" spans="1:19" ht="12" x14ac:dyDescent="0.25">
      <c r="A5" s="33"/>
      <c r="B5" s="33" t="s">
        <v>6</v>
      </c>
      <c r="C5" s="33">
        <v>2006</v>
      </c>
      <c r="D5" s="26">
        <v>20638.458500000001</v>
      </c>
      <c r="E5" s="22">
        <v>1489.6850775</v>
      </c>
      <c r="F5" s="22">
        <v>27975.519781999999</v>
      </c>
      <c r="G5" s="29">
        <f t="shared" si="0"/>
        <v>0.41191515981409382</v>
      </c>
      <c r="H5" s="23">
        <f t="shared" si="0"/>
        <v>2.9732059047485705E-2</v>
      </c>
      <c r="I5" s="23">
        <f t="shared" si="0"/>
        <v>0.55835278113842046</v>
      </c>
      <c r="K5" s="64"/>
      <c r="L5" s="69"/>
      <c r="M5" s="64"/>
      <c r="N5" s="64"/>
      <c r="O5" s="64"/>
      <c r="P5" s="64"/>
      <c r="Q5" s="64"/>
      <c r="R5" s="64"/>
      <c r="S5" s="64"/>
    </row>
    <row r="6" spans="1:19" ht="12" x14ac:dyDescent="0.25">
      <c r="A6" s="33"/>
      <c r="B6" s="33"/>
      <c r="C6" s="33">
        <v>2020</v>
      </c>
      <c r="D6" s="26">
        <v>35851.561331999997</v>
      </c>
      <c r="E6" s="22">
        <v>1955.5134499999999</v>
      </c>
      <c r="F6" s="22">
        <v>22321.84807</v>
      </c>
      <c r="G6" s="29">
        <f t="shared" si="0"/>
        <v>0.59624486239748942</v>
      </c>
      <c r="H6" s="23">
        <f t="shared" si="0"/>
        <v>3.2522010327929167E-2</v>
      </c>
      <c r="I6" s="23">
        <f t="shared" si="0"/>
        <v>0.37123312727458141</v>
      </c>
      <c r="K6" s="64"/>
      <c r="L6" s="69"/>
      <c r="M6" s="64"/>
      <c r="N6" s="64"/>
      <c r="O6" s="64"/>
      <c r="P6" s="64"/>
      <c r="Q6" s="64"/>
      <c r="R6" s="64"/>
      <c r="S6" s="64"/>
    </row>
    <row r="7" spans="1:19" ht="12" x14ac:dyDescent="0.25">
      <c r="A7" s="32"/>
      <c r="B7" s="32"/>
      <c r="C7" s="32"/>
      <c r="D7" s="25"/>
      <c r="E7" s="20"/>
      <c r="F7" s="20"/>
      <c r="G7" s="28"/>
      <c r="H7" s="21"/>
      <c r="I7" s="21"/>
      <c r="K7" s="64"/>
      <c r="L7" s="69"/>
      <c r="M7" s="64"/>
      <c r="N7" s="64"/>
      <c r="O7" s="64"/>
      <c r="P7" s="64"/>
      <c r="Q7" s="64"/>
      <c r="R7" s="64"/>
      <c r="S7" s="64"/>
    </row>
    <row r="8" spans="1:19" ht="12" x14ac:dyDescent="0.25">
      <c r="A8" s="32" t="s">
        <v>11</v>
      </c>
      <c r="B8" s="32" t="s">
        <v>5</v>
      </c>
      <c r="C8" s="32">
        <v>2006</v>
      </c>
      <c r="D8" s="25">
        <v>87843.570422000004</v>
      </c>
      <c r="E8" s="20">
        <v>7337.7829474999999</v>
      </c>
      <c r="F8" s="20">
        <v>12220.439334999999</v>
      </c>
      <c r="G8" s="28">
        <f>D8/($D8+$E8+$F8)</f>
        <v>0.81789668691740058</v>
      </c>
      <c r="H8" s="21">
        <f>E8/($D8+$E8+$F8)</f>
        <v>6.8320860971928216E-2</v>
      </c>
      <c r="I8" s="21">
        <f>F8/($D8+$E8+$F8)</f>
        <v>0.11378245211067112</v>
      </c>
      <c r="K8" s="64"/>
      <c r="L8" s="69"/>
      <c r="M8" s="64"/>
      <c r="N8" s="64"/>
      <c r="O8" s="64"/>
      <c r="P8" s="64"/>
      <c r="Q8" s="64"/>
      <c r="R8" s="64"/>
      <c r="S8" s="64"/>
    </row>
    <row r="9" spans="1:19" ht="12" x14ac:dyDescent="0.25">
      <c r="A9" s="33"/>
      <c r="B9" s="33"/>
      <c r="C9" s="33">
        <v>2020</v>
      </c>
      <c r="D9" s="26">
        <v>82345.921822999997</v>
      </c>
      <c r="E9" s="22">
        <v>6213.8828974999997</v>
      </c>
      <c r="F9" s="22">
        <v>12596.163358</v>
      </c>
      <c r="G9" s="29">
        <f t="shared" ref="G9:G16" si="1">D9/($D9+$E9+$F9)</f>
        <v>0.81404907082790356</v>
      </c>
      <c r="H9" s="23">
        <f t="shared" ref="H9:H16" si="2">E9/($D9+$E9+$F9)</f>
        <v>6.1428732437001095E-2</v>
      </c>
      <c r="I9" s="23">
        <f t="shared" ref="I9:I16" si="3">F9/($D9+$E9+$F9)</f>
        <v>0.12452219673509533</v>
      </c>
      <c r="K9" s="64"/>
      <c r="L9" s="69"/>
      <c r="M9" s="64"/>
      <c r="N9" s="64"/>
      <c r="O9" s="64"/>
      <c r="P9" s="64"/>
      <c r="Q9" s="64"/>
      <c r="R9" s="64"/>
      <c r="S9" s="64"/>
    </row>
    <row r="10" spans="1:19" ht="12" x14ac:dyDescent="0.25">
      <c r="A10" s="33"/>
      <c r="B10" s="33" t="s">
        <v>6</v>
      </c>
      <c r="C10" s="33">
        <v>2006</v>
      </c>
      <c r="D10" s="26">
        <v>12206.715217000001</v>
      </c>
      <c r="E10" s="22">
        <v>874.9511225</v>
      </c>
      <c r="F10" s="22">
        <v>11156.677145</v>
      </c>
      <c r="G10" s="29">
        <f t="shared" si="1"/>
        <v>0.50361177630831011</v>
      </c>
      <c r="H10" s="23">
        <f t="shared" si="2"/>
        <v>3.6097810193155978E-2</v>
      </c>
      <c r="I10" s="23">
        <f t="shared" si="3"/>
        <v>0.46029041349853389</v>
      </c>
      <c r="K10" s="64"/>
      <c r="L10" s="69"/>
      <c r="M10" s="64"/>
      <c r="N10" s="64"/>
      <c r="O10" s="64"/>
      <c r="P10" s="64"/>
      <c r="Q10" s="64"/>
      <c r="R10" s="64"/>
      <c r="S10" s="64"/>
    </row>
    <row r="11" spans="1:19" ht="12" x14ac:dyDescent="0.25">
      <c r="A11" s="33"/>
      <c r="B11" s="33"/>
      <c r="C11" s="33">
        <v>2020</v>
      </c>
      <c r="D11" s="26">
        <v>19373.496315</v>
      </c>
      <c r="E11" s="22">
        <v>1060.77342</v>
      </c>
      <c r="F11" s="22">
        <v>8815.1600600000002</v>
      </c>
      <c r="G11" s="29">
        <f t="shared" si="1"/>
        <v>0.66235466642538687</v>
      </c>
      <c r="H11" s="23">
        <f t="shared" si="2"/>
        <v>3.6266464934004705E-2</v>
      </c>
      <c r="I11" s="23">
        <f t="shared" si="3"/>
        <v>0.30137886864060831</v>
      </c>
      <c r="K11" s="64"/>
      <c r="L11" s="69"/>
      <c r="M11" s="64"/>
      <c r="N11" s="64"/>
      <c r="O11" s="64"/>
      <c r="P11" s="64"/>
      <c r="Q11" s="64"/>
      <c r="R11" s="64"/>
      <c r="S11" s="64"/>
    </row>
    <row r="12" spans="1:19" ht="12" x14ac:dyDescent="0.25">
      <c r="A12" s="33"/>
      <c r="B12" s="33"/>
      <c r="C12" s="33"/>
      <c r="D12" s="26"/>
      <c r="E12" s="22"/>
      <c r="F12" s="22"/>
      <c r="G12" s="29"/>
      <c r="H12" s="23"/>
      <c r="I12" s="23"/>
      <c r="K12" s="64"/>
      <c r="L12" s="69"/>
      <c r="M12" s="64"/>
      <c r="N12" s="64"/>
      <c r="O12" s="64"/>
      <c r="P12" s="64"/>
      <c r="Q12" s="64"/>
      <c r="R12" s="64"/>
      <c r="S12" s="64"/>
    </row>
    <row r="13" spans="1:19" ht="12" x14ac:dyDescent="0.25">
      <c r="A13" s="33" t="s">
        <v>12</v>
      </c>
      <c r="B13" s="33" t="s">
        <v>5</v>
      </c>
      <c r="C13" s="33">
        <v>2006</v>
      </c>
      <c r="D13" s="26">
        <v>71215.430982000005</v>
      </c>
      <c r="E13" s="22">
        <v>7575.4590774999997</v>
      </c>
      <c r="F13" s="22">
        <v>28186.616513000001</v>
      </c>
      <c r="G13" s="29">
        <f>D13/($D13+$E13+$F13)</f>
        <v>0.66570471927887398</v>
      </c>
      <c r="H13" s="23">
        <f>E13/($D13+$E13+$F13)</f>
        <v>7.081356932137893E-2</v>
      </c>
      <c r="I13" s="23">
        <f>F13/($D13+$E13+$F13)</f>
        <v>0.26348171139974719</v>
      </c>
      <c r="K13" s="64"/>
      <c r="L13" s="69"/>
      <c r="M13" s="64"/>
      <c r="N13" s="64"/>
      <c r="O13" s="64"/>
      <c r="P13" s="64"/>
      <c r="Q13" s="64"/>
      <c r="R13" s="64"/>
      <c r="S13" s="64"/>
    </row>
    <row r="14" spans="1:19" ht="12" x14ac:dyDescent="0.25">
      <c r="A14" s="33"/>
      <c r="B14" s="33"/>
      <c r="C14" s="33">
        <v>2020</v>
      </c>
      <c r="D14" s="26">
        <v>70878.812403000004</v>
      </c>
      <c r="E14" s="22">
        <v>5909.381445</v>
      </c>
      <c r="F14" s="22">
        <v>23257.700882000001</v>
      </c>
      <c r="G14" s="29">
        <f t="shared" si="1"/>
        <v>0.70846297685962023</v>
      </c>
      <c r="H14" s="23">
        <f t="shared" si="2"/>
        <v>5.9066705944786739E-2</v>
      </c>
      <c r="I14" s="23">
        <f t="shared" si="3"/>
        <v>0.23247031719559291</v>
      </c>
      <c r="K14" s="64"/>
      <c r="L14" s="64"/>
      <c r="M14" s="64"/>
      <c r="N14" s="64"/>
      <c r="O14" s="64"/>
      <c r="P14" s="64"/>
      <c r="Q14" s="64"/>
      <c r="R14" s="64"/>
      <c r="S14" s="64"/>
    </row>
    <row r="15" spans="1:19" ht="12" x14ac:dyDescent="0.25">
      <c r="A15" s="33"/>
      <c r="B15" s="33" t="s">
        <v>6</v>
      </c>
      <c r="C15" s="33">
        <v>2006</v>
      </c>
      <c r="D15" s="26">
        <v>8431.7432824999996</v>
      </c>
      <c r="E15" s="22">
        <v>614.73395500000004</v>
      </c>
      <c r="F15" s="22">
        <v>16818.842637999998</v>
      </c>
      <c r="G15" s="29">
        <f t="shared" si="1"/>
        <v>0.32598642982516013</v>
      </c>
      <c r="H15" s="23">
        <f t="shared" si="2"/>
        <v>2.3766725405251411E-2</v>
      </c>
      <c r="I15" s="23">
        <f t="shared" si="3"/>
        <v>0.65024684476958849</v>
      </c>
      <c r="K15" s="64"/>
      <c r="L15" s="64"/>
      <c r="M15" s="64"/>
      <c r="N15" s="64"/>
      <c r="O15" s="64"/>
      <c r="P15" s="64"/>
      <c r="Q15" s="64"/>
      <c r="R15" s="64"/>
      <c r="S15" s="64"/>
    </row>
    <row r="16" spans="1:19" ht="12" x14ac:dyDescent="0.25">
      <c r="A16" s="33"/>
      <c r="B16" s="33"/>
      <c r="C16" s="33">
        <v>2020</v>
      </c>
      <c r="D16" s="26">
        <v>16478.065018000001</v>
      </c>
      <c r="E16" s="22">
        <v>894.74003000000005</v>
      </c>
      <c r="F16" s="22">
        <v>13506.68801</v>
      </c>
      <c r="G16" s="29">
        <f t="shared" si="1"/>
        <v>0.53362485540322047</v>
      </c>
      <c r="H16" s="23">
        <f t="shared" si="2"/>
        <v>2.8975217576254812E-2</v>
      </c>
      <c r="I16" s="23">
        <f t="shared" si="3"/>
        <v>0.43739992702052471</v>
      </c>
      <c r="K16" s="64"/>
      <c r="L16" s="64"/>
      <c r="M16" s="64"/>
      <c r="N16" s="64"/>
      <c r="O16" s="64"/>
      <c r="P16" s="64"/>
      <c r="Q16" s="64"/>
      <c r="R16" s="64"/>
      <c r="S16" s="64"/>
    </row>
    <row r="17" spans="11:19" x14ac:dyDescent="0.2">
      <c r="K17" s="64"/>
      <c r="L17" s="64"/>
      <c r="M17" s="64"/>
      <c r="N17" s="64"/>
      <c r="O17" s="64"/>
      <c r="P17" s="64"/>
      <c r="Q17" s="64"/>
      <c r="R17" s="64"/>
      <c r="S17" s="64"/>
    </row>
    <row r="18" spans="11:19" x14ac:dyDescent="0.2">
      <c r="K18" s="64"/>
      <c r="L18" s="64"/>
      <c r="M18" s="64"/>
      <c r="N18" s="64"/>
      <c r="O18" s="64"/>
      <c r="P18" s="64"/>
      <c r="Q18" s="64"/>
      <c r="R18" s="64"/>
      <c r="S18" s="64"/>
    </row>
    <row r="64" spans="1:1" ht="12" x14ac:dyDescent="0.25">
      <c r="A64" s="30" t="s">
        <v>112</v>
      </c>
    </row>
    <row r="65" spans="1:13" ht="12" x14ac:dyDescent="0.25">
      <c r="A65" s="110" t="s">
        <v>104</v>
      </c>
      <c r="C65" s="30"/>
      <c r="D65" s="31"/>
      <c r="E65" s="68"/>
      <c r="F65" s="68"/>
      <c r="G65" s="31"/>
      <c r="H65" s="68"/>
      <c r="I65" s="68"/>
    </row>
    <row r="66" spans="1:13" ht="12" x14ac:dyDescent="0.25">
      <c r="A66" s="106" t="s">
        <v>113</v>
      </c>
      <c r="B66" s="32" t="s">
        <v>5</v>
      </c>
      <c r="C66" s="33" t="s">
        <v>6</v>
      </c>
    </row>
    <row r="67" spans="1:13" ht="12" x14ac:dyDescent="0.25">
      <c r="A67" s="32" t="s">
        <v>11</v>
      </c>
      <c r="B67" s="26">
        <v>82345.921822999997</v>
      </c>
      <c r="C67" s="26">
        <v>19373.496315</v>
      </c>
      <c r="D67" s="62">
        <f>B67+C67</f>
        <v>101719.41813799999</v>
      </c>
      <c r="E67" s="19">
        <f>D67/D69</f>
        <v>0.5379808073628094</v>
      </c>
      <c r="G67" s="103">
        <f>_xlfn.CHISQ.TEST(B67:C68,B74:C75)</f>
        <v>0.31128315275203683</v>
      </c>
    </row>
    <row r="68" spans="1:13" ht="12" x14ac:dyDescent="0.25">
      <c r="A68" s="33" t="s">
        <v>12</v>
      </c>
      <c r="B68" s="26">
        <v>70878.812403000004</v>
      </c>
      <c r="C68" s="26">
        <v>16478.065018000001</v>
      </c>
      <c r="D68" s="62">
        <f>B68+C68</f>
        <v>87356.877421000012</v>
      </c>
      <c r="E68" s="19">
        <f>D68/D69</f>
        <v>0.46201919263719066</v>
      </c>
    </row>
    <row r="69" spans="1:13" ht="12" x14ac:dyDescent="0.25">
      <c r="A69" s="33"/>
      <c r="B69" s="107">
        <f>B67+B68</f>
        <v>153224.734226</v>
      </c>
      <c r="C69" s="107">
        <f>C67+C68</f>
        <v>35851.561333000005</v>
      </c>
      <c r="D69" s="22">
        <f>D67+D68</f>
        <v>189076.29555899999</v>
      </c>
    </row>
    <row r="70" spans="1:13" x14ac:dyDescent="0.2">
      <c r="B70" s="19">
        <f>B69/$D69</f>
        <v>0.81038574281876197</v>
      </c>
      <c r="C70" s="19">
        <f>C69/$D69</f>
        <v>0.18961425718123806</v>
      </c>
    </row>
    <row r="73" spans="1:13" ht="12" x14ac:dyDescent="0.25">
      <c r="A73" s="106" t="s">
        <v>114</v>
      </c>
      <c r="B73" s="32" t="s">
        <v>5</v>
      </c>
      <c r="C73" s="33" t="s">
        <v>6</v>
      </c>
    </row>
    <row r="74" spans="1:13" ht="12" x14ac:dyDescent="0.25">
      <c r="A74" s="32" t="s">
        <v>11</v>
      </c>
      <c r="B74" s="62">
        <f>B$70*D67</f>
        <v>82431.96622685538</v>
      </c>
      <c r="C74" s="62">
        <f>C70*D67</f>
        <v>19287.451911144621</v>
      </c>
      <c r="E74" s="62"/>
      <c r="F74" s="62"/>
    </row>
    <row r="75" spans="1:13" ht="12" x14ac:dyDescent="0.25">
      <c r="A75" s="33" t="s">
        <v>12</v>
      </c>
      <c r="B75" s="62">
        <f>B$70*D68</f>
        <v>70792.767999144635</v>
      </c>
      <c r="C75" s="62">
        <f>C70*D68</f>
        <v>16564.109421855384</v>
      </c>
      <c r="E75" s="62"/>
      <c r="F75" s="62"/>
    </row>
    <row r="76" spans="1:13" ht="12" x14ac:dyDescent="0.25">
      <c r="A76" s="33"/>
      <c r="B76" s="22">
        <f t="shared" ref="B76:C76" si="4">B74+B75</f>
        <v>153224.73422600003</v>
      </c>
      <c r="C76" s="22">
        <f t="shared" si="4"/>
        <v>35851.561333000005</v>
      </c>
    </row>
    <row r="79" spans="1:13" ht="12" x14ac:dyDescent="0.25">
      <c r="A79" s="106"/>
      <c r="B79" s="32" t="s">
        <v>5</v>
      </c>
      <c r="C79" s="33" t="s">
        <v>6</v>
      </c>
      <c r="M79" s="119"/>
    </row>
    <row r="80" spans="1:13" ht="12" x14ac:dyDescent="0.25">
      <c r="A80" s="32" t="s">
        <v>11</v>
      </c>
      <c r="B80" s="108">
        <f>(B67-B74)^2/B74</f>
        <v>8.9815150283486481E-2</v>
      </c>
      <c r="C80" s="108">
        <f>(C67-C74)^2/C74</f>
        <v>0.38385782989559764</v>
      </c>
      <c r="D80" s="108">
        <f>B80+C80</f>
        <v>0.4736729801790841</v>
      </c>
      <c r="F80" s="19">
        <f>_xlfn.CHISQ.INV.RT(0.05,1)</f>
        <v>3.8414588206941236</v>
      </c>
    </row>
    <row r="81" spans="1:7" ht="12" x14ac:dyDescent="0.25">
      <c r="A81" s="33" t="s">
        <v>12</v>
      </c>
      <c r="B81" s="108">
        <f>(B68-B75)^2/B75</f>
        <v>0.1045818611714017</v>
      </c>
      <c r="C81" s="108">
        <f>(C68-C75)^2/C75</f>
        <v>0.4469687591570497</v>
      </c>
      <c r="D81" s="108">
        <f>B81+C81</f>
        <v>0.55155062032845137</v>
      </c>
    </row>
    <row r="82" spans="1:7" ht="12" x14ac:dyDescent="0.25">
      <c r="A82" s="33"/>
      <c r="B82" s="109">
        <f t="shared" ref="B82" si="5">B80+B81</f>
        <v>0.19439701145488819</v>
      </c>
      <c r="C82" s="109">
        <f t="shared" ref="C82:D82" si="6">C80+C81</f>
        <v>0.83082658905264739</v>
      </c>
      <c r="D82" s="111">
        <f t="shared" si="6"/>
        <v>1.0252236005075355</v>
      </c>
    </row>
    <row r="84" spans="1:7" x14ac:dyDescent="0.2">
      <c r="A84" s="110" t="s">
        <v>105</v>
      </c>
    </row>
    <row r="85" spans="1:7" ht="12" x14ac:dyDescent="0.25">
      <c r="A85" s="106" t="s">
        <v>113</v>
      </c>
      <c r="B85" s="32" t="s">
        <v>5</v>
      </c>
      <c r="C85" s="33" t="s">
        <v>6</v>
      </c>
    </row>
    <row r="86" spans="1:7" ht="12" x14ac:dyDescent="0.25">
      <c r="A86" s="32" t="s">
        <v>11</v>
      </c>
      <c r="B86" s="22">
        <v>6213.8828974999997</v>
      </c>
      <c r="C86" s="22">
        <v>1060.77342</v>
      </c>
      <c r="D86" s="62">
        <f>B86+C86</f>
        <v>7274.6563174999992</v>
      </c>
      <c r="G86" s="103">
        <f>_xlfn.CHISQ.TEST(B86:C87,B93:C94)</f>
        <v>1.4096432871886487E-2</v>
      </c>
    </row>
    <row r="87" spans="1:7" ht="12" x14ac:dyDescent="0.25">
      <c r="A87" s="33" t="s">
        <v>12</v>
      </c>
      <c r="B87" s="22">
        <v>5909.381445</v>
      </c>
      <c r="C87" s="22">
        <v>894.74003000000005</v>
      </c>
      <c r="D87" s="62">
        <f>B87+C87</f>
        <v>6804.1214749999999</v>
      </c>
    </row>
    <row r="88" spans="1:7" ht="12" x14ac:dyDescent="0.25">
      <c r="A88" s="33"/>
      <c r="B88" s="107">
        <f>B86+B87</f>
        <v>12123.264342499999</v>
      </c>
      <c r="C88" s="107">
        <f>C86+C87</f>
        <v>1955.5134499999999</v>
      </c>
      <c r="D88" s="22">
        <f>D86+D87</f>
        <v>14078.777792499999</v>
      </c>
    </row>
    <row r="89" spans="1:7" x14ac:dyDescent="0.2">
      <c r="B89" s="19">
        <f>B88/$D88</f>
        <v>0.86110204459354878</v>
      </c>
      <c r="C89" s="19">
        <f>C88/$D88</f>
        <v>0.13889795540645117</v>
      </c>
    </row>
    <row r="92" spans="1:7" ht="12" x14ac:dyDescent="0.25">
      <c r="A92" s="106" t="s">
        <v>114</v>
      </c>
      <c r="B92" s="32" t="s">
        <v>5</v>
      </c>
      <c r="C92" s="33" t="s">
        <v>6</v>
      </c>
    </row>
    <row r="93" spans="1:7" ht="12" x14ac:dyDescent="0.25">
      <c r="A93" s="32" t="s">
        <v>11</v>
      </c>
      <c r="B93" s="62">
        <f>B89*D86</f>
        <v>6264.2214287146253</v>
      </c>
      <c r="C93" s="62">
        <f>C89*D86</f>
        <v>1010.4348887853731</v>
      </c>
    </row>
    <row r="94" spans="1:7" ht="12" x14ac:dyDescent="0.25">
      <c r="A94" s="33" t="s">
        <v>12</v>
      </c>
      <c r="B94" s="62">
        <f>B89*D87</f>
        <v>5859.0429137853725</v>
      </c>
      <c r="C94" s="62">
        <f>C89*D87</f>
        <v>945.07856121462669</v>
      </c>
    </row>
    <row r="95" spans="1:7" ht="12" x14ac:dyDescent="0.25">
      <c r="A95" s="33"/>
      <c r="B95" s="22">
        <f t="shared" ref="B95" si="7">B93+B94</f>
        <v>12123.264342499999</v>
      </c>
      <c r="C95" s="22">
        <f t="shared" ref="C95" si="8">C93+C94</f>
        <v>1955.5134499999999</v>
      </c>
    </row>
    <row r="98" spans="1:7" ht="12" x14ac:dyDescent="0.25">
      <c r="A98" s="106"/>
      <c r="B98" s="32" t="s">
        <v>5</v>
      </c>
      <c r="C98" s="33" t="s">
        <v>6</v>
      </c>
    </row>
    <row r="99" spans="1:7" ht="12" x14ac:dyDescent="0.25">
      <c r="A99" s="32" t="s">
        <v>11</v>
      </c>
      <c r="B99" s="108">
        <f>((B86-B93)^2)/B93</f>
        <v>0.4045143923601357</v>
      </c>
      <c r="C99" s="108">
        <f>((C86-C93)^2)/C93</f>
        <v>2.5077991199334018</v>
      </c>
      <c r="D99" s="108">
        <f>B99+C99</f>
        <v>2.9123135122935375</v>
      </c>
      <c r="E99" s="19">
        <f>D99/D$101</f>
        <v>0.4832892155329464</v>
      </c>
      <c r="F99" s="19">
        <f>_xlfn.CHISQ.INV.RT(0.05,1)</f>
        <v>3.8414588206941236</v>
      </c>
    </row>
    <row r="100" spans="1:7" ht="12" x14ac:dyDescent="0.25">
      <c r="A100" s="33" t="s">
        <v>12</v>
      </c>
      <c r="B100" s="108">
        <f>((B87-B94)^2)/B94</f>
        <v>0.43248833676981746</v>
      </c>
      <c r="C100" s="108">
        <f>((C87-C94)^2)/C94</f>
        <v>2.681224428146221</v>
      </c>
      <c r="D100" s="108">
        <f>B100+C100</f>
        <v>3.1137127649160385</v>
      </c>
      <c r="E100" s="19">
        <f>D100/D$101</f>
        <v>0.51671078446705354</v>
      </c>
    </row>
    <row r="101" spans="1:7" ht="12" x14ac:dyDescent="0.25">
      <c r="A101" s="33"/>
      <c r="B101" s="109">
        <f t="shared" ref="B101" si="9">B99+B100</f>
        <v>0.8370027291299531</v>
      </c>
      <c r="C101" s="109">
        <f t="shared" ref="C101" si="10">C99+C100</f>
        <v>5.1890235480796232</v>
      </c>
      <c r="D101" s="111">
        <f t="shared" ref="D101" si="11">D99+D100</f>
        <v>6.0260262772095761</v>
      </c>
    </row>
    <row r="104" spans="1:7" x14ac:dyDescent="0.2">
      <c r="A104" s="110" t="s">
        <v>106</v>
      </c>
    </row>
    <row r="105" spans="1:7" ht="12" x14ac:dyDescent="0.25">
      <c r="A105" s="106" t="s">
        <v>113</v>
      </c>
      <c r="B105" s="32" t="s">
        <v>5</v>
      </c>
      <c r="C105" s="33" t="s">
        <v>6</v>
      </c>
    </row>
    <row r="106" spans="1:7" ht="12" x14ac:dyDescent="0.25">
      <c r="A106" s="32" t="s">
        <v>11</v>
      </c>
      <c r="B106" s="22">
        <v>12596.163358</v>
      </c>
      <c r="C106" s="22">
        <v>8815.1600600000002</v>
      </c>
      <c r="D106" s="62">
        <f>B106+C106</f>
        <v>21411.323418</v>
      </c>
      <c r="E106" s="19">
        <f>D106/D108</f>
        <v>0.36804574568689108</v>
      </c>
      <c r="G106" s="103">
        <f>_xlfn.CHISQ.TEST(B106:C107,B113:C114)</f>
        <v>2.9247670702504775E-26</v>
      </c>
    </row>
    <row r="107" spans="1:7" ht="12" x14ac:dyDescent="0.25">
      <c r="A107" s="33" t="s">
        <v>12</v>
      </c>
      <c r="B107" s="22">
        <v>23257.700882000001</v>
      </c>
      <c r="C107" s="22">
        <v>13506.68801</v>
      </c>
      <c r="D107" s="62">
        <f>B107+C107</f>
        <v>36764.388892000003</v>
      </c>
      <c r="E107" s="19">
        <f>D107/D$108</f>
        <v>0.63195425431310892</v>
      </c>
    </row>
    <row r="108" spans="1:7" ht="12" x14ac:dyDescent="0.25">
      <c r="A108" s="33"/>
      <c r="B108" s="107">
        <f>B106+B107</f>
        <v>35853.864240000003</v>
      </c>
      <c r="C108" s="107">
        <f>C106+C107</f>
        <v>22321.84807</v>
      </c>
      <c r="D108" s="22">
        <f>D106+D107</f>
        <v>58175.712310000003</v>
      </c>
    </row>
    <row r="109" spans="1:7" x14ac:dyDescent="0.2">
      <c r="B109" s="19">
        <f>B108/$D108</f>
        <v>0.61630296933789275</v>
      </c>
      <c r="C109" s="19">
        <f>C108/$D108</f>
        <v>0.38369703066210725</v>
      </c>
    </row>
    <row r="112" spans="1:7" ht="12" x14ac:dyDescent="0.25">
      <c r="A112" s="106" t="s">
        <v>114</v>
      </c>
      <c r="B112" s="32" t="s">
        <v>5</v>
      </c>
      <c r="C112" s="33" t="s">
        <v>6</v>
      </c>
    </row>
    <row r="113" spans="1:6" ht="12" x14ac:dyDescent="0.25">
      <c r="A113" s="32" t="s">
        <v>11</v>
      </c>
      <c r="B113" s="62">
        <f>B109*D106</f>
        <v>13195.86219996736</v>
      </c>
      <c r="C113" s="62">
        <f>C109*D106</f>
        <v>8215.4612180326403</v>
      </c>
      <c r="D113" s="62">
        <f>B113+C113</f>
        <v>21411.323418</v>
      </c>
    </row>
    <row r="114" spans="1:6" ht="12" x14ac:dyDescent="0.25">
      <c r="A114" s="33" t="s">
        <v>12</v>
      </c>
      <c r="B114" s="62">
        <f>B109*D107</f>
        <v>22658.002040032643</v>
      </c>
      <c r="C114" s="62">
        <f>C109*D107</f>
        <v>14106.38685196736</v>
      </c>
      <c r="D114" s="62">
        <f>B114+C114</f>
        <v>36764.388892000003</v>
      </c>
    </row>
    <row r="115" spans="1:6" ht="12" x14ac:dyDescent="0.25">
      <c r="A115" s="33"/>
      <c r="B115" s="22">
        <f t="shared" ref="B115" si="12">B113+B114</f>
        <v>35853.864240000003</v>
      </c>
      <c r="C115" s="22">
        <f t="shared" ref="C115:D115" si="13">C113+C114</f>
        <v>22321.84807</v>
      </c>
      <c r="D115" s="22">
        <f t="shared" si="13"/>
        <v>58175.712310000003</v>
      </c>
    </row>
    <row r="118" spans="1:6" ht="12" x14ac:dyDescent="0.25">
      <c r="A118" s="106"/>
      <c r="B118" s="32" t="s">
        <v>5</v>
      </c>
      <c r="C118" s="33" t="s">
        <v>6</v>
      </c>
    </row>
    <row r="119" spans="1:6" ht="12" x14ac:dyDescent="0.25">
      <c r="A119" s="32" t="s">
        <v>11</v>
      </c>
      <c r="B119" s="108">
        <f>(B106-B113)^2/B113</f>
        <v>27.253899412338669</v>
      </c>
      <c r="C119" s="108">
        <f>(C106-C113)^2/C113</f>
        <v>43.775838204627945</v>
      </c>
      <c r="D119" s="108">
        <f>B119+C119</f>
        <v>71.029737616966614</v>
      </c>
      <c r="F119" s="19">
        <f>_xlfn.CHISQ.INV.RT(0.05,1)</f>
        <v>3.8414588206941236</v>
      </c>
    </row>
    <row r="120" spans="1:6" ht="12" x14ac:dyDescent="0.25">
      <c r="A120" s="33" t="s">
        <v>12</v>
      </c>
      <c r="B120" s="108">
        <f>(B107-B114)^2/B114</f>
        <v>15.872480743075798</v>
      </c>
      <c r="C120" s="108">
        <f>(C107-C114)^2/C114</f>
        <v>25.494742546836871</v>
      </c>
      <c r="D120" s="108">
        <f>B120+C120</f>
        <v>41.367223289912673</v>
      </c>
    </row>
    <row r="121" spans="1:6" ht="12" x14ac:dyDescent="0.25">
      <c r="A121" s="33"/>
      <c r="B121" s="109">
        <f t="shared" ref="B121" si="14">B119+B120</f>
        <v>43.126380155414466</v>
      </c>
      <c r="C121" s="109">
        <f t="shared" ref="C121" si="15">C119+C120</f>
        <v>69.27058075146482</v>
      </c>
      <c r="D121" s="111">
        <f t="shared" ref="D121" si="16">D119+D120</f>
        <v>112.39696090687929</v>
      </c>
    </row>
    <row r="126" spans="1:6" ht="12" x14ac:dyDescent="0.2">
      <c r="A126" s="112" t="s">
        <v>113</v>
      </c>
      <c r="B126" s="41" t="s">
        <v>5</v>
      </c>
      <c r="C126" s="41" t="s">
        <v>6</v>
      </c>
      <c r="D126" s="41" t="s">
        <v>43</v>
      </c>
      <c r="E126" s="41"/>
    </row>
    <row r="127" spans="1:6" ht="12" x14ac:dyDescent="0.25">
      <c r="A127" s="125" t="s">
        <v>7</v>
      </c>
      <c r="B127" s="96">
        <v>153224.73423</v>
      </c>
      <c r="C127" s="96">
        <v>35851.561331999997</v>
      </c>
      <c r="D127" s="96">
        <v>189076.29556</v>
      </c>
      <c r="E127" s="96">
        <f>D127/D$130</f>
        <v>0.7235132863603545</v>
      </c>
    </row>
    <row r="128" spans="1:6" ht="12" x14ac:dyDescent="0.25">
      <c r="A128" s="126" t="s">
        <v>8</v>
      </c>
      <c r="B128" s="98">
        <v>12123.264342</v>
      </c>
      <c r="C128" s="98">
        <v>1955.5134499999999</v>
      </c>
      <c r="D128" s="98">
        <v>14078.777792000001</v>
      </c>
      <c r="E128" s="98">
        <f t="shared" ref="E128:E129" si="17">D128/D$130</f>
        <v>5.3873399402384059E-2</v>
      </c>
    </row>
    <row r="129" spans="1:14" ht="12" x14ac:dyDescent="0.25">
      <c r="A129" s="126" t="s">
        <v>9</v>
      </c>
      <c r="B129" s="98">
        <v>35853.864240000003</v>
      </c>
      <c r="C129" s="98">
        <v>22321.84807</v>
      </c>
      <c r="D129" s="98">
        <v>58175.712310000003</v>
      </c>
      <c r="E129" s="98">
        <f t="shared" si="17"/>
        <v>0.2226133142449146</v>
      </c>
    </row>
    <row r="130" spans="1:14" ht="12" x14ac:dyDescent="0.25">
      <c r="A130" s="126" t="s">
        <v>43</v>
      </c>
      <c r="B130" s="98">
        <v>201201.86280999999</v>
      </c>
      <c r="C130" s="98">
        <v>60128.922852000003</v>
      </c>
      <c r="D130" s="98">
        <v>261330.78565999999</v>
      </c>
      <c r="E130" s="98"/>
    </row>
    <row r="131" spans="1:14" x14ac:dyDescent="0.2">
      <c r="A131" s="127"/>
      <c r="B131" s="127">
        <f>B130/D130</f>
        <v>0.76991259296855397</v>
      </c>
      <c r="C131" s="127">
        <f>C130/D130</f>
        <v>0.23008740703909919</v>
      </c>
      <c r="D131" s="127"/>
      <c r="E131" s="127"/>
    </row>
    <row r="133" spans="1:14" x14ac:dyDescent="0.2">
      <c r="B133" s="19">
        <f>B$131*$E127*$D$130</f>
        <v>145572.22098348828</v>
      </c>
      <c r="C133" s="19">
        <f>C$131*$E127*$D$130</f>
        <v>43504.074577958738</v>
      </c>
      <c r="E133" s="124">
        <f>_xlfn.CHISQ.TEST(B127:C129,B133:C135)</f>
        <v>0</v>
      </c>
      <c r="F133" s="123"/>
      <c r="G133" s="123"/>
      <c r="H133" s="123"/>
      <c r="I133" s="123"/>
      <c r="J133" s="123"/>
      <c r="K133" s="123"/>
      <c r="L133" s="123"/>
      <c r="M133" s="123"/>
      <c r="N133" s="123"/>
    </row>
    <row r="134" spans="1:14" x14ac:dyDescent="0.2">
      <c r="B134" s="19">
        <f t="shared" ref="B134:C134" si="18">B$131*$E128*$D$130</f>
        <v>10839.428315666813</v>
      </c>
      <c r="C134" s="19">
        <f t="shared" si="18"/>
        <v>3239.3494764409343</v>
      </c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</row>
    <row r="135" spans="1:14" x14ac:dyDescent="0.2">
      <c r="B135" s="19">
        <f t="shared" ref="B135:C135" si="19">B$131*$E129*$D$130</f>
        <v>44790.213512384726</v>
      </c>
      <c r="C135" s="19">
        <f t="shared" si="19"/>
        <v>13385.498798060504</v>
      </c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</row>
    <row r="136" spans="1:14" x14ac:dyDescent="0.2"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opLeftCell="AA31" zoomScaleNormal="100" zoomScaleSheetLayoutView="17" workbookViewId="0">
      <selection activeCell="AI57" sqref="AI57"/>
    </sheetView>
  </sheetViews>
  <sheetFormatPr defaultColWidth="9.33203125" defaultRowHeight="11.4" x14ac:dyDescent="0.2"/>
  <cols>
    <col min="1" max="1" width="15.44140625" style="15" customWidth="1"/>
    <col min="2" max="2" width="6.6640625" style="15" bestFit="1" customWidth="1"/>
    <col min="3" max="14" width="12" style="15" customWidth="1"/>
    <col min="15" max="19" width="9.33203125" style="35"/>
    <col min="20" max="20" width="9.33203125" style="1"/>
    <col min="21" max="21" width="13.44140625" style="8" customWidth="1"/>
    <col min="22" max="24" width="9.44140625" style="1" bestFit="1" customWidth="1"/>
    <col min="25" max="25" width="11" style="1" bestFit="1" customWidth="1"/>
    <col min="26" max="26" width="14.6640625" style="1" bestFit="1" customWidth="1"/>
    <col min="27" max="27" width="9.44140625" style="1" customWidth="1"/>
    <col min="28" max="28" width="13.77734375" style="1" customWidth="1"/>
    <col min="29" max="29" width="10" style="1" bestFit="1" customWidth="1"/>
    <col min="30" max="31" width="9.44140625" style="1" bestFit="1" customWidth="1"/>
    <col min="32" max="32" width="10.33203125" style="1" bestFit="1" customWidth="1"/>
    <col min="33" max="33" width="10" style="1" bestFit="1" customWidth="1"/>
    <col min="34" max="36" width="9.44140625" style="1" bestFit="1" customWidth="1"/>
    <col min="37" max="37" width="9.33203125" style="1" bestFit="1" customWidth="1"/>
    <col min="38" max="38" width="9.6640625" style="1" bestFit="1" customWidth="1"/>
    <col min="39" max="49" width="9.33203125" style="1" bestFit="1" customWidth="1"/>
    <col min="50" max="50" width="10" style="1" bestFit="1" customWidth="1"/>
    <col min="51" max="53" width="9.33203125" style="1" bestFit="1" customWidth="1"/>
    <col min="54" max="54" width="10.5546875" style="1" customWidth="1"/>
    <col min="55" max="60" width="9.33203125" style="1" bestFit="1" customWidth="1"/>
    <col min="61" max="63" width="9.33203125" style="1"/>
    <col min="64" max="69" width="9.33203125" style="1" bestFit="1" customWidth="1"/>
    <col min="70" max="274" width="9.33203125" style="1"/>
    <col min="275" max="275" width="13.44140625" style="1" customWidth="1"/>
    <col min="276" max="279" width="9.44140625" style="1" bestFit="1" customWidth="1"/>
    <col min="280" max="281" width="11" style="1" bestFit="1" customWidth="1"/>
    <col min="282" max="283" width="9.44140625" style="1" bestFit="1" customWidth="1"/>
    <col min="284" max="284" width="10.33203125" style="1" bestFit="1" customWidth="1"/>
    <col min="285" max="285" width="10" style="1" bestFit="1" customWidth="1"/>
    <col min="286" max="287" width="9.44140625" style="1" bestFit="1" customWidth="1"/>
    <col min="288" max="288" width="10.33203125" style="1" bestFit="1" customWidth="1"/>
    <col min="289" max="289" width="10" style="1" bestFit="1" customWidth="1"/>
    <col min="290" max="292" width="9.44140625" style="1" bestFit="1" customWidth="1"/>
    <col min="293" max="293" width="9.33203125" style="1" bestFit="1" customWidth="1"/>
    <col min="294" max="294" width="9.6640625" style="1" bestFit="1" customWidth="1"/>
    <col min="295" max="305" width="9.33203125" style="1" bestFit="1" customWidth="1"/>
    <col min="306" max="306" width="10" style="1" bestFit="1" customWidth="1"/>
    <col min="307" max="309" width="9.33203125" style="1" bestFit="1" customWidth="1"/>
    <col min="310" max="310" width="10.5546875" style="1" customWidth="1"/>
    <col min="311" max="316" width="9.33203125" style="1" bestFit="1" customWidth="1"/>
    <col min="317" max="319" width="9.33203125" style="1"/>
    <col min="320" max="325" width="9.33203125" style="1" bestFit="1" customWidth="1"/>
    <col min="326" max="530" width="9.33203125" style="1"/>
    <col min="531" max="531" width="13.44140625" style="1" customWidth="1"/>
    <col min="532" max="535" width="9.44140625" style="1" bestFit="1" customWidth="1"/>
    <col min="536" max="537" width="11" style="1" bestFit="1" customWidth="1"/>
    <col min="538" max="539" width="9.44140625" style="1" bestFit="1" customWidth="1"/>
    <col min="540" max="540" width="10.33203125" style="1" bestFit="1" customWidth="1"/>
    <col min="541" max="541" width="10" style="1" bestFit="1" customWidth="1"/>
    <col min="542" max="543" width="9.44140625" style="1" bestFit="1" customWidth="1"/>
    <col min="544" max="544" width="10.33203125" style="1" bestFit="1" customWidth="1"/>
    <col min="545" max="545" width="10" style="1" bestFit="1" customWidth="1"/>
    <col min="546" max="548" width="9.44140625" style="1" bestFit="1" customWidth="1"/>
    <col min="549" max="549" width="9.33203125" style="1" bestFit="1" customWidth="1"/>
    <col min="550" max="550" width="9.6640625" style="1" bestFit="1" customWidth="1"/>
    <col min="551" max="561" width="9.33203125" style="1" bestFit="1" customWidth="1"/>
    <col min="562" max="562" width="10" style="1" bestFit="1" customWidth="1"/>
    <col min="563" max="565" width="9.33203125" style="1" bestFit="1" customWidth="1"/>
    <col min="566" max="566" width="10.5546875" style="1" customWidth="1"/>
    <col min="567" max="572" width="9.33203125" style="1" bestFit="1" customWidth="1"/>
    <col min="573" max="575" width="9.33203125" style="1"/>
    <col min="576" max="581" width="9.33203125" style="1" bestFit="1" customWidth="1"/>
    <col min="582" max="786" width="9.33203125" style="1"/>
    <col min="787" max="787" width="13.44140625" style="1" customWidth="1"/>
    <col min="788" max="791" width="9.44140625" style="1" bestFit="1" customWidth="1"/>
    <col min="792" max="793" width="11" style="1" bestFit="1" customWidth="1"/>
    <col min="794" max="795" width="9.44140625" style="1" bestFit="1" customWidth="1"/>
    <col min="796" max="796" width="10.33203125" style="1" bestFit="1" customWidth="1"/>
    <col min="797" max="797" width="10" style="1" bestFit="1" customWidth="1"/>
    <col min="798" max="799" width="9.44140625" style="1" bestFit="1" customWidth="1"/>
    <col min="800" max="800" width="10.33203125" style="1" bestFit="1" customWidth="1"/>
    <col min="801" max="801" width="10" style="1" bestFit="1" customWidth="1"/>
    <col min="802" max="804" width="9.44140625" style="1" bestFit="1" customWidth="1"/>
    <col min="805" max="805" width="9.33203125" style="1" bestFit="1" customWidth="1"/>
    <col min="806" max="806" width="9.6640625" style="1" bestFit="1" customWidth="1"/>
    <col min="807" max="817" width="9.33203125" style="1" bestFit="1" customWidth="1"/>
    <col min="818" max="818" width="10" style="1" bestFit="1" customWidth="1"/>
    <col min="819" max="821" width="9.33203125" style="1" bestFit="1" customWidth="1"/>
    <col min="822" max="822" width="10.5546875" style="1" customWidth="1"/>
    <col min="823" max="828" width="9.33203125" style="1" bestFit="1" customWidth="1"/>
    <col min="829" max="831" width="9.33203125" style="1"/>
    <col min="832" max="837" width="9.33203125" style="1" bestFit="1" customWidth="1"/>
    <col min="838" max="1042" width="9.33203125" style="1"/>
    <col min="1043" max="1043" width="13.44140625" style="1" customWidth="1"/>
    <col min="1044" max="1047" width="9.44140625" style="1" bestFit="1" customWidth="1"/>
    <col min="1048" max="1049" width="11" style="1" bestFit="1" customWidth="1"/>
    <col min="1050" max="1051" width="9.44140625" style="1" bestFit="1" customWidth="1"/>
    <col min="1052" max="1052" width="10.33203125" style="1" bestFit="1" customWidth="1"/>
    <col min="1053" max="1053" width="10" style="1" bestFit="1" customWidth="1"/>
    <col min="1054" max="1055" width="9.44140625" style="1" bestFit="1" customWidth="1"/>
    <col min="1056" max="1056" width="10.33203125" style="1" bestFit="1" customWidth="1"/>
    <col min="1057" max="1057" width="10" style="1" bestFit="1" customWidth="1"/>
    <col min="1058" max="1060" width="9.44140625" style="1" bestFit="1" customWidth="1"/>
    <col min="1061" max="1061" width="9.33203125" style="1" bestFit="1" customWidth="1"/>
    <col min="1062" max="1062" width="9.6640625" style="1" bestFit="1" customWidth="1"/>
    <col min="1063" max="1073" width="9.33203125" style="1" bestFit="1" customWidth="1"/>
    <col min="1074" max="1074" width="10" style="1" bestFit="1" customWidth="1"/>
    <col min="1075" max="1077" width="9.33203125" style="1" bestFit="1" customWidth="1"/>
    <col min="1078" max="1078" width="10.5546875" style="1" customWidth="1"/>
    <col min="1079" max="1084" width="9.33203125" style="1" bestFit="1" customWidth="1"/>
    <col min="1085" max="1087" width="9.33203125" style="1"/>
    <col min="1088" max="1093" width="9.33203125" style="1" bestFit="1" customWidth="1"/>
    <col min="1094" max="1298" width="9.33203125" style="1"/>
    <col min="1299" max="1299" width="13.44140625" style="1" customWidth="1"/>
    <col min="1300" max="1303" width="9.44140625" style="1" bestFit="1" customWidth="1"/>
    <col min="1304" max="1305" width="11" style="1" bestFit="1" customWidth="1"/>
    <col min="1306" max="1307" width="9.44140625" style="1" bestFit="1" customWidth="1"/>
    <col min="1308" max="1308" width="10.33203125" style="1" bestFit="1" customWidth="1"/>
    <col min="1309" max="1309" width="10" style="1" bestFit="1" customWidth="1"/>
    <col min="1310" max="1311" width="9.44140625" style="1" bestFit="1" customWidth="1"/>
    <col min="1312" max="1312" width="10.33203125" style="1" bestFit="1" customWidth="1"/>
    <col min="1313" max="1313" width="10" style="1" bestFit="1" customWidth="1"/>
    <col min="1314" max="1316" width="9.44140625" style="1" bestFit="1" customWidth="1"/>
    <col min="1317" max="1317" width="9.33203125" style="1" bestFit="1" customWidth="1"/>
    <col min="1318" max="1318" width="9.6640625" style="1" bestFit="1" customWidth="1"/>
    <col min="1319" max="1329" width="9.33203125" style="1" bestFit="1" customWidth="1"/>
    <col min="1330" max="1330" width="10" style="1" bestFit="1" customWidth="1"/>
    <col min="1331" max="1333" width="9.33203125" style="1" bestFit="1" customWidth="1"/>
    <col min="1334" max="1334" width="10.5546875" style="1" customWidth="1"/>
    <col min="1335" max="1340" width="9.33203125" style="1" bestFit="1" customWidth="1"/>
    <col min="1341" max="1343" width="9.33203125" style="1"/>
    <col min="1344" max="1349" width="9.33203125" style="1" bestFit="1" customWidth="1"/>
    <col min="1350" max="1554" width="9.33203125" style="1"/>
    <col min="1555" max="1555" width="13.44140625" style="1" customWidth="1"/>
    <col min="1556" max="1559" width="9.44140625" style="1" bestFit="1" customWidth="1"/>
    <col min="1560" max="1561" width="11" style="1" bestFit="1" customWidth="1"/>
    <col min="1562" max="1563" width="9.44140625" style="1" bestFit="1" customWidth="1"/>
    <col min="1564" max="1564" width="10.33203125" style="1" bestFit="1" customWidth="1"/>
    <col min="1565" max="1565" width="10" style="1" bestFit="1" customWidth="1"/>
    <col min="1566" max="1567" width="9.44140625" style="1" bestFit="1" customWidth="1"/>
    <col min="1568" max="1568" width="10.33203125" style="1" bestFit="1" customWidth="1"/>
    <col min="1569" max="1569" width="10" style="1" bestFit="1" customWidth="1"/>
    <col min="1570" max="1572" width="9.44140625" style="1" bestFit="1" customWidth="1"/>
    <col min="1573" max="1573" width="9.33203125" style="1" bestFit="1" customWidth="1"/>
    <col min="1574" max="1574" width="9.6640625" style="1" bestFit="1" customWidth="1"/>
    <col min="1575" max="1585" width="9.33203125" style="1" bestFit="1" customWidth="1"/>
    <col min="1586" max="1586" width="10" style="1" bestFit="1" customWidth="1"/>
    <col min="1587" max="1589" width="9.33203125" style="1" bestFit="1" customWidth="1"/>
    <col min="1590" max="1590" width="10.5546875" style="1" customWidth="1"/>
    <col min="1591" max="1596" width="9.33203125" style="1" bestFit="1" customWidth="1"/>
    <col min="1597" max="1599" width="9.33203125" style="1"/>
    <col min="1600" max="1605" width="9.33203125" style="1" bestFit="1" customWidth="1"/>
    <col min="1606" max="1810" width="9.33203125" style="1"/>
    <col min="1811" max="1811" width="13.44140625" style="1" customWidth="1"/>
    <col min="1812" max="1815" width="9.44140625" style="1" bestFit="1" customWidth="1"/>
    <col min="1816" max="1817" width="11" style="1" bestFit="1" customWidth="1"/>
    <col min="1818" max="1819" width="9.44140625" style="1" bestFit="1" customWidth="1"/>
    <col min="1820" max="1820" width="10.33203125" style="1" bestFit="1" customWidth="1"/>
    <col min="1821" max="1821" width="10" style="1" bestFit="1" customWidth="1"/>
    <col min="1822" max="1823" width="9.44140625" style="1" bestFit="1" customWidth="1"/>
    <col min="1824" max="1824" width="10.33203125" style="1" bestFit="1" customWidth="1"/>
    <col min="1825" max="1825" width="10" style="1" bestFit="1" customWidth="1"/>
    <col min="1826" max="1828" width="9.44140625" style="1" bestFit="1" customWidth="1"/>
    <col min="1829" max="1829" width="9.33203125" style="1" bestFit="1" customWidth="1"/>
    <col min="1830" max="1830" width="9.6640625" style="1" bestFit="1" customWidth="1"/>
    <col min="1831" max="1841" width="9.33203125" style="1" bestFit="1" customWidth="1"/>
    <col min="1842" max="1842" width="10" style="1" bestFit="1" customWidth="1"/>
    <col min="1843" max="1845" width="9.33203125" style="1" bestFit="1" customWidth="1"/>
    <col min="1846" max="1846" width="10.5546875" style="1" customWidth="1"/>
    <col min="1847" max="1852" width="9.33203125" style="1" bestFit="1" customWidth="1"/>
    <col min="1853" max="1855" width="9.33203125" style="1"/>
    <col min="1856" max="1861" width="9.33203125" style="1" bestFit="1" customWidth="1"/>
    <col min="1862" max="2066" width="9.33203125" style="1"/>
    <col min="2067" max="2067" width="13.44140625" style="1" customWidth="1"/>
    <col min="2068" max="2071" width="9.44140625" style="1" bestFit="1" customWidth="1"/>
    <col min="2072" max="2073" width="11" style="1" bestFit="1" customWidth="1"/>
    <col min="2074" max="2075" width="9.44140625" style="1" bestFit="1" customWidth="1"/>
    <col min="2076" max="2076" width="10.33203125" style="1" bestFit="1" customWidth="1"/>
    <col min="2077" max="2077" width="10" style="1" bestFit="1" customWidth="1"/>
    <col min="2078" max="2079" width="9.44140625" style="1" bestFit="1" customWidth="1"/>
    <col min="2080" max="2080" width="10.33203125" style="1" bestFit="1" customWidth="1"/>
    <col min="2081" max="2081" width="10" style="1" bestFit="1" customWidth="1"/>
    <col min="2082" max="2084" width="9.44140625" style="1" bestFit="1" customWidth="1"/>
    <col min="2085" max="2085" width="9.33203125" style="1" bestFit="1" customWidth="1"/>
    <col min="2086" max="2086" width="9.6640625" style="1" bestFit="1" customWidth="1"/>
    <col min="2087" max="2097" width="9.33203125" style="1" bestFit="1" customWidth="1"/>
    <col min="2098" max="2098" width="10" style="1" bestFit="1" customWidth="1"/>
    <col min="2099" max="2101" width="9.33203125" style="1" bestFit="1" customWidth="1"/>
    <col min="2102" max="2102" width="10.5546875" style="1" customWidth="1"/>
    <col min="2103" max="2108" width="9.33203125" style="1" bestFit="1" customWidth="1"/>
    <col min="2109" max="2111" width="9.33203125" style="1"/>
    <col min="2112" max="2117" width="9.33203125" style="1" bestFit="1" customWidth="1"/>
    <col min="2118" max="2322" width="9.33203125" style="1"/>
    <col min="2323" max="2323" width="13.44140625" style="1" customWidth="1"/>
    <col min="2324" max="2327" width="9.44140625" style="1" bestFit="1" customWidth="1"/>
    <col min="2328" max="2329" width="11" style="1" bestFit="1" customWidth="1"/>
    <col min="2330" max="2331" width="9.44140625" style="1" bestFit="1" customWidth="1"/>
    <col min="2332" max="2332" width="10.33203125" style="1" bestFit="1" customWidth="1"/>
    <col min="2333" max="2333" width="10" style="1" bestFit="1" customWidth="1"/>
    <col min="2334" max="2335" width="9.44140625" style="1" bestFit="1" customWidth="1"/>
    <col min="2336" max="2336" width="10.33203125" style="1" bestFit="1" customWidth="1"/>
    <col min="2337" max="2337" width="10" style="1" bestFit="1" customWidth="1"/>
    <col min="2338" max="2340" width="9.44140625" style="1" bestFit="1" customWidth="1"/>
    <col min="2341" max="2341" width="9.33203125" style="1" bestFit="1" customWidth="1"/>
    <col min="2342" max="2342" width="9.6640625" style="1" bestFit="1" customWidth="1"/>
    <col min="2343" max="2353" width="9.33203125" style="1" bestFit="1" customWidth="1"/>
    <col min="2354" max="2354" width="10" style="1" bestFit="1" customWidth="1"/>
    <col min="2355" max="2357" width="9.33203125" style="1" bestFit="1" customWidth="1"/>
    <col min="2358" max="2358" width="10.5546875" style="1" customWidth="1"/>
    <col min="2359" max="2364" width="9.33203125" style="1" bestFit="1" customWidth="1"/>
    <col min="2365" max="2367" width="9.33203125" style="1"/>
    <col min="2368" max="2373" width="9.33203125" style="1" bestFit="1" customWidth="1"/>
    <col min="2374" max="2578" width="9.33203125" style="1"/>
    <col min="2579" max="2579" width="13.44140625" style="1" customWidth="1"/>
    <col min="2580" max="2583" width="9.44140625" style="1" bestFit="1" customWidth="1"/>
    <col min="2584" max="2585" width="11" style="1" bestFit="1" customWidth="1"/>
    <col min="2586" max="2587" width="9.44140625" style="1" bestFit="1" customWidth="1"/>
    <col min="2588" max="2588" width="10.33203125" style="1" bestFit="1" customWidth="1"/>
    <col min="2589" max="2589" width="10" style="1" bestFit="1" customWidth="1"/>
    <col min="2590" max="2591" width="9.44140625" style="1" bestFit="1" customWidth="1"/>
    <col min="2592" max="2592" width="10.33203125" style="1" bestFit="1" customWidth="1"/>
    <col min="2593" max="2593" width="10" style="1" bestFit="1" customWidth="1"/>
    <col min="2594" max="2596" width="9.44140625" style="1" bestFit="1" customWidth="1"/>
    <col min="2597" max="2597" width="9.33203125" style="1" bestFit="1" customWidth="1"/>
    <col min="2598" max="2598" width="9.6640625" style="1" bestFit="1" customWidth="1"/>
    <col min="2599" max="2609" width="9.33203125" style="1" bestFit="1" customWidth="1"/>
    <col min="2610" max="2610" width="10" style="1" bestFit="1" customWidth="1"/>
    <col min="2611" max="2613" width="9.33203125" style="1" bestFit="1" customWidth="1"/>
    <col min="2614" max="2614" width="10.5546875" style="1" customWidth="1"/>
    <col min="2615" max="2620" width="9.33203125" style="1" bestFit="1" customWidth="1"/>
    <col min="2621" max="2623" width="9.33203125" style="1"/>
    <col min="2624" max="2629" width="9.33203125" style="1" bestFit="1" customWidth="1"/>
    <col min="2630" max="2834" width="9.33203125" style="1"/>
    <col min="2835" max="2835" width="13.44140625" style="1" customWidth="1"/>
    <col min="2836" max="2839" width="9.44140625" style="1" bestFit="1" customWidth="1"/>
    <col min="2840" max="2841" width="11" style="1" bestFit="1" customWidth="1"/>
    <col min="2842" max="2843" width="9.44140625" style="1" bestFit="1" customWidth="1"/>
    <col min="2844" max="2844" width="10.33203125" style="1" bestFit="1" customWidth="1"/>
    <col min="2845" max="2845" width="10" style="1" bestFit="1" customWidth="1"/>
    <col min="2846" max="2847" width="9.44140625" style="1" bestFit="1" customWidth="1"/>
    <col min="2848" max="2848" width="10.33203125" style="1" bestFit="1" customWidth="1"/>
    <col min="2849" max="2849" width="10" style="1" bestFit="1" customWidth="1"/>
    <col min="2850" max="2852" width="9.44140625" style="1" bestFit="1" customWidth="1"/>
    <col min="2853" max="2853" width="9.33203125" style="1" bestFit="1" customWidth="1"/>
    <col min="2854" max="2854" width="9.6640625" style="1" bestFit="1" customWidth="1"/>
    <col min="2855" max="2865" width="9.33203125" style="1" bestFit="1" customWidth="1"/>
    <col min="2866" max="2866" width="10" style="1" bestFit="1" customWidth="1"/>
    <col min="2867" max="2869" width="9.33203125" style="1" bestFit="1" customWidth="1"/>
    <col min="2870" max="2870" width="10.5546875" style="1" customWidth="1"/>
    <col min="2871" max="2876" width="9.33203125" style="1" bestFit="1" customWidth="1"/>
    <col min="2877" max="2879" width="9.33203125" style="1"/>
    <col min="2880" max="2885" width="9.33203125" style="1" bestFit="1" customWidth="1"/>
    <col min="2886" max="3090" width="9.33203125" style="1"/>
    <col min="3091" max="3091" width="13.44140625" style="1" customWidth="1"/>
    <col min="3092" max="3095" width="9.44140625" style="1" bestFit="1" customWidth="1"/>
    <col min="3096" max="3097" width="11" style="1" bestFit="1" customWidth="1"/>
    <col min="3098" max="3099" width="9.44140625" style="1" bestFit="1" customWidth="1"/>
    <col min="3100" max="3100" width="10.33203125" style="1" bestFit="1" customWidth="1"/>
    <col min="3101" max="3101" width="10" style="1" bestFit="1" customWidth="1"/>
    <col min="3102" max="3103" width="9.44140625" style="1" bestFit="1" customWidth="1"/>
    <col min="3104" max="3104" width="10.33203125" style="1" bestFit="1" customWidth="1"/>
    <col min="3105" max="3105" width="10" style="1" bestFit="1" customWidth="1"/>
    <col min="3106" max="3108" width="9.44140625" style="1" bestFit="1" customWidth="1"/>
    <col min="3109" max="3109" width="9.33203125" style="1" bestFit="1" customWidth="1"/>
    <col min="3110" max="3110" width="9.6640625" style="1" bestFit="1" customWidth="1"/>
    <col min="3111" max="3121" width="9.33203125" style="1" bestFit="1" customWidth="1"/>
    <col min="3122" max="3122" width="10" style="1" bestFit="1" customWidth="1"/>
    <col min="3123" max="3125" width="9.33203125" style="1" bestFit="1" customWidth="1"/>
    <col min="3126" max="3126" width="10.5546875" style="1" customWidth="1"/>
    <col min="3127" max="3132" width="9.33203125" style="1" bestFit="1" customWidth="1"/>
    <col min="3133" max="3135" width="9.33203125" style="1"/>
    <col min="3136" max="3141" width="9.33203125" style="1" bestFit="1" customWidth="1"/>
    <col min="3142" max="3346" width="9.33203125" style="1"/>
    <col min="3347" max="3347" width="13.44140625" style="1" customWidth="1"/>
    <col min="3348" max="3351" width="9.44140625" style="1" bestFit="1" customWidth="1"/>
    <col min="3352" max="3353" width="11" style="1" bestFit="1" customWidth="1"/>
    <col min="3354" max="3355" width="9.44140625" style="1" bestFit="1" customWidth="1"/>
    <col min="3356" max="3356" width="10.33203125" style="1" bestFit="1" customWidth="1"/>
    <col min="3357" max="3357" width="10" style="1" bestFit="1" customWidth="1"/>
    <col min="3358" max="3359" width="9.44140625" style="1" bestFit="1" customWidth="1"/>
    <col min="3360" max="3360" width="10.33203125" style="1" bestFit="1" customWidth="1"/>
    <col min="3361" max="3361" width="10" style="1" bestFit="1" customWidth="1"/>
    <col min="3362" max="3364" width="9.44140625" style="1" bestFit="1" customWidth="1"/>
    <col min="3365" max="3365" width="9.33203125" style="1" bestFit="1" customWidth="1"/>
    <col min="3366" max="3366" width="9.6640625" style="1" bestFit="1" customWidth="1"/>
    <col min="3367" max="3377" width="9.33203125" style="1" bestFit="1" customWidth="1"/>
    <col min="3378" max="3378" width="10" style="1" bestFit="1" customWidth="1"/>
    <col min="3379" max="3381" width="9.33203125" style="1" bestFit="1" customWidth="1"/>
    <col min="3382" max="3382" width="10.5546875" style="1" customWidth="1"/>
    <col min="3383" max="3388" width="9.33203125" style="1" bestFit="1" customWidth="1"/>
    <col min="3389" max="3391" width="9.33203125" style="1"/>
    <col min="3392" max="3397" width="9.33203125" style="1" bestFit="1" customWidth="1"/>
    <col min="3398" max="3602" width="9.33203125" style="1"/>
    <col min="3603" max="3603" width="13.44140625" style="1" customWidth="1"/>
    <col min="3604" max="3607" width="9.44140625" style="1" bestFit="1" customWidth="1"/>
    <col min="3608" max="3609" width="11" style="1" bestFit="1" customWidth="1"/>
    <col min="3610" max="3611" width="9.44140625" style="1" bestFit="1" customWidth="1"/>
    <col min="3612" max="3612" width="10.33203125" style="1" bestFit="1" customWidth="1"/>
    <col min="3613" max="3613" width="10" style="1" bestFit="1" customWidth="1"/>
    <col min="3614" max="3615" width="9.44140625" style="1" bestFit="1" customWidth="1"/>
    <col min="3616" max="3616" width="10.33203125" style="1" bestFit="1" customWidth="1"/>
    <col min="3617" max="3617" width="10" style="1" bestFit="1" customWidth="1"/>
    <col min="3618" max="3620" width="9.44140625" style="1" bestFit="1" customWidth="1"/>
    <col min="3621" max="3621" width="9.33203125" style="1" bestFit="1" customWidth="1"/>
    <col min="3622" max="3622" width="9.6640625" style="1" bestFit="1" customWidth="1"/>
    <col min="3623" max="3633" width="9.33203125" style="1" bestFit="1" customWidth="1"/>
    <col min="3634" max="3634" width="10" style="1" bestFit="1" customWidth="1"/>
    <col min="3635" max="3637" width="9.33203125" style="1" bestFit="1" customWidth="1"/>
    <col min="3638" max="3638" width="10.5546875" style="1" customWidth="1"/>
    <col min="3639" max="3644" width="9.33203125" style="1" bestFit="1" customWidth="1"/>
    <col min="3645" max="3647" width="9.33203125" style="1"/>
    <col min="3648" max="3653" width="9.33203125" style="1" bestFit="1" customWidth="1"/>
    <col min="3654" max="3858" width="9.33203125" style="1"/>
    <col min="3859" max="3859" width="13.44140625" style="1" customWidth="1"/>
    <col min="3860" max="3863" width="9.44140625" style="1" bestFit="1" customWidth="1"/>
    <col min="3864" max="3865" width="11" style="1" bestFit="1" customWidth="1"/>
    <col min="3866" max="3867" width="9.44140625" style="1" bestFit="1" customWidth="1"/>
    <col min="3868" max="3868" width="10.33203125" style="1" bestFit="1" customWidth="1"/>
    <col min="3869" max="3869" width="10" style="1" bestFit="1" customWidth="1"/>
    <col min="3870" max="3871" width="9.44140625" style="1" bestFit="1" customWidth="1"/>
    <col min="3872" max="3872" width="10.33203125" style="1" bestFit="1" customWidth="1"/>
    <col min="3873" max="3873" width="10" style="1" bestFit="1" customWidth="1"/>
    <col min="3874" max="3876" width="9.44140625" style="1" bestFit="1" customWidth="1"/>
    <col min="3877" max="3877" width="9.33203125" style="1" bestFit="1" customWidth="1"/>
    <col min="3878" max="3878" width="9.6640625" style="1" bestFit="1" customWidth="1"/>
    <col min="3879" max="3889" width="9.33203125" style="1" bestFit="1" customWidth="1"/>
    <col min="3890" max="3890" width="10" style="1" bestFit="1" customWidth="1"/>
    <col min="3891" max="3893" width="9.33203125" style="1" bestFit="1" customWidth="1"/>
    <col min="3894" max="3894" width="10.5546875" style="1" customWidth="1"/>
    <col min="3895" max="3900" width="9.33203125" style="1" bestFit="1" customWidth="1"/>
    <col min="3901" max="3903" width="9.33203125" style="1"/>
    <col min="3904" max="3909" width="9.33203125" style="1" bestFit="1" customWidth="1"/>
    <col min="3910" max="4114" width="9.33203125" style="1"/>
    <col min="4115" max="4115" width="13.44140625" style="1" customWidth="1"/>
    <col min="4116" max="4119" width="9.44140625" style="1" bestFit="1" customWidth="1"/>
    <col min="4120" max="4121" width="11" style="1" bestFit="1" customWidth="1"/>
    <col min="4122" max="4123" width="9.44140625" style="1" bestFit="1" customWidth="1"/>
    <col min="4124" max="4124" width="10.33203125" style="1" bestFit="1" customWidth="1"/>
    <col min="4125" max="4125" width="10" style="1" bestFit="1" customWidth="1"/>
    <col min="4126" max="4127" width="9.44140625" style="1" bestFit="1" customWidth="1"/>
    <col min="4128" max="4128" width="10.33203125" style="1" bestFit="1" customWidth="1"/>
    <col min="4129" max="4129" width="10" style="1" bestFit="1" customWidth="1"/>
    <col min="4130" max="4132" width="9.44140625" style="1" bestFit="1" customWidth="1"/>
    <col min="4133" max="4133" width="9.33203125" style="1" bestFit="1" customWidth="1"/>
    <col min="4134" max="4134" width="9.6640625" style="1" bestFit="1" customWidth="1"/>
    <col min="4135" max="4145" width="9.33203125" style="1" bestFit="1" customWidth="1"/>
    <col min="4146" max="4146" width="10" style="1" bestFit="1" customWidth="1"/>
    <col min="4147" max="4149" width="9.33203125" style="1" bestFit="1" customWidth="1"/>
    <col min="4150" max="4150" width="10.5546875" style="1" customWidth="1"/>
    <col min="4151" max="4156" width="9.33203125" style="1" bestFit="1" customWidth="1"/>
    <col min="4157" max="4159" width="9.33203125" style="1"/>
    <col min="4160" max="4165" width="9.33203125" style="1" bestFit="1" customWidth="1"/>
    <col min="4166" max="4370" width="9.33203125" style="1"/>
    <col min="4371" max="4371" width="13.44140625" style="1" customWidth="1"/>
    <col min="4372" max="4375" width="9.44140625" style="1" bestFit="1" customWidth="1"/>
    <col min="4376" max="4377" width="11" style="1" bestFit="1" customWidth="1"/>
    <col min="4378" max="4379" width="9.44140625" style="1" bestFit="1" customWidth="1"/>
    <col min="4380" max="4380" width="10.33203125" style="1" bestFit="1" customWidth="1"/>
    <col min="4381" max="4381" width="10" style="1" bestFit="1" customWidth="1"/>
    <col min="4382" max="4383" width="9.44140625" style="1" bestFit="1" customWidth="1"/>
    <col min="4384" max="4384" width="10.33203125" style="1" bestFit="1" customWidth="1"/>
    <col min="4385" max="4385" width="10" style="1" bestFit="1" customWidth="1"/>
    <col min="4386" max="4388" width="9.44140625" style="1" bestFit="1" customWidth="1"/>
    <col min="4389" max="4389" width="9.33203125" style="1" bestFit="1" customWidth="1"/>
    <col min="4390" max="4390" width="9.6640625" style="1" bestFit="1" customWidth="1"/>
    <col min="4391" max="4401" width="9.33203125" style="1" bestFit="1" customWidth="1"/>
    <col min="4402" max="4402" width="10" style="1" bestFit="1" customWidth="1"/>
    <col min="4403" max="4405" width="9.33203125" style="1" bestFit="1" customWidth="1"/>
    <col min="4406" max="4406" width="10.5546875" style="1" customWidth="1"/>
    <col min="4407" max="4412" width="9.33203125" style="1" bestFit="1" customWidth="1"/>
    <col min="4413" max="4415" width="9.33203125" style="1"/>
    <col min="4416" max="4421" width="9.33203125" style="1" bestFit="1" customWidth="1"/>
    <col min="4422" max="4626" width="9.33203125" style="1"/>
    <col min="4627" max="4627" width="13.44140625" style="1" customWidth="1"/>
    <col min="4628" max="4631" width="9.44140625" style="1" bestFit="1" customWidth="1"/>
    <col min="4632" max="4633" width="11" style="1" bestFit="1" customWidth="1"/>
    <col min="4634" max="4635" width="9.44140625" style="1" bestFit="1" customWidth="1"/>
    <col min="4636" max="4636" width="10.33203125" style="1" bestFit="1" customWidth="1"/>
    <col min="4637" max="4637" width="10" style="1" bestFit="1" customWidth="1"/>
    <col min="4638" max="4639" width="9.44140625" style="1" bestFit="1" customWidth="1"/>
    <col min="4640" max="4640" width="10.33203125" style="1" bestFit="1" customWidth="1"/>
    <col min="4641" max="4641" width="10" style="1" bestFit="1" customWidth="1"/>
    <col min="4642" max="4644" width="9.44140625" style="1" bestFit="1" customWidth="1"/>
    <col min="4645" max="4645" width="9.33203125" style="1" bestFit="1" customWidth="1"/>
    <col min="4646" max="4646" width="9.6640625" style="1" bestFit="1" customWidth="1"/>
    <col min="4647" max="4657" width="9.33203125" style="1" bestFit="1" customWidth="1"/>
    <col min="4658" max="4658" width="10" style="1" bestFit="1" customWidth="1"/>
    <col min="4659" max="4661" width="9.33203125" style="1" bestFit="1" customWidth="1"/>
    <col min="4662" max="4662" width="10.5546875" style="1" customWidth="1"/>
    <col min="4663" max="4668" width="9.33203125" style="1" bestFit="1" customWidth="1"/>
    <col min="4669" max="4671" width="9.33203125" style="1"/>
    <col min="4672" max="4677" width="9.33203125" style="1" bestFit="1" customWidth="1"/>
    <col min="4678" max="4882" width="9.33203125" style="1"/>
    <col min="4883" max="4883" width="13.44140625" style="1" customWidth="1"/>
    <col min="4884" max="4887" width="9.44140625" style="1" bestFit="1" customWidth="1"/>
    <col min="4888" max="4889" width="11" style="1" bestFit="1" customWidth="1"/>
    <col min="4890" max="4891" width="9.44140625" style="1" bestFit="1" customWidth="1"/>
    <col min="4892" max="4892" width="10.33203125" style="1" bestFit="1" customWidth="1"/>
    <col min="4893" max="4893" width="10" style="1" bestFit="1" customWidth="1"/>
    <col min="4894" max="4895" width="9.44140625" style="1" bestFit="1" customWidth="1"/>
    <col min="4896" max="4896" width="10.33203125" style="1" bestFit="1" customWidth="1"/>
    <col min="4897" max="4897" width="10" style="1" bestFit="1" customWidth="1"/>
    <col min="4898" max="4900" width="9.44140625" style="1" bestFit="1" customWidth="1"/>
    <col min="4901" max="4901" width="9.33203125" style="1" bestFit="1" customWidth="1"/>
    <col min="4902" max="4902" width="9.6640625" style="1" bestFit="1" customWidth="1"/>
    <col min="4903" max="4913" width="9.33203125" style="1" bestFit="1" customWidth="1"/>
    <col min="4914" max="4914" width="10" style="1" bestFit="1" customWidth="1"/>
    <col min="4915" max="4917" width="9.33203125" style="1" bestFit="1" customWidth="1"/>
    <col min="4918" max="4918" width="10.5546875" style="1" customWidth="1"/>
    <col min="4919" max="4924" width="9.33203125" style="1" bestFit="1" customWidth="1"/>
    <col min="4925" max="4927" width="9.33203125" style="1"/>
    <col min="4928" max="4933" width="9.33203125" style="1" bestFit="1" customWidth="1"/>
    <col min="4934" max="5138" width="9.33203125" style="1"/>
    <col min="5139" max="5139" width="13.44140625" style="1" customWidth="1"/>
    <col min="5140" max="5143" width="9.44140625" style="1" bestFit="1" customWidth="1"/>
    <col min="5144" max="5145" width="11" style="1" bestFit="1" customWidth="1"/>
    <col min="5146" max="5147" width="9.44140625" style="1" bestFit="1" customWidth="1"/>
    <col min="5148" max="5148" width="10.33203125" style="1" bestFit="1" customWidth="1"/>
    <col min="5149" max="5149" width="10" style="1" bestFit="1" customWidth="1"/>
    <col min="5150" max="5151" width="9.44140625" style="1" bestFit="1" customWidth="1"/>
    <col min="5152" max="5152" width="10.33203125" style="1" bestFit="1" customWidth="1"/>
    <col min="5153" max="5153" width="10" style="1" bestFit="1" customWidth="1"/>
    <col min="5154" max="5156" width="9.44140625" style="1" bestFit="1" customWidth="1"/>
    <col min="5157" max="5157" width="9.33203125" style="1" bestFit="1" customWidth="1"/>
    <col min="5158" max="5158" width="9.6640625" style="1" bestFit="1" customWidth="1"/>
    <col min="5159" max="5169" width="9.33203125" style="1" bestFit="1" customWidth="1"/>
    <col min="5170" max="5170" width="10" style="1" bestFit="1" customWidth="1"/>
    <col min="5171" max="5173" width="9.33203125" style="1" bestFit="1" customWidth="1"/>
    <col min="5174" max="5174" width="10.5546875" style="1" customWidth="1"/>
    <col min="5175" max="5180" width="9.33203125" style="1" bestFit="1" customWidth="1"/>
    <col min="5181" max="5183" width="9.33203125" style="1"/>
    <col min="5184" max="5189" width="9.33203125" style="1" bestFit="1" customWidth="1"/>
    <col min="5190" max="5394" width="9.33203125" style="1"/>
    <col min="5395" max="5395" width="13.44140625" style="1" customWidth="1"/>
    <col min="5396" max="5399" width="9.44140625" style="1" bestFit="1" customWidth="1"/>
    <col min="5400" max="5401" width="11" style="1" bestFit="1" customWidth="1"/>
    <col min="5402" max="5403" width="9.44140625" style="1" bestFit="1" customWidth="1"/>
    <col min="5404" max="5404" width="10.33203125" style="1" bestFit="1" customWidth="1"/>
    <col min="5405" max="5405" width="10" style="1" bestFit="1" customWidth="1"/>
    <col min="5406" max="5407" width="9.44140625" style="1" bestFit="1" customWidth="1"/>
    <col min="5408" max="5408" width="10.33203125" style="1" bestFit="1" customWidth="1"/>
    <col min="5409" max="5409" width="10" style="1" bestFit="1" customWidth="1"/>
    <col min="5410" max="5412" width="9.44140625" style="1" bestFit="1" customWidth="1"/>
    <col min="5413" max="5413" width="9.33203125" style="1" bestFit="1" customWidth="1"/>
    <col min="5414" max="5414" width="9.6640625" style="1" bestFit="1" customWidth="1"/>
    <col min="5415" max="5425" width="9.33203125" style="1" bestFit="1" customWidth="1"/>
    <col min="5426" max="5426" width="10" style="1" bestFit="1" customWidth="1"/>
    <col min="5427" max="5429" width="9.33203125" style="1" bestFit="1" customWidth="1"/>
    <col min="5430" max="5430" width="10.5546875" style="1" customWidth="1"/>
    <col min="5431" max="5436" width="9.33203125" style="1" bestFit="1" customWidth="1"/>
    <col min="5437" max="5439" width="9.33203125" style="1"/>
    <col min="5440" max="5445" width="9.33203125" style="1" bestFit="1" customWidth="1"/>
    <col min="5446" max="5650" width="9.33203125" style="1"/>
    <col min="5651" max="5651" width="13.44140625" style="1" customWidth="1"/>
    <col min="5652" max="5655" width="9.44140625" style="1" bestFit="1" customWidth="1"/>
    <col min="5656" max="5657" width="11" style="1" bestFit="1" customWidth="1"/>
    <col min="5658" max="5659" width="9.44140625" style="1" bestFit="1" customWidth="1"/>
    <col min="5660" max="5660" width="10.33203125" style="1" bestFit="1" customWidth="1"/>
    <col min="5661" max="5661" width="10" style="1" bestFit="1" customWidth="1"/>
    <col min="5662" max="5663" width="9.44140625" style="1" bestFit="1" customWidth="1"/>
    <col min="5664" max="5664" width="10.33203125" style="1" bestFit="1" customWidth="1"/>
    <col min="5665" max="5665" width="10" style="1" bestFit="1" customWidth="1"/>
    <col min="5666" max="5668" width="9.44140625" style="1" bestFit="1" customWidth="1"/>
    <col min="5669" max="5669" width="9.33203125" style="1" bestFit="1" customWidth="1"/>
    <col min="5670" max="5670" width="9.6640625" style="1" bestFit="1" customWidth="1"/>
    <col min="5671" max="5681" width="9.33203125" style="1" bestFit="1" customWidth="1"/>
    <col min="5682" max="5682" width="10" style="1" bestFit="1" customWidth="1"/>
    <col min="5683" max="5685" width="9.33203125" style="1" bestFit="1" customWidth="1"/>
    <col min="5686" max="5686" width="10.5546875" style="1" customWidth="1"/>
    <col min="5687" max="5692" width="9.33203125" style="1" bestFit="1" customWidth="1"/>
    <col min="5693" max="5695" width="9.33203125" style="1"/>
    <col min="5696" max="5701" width="9.33203125" style="1" bestFit="1" customWidth="1"/>
    <col min="5702" max="5906" width="9.33203125" style="1"/>
    <col min="5907" max="5907" width="13.44140625" style="1" customWidth="1"/>
    <col min="5908" max="5911" width="9.44140625" style="1" bestFit="1" customWidth="1"/>
    <col min="5912" max="5913" width="11" style="1" bestFit="1" customWidth="1"/>
    <col min="5914" max="5915" width="9.44140625" style="1" bestFit="1" customWidth="1"/>
    <col min="5916" max="5916" width="10.33203125" style="1" bestFit="1" customWidth="1"/>
    <col min="5917" max="5917" width="10" style="1" bestFit="1" customWidth="1"/>
    <col min="5918" max="5919" width="9.44140625" style="1" bestFit="1" customWidth="1"/>
    <col min="5920" max="5920" width="10.33203125" style="1" bestFit="1" customWidth="1"/>
    <col min="5921" max="5921" width="10" style="1" bestFit="1" customWidth="1"/>
    <col min="5922" max="5924" width="9.44140625" style="1" bestFit="1" customWidth="1"/>
    <col min="5925" max="5925" width="9.33203125" style="1" bestFit="1" customWidth="1"/>
    <col min="5926" max="5926" width="9.6640625" style="1" bestFit="1" customWidth="1"/>
    <col min="5927" max="5937" width="9.33203125" style="1" bestFit="1" customWidth="1"/>
    <col min="5938" max="5938" width="10" style="1" bestFit="1" customWidth="1"/>
    <col min="5939" max="5941" width="9.33203125" style="1" bestFit="1" customWidth="1"/>
    <col min="5942" max="5942" width="10.5546875" style="1" customWidth="1"/>
    <col min="5943" max="5948" width="9.33203125" style="1" bestFit="1" customWidth="1"/>
    <col min="5949" max="5951" width="9.33203125" style="1"/>
    <col min="5952" max="5957" width="9.33203125" style="1" bestFit="1" customWidth="1"/>
    <col min="5958" max="6162" width="9.33203125" style="1"/>
    <col min="6163" max="6163" width="13.44140625" style="1" customWidth="1"/>
    <col min="6164" max="6167" width="9.44140625" style="1" bestFit="1" customWidth="1"/>
    <col min="6168" max="6169" width="11" style="1" bestFit="1" customWidth="1"/>
    <col min="6170" max="6171" width="9.44140625" style="1" bestFit="1" customWidth="1"/>
    <col min="6172" max="6172" width="10.33203125" style="1" bestFit="1" customWidth="1"/>
    <col min="6173" max="6173" width="10" style="1" bestFit="1" customWidth="1"/>
    <col min="6174" max="6175" width="9.44140625" style="1" bestFit="1" customWidth="1"/>
    <col min="6176" max="6176" width="10.33203125" style="1" bestFit="1" customWidth="1"/>
    <col min="6177" max="6177" width="10" style="1" bestFit="1" customWidth="1"/>
    <col min="6178" max="6180" width="9.44140625" style="1" bestFit="1" customWidth="1"/>
    <col min="6181" max="6181" width="9.33203125" style="1" bestFit="1" customWidth="1"/>
    <col min="6182" max="6182" width="9.6640625" style="1" bestFit="1" customWidth="1"/>
    <col min="6183" max="6193" width="9.33203125" style="1" bestFit="1" customWidth="1"/>
    <col min="6194" max="6194" width="10" style="1" bestFit="1" customWidth="1"/>
    <col min="6195" max="6197" width="9.33203125" style="1" bestFit="1" customWidth="1"/>
    <col min="6198" max="6198" width="10.5546875" style="1" customWidth="1"/>
    <col min="6199" max="6204" width="9.33203125" style="1" bestFit="1" customWidth="1"/>
    <col min="6205" max="6207" width="9.33203125" style="1"/>
    <col min="6208" max="6213" width="9.33203125" style="1" bestFit="1" customWidth="1"/>
    <col min="6214" max="6418" width="9.33203125" style="1"/>
    <col min="6419" max="6419" width="13.44140625" style="1" customWidth="1"/>
    <col min="6420" max="6423" width="9.44140625" style="1" bestFit="1" customWidth="1"/>
    <col min="6424" max="6425" width="11" style="1" bestFit="1" customWidth="1"/>
    <col min="6426" max="6427" width="9.44140625" style="1" bestFit="1" customWidth="1"/>
    <col min="6428" max="6428" width="10.33203125" style="1" bestFit="1" customWidth="1"/>
    <col min="6429" max="6429" width="10" style="1" bestFit="1" customWidth="1"/>
    <col min="6430" max="6431" width="9.44140625" style="1" bestFit="1" customWidth="1"/>
    <col min="6432" max="6432" width="10.33203125" style="1" bestFit="1" customWidth="1"/>
    <col min="6433" max="6433" width="10" style="1" bestFit="1" customWidth="1"/>
    <col min="6434" max="6436" width="9.44140625" style="1" bestFit="1" customWidth="1"/>
    <col min="6437" max="6437" width="9.33203125" style="1" bestFit="1" customWidth="1"/>
    <col min="6438" max="6438" width="9.6640625" style="1" bestFit="1" customWidth="1"/>
    <col min="6439" max="6449" width="9.33203125" style="1" bestFit="1" customWidth="1"/>
    <col min="6450" max="6450" width="10" style="1" bestFit="1" customWidth="1"/>
    <col min="6451" max="6453" width="9.33203125" style="1" bestFit="1" customWidth="1"/>
    <col min="6454" max="6454" width="10.5546875" style="1" customWidth="1"/>
    <col min="6455" max="6460" width="9.33203125" style="1" bestFit="1" customWidth="1"/>
    <col min="6461" max="6463" width="9.33203125" style="1"/>
    <col min="6464" max="6469" width="9.33203125" style="1" bestFit="1" customWidth="1"/>
    <col min="6470" max="6674" width="9.33203125" style="1"/>
    <col min="6675" max="6675" width="13.44140625" style="1" customWidth="1"/>
    <col min="6676" max="6679" width="9.44140625" style="1" bestFit="1" customWidth="1"/>
    <col min="6680" max="6681" width="11" style="1" bestFit="1" customWidth="1"/>
    <col min="6682" max="6683" width="9.44140625" style="1" bestFit="1" customWidth="1"/>
    <col min="6684" max="6684" width="10.33203125" style="1" bestFit="1" customWidth="1"/>
    <col min="6685" max="6685" width="10" style="1" bestFit="1" customWidth="1"/>
    <col min="6686" max="6687" width="9.44140625" style="1" bestFit="1" customWidth="1"/>
    <col min="6688" max="6688" width="10.33203125" style="1" bestFit="1" customWidth="1"/>
    <col min="6689" max="6689" width="10" style="1" bestFit="1" customWidth="1"/>
    <col min="6690" max="6692" width="9.44140625" style="1" bestFit="1" customWidth="1"/>
    <col min="6693" max="6693" width="9.33203125" style="1" bestFit="1" customWidth="1"/>
    <col min="6694" max="6694" width="9.6640625" style="1" bestFit="1" customWidth="1"/>
    <col min="6695" max="6705" width="9.33203125" style="1" bestFit="1" customWidth="1"/>
    <col min="6706" max="6706" width="10" style="1" bestFit="1" customWidth="1"/>
    <col min="6707" max="6709" width="9.33203125" style="1" bestFit="1" customWidth="1"/>
    <col min="6710" max="6710" width="10.5546875" style="1" customWidth="1"/>
    <col min="6711" max="6716" width="9.33203125" style="1" bestFit="1" customWidth="1"/>
    <col min="6717" max="6719" width="9.33203125" style="1"/>
    <col min="6720" max="6725" width="9.33203125" style="1" bestFit="1" customWidth="1"/>
    <col min="6726" max="6930" width="9.33203125" style="1"/>
    <col min="6931" max="6931" width="13.44140625" style="1" customWidth="1"/>
    <col min="6932" max="6935" width="9.44140625" style="1" bestFit="1" customWidth="1"/>
    <col min="6936" max="6937" width="11" style="1" bestFit="1" customWidth="1"/>
    <col min="6938" max="6939" width="9.44140625" style="1" bestFit="1" customWidth="1"/>
    <col min="6940" max="6940" width="10.33203125" style="1" bestFit="1" customWidth="1"/>
    <col min="6941" max="6941" width="10" style="1" bestFit="1" customWidth="1"/>
    <col min="6942" max="6943" width="9.44140625" style="1" bestFit="1" customWidth="1"/>
    <col min="6944" max="6944" width="10.33203125" style="1" bestFit="1" customWidth="1"/>
    <col min="6945" max="6945" width="10" style="1" bestFit="1" customWidth="1"/>
    <col min="6946" max="6948" width="9.44140625" style="1" bestFit="1" customWidth="1"/>
    <col min="6949" max="6949" width="9.33203125" style="1" bestFit="1" customWidth="1"/>
    <col min="6950" max="6950" width="9.6640625" style="1" bestFit="1" customWidth="1"/>
    <col min="6951" max="6961" width="9.33203125" style="1" bestFit="1" customWidth="1"/>
    <col min="6962" max="6962" width="10" style="1" bestFit="1" customWidth="1"/>
    <col min="6963" max="6965" width="9.33203125" style="1" bestFit="1" customWidth="1"/>
    <col min="6966" max="6966" width="10.5546875" style="1" customWidth="1"/>
    <col min="6967" max="6972" width="9.33203125" style="1" bestFit="1" customWidth="1"/>
    <col min="6973" max="6975" width="9.33203125" style="1"/>
    <col min="6976" max="6981" width="9.33203125" style="1" bestFit="1" customWidth="1"/>
    <col min="6982" max="7186" width="9.33203125" style="1"/>
    <col min="7187" max="7187" width="13.44140625" style="1" customWidth="1"/>
    <col min="7188" max="7191" width="9.44140625" style="1" bestFit="1" customWidth="1"/>
    <col min="7192" max="7193" width="11" style="1" bestFit="1" customWidth="1"/>
    <col min="7194" max="7195" width="9.44140625" style="1" bestFit="1" customWidth="1"/>
    <col min="7196" max="7196" width="10.33203125" style="1" bestFit="1" customWidth="1"/>
    <col min="7197" max="7197" width="10" style="1" bestFit="1" customWidth="1"/>
    <col min="7198" max="7199" width="9.44140625" style="1" bestFit="1" customWidth="1"/>
    <col min="7200" max="7200" width="10.33203125" style="1" bestFit="1" customWidth="1"/>
    <col min="7201" max="7201" width="10" style="1" bestFit="1" customWidth="1"/>
    <col min="7202" max="7204" width="9.44140625" style="1" bestFit="1" customWidth="1"/>
    <col min="7205" max="7205" width="9.33203125" style="1" bestFit="1" customWidth="1"/>
    <col min="7206" max="7206" width="9.6640625" style="1" bestFit="1" customWidth="1"/>
    <col min="7207" max="7217" width="9.33203125" style="1" bestFit="1" customWidth="1"/>
    <col min="7218" max="7218" width="10" style="1" bestFit="1" customWidth="1"/>
    <col min="7219" max="7221" width="9.33203125" style="1" bestFit="1" customWidth="1"/>
    <col min="7222" max="7222" width="10.5546875" style="1" customWidth="1"/>
    <col min="7223" max="7228" width="9.33203125" style="1" bestFit="1" customWidth="1"/>
    <col min="7229" max="7231" width="9.33203125" style="1"/>
    <col min="7232" max="7237" width="9.33203125" style="1" bestFit="1" customWidth="1"/>
    <col min="7238" max="7442" width="9.33203125" style="1"/>
    <col min="7443" max="7443" width="13.44140625" style="1" customWidth="1"/>
    <col min="7444" max="7447" width="9.44140625" style="1" bestFit="1" customWidth="1"/>
    <col min="7448" max="7449" width="11" style="1" bestFit="1" customWidth="1"/>
    <col min="7450" max="7451" width="9.44140625" style="1" bestFit="1" customWidth="1"/>
    <col min="7452" max="7452" width="10.33203125" style="1" bestFit="1" customWidth="1"/>
    <col min="7453" max="7453" width="10" style="1" bestFit="1" customWidth="1"/>
    <col min="7454" max="7455" width="9.44140625" style="1" bestFit="1" customWidth="1"/>
    <col min="7456" max="7456" width="10.33203125" style="1" bestFit="1" customWidth="1"/>
    <col min="7457" max="7457" width="10" style="1" bestFit="1" customWidth="1"/>
    <col min="7458" max="7460" width="9.44140625" style="1" bestFit="1" customWidth="1"/>
    <col min="7461" max="7461" width="9.33203125" style="1" bestFit="1" customWidth="1"/>
    <col min="7462" max="7462" width="9.6640625" style="1" bestFit="1" customWidth="1"/>
    <col min="7463" max="7473" width="9.33203125" style="1" bestFit="1" customWidth="1"/>
    <col min="7474" max="7474" width="10" style="1" bestFit="1" customWidth="1"/>
    <col min="7475" max="7477" width="9.33203125" style="1" bestFit="1" customWidth="1"/>
    <col min="7478" max="7478" width="10.5546875" style="1" customWidth="1"/>
    <col min="7479" max="7484" width="9.33203125" style="1" bestFit="1" customWidth="1"/>
    <col min="7485" max="7487" width="9.33203125" style="1"/>
    <col min="7488" max="7493" width="9.33203125" style="1" bestFit="1" customWidth="1"/>
    <col min="7494" max="7698" width="9.33203125" style="1"/>
    <col min="7699" max="7699" width="13.44140625" style="1" customWidth="1"/>
    <col min="7700" max="7703" width="9.44140625" style="1" bestFit="1" customWidth="1"/>
    <col min="7704" max="7705" width="11" style="1" bestFit="1" customWidth="1"/>
    <col min="7706" max="7707" width="9.44140625" style="1" bestFit="1" customWidth="1"/>
    <col min="7708" max="7708" width="10.33203125" style="1" bestFit="1" customWidth="1"/>
    <col min="7709" max="7709" width="10" style="1" bestFit="1" customWidth="1"/>
    <col min="7710" max="7711" width="9.44140625" style="1" bestFit="1" customWidth="1"/>
    <col min="7712" max="7712" width="10.33203125" style="1" bestFit="1" customWidth="1"/>
    <col min="7713" max="7713" width="10" style="1" bestFit="1" customWidth="1"/>
    <col min="7714" max="7716" width="9.44140625" style="1" bestFit="1" customWidth="1"/>
    <col min="7717" max="7717" width="9.33203125" style="1" bestFit="1" customWidth="1"/>
    <col min="7718" max="7718" width="9.6640625" style="1" bestFit="1" customWidth="1"/>
    <col min="7719" max="7729" width="9.33203125" style="1" bestFit="1" customWidth="1"/>
    <col min="7730" max="7730" width="10" style="1" bestFit="1" customWidth="1"/>
    <col min="7731" max="7733" width="9.33203125" style="1" bestFit="1" customWidth="1"/>
    <col min="7734" max="7734" width="10.5546875" style="1" customWidth="1"/>
    <col min="7735" max="7740" width="9.33203125" style="1" bestFit="1" customWidth="1"/>
    <col min="7741" max="7743" width="9.33203125" style="1"/>
    <col min="7744" max="7749" width="9.33203125" style="1" bestFit="1" customWidth="1"/>
    <col min="7750" max="7954" width="9.33203125" style="1"/>
    <col min="7955" max="7955" width="13.44140625" style="1" customWidth="1"/>
    <col min="7956" max="7959" width="9.44140625" style="1" bestFit="1" customWidth="1"/>
    <col min="7960" max="7961" width="11" style="1" bestFit="1" customWidth="1"/>
    <col min="7962" max="7963" width="9.44140625" style="1" bestFit="1" customWidth="1"/>
    <col min="7964" max="7964" width="10.33203125" style="1" bestFit="1" customWidth="1"/>
    <col min="7965" max="7965" width="10" style="1" bestFit="1" customWidth="1"/>
    <col min="7966" max="7967" width="9.44140625" style="1" bestFit="1" customWidth="1"/>
    <col min="7968" max="7968" width="10.33203125" style="1" bestFit="1" customWidth="1"/>
    <col min="7969" max="7969" width="10" style="1" bestFit="1" customWidth="1"/>
    <col min="7970" max="7972" width="9.44140625" style="1" bestFit="1" customWidth="1"/>
    <col min="7973" max="7973" width="9.33203125" style="1" bestFit="1" customWidth="1"/>
    <col min="7974" max="7974" width="9.6640625" style="1" bestFit="1" customWidth="1"/>
    <col min="7975" max="7985" width="9.33203125" style="1" bestFit="1" customWidth="1"/>
    <col min="7986" max="7986" width="10" style="1" bestFit="1" customWidth="1"/>
    <col min="7987" max="7989" width="9.33203125" style="1" bestFit="1" customWidth="1"/>
    <col min="7990" max="7990" width="10.5546875" style="1" customWidth="1"/>
    <col min="7991" max="7996" width="9.33203125" style="1" bestFit="1" customWidth="1"/>
    <col min="7997" max="7999" width="9.33203125" style="1"/>
    <col min="8000" max="8005" width="9.33203125" style="1" bestFit="1" customWidth="1"/>
    <col min="8006" max="8210" width="9.33203125" style="1"/>
    <col min="8211" max="8211" width="13.44140625" style="1" customWidth="1"/>
    <col min="8212" max="8215" width="9.44140625" style="1" bestFit="1" customWidth="1"/>
    <col min="8216" max="8217" width="11" style="1" bestFit="1" customWidth="1"/>
    <col min="8218" max="8219" width="9.44140625" style="1" bestFit="1" customWidth="1"/>
    <col min="8220" max="8220" width="10.33203125" style="1" bestFit="1" customWidth="1"/>
    <col min="8221" max="8221" width="10" style="1" bestFit="1" customWidth="1"/>
    <col min="8222" max="8223" width="9.44140625" style="1" bestFit="1" customWidth="1"/>
    <col min="8224" max="8224" width="10.33203125" style="1" bestFit="1" customWidth="1"/>
    <col min="8225" max="8225" width="10" style="1" bestFit="1" customWidth="1"/>
    <col min="8226" max="8228" width="9.44140625" style="1" bestFit="1" customWidth="1"/>
    <col min="8229" max="8229" width="9.33203125" style="1" bestFit="1" customWidth="1"/>
    <col min="8230" max="8230" width="9.6640625" style="1" bestFit="1" customWidth="1"/>
    <col min="8231" max="8241" width="9.33203125" style="1" bestFit="1" customWidth="1"/>
    <col min="8242" max="8242" width="10" style="1" bestFit="1" customWidth="1"/>
    <col min="8243" max="8245" width="9.33203125" style="1" bestFit="1" customWidth="1"/>
    <col min="8246" max="8246" width="10.5546875" style="1" customWidth="1"/>
    <col min="8247" max="8252" width="9.33203125" style="1" bestFit="1" customWidth="1"/>
    <col min="8253" max="8255" width="9.33203125" style="1"/>
    <col min="8256" max="8261" width="9.33203125" style="1" bestFit="1" customWidth="1"/>
    <col min="8262" max="8466" width="9.33203125" style="1"/>
    <col min="8467" max="8467" width="13.44140625" style="1" customWidth="1"/>
    <col min="8468" max="8471" width="9.44140625" style="1" bestFit="1" customWidth="1"/>
    <col min="8472" max="8473" width="11" style="1" bestFit="1" customWidth="1"/>
    <col min="8474" max="8475" width="9.44140625" style="1" bestFit="1" customWidth="1"/>
    <col min="8476" max="8476" width="10.33203125" style="1" bestFit="1" customWidth="1"/>
    <col min="8477" max="8477" width="10" style="1" bestFit="1" customWidth="1"/>
    <col min="8478" max="8479" width="9.44140625" style="1" bestFit="1" customWidth="1"/>
    <col min="8480" max="8480" width="10.33203125" style="1" bestFit="1" customWidth="1"/>
    <col min="8481" max="8481" width="10" style="1" bestFit="1" customWidth="1"/>
    <col min="8482" max="8484" width="9.44140625" style="1" bestFit="1" customWidth="1"/>
    <col min="8485" max="8485" width="9.33203125" style="1" bestFit="1" customWidth="1"/>
    <col min="8486" max="8486" width="9.6640625" style="1" bestFit="1" customWidth="1"/>
    <col min="8487" max="8497" width="9.33203125" style="1" bestFit="1" customWidth="1"/>
    <col min="8498" max="8498" width="10" style="1" bestFit="1" customWidth="1"/>
    <col min="8499" max="8501" width="9.33203125" style="1" bestFit="1" customWidth="1"/>
    <col min="8502" max="8502" width="10.5546875" style="1" customWidth="1"/>
    <col min="8503" max="8508" width="9.33203125" style="1" bestFit="1" customWidth="1"/>
    <col min="8509" max="8511" width="9.33203125" style="1"/>
    <col min="8512" max="8517" width="9.33203125" style="1" bestFit="1" customWidth="1"/>
    <col min="8518" max="8722" width="9.33203125" style="1"/>
    <col min="8723" max="8723" width="13.44140625" style="1" customWidth="1"/>
    <col min="8724" max="8727" width="9.44140625" style="1" bestFit="1" customWidth="1"/>
    <col min="8728" max="8729" width="11" style="1" bestFit="1" customWidth="1"/>
    <col min="8730" max="8731" width="9.44140625" style="1" bestFit="1" customWidth="1"/>
    <col min="8732" max="8732" width="10.33203125" style="1" bestFit="1" customWidth="1"/>
    <col min="8733" max="8733" width="10" style="1" bestFit="1" customWidth="1"/>
    <col min="8734" max="8735" width="9.44140625" style="1" bestFit="1" customWidth="1"/>
    <col min="8736" max="8736" width="10.33203125" style="1" bestFit="1" customWidth="1"/>
    <col min="8737" max="8737" width="10" style="1" bestFit="1" customWidth="1"/>
    <col min="8738" max="8740" width="9.44140625" style="1" bestFit="1" customWidth="1"/>
    <col min="8741" max="8741" width="9.33203125" style="1" bestFit="1" customWidth="1"/>
    <col min="8742" max="8742" width="9.6640625" style="1" bestFit="1" customWidth="1"/>
    <col min="8743" max="8753" width="9.33203125" style="1" bestFit="1" customWidth="1"/>
    <col min="8754" max="8754" width="10" style="1" bestFit="1" customWidth="1"/>
    <col min="8755" max="8757" width="9.33203125" style="1" bestFit="1" customWidth="1"/>
    <col min="8758" max="8758" width="10.5546875" style="1" customWidth="1"/>
    <col min="8759" max="8764" width="9.33203125" style="1" bestFit="1" customWidth="1"/>
    <col min="8765" max="8767" width="9.33203125" style="1"/>
    <col min="8768" max="8773" width="9.33203125" style="1" bestFit="1" customWidth="1"/>
    <col min="8774" max="8978" width="9.33203125" style="1"/>
    <col min="8979" max="8979" width="13.44140625" style="1" customWidth="1"/>
    <col min="8980" max="8983" width="9.44140625" style="1" bestFit="1" customWidth="1"/>
    <col min="8984" max="8985" width="11" style="1" bestFit="1" customWidth="1"/>
    <col min="8986" max="8987" width="9.44140625" style="1" bestFit="1" customWidth="1"/>
    <col min="8988" max="8988" width="10.33203125" style="1" bestFit="1" customWidth="1"/>
    <col min="8989" max="8989" width="10" style="1" bestFit="1" customWidth="1"/>
    <col min="8990" max="8991" width="9.44140625" style="1" bestFit="1" customWidth="1"/>
    <col min="8992" max="8992" width="10.33203125" style="1" bestFit="1" customWidth="1"/>
    <col min="8993" max="8993" width="10" style="1" bestFit="1" customWidth="1"/>
    <col min="8994" max="8996" width="9.44140625" style="1" bestFit="1" customWidth="1"/>
    <col min="8997" max="8997" width="9.33203125" style="1" bestFit="1" customWidth="1"/>
    <col min="8998" max="8998" width="9.6640625" style="1" bestFit="1" customWidth="1"/>
    <col min="8999" max="9009" width="9.33203125" style="1" bestFit="1" customWidth="1"/>
    <col min="9010" max="9010" width="10" style="1" bestFit="1" customWidth="1"/>
    <col min="9011" max="9013" width="9.33203125" style="1" bestFit="1" customWidth="1"/>
    <col min="9014" max="9014" width="10.5546875" style="1" customWidth="1"/>
    <col min="9015" max="9020" width="9.33203125" style="1" bestFit="1" customWidth="1"/>
    <col min="9021" max="9023" width="9.33203125" style="1"/>
    <col min="9024" max="9029" width="9.33203125" style="1" bestFit="1" customWidth="1"/>
    <col min="9030" max="9234" width="9.33203125" style="1"/>
    <col min="9235" max="9235" width="13.44140625" style="1" customWidth="1"/>
    <col min="9236" max="9239" width="9.44140625" style="1" bestFit="1" customWidth="1"/>
    <col min="9240" max="9241" width="11" style="1" bestFit="1" customWidth="1"/>
    <col min="9242" max="9243" width="9.44140625" style="1" bestFit="1" customWidth="1"/>
    <col min="9244" max="9244" width="10.33203125" style="1" bestFit="1" customWidth="1"/>
    <col min="9245" max="9245" width="10" style="1" bestFit="1" customWidth="1"/>
    <col min="9246" max="9247" width="9.44140625" style="1" bestFit="1" customWidth="1"/>
    <col min="9248" max="9248" width="10.33203125" style="1" bestFit="1" customWidth="1"/>
    <col min="9249" max="9249" width="10" style="1" bestFit="1" customWidth="1"/>
    <col min="9250" max="9252" width="9.44140625" style="1" bestFit="1" customWidth="1"/>
    <col min="9253" max="9253" width="9.33203125" style="1" bestFit="1" customWidth="1"/>
    <col min="9254" max="9254" width="9.6640625" style="1" bestFit="1" customWidth="1"/>
    <col min="9255" max="9265" width="9.33203125" style="1" bestFit="1" customWidth="1"/>
    <col min="9266" max="9266" width="10" style="1" bestFit="1" customWidth="1"/>
    <col min="9267" max="9269" width="9.33203125" style="1" bestFit="1" customWidth="1"/>
    <col min="9270" max="9270" width="10.5546875" style="1" customWidth="1"/>
    <col min="9271" max="9276" width="9.33203125" style="1" bestFit="1" customWidth="1"/>
    <col min="9277" max="9279" width="9.33203125" style="1"/>
    <col min="9280" max="9285" width="9.33203125" style="1" bestFit="1" customWidth="1"/>
    <col min="9286" max="9490" width="9.33203125" style="1"/>
    <col min="9491" max="9491" width="13.44140625" style="1" customWidth="1"/>
    <col min="9492" max="9495" width="9.44140625" style="1" bestFit="1" customWidth="1"/>
    <col min="9496" max="9497" width="11" style="1" bestFit="1" customWidth="1"/>
    <col min="9498" max="9499" width="9.44140625" style="1" bestFit="1" customWidth="1"/>
    <col min="9500" max="9500" width="10.33203125" style="1" bestFit="1" customWidth="1"/>
    <col min="9501" max="9501" width="10" style="1" bestFit="1" customWidth="1"/>
    <col min="9502" max="9503" width="9.44140625" style="1" bestFit="1" customWidth="1"/>
    <col min="9504" max="9504" width="10.33203125" style="1" bestFit="1" customWidth="1"/>
    <col min="9505" max="9505" width="10" style="1" bestFit="1" customWidth="1"/>
    <col min="9506" max="9508" width="9.44140625" style="1" bestFit="1" customWidth="1"/>
    <col min="9509" max="9509" width="9.33203125" style="1" bestFit="1" customWidth="1"/>
    <col min="9510" max="9510" width="9.6640625" style="1" bestFit="1" customWidth="1"/>
    <col min="9511" max="9521" width="9.33203125" style="1" bestFit="1" customWidth="1"/>
    <col min="9522" max="9522" width="10" style="1" bestFit="1" customWidth="1"/>
    <col min="9523" max="9525" width="9.33203125" style="1" bestFit="1" customWidth="1"/>
    <col min="9526" max="9526" width="10.5546875" style="1" customWidth="1"/>
    <col min="9527" max="9532" width="9.33203125" style="1" bestFit="1" customWidth="1"/>
    <col min="9533" max="9535" width="9.33203125" style="1"/>
    <col min="9536" max="9541" width="9.33203125" style="1" bestFit="1" customWidth="1"/>
    <col min="9542" max="9746" width="9.33203125" style="1"/>
    <col min="9747" max="9747" width="13.44140625" style="1" customWidth="1"/>
    <col min="9748" max="9751" width="9.44140625" style="1" bestFit="1" customWidth="1"/>
    <col min="9752" max="9753" width="11" style="1" bestFit="1" customWidth="1"/>
    <col min="9754" max="9755" width="9.44140625" style="1" bestFit="1" customWidth="1"/>
    <col min="9756" max="9756" width="10.33203125" style="1" bestFit="1" customWidth="1"/>
    <col min="9757" max="9757" width="10" style="1" bestFit="1" customWidth="1"/>
    <col min="9758" max="9759" width="9.44140625" style="1" bestFit="1" customWidth="1"/>
    <col min="9760" max="9760" width="10.33203125" style="1" bestFit="1" customWidth="1"/>
    <col min="9761" max="9761" width="10" style="1" bestFit="1" customWidth="1"/>
    <col min="9762" max="9764" width="9.44140625" style="1" bestFit="1" customWidth="1"/>
    <col min="9765" max="9765" width="9.33203125" style="1" bestFit="1" customWidth="1"/>
    <col min="9766" max="9766" width="9.6640625" style="1" bestFit="1" customWidth="1"/>
    <col min="9767" max="9777" width="9.33203125" style="1" bestFit="1" customWidth="1"/>
    <col min="9778" max="9778" width="10" style="1" bestFit="1" customWidth="1"/>
    <col min="9779" max="9781" width="9.33203125" style="1" bestFit="1" customWidth="1"/>
    <col min="9782" max="9782" width="10.5546875" style="1" customWidth="1"/>
    <col min="9783" max="9788" width="9.33203125" style="1" bestFit="1" customWidth="1"/>
    <col min="9789" max="9791" width="9.33203125" style="1"/>
    <col min="9792" max="9797" width="9.33203125" style="1" bestFit="1" customWidth="1"/>
    <col min="9798" max="10002" width="9.33203125" style="1"/>
    <col min="10003" max="10003" width="13.44140625" style="1" customWidth="1"/>
    <col min="10004" max="10007" width="9.44140625" style="1" bestFit="1" customWidth="1"/>
    <col min="10008" max="10009" width="11" style="1" bestFit="1" customWidth="1"/>
    <col min="10010" max="10011" width="9.44140625" style="1" bestFit="1" customWidth="1"/>
    <col min="10012" max="10012" width="10.33203125" style="1" bestFit="1" customWidth="1"/>
    <col min="10013" max="10013" width="10" style="1" bestFit="1" customWidth="1"/>
    <col min="10014" max="10015" width="9.44140625" style="1" bestFit="1" customWidth="1"/>
    <col min="10016" max="10016" width="10.33203125" style="1" bestFit="1" customWidth="1"/>
    <col min="10017" max="10017" width="10" style="1" bestFit="1" customWidth="1"/>
    <col min="10018" max="10020" width="9.44140625" style="1" bestFit="1" customWidth="1"/>
    <col min="10021" max="10021" width="9.33203125" style="1" bestFit="1" customWidth="1"/>
    <col min="10022" max="10022" width="9.6640625" style="1" bestFit="1" customWidth="1"/>
    <col min="10023" max="10033" width="9.33203125" style="1" bestFit="1" customWidth="1"/>
    <col min="10034" max="10034" width="10" style="1" bestFit="1" customWidth="1"/>
    <col min="10035" max="10037" width="9.33203125" style="1" bestFit="1" customWidth="1"/>
    <col min="10038" max="10038" width="10.5546875" style="1" customWidth="1"/>
    <col min="10039" max="10044" width="9.33203125" style="1" bestFit="1" customWidth="1"/>
    <col min="10045" max="10047" width="9.33203125" style="1"/>
    <col min="10048" max="10053" width="9.33203125" style="1" bestFit="1" customWidth="1"/>
    <col min="10054" max="10258" width="9.33203125" style="1"/>
    <col min="10259" max="10259" width="13.44140625" style="1" customWidth="1"/>
    <col min="10260" max="10263" width="9.44140625" style="1" bestFit="1" customWidth="1"/>
    <col min="10264" max="10265" width="11" style="1" bestFit="1" customWidth="1"/>
    <col min="10266" max="10267" width="9.44140625" style="1" bestFit="1" customWidth="1"/>
    <col min="10268" max="10268" width="10.33203125" style="1" bestFit="1" customWidth="1"/>
    <col min="10269" max="10269" width="10" style="1" bestFit="1" customWidth="1"/>
    <col min="10270" max="10271" width="9.44140625" style="1" bestFit="1" customWidth="1"/>
    <col min="10272" max="10272" width="10.33203125" style="1" bestFit="1" customWidth="1"/>
    <col min="10273" max="10273" width="10" style="1" bestFit="1" customWidth="1"/>
    <col min="10274" max="10276" width="9.44140625" style="1" bestFit="1" customWidth="1"/>
    <col min="10277" max="10277" width="9.33203125" style="1" bestFit="1" customWidth="1"/>
    <col min="10278" max="10278" width="9.6640625" style="1" bestFit="1" customWidth="1"/>
    <col min="10279" max="10289" width="9.33203125" style="1" bestFit="1" customWidth="1"/>
    <col min="10290" max="10290" width="10" style="1" bestFit="1" customWidth="1"/>
    <col min="10291" max="10293" width="9.33203125" style="1" bestFit="1" customWidth="1"/>
    <col min="10294" max="10294" width="10.5546875" style="1" customWidth="1"/>
    <col min="10295" max="10300" width="9.33203125" style="1" bestFit="1" customWidth="1"/>
    <col min="10301" max="10303" width="9.33203125" style="1"/>
    <col min="10304" max="10309" width="9.33203125" style="1" bestFit="1" customWidth="1"/>
    <col min="10310" max="10514" width="9.33203125" style="1"/>
    <col min="10515" max="10515" width="13.44140625" style="1" customWidth="1"/>
    <col min="10516" max="10519" width="9.44140625" style="1" bestFit="1" customWidth="1"/>
    <col min="10520" max="10521" width="11" style="1" bestFit="1" customWidth="1"/>
    <col min="10522" max="10523" width="9.44140625" style="1" bestFit="1" customWidth="1"/>
    <col min="10524" max="10524" width="10.33203125" style="1" bestFit="1" customWidth="1"/>
    <col min="10525" max="10525" width="10" style="1" bestFit="1" customWidth="1"/>
    <col min="10526" max="10527" width="9.44140625" style="1" bestFit="1" customWidth="1"/>
    <col min="10528" max="10528" width="10.33203125" style="1" bestFit="1" customWidth="1"/>
    <col min="10529" max="10529" width="10" style="1" bestFit="1" customWidth="1"/>
    <col min="10530" max="10532" width="9.44140625" style="1" bestFit="1" customWidth="1"/>
    <col min="10533" max="10533" width="9.33203125" style="1" bestFit="1" customWidth="1"/>
    <col min="10534" max="10534" width="9.6640625" style="1" bestFit="1" customWidth="1"/>
    <col min="10535" max="10545" width="9.33203125" style="1" bestFit="1" customWidth="1"/>
    <col min="10546" max="10546" width="10" style="1" bestFit="1" customWidth="1"/>
    <col min="10547" max="10549" width="9.33203125" style="1" bestFit="1" customWidth="1"/>
    <col min="10550" max="10550" width="10.5546875" style="1" customWidth="1"/>
    <col min="10551" max="10556" width="9.33203125" style="1" bestFit="1" customWidth="1"/>
    <col min="10557" max="10559" width="9.33203125" style="1"/>
    <col min="10560" max="10565" width="9.33203125" style="1" bestFit="1" customWidth="1"/>
    <col min="10566" max="10770" width="9.33203125" style="1"/>
    <col min="10771" max="10771" width="13.44140625" style="1" customWidth="1"/>
    <col min="10772" max="10775" width="9.44140625" style="1" bestFit="1" customWidth="1"/>
    <col min="10776" max="10777" width="11" style="1" bestFit="1" customWidth="1"/>
    <col min="10778" max="10779" width="9.44140625" style="1" bestFit="1" customWidth="1"/>
    <col min="10780" max="10780" width="10.33203125" style="1" bestFit="1" customWidth="1"/>
    <col min="10781" max="10781" width="10" style="1" bestFit="1" customWidth="1"/>
    <col min="10782" max="10783" width="9.44140625" style="1" bestFit="1" customWidth="1"/>
    <col min="10784" max="10784" width="10.33203125" style="1" bestFit="1" customWidth="1"/>
    <col min="10785" max="10785" width="10" style="1" bestFit="1" customWidth="1"/>
    <col min="10786" max="10788" width="9.44140625" style="1" bestFit="1" customWidth="1"/>
    <col min="10789" max="10789" width="9.33203125" style="1" bestFit="1" customWidth="1"/>
    <col min="10790" max="10790" width="9.6640625" style="1" bestFit="1" customWidth="1"/>
    <col min="10791" max="10801" width="9.33203125" style="1" bestFit="1" customWidth="1"/>
    <col min="10802" max="10802" width="10" style="1" bestFit="1" customWidth="1"/>
    <col min="10803" max="10805" width="9.33203125" style="1" bestFit="1" customWidth="1"/>
    <col min="10806" max="10806" width="10.5546875" style="1" customWidth="1"/>
    <col min="10807" max="10812" width="9.33203125" style="1" bestFit="1" customWidth="1"/>
    <col min="10813" max="10815" width="9.33203125" style="1"/>
    <col min="10816" max="10821" width="9.33203125" style="1" bestFit="1" customWidth="1"/>
    <col min="10822" max="11026" width="9.33203125" style="1"/>
    <col min="11027" max="11027" width="13.44140625" style="1" customWidth="1"/>
    <col min="11028" max="11031" width="9.44140625" style="1" bestFit="1" customWidth="1"/>
    <col min="11032" max="11033" width="11" style="1" bestFit="1" customWidth="1"/>
    <col min="11034" max="11035" width="9.44140625" style="1" bestFit="1" customWidth="1"/>
    <col min="11036" max="11036" width="10.33203125" style="1" bestFit="1" customWidth="1"/>
    <col min="11037" max="11037" width="10" style="1" bestFit="1" customWidth="1"/>
    <col min="11038" max="11039" width="9.44140625" style="1" bestFit="1" customWidth="1"/>
    <col min="11040" max="11040" width="10.33203125" style="1" bestFit="1" customWidth="1"/>
    <col min="11041" max="11041" width="10" style="1" bestFit="1" customWidth="1"/>
    <col min="11042" max="11044" width="9.44140625" style="1" bestFit="1" customWidth="1"/>
    <col min="11045" max="11045" width="9.33203125" style="1" bestFit="1" customWidth="1"/>
    <col min="11046" max="11046" width="9.6640625" style="1" bestFit="1" customWidth="1"/>
    <col min="11047" max="11057" width="9.33203125" style="1" bestFit="1" customWidth="1"/>
    <col min="11058" max="11058" width="10" style="1" bestFit="1" customWidth="1"/>
    <col min="11059" max="11061" width="9.33203125" style="1" bestFit="1" customWidth="1"/>
    <col min="11062" max="11062" width="10.5546875" style="1" customWidth="1"/>
    <col min="11063" max="11068" width="9.33203125" style="1" bestFit="1" customWidth="1"/>
    <col min="11069" max="11071" width="9.33203125" style="1"/>
    <col min="11072" max="11077" width="9.33203125" style="1" bestFit="1" customWidth="1"/>
    <col min="11078" max="11282" width="9.33203125" style="1"/>
    <col min="11283" max="11283" width="13.44140625" style="1" customWidth="1"/>
    <col min="11284" max="11287" width="9.44140625" style="1" bestFit="1" customWidth="1"/>
    <col min="11288" max="11289" width="11" style="1" bestFit="1" customWidth="1"/>
    <col min="11290" max="11291" width="9.44140625" style="1" bestFit="1" customWidth="1"/>
    <col min="11292" max="11292" width="10.33203125" style="1" bestFit="1" customWidth="1"/>
    <col min="11293" max="11293" width="10" style="1" bestFit="1" customWidth="1"/>
    <col min="11294" max="11295" width="9.44140625" style="1" bestFit="1" customWidth="1"/>
    <col min="11296" max="11296" width="10.33203125" style="1" bestFit="1" customWidth="1"/>
    <col min="11297" max="11297" width="10" style="1" bestFit="1" customWidth="1"/>
    <col min="11298" max="11300" width="9.44140625" style="1" bestFit="1" customWidth="1"/>
    <col min="11301" max="11301" width="9.33203125" style="1" bestFit="1" customWidth="1"/>
    <col min="11302" max="11302" width="9.6640625" style="1" bestFit="1" customWidth="1"/>
    <col min="11303" max="11313" width="9.33203125" style="1" bestFit="1" customWidth="1"/>
    <col min="11314" max="11314" width="10" style="1" bestFit="1" customWidth="1"/>
    <col min="11315" max="11317" width="9.33203125" style="1" bestFit="1" customWidth="1"/>
    <col min="11318" max="11318" width="10.5546875" style="1" customWidth="1"/>
    <col min="11319" max="11324" width="9.33203125" style="1" bestFit="1" customWidth="1"/>
    <col min="11325" max="11327" width="9.33203125" style="1"/>
    <col min="11328" max="11333" width="9.33203125" style="1" bestFit="1" customWidth="1"/>
    <col min="11334" max="11538" width="9.33203125" style="1"/>
    <col min="11539" max="11539" width="13.44140625" style="1" customWidth="1"/>
    <col min="11540" max="11543" width="9.44140625" style="1" bestFit="1" customWidth="1"/>
    <col min="11544" max="11545" width="11" style="1" bestFit="1" customWidth="1"/>
    <col min="11546" max="11547" width="9.44140625" style="1" bestFit="1" customWidth="1"/>
    <col min="11548" max="11548" width="10.33203125" style="1" bestFit="1" customWidth="1"/>
    <col min="11549" max="11549" width="10" style="1" bestFit="1" customWidth="1"/>
    <col min="11550" max="11551" width="9.44140625" style="1" bestFit="1" customWidth="1"/>
    <col min="11552" max="11552" width="10.33203125" style="1" bestFit="1" customWidth="1"/>
    <col min="11553" max="11553" width="10" style="1" bestFit="1" customWidth="1"/>
    <col min="11554" max="11556" width="9.44140625" style="1" bestFit="1" customWidth="1"/>
    <col min="11557" max="11557" width="9.33203125" style="1" bestFit="1" customWidth="1"/>
    <col min="11558" max="11558" width="9.6640625" style="1" bestFit="1" customWidth="1"/>
    <col min="11559" max="11569" width="9.33203125" style="1" bestFit="1" customWidth="1"/>
    <col min="11570" max="11570" width="10" style="1" bestFit="1" customWidth="1"/>
    <col min="11571" max="11573" width="9.33203125" style="1" bestFit="1" customWidth="1"/>
    <col min="11574" max="11574" width="10.5546875" style="1" customWidth="1"/>
    <col min="11575" max="11580" width="9.33203125" style="1" bestFit="1" customWidth="1"/>
    <col min="11581" max="11583" width="9.33203125" style="1"/>
    <col min="11584" max="11589" width="9.33203125" style="1" bestFit="1" customWidth="1"/>
    <col min="11590" max="11794" width="9.33203125" style="1"/>
    <col min="11795" max="11795" width="13.44140625" style="1" customWidth="1"/>
    <col min="11796" max="11799" width="9.44140625" style="1" bestFit="1" customWidth="1"/>
    <col min="11800" max="11801" width="11" style="1" bestFit="1" customWidth="1"/>
    <col min="11802" max="11803" width="9.44140625" style="1" bestFit="1" customWidth="1"/>
    <col min="11804" max="11804" width="10.33203125" style="1" bestFit="1" customWidth="1"/>
    <col min="11805" max="11805" width="10" style="1" bestFit="1" customWidth="1"/>
    <col min="11806" max="11807" width="9.44140625" style="1" bestFit="1" customWidth="1"/>
    <col min="11808" max="11808" width="10.33203125" style="1" bestFit="1" customWidth="1"/>
    <col min="11809" max="11809" width="10" style="1" bestFit="1" customWidth="1"/>
    <col min="11810" max="11812" width="9.44140625" style="1" bestFit="1" customWidth="1"/>
    <col min="11813" max="11813" width="9.33203125" style="1" bestFit="1" customWidth="1"/>
    <col min="11814" max="11814" width="9.6640625" style="1" bestFit="1" customWidth="1"/>
    <col min="11815" max="11825" width="9.33203125" style="1" bestFit="1" customWidth="1"/>
    <col min="11826" max="11826" width="10" style="1" bestFit="1" customWidth="1"/>
    <col min="11827" max="11829" width="9.33203125" style="1" bestFit="1" customWidth="1"/>
    <col min="11830" max="11830" width="10.5546875" style="1" customWidth="1"/>
    <col min="11831" max="11836" width="9.33203125" style="1" bestFit="1" customWidth="1"/>
    <col min="11837" max="11839" width="9.33203125" style="1"/>
    <col min="11840" max="11845" width="9.33203125" style="1" bestFit="1" customWidth="1"/>
    <col min="11846" max="12050" width="9.33203125" style="1"/>
    <col min="12051" max="12051" width="13.44140625" style="1" customWidth="1"/>
    <col min="12052" max="12055" width="9.44140625" style="1" bestFit="1" customWidth="1"/>
    <col min="12056" max="12057" width="11" style="1" bestFit="1" customWidth="1"/>
    <col min="12058" max="12059" width="9.44140625" style="1" bestFit="1" customWidth="1"/>
    <col min="12060" max="12060" width="10.33203125" style="1" bestFit="1" customWidth="1"/>
    <col min="12061" max="12061" width="10" style="1" bestFit="1" customWidth="1"/>
    <col min="12062" max="12063" width="9.44140625" style="1" bestFit="1" customWidth="1"/>
    <col min="12064" max="12064" width="10.33203125" style="1" bestFit="1" customWidth="1"/>
    <col min="12065" max="12065" width="10" style="1" bestFit="1" customWidth="1"/>
    <col min="12066" max="12068" width="9.44140625" style="1" bestFit="1" customWidth="1"/>
    <col min="12069" max="12069" width="9.33203125" style="1" bestFit="1" customWidth="1"/>
    <col min="12070" max="12070" width="9.6640625" style="1" bestFit="1" customWidth="1"/>
    <col min="12071" max="12081" width="9.33203125" style="1" bestFit="1" customWidth="1"/>
    <col min="12082" max="12082" width="10" style="1" bestFit="1" customWidth="1"/>
    <col min="12083" max="12085" width="9.33203125" style="1" bestFit="1" customWidth="1"/>
    <col min="12086" max="12086" width="10.5546875" style="1" customWidth="1"/>
    <col min="12087" max="12092" width="9.33203125" style="1" bestFit="1" customWidth="1"/>
    <col min="12093" max="12095" width="9.33203125" style="1"/>
    <col min="12096" max="12101" width="9.33203125" style="1" bestFit="1" customWidth="1"/>
    <col min="12102" max="12306" width="9.33203125" style="1"/>
    <col min="12307" max="12307" width="13.44140625" style="1" customWidth="1"/>
    <col min="12308" max="12311" width="9.44140625" style="1" bestFit="1" customWidth="1"/>
    <col min="12312" max="12313" width="11" style="1" bestFit="1" customWidth="1"/>
    <col min="12314" max="12315" width="9.44140625" style="1" bestFit="1" customWidth="1"/>
    <col min="12316" max="12316" width="10.33203125" style="1" bestFit="1" customWidth="1"/>
    <col min="12317" max="12317" width="10" style="1" bestFit="1" customWidth="1"/>
    <col min="12318" max="12319" width="9.44140625" style="1" bestFit="1" customWidth="1"/>
    <col min="12320" max="12320" width="10.33203125" style="1" bestFit="1" customWidth="1"/>
    <col min="12321" max="12321" width="10" style="1" bestFit="1" customWidth="1"/>
    <col min="12322" max="12324" width="9.44140625" style="1" bestFit="1" customWidth="1"/>
    <col min="12325" max="12325" width="9.33203125" style="1" bestFit="1" customWidth="1"/>
    <col min="12326" max="12326" width="9.6640625" style="1" bestFit="1" customWidth="1"/>
    <col min="12327" max="12337" width="9.33203125" style="1" bestFit="1" customWidth="1"/>
    <col min="12338" max="12338" width="10" style="1" bestFit="1" customWidth="1"/>
    <col min="12339" max="12341" width="9.33203125" style="1" bestFit="1" customWidth="1"/>
    <col min="12342" max="12342" width="10.5546875" style="1" customWidth="1"/>
    <col min="12343" max="12348" width="9.33203125" style="1" bestFit="1" customWidth="1"/>
    <col min="12349" max="12351" width="9.33203125" style="1"/>
    <col min="12352" max="12357" width="9.33203125" style="1" bestFit="1" customWidth="1"/>
    <col min="12358" max="12562" width="9.33203125" style="1"/>
    <col min="12563" max="12563" width="13.44140625" style="1" customWidth="1"/>
    <col min="12564" max="12567" width="9.44140625" style="1" bestFit="1" customWidth="1"/>
    <col min="12568" max="12569" width="11" style="1" bestFit="1" customWidth="1"/>
    <col min="12570" max="12571" width="9.44140625" style="1" bestFit="1" customWidth="1"/>
    <col min="12572" max="12572" width="10.33203125" style="1" bestFit="1" customWidth="1"/>
    <col min="12573" max="12573" width="10" style="1" bestFit="1" customWidth="1"/>
    <col min="12574" max="12575" width="9.44140625" style="1" bestFit="1" customWidth="1"/>
    <col min="12576" max="12576" width="10.33203125" style="1" bestFit="1" customWidth="1"/>
    <col min="12577" max="12577" width="10" style="1" bestFit="1" customWidth="1"/>
    <col min="12578" max="12580" width="9.44140625" style="1" bestFit="1" customWidth="1"/>
    <col min="12581" max="12581" width="9.33203125" style="1" bestFit="1" customWidth="1"/>
    <col min="12582" max="12582" width="9.6640625" style="1" bestFit="1" customWidth="1"/>
    <col min="12583" max="12593" width="9.33203125" style="1" bestFit="1" customWidth="1"/>
    <col min="12594" max="12594" width="10" style="1" bestFit="1" customWidth="1"/>
    <col min="12595" max="12597" width="9.33203125" style="1" bestFit="1" customWidth="1"/>
    <col min="12598" max="12598" width="10.5546875" style="1" customWidth="1"/>
    <col min="12599" max="12604" width="9.33203125" style="1" bestFit="1" customWidth="1"/>
    <col min="12605" max="12607" width="9.33203125" style="1"/>
    <col min="12608" max="12613" width="9.33203125" style="1" bestFit="1" customWidth="1"/>
    <col min="12614" max="12818" width="9.33203125" style="1"/>
    <col min="12819" max="12819" width="13.44140625" style="1" customWidth="1"/>
    <col min="12820" max="12823" width="9.44140625" style="1" bestFit="1" customWidth="1"/>
    <col min="12824" max="12825" width="11" style="1" bestFit="1" customWidth="1"/>
    <col min="12826" max="12827" width="9.44140625" style="1" bestFit="1" customWidth="1"/>
    <col min="12828" max="12828" width="10.33203125" style="1" bestFit="1" customWidth="1"/>
    <col min="12829" max="12829" width="10" style="1" bestFit="1" customWidth="1"/>
    <col min="12830" max="12831" width="9.44140625" style="1" bestFit="1" customWidth="1"/>
    <col min="12832" max="12832" width="10.33203125" style="1" bestFit="1" customWidth="1"/>
    <col min="12833" max="12833" width="10" style="1" bestFit="1" customWidth="1"/>
    <col min="12834" max="12836" width="9.44140625" style="1" bestFit="1" customWidth="1"/>
    <col min="12837" max="12837" width="9.33203125" style="1" bestFit="1" customWidth="1"/>
    <col min="12838" max="12838" width="9.6640625" style="1" bestFit="1" customWidth="1"/>
    <col min="12839" max="12849" width="9.33203125" style="1" bestFit="1" customWidth="1"/>
    <col min="12850" max="12850" width="10" style="1" bestFit="1" customWidth="1"/>
    <col min="12851" max="12853" width="9.33203125" style="1" bestFit="1" customWidth="1"/>
    <col min="12854" max="12854" width="10.5546875" style="1" customWidth="1"/>
    <col min="12855" max="12860" width="9.33203125" style="1" bestFit="1" customWidth="1"/>
    <col min="12861" max="12863" width="9.33203125" style="1"/>
    <col min="12864" max="12869" width="9.33203125" style="1" bestFit="1" customWidth="1"/>
    <col min="12870" max="13074" width="9.33203125" style="1"/>
    <col min="13075" max="13075" width="13.44140625" style="1" customWidth="1"/>
    <col min="13076" max="13079" width="9.44140625" style="1" bestFit="1" customWidth="1"/>
    <col min="13080" max="13081" width="11" style="1" bestFit="1" customWidth="1"/>
    <col min="13082" max="13083" width="9.44140625" style="1" bestFit="1" customWidth="1"/>
    <col min="13084" max="13084" width="10.33203125" style="1" bestFit="1" customWidth="1"/>
    <col min="13085" max="13085" width="10" style="1" bestFit="1" customWidth="1"/>
    <col min="13086" max="13087" width="9.44140625" style="1" bestFit="1" customWidth="1"/>
    <col min="13088" max="13088" width="10.33203125" style="1" bestFit="1" customWidth="1"/>
    <col min="13089" max="13089" width="10" style="1" bestFit="1" customWidth="1"/>
    <col min="13090" max="13092" width="9.44140625" style="1" bestFit="1" customWidth="1"/>
    <col min="13093" max="13093" width="9.33203125" style="1" bestFit="1" customWidth="1"/>
    <col min="13094" max="13094" width="9.6640625" style="1" bestFit="1" customWidth="1"/>
    <col min="13095" max="13105" width="9.33203125" style="1" bestFit="1" customWidth="1"/>
    <col min="13106" max="13106" width="10" style="1" bestFit="1" customWidth="1"/>
    <col min="13107" max="13109" width="9.33203125" style="1" bestFit="1" customWidth="1"/>
    <col min="13110" max="13110" width="10.5546875" style="1" customWidth="1"/>
    <col min="13111" max="13116" width="9.33203125" style="1" bestFit="1" customWidth="1"/>
    <col min="13117" max="13119" width="9.33203125" style="1"/>
    <col min="13120" max="13125" width="9.33203125" style="1" bestFit="1" customWidth="1"/>
    <col min="13126" max="13330" width="9.33203125" style="1"/>
    <col min="13331" max="13331" width="13.44140625" style="1" customWidth="1"/>
    <col min="13332" max="13335" width="9.44140625" style="1" bestFit="1" customWidth="1"/>
    <col min="13336" max="13337" width="11" style="1" bestFit="1" customWidth="1"/>
    <col min="13338" max="13339" width="9.44140625" style="1" bestFit="1" customWidth="1"/>
    <col min="13340" max="13340" width="10.33203125" style="1" bestFit="1" customWidth="1"/>
    <col min="13341" max="13341" width="10" style="1" bestFit="1" customWidth="1"/>
    <col min="13342" max="13343" width="9.44140625" style="1" bestFit="1" customWidth="1"/>
    <col min="13344" max="13344" width="10.33203125" style="1" bestFit="1" customWidth="1"/>
    <col min="13345" max="13345" width="10" style="1" bestFit="1" customWidth="1"/>
    <col min="13346" max="13348" width="9.44140625" style="1" bestFit="1" customWidth="1"/>
    <col min="13349" max="13349" width="9.33203125" style="1" bestFit="1" customWidth="1"/>
    <col min="13350" max="13350" width="9.6640625" style="1" bestFit="1" customWidth="1"/>
    <col min="13351" max="13361" width="9.33203125" style="1" bestFit="1" customWidth="1"/>
    <col min="13362" max="13362" width="10" style="1" bestFit="1" customWidth="1"/>
    <col min="13363" max="13365" width="9.33203125" style="1" bestFit="1" customWidth="1"/>
    <col min="13366" max="13366" width="10.5546875" style="1" customWidth="1"/>
    <col min="13367" max="13372" width="9.33203125" style="1" bestFit="1" customWidth="1"/>
    <col min="13373" max="13375" width="9.33203125" style="1"/>
    <col min="13376" max="13381" width="9.33203125" style="1" bestFit="1" customWidth="1"/>
    <col min="13382" max="13586" width="9.33203125" style="1"/>
    <col min="13587" max="13587" width="13.44140625" style="1" customWidth="1"/>
    <col min="13588" max="13591" width="9.44140625" style="1" bestFit="1" customWidth="1"/>
    <col min="13592" max="13593" width="11" style="1" bestFit="1" customWidth="1"/>
    <col min="13594" max="13595" width="9.44140625" style="1" bestFit="1" customWidth="1"/>
    <col min="13596" max="13596" width="10.33203125" style="1" bestFit="1" customWidth="1"/>
    <col min="13597" max="13597" width="10" style="1" bestFit="1" customWidth="1"/>
    <col min="13598" max="13599" width="9.44140625" style="1" bestFit="1" customWidth="1"/>
    <col min="13600" max="13600" width="10.33203125" style="1" bestFit="1" customWidth="1"/>
    <col min="13601" max="13601" width="10" style="1" bestFit="1" customWidth="1"/>
    <col min="13602" max="13604" width="9.44140625" style="1" bestFit="1" customWidth="1"/>
    <col min="13605" max="13605" width="9.33203125" style="1" bestFit="1" customWidth="1"/>
    <col min="13606" max="13606" width="9.6640625" style="1" bestFit="1" customWidth="1"/>
    <col min="13607" max="13617" width="9.33203125" style="1" bestFit="1" customWidth="1"/>
    <col min="13618" max="13618" width="10" style="1" bestFit="1" customWidth="1"/>
    <col min="13619" max="13621" width="9.33203125" style="1" bestFit="1" customWidth="1"/>
    <col min="13622" max="13622" width="10.5546875" style="1" customWidth="1"/>
    <col min="13623" max="13628" width="9.33203125" style="1" bestFit="1" customWidth="1"/>
    <col min="13629" max="13631" width="9.33203125" style="1"/>
    <col min="13632" max="13637" width="9.33203125" style="1" bestFit="1" customWidth="1"/>
    <col min="13638" max="13842" width="9.33203125" style="1"/>
    <col min="13843" max="13843" width="13.44140625" style="1" customWidth="1"/>
    <col min="13844" max="13847" width="9.44140625" style="1" bestFit="1" customWidth="1"/>
    <col min="13848" max="13849" width="11" style="1" bestFit="1" customWidth="1"/>
    <col min="13850" max="13851" width="9.44140625" style="1" bestFit="1" customWidth="1"/>
    <col min="13852" max="13852" width="10.33203125" style="1" bestFit="1" customWidth="1"/>
    <col min="13853" max="13853" width="10" style="1" bestFit="1" customWidth="1"/>
    <col min="13854" max="13855" width="9.44140625" style="1" bestFit="1" customWidth="1"/>
    <col min="13856" max="13856" width="10.33203125" style="1" bestFit="1" customWidth="1"/>
    <col min="13857" max="13857" width="10" style="1" bestFit="1" customWidth="1"/>
    <col min="13858" max="13860" width="9.44140625" style="1" bestFit="1" customWidth="1"/>
    <col min="13861" max="13861" width="9.33203125" style="1" bestFit="1" customWidth="1"/>
    <col min="13862" max="13862" width="9.6640625" style="1" bestFit="1" customWidth="1"/>
    <col min="13863" max="13873" width="9.33203125" style="1" bestFit="1" customWidth="1"/>
    <col min="13874" max="13874" width="10" style="1" bestFit="1" customWidth="1"/>
    <col min="13875" max="13877" width="9.33203125" style="1" bestFit="1" customWidth="1"/>
    <col min="13878" max="13878" width="10.5546875" style="1" customWidth="1"/>
    <col min="13879" max="13884" width="9.33203125" style="1" bestFit="1" customWidth="1"/>
    <col min="13885" max="13887" width="9.33203125" style="1"/>
    <col min="13888" max="13893" width="9.33203125" style="1" bestFit="1" customWidth="1"/>
    <col min="13894" max="14098" width="9.33203125" style="1"/>
    <col min="14099" max="14099" width="13.44140625" style="1" customWidth="1"/>
    <col min="14100" max="14103" width="9.44140625" style="1" bestFit="1" customWidth="1"/>
    <col min="14104" max="14105" width="11" style="1" bestFit="1" customWidth="1"/>
    <col min="14106" max="14107" width="9.44140625" style="1" bestFit="1" customWidth="1"/>
    <col min="14108" max="14108" width="10.33203125" style="1" bestFit="1" customWidth="1"/>
    <col min="14109" max="14109" width="10" style="1" bestFit="1" customWidth="1"/>
    <col min="14110" max="14111" width="9.44140625" style="1" bestFit="1" customWidth="1"/>
    <col min="14112" max="14112" width="10.33203125" style="1" bestFit="1" customWidth="1"/>
    <col min="14113" max="14113" width="10" style="1" bestFit="1" customWidth="1"/>
    <col min="14114" max="14116" width="9.44140625" style="1" bestFit="1" customWidth="1"/>
    <col min="14117" max="14117" width="9.33203125" style="1" bestFit="1" customWidth="1"/>
    <col min="14118" max="14118" width="9.6640625" style="1" bestFit="1" customWidth="1"/>
    <col min="14119" max="14129" width="9.33203125" style="1" bestFit="1" customWidth="1"/>
    <col min="14130" max="14130" width="10" style="1" bestFit="1" customWidth="1"/>
    <col min="14131" max="14133" width="9.33203125" style="1" bestFit="1" customWidth="1"/>
    <col min="14134" max="14134" width="10.5546875" style="1" customWidth="1"/>
    <col min="14135" max="14140" width="9.33203125" style="1" bestFit="1" customWidth="1"/>
    <col min="14141" max="14143" width="9.33203125" style="1"/>
    <col min="14144" max="14149" width="9.33203125" style="1" bestFit="1" customWidth="1"/>
    <col min="14150" max="14354" width="9.33203125" style="1"/>
    <col min="14355" max="14355" width="13.44140625" style="1" customWidth="1"/>
    <col min="14356" max="14359" width="9.44140625" style="1" bestFit="1" customWidth="1"/>
    <col min="14360" max="14361" width="11" style="1" bestFit="1" customWidth="1"/>
    <col min="14362" max="14363" width="9.44140625" style="1" bestFit="1" customWidth="1"/>
    <col min="14364" max="14364" width="10.33203125" style="1" bestFit="1" customWidth="1"/>
    <col min="14365" max="14365" width="10" style="1" bestFit="1" customWidth="1"/>
    <col min="14366" max="14367" width="9.44140625" style="1" bestFit="1" customWidth="1"/>
    <col min="14368" max="14368" width="10.33203125" style="1" bestFit="1" customWidth="1"/>
    <col min="14369" max="14369" width="10" style="1" bestFit="1" customWidth="1"/>
    <col min="14370" max="14372" width="9.44140625" style="1" bestFit="1" customWidth="1"/>
    <col min="14373" max="14373" width="9.33203125" style="1" bestFit="1" customWidth="1"/>
    <col min="14374" max="14374" width="9.6640625" style="1" bestFit="1" customWidth="1"/>
    <col min="14375" max="14385" width="9.33203125" style="1" bestFit="1" customWidth="1"/>
    <col min="14386" max="14386" width="10" style="1" bestFit="1" customWidth="1"/>
    <col min="14387" max="14389" width="9.33203125" style="1" bestFit="1" customWidth="1"/>
    <col min="14390" max="14390" width="10.5546875" style="1" customWidth="1"/>
    <col min="14391" max="14396" width="9.33203125" style="1" bestFit="1" customWidth="1"/>
    <col min="14397" max="14399" width="9.33203125" style="1"/>
    <col min="14400" max="14405" width="9.33203125" style="1" bestFit="1" customWidth="1"/>
    <col min="14406" max="14610" width="9.33203125" style="1"/>
    <col min="14611" max="14611" width="13.44140625" style="1" customWidth="1"/>
    <col min="14612" max="14615" width="9.44140625" style="1" bestFit="1" customWidth="1"/>
    <col min="14616" max="14617" width="11" style="1" bestFit="1" customWidth="1"/>
    <col min="14618" max="14619" width="9.44140625" style="1" bestFit="1" customWidth="1"/>
    <col min="14620" max="14620" width="10.33203125" style="1" bestFit="1" customWidth="1"/>
    <col min="14621" max="14621" width="10" style="1" bestFit="1" customWidth="1"/>
    <col min="14622" max="14623" width="9.44140625" style="1" bestFit="1" customWidth="1"/>
    <col min="14624" max="14624" width="10.33203125" style="1" bestFit="1" customWidth="1"/>
    <col min="14625" max="14625" width="10" style="1" bestFit="1" customWidth="1"/>
    <col min="14626" max="14628" width="9.44140625" style="1" bestFit="1" customWidth="1"/>
    <col min="14629" max="14629" width="9.33203125" style="1" bestFit="1" customWidth="1"/>
    <col min="14630" max="14630" width="9.6640625" style="1" bestFit="1" customWidth="1"/>
    <col min="14631" max="14641" width="9.33203125" style="1" bestFit="1" customWidth="1"/>
    <col min="14642" max="14642" width="10" style="1" bestFit="1" customWidth="1"/>
    <col min="14643" max="14645" width="9.33203125" style="1" bestFit="1" customWidth="1"/>
    <col min="14646" max="14646" width="10.5546875" style="1" customWidth="1"/>
    <col min="14647" max="14652" width="9.33203125" style="1" bestFit="1" customWidth="1"/>
    <col min="14653" max="14655" width="9.33203125" style="1"/>
    <col min="14656" max="14661" width="9.33203125" style="1" bestFit="1" customWidth="1"/>
    <col min="14662" max="14866" width="9.33203125" style="1"/>
    <col min="14867" max="14867" width="13.44140625" style="1" customWidth="1"/>
    <col min="14868" max="14871" width="9.44140625" style="1" bestFit="1" customWidth="1"/>
    <col min="14872" max="14873" width="11" style="1" bestFit="1" customWidth="1"/>
    <col min="14874" max="14875" width="9.44140625" style="1" bestFit="1" customWidth="1"/>
    <col min="14876" max="14876" width="10.33203125" style="1" bestFit="1" customWidth="1"/>
    <col min="14877" max="14877" width="10" style="1" bestFit="1" customWidth="1"/>
    <col min="14878" max="14879" width="9.44140625" style="1" bestFit="1" customWidth="1"/>
    <col min="14880" max="14880" width="10.33203125" style="1" bestFit="1" customWidth="1"/>
    <col min="14881" max="14881" width="10" style="1" bestFit="1" customWidth="1"/>
    <col min="14882" max="14884" width="9.44140625" style="1" bestFit="1" customWidth="1"/>
    <col min="14885" max="14885" width="9.33203125" style="1" bestFit="1" customWidth="1"/>
    <col min="14886" max="14886" width="9.6640625" style="1" bestFit="1" customWidth="1"/>
    <col min="14887" max="14897" width="9.33203125" style="1" bestFit="1" customWidth="1"/>
    <col min="14898" max="14898" width="10" style="1" bestFit="1" customWidth="1"/>
    <col min="14899" max="14901" width="9.33203125" style="1" bestFit="1" customWidth="1"/>
    <col min="14902" max="14902" width="10.5546875" style="1" customWidth="1"/>
    <col min="14903" max="14908" width="9.33203125" style="1" bestFit="1" customWidth="1"/>
    <col min="14909" max="14911" width="9.33203125" style="1"/>
    <col min="14912" max="14917" width="9.33203125" style="1" bestFit="1" customWidth="1"/>
    <col min="14918" max="15122" width="9.33203125" style="1"/>
    <col min="15123" max="15123" width="13.44140625" style="1" customWidth="1"/>
    <col min="15124" max="15127" width="9.44140625" style="1" bestFit="1" customWidth="1"/>
    <col min="15128" max="15129" width="11" style="1" bestFit="1" customWidth="1"/>
    <col min="15130" max="15131" width="9.44140625" style="1" bestFit="1" customWidth="1"/>
    <col min="15132" max="15132" width="10.33203125" style="1" bestFit="1" customWidth="1"/>
    <col min="15133" max="15133" width="10" style="1" bestFit="1" customWidth="1"/>
    <col min="15134" max="15135" width="9.44140625" style="1" bestFit="1" customWidth="1"/>
    <col min="15136" max="15136" width="10.33203125" style="1" bestFit="1" customWidth="1"/>
    <col min="15137" max="15137" width="10" style="1" bestFit="1" customWidth="1"/>
    <col min="15138" max="15140" width="9.44140625" style="1" bestFit="1" customWidth="1"/>
    <col min="15141" max="15141" width="9.33203125" style="1" bestFit="1" customWidth="1"/>
    <col min="15142" max="15142" width="9.6640625" style="1" bestFit="1" customWidth="1"/>
    <col min="15143" max="15153" width="9.33203125" style="1" bestFit="1" customWidth="1"/>
    <col min="15154" max="15154" width="10" style="1" bestFit="1" customWidth="1"/>
    <col min="15155" max="15157" width="9.33203125" style="1" bestFit="1" customWidth="1"/>
    <col min="15158" max="15158" width="10.5546875" style="1" customWidth="1"/>
    <col min="15159" max="15164" width="9.33203125" style="1" bestFit="1" customWidth="1"/>
    <col min="15165" max="15167" width="9.33203125" style="1"/>
    <col min="15168" max="15173" width="9.33203125" style="1" bestFit="1" customWidth="1"/>
    <col min="15174" max="15378" width="9.33203125" style="1"/>
    <col min="15379" max="15379" width="13.44140625" style="1" customWidth="1"/>
    <col min="15380" max="15383" width="9.44140625" style="1" bestFit="1" customWidth="1"/>
    <col min="15384" max="15385" width="11" style="1" bestFit="1" customWidth="1"/>
    <col min="15386" max="15387" width="9.44140625" style="1" bestFit="1" customWidth="1"/>
    <col min="15388" max="15388" width="10.33203125" style="1" bestFit="1" customWidth="1"/>
    <col min="15389" max="15389" width="10" style="1" bestFit="1" customWidth="1"/>
    <col min="15390" max="15391" width="9.44140625" style="1" bestFit="1" customWidth="1"/>
    <col min="15392" max="15392" width="10.33203125" style="1" bestFit="1" customWidth="1"/>
    <col min="15393" max="15393" width="10" style="1" bestFit="1" customWidth="1"/>
    <col min="15394" max="15396" width="9.44140625" style="1" bestFit="1" customWidth="1"/>
    <col min="15397" max="15397" width="9.33203125" style="1" bestFit="1" customWidth="1"/>
    <col min="15398" max="15398" width="9.6640625" style="1" bestFit="1" customWidth="1"/>
    <col min="15399" max="15409" width="9.33203125" style="1" bestFit="1" customWidth="1"/>
    <col min="15410" max="15410" width="10" style="1" bestFit="1" customWidth="1"/>
    <col min="15411" max="15413" width="9.33203125" style="1" bestFit="1" customWidth="1"/>
    <col min="15414" max="15414" width="10.5546875" style="1" customWidth="1"/>
    <col min="15415" max="15420" width="9.33203125" style="1" bestFit="1" customWidth="1"/>
    <col min="15421" max="15423" width="9.33203125" style="1"/>
    <col min="15424" max="15429" width="9.33203125" style="1" bestFit="1" customWidth="1"/>
    <col min="15430" max="15634" width="9.33203125" style="1"/>
    <col min="15635" max="15635" width="13.44140625" style="1" customWidth="1"/>
    <col min="15636" max="15639" width="9.44140625" style="1" bestFit="1" customWidth="1"/>
    <col min="15640" max="15641" width="11" style="1" bestFit="1" customWidth="1"/>
    <col min="15642" max="15643" width="9.44140625" style="1" bestFit="1" customWidth="1"/>
    <col min="15644" max="15644" width="10.33203125" style="1" bestFit="1" customWidth="1"/>
    <col min="15645" max="15645" width="10" style="1" bestFit="1" customWidth="1"/>
    <col min="15646" max="15647" width="9.44140625" style="1" bestFit="1" customWidth="1"/>
    <col min="15648" max="15648" width="10.33203125" style="1" bestFit="1" customWidth="1"/>
    <col min="15649" max="15649" width="10" style="1" bestFit="1" customWidth="1"/>
    <col min="15650" max="15652" width="9.44140625" style="1" bestFit="1" customWidth="1"/>
    <col min="15653" max="15653" width="9.33203125" style="1" bestFit="1" customWidth="1"/>
    <col min="15654" max="15654" width="9.6640625" style="1" bestFit="1" customWidth="1"/>
    <col min="15655" max="15665" width="9.33203125" style="1" bestFit="1" customWidth="1"/>
    <col min="15666" max="15666" width="10" style="1" bestFit="1" customWidth="1"/>
    <col min="15667" max="15669" width="9.33203125" style="1" bestFit="1" customWidth="1"/>
    <col min="15670" max="15670" width="10.5546875" style="1" customWidth="1"/>
    <col min="15671" max="15676" width="9.33203125" style="1" bestFit="1" customWidth="1"/>
    <col min="15677" max="15679" width="9.33203125" style="1"/>
    <col min="15680" max="15685" width="9.33203125" style="1" bestFit="1" customWidth="1"/>
    <col min="15686" max="15890" width="9.33203125" style="1"/>
    <col min="15891" max="15891" width="13.44140625" style="1" customWidth="1"/>
    <col min="15892" max="15895" width="9.44140625" style="1" bestFit="1" customWidth="1"/>
    <col min="15896" max="15897" width="11" style="1" bestFit="1" customWidth="1"/>
    <col min="15898" max="15899" width="9.44140625" style="1" bestFit="1" customWidth="1"/>
    <col min="15900" max="15900" width="10.33203125" style="1" bestFit="1" customWidth="1"/>
    <col min="15901" max="15901" width="10" style="1" bestFit="1" customWidth="1"/>
    <col min="15902" max="15903" width="9.44140625" style="1" bestFit="1" customWidth="1"/>
    <col min="15904" max="15904" width="10.33203125" style="1" bestFit="1" customWidth="1"/>
    <col min="15905" max="15905" width="10" style="1" bestFit="1" customWidth="1"/>
    <col min="15906" max="15908" width="9.44140625" style="1" bestFit="1" customWidth="1"/>
    <col min="15909" max="15909" width="9.33203125" style="1" bestFit="1" customWidth="1"/>
    <col min="15910" max="15910" width="9.6640625" style="1" bestFit="1" customWidth="1"/>
    <col min="15911" max="15921" width="9.33203125" style="1" bestFit="1" customWidth="1"/>
    <col min="15922" max="15922" width="10" style="1" bestFit="1" customWidth="1"/>
    <col min="15923" max="15925" width="9.33203125" style="1" bestFit="1" customWidth="1"/>
    <col min="15926" max="15926" width="10.5546875" style="1" customWidth="1"/>
    <col min="15927" max="15932" width="9.33203125" style="1" bestFit="1" customWidth="1"/>
    <col min="15933" max="15935" width="9.33203125" style="1"/>
    <col min="15936" max="15941" width="9.33203125" style="1" bestFit="1" customWidth="1"/>
    <col min="15942" max="16146" width="9.33203125" style="1"/>
    <col min="16147" max="16147" width="13.44140625" style="1" customWidth="1"/>
    <col min="16148" max="16151" width="9.44140625" style="1" bestFit="1" customWidth="1"/>
    <col min="16152" max="16153" width="11" style="1" bestFit="1" customWidth="1"/>
    <col min="16154" max="16155" width="9.44140625" style="1" bestFit="1" customWidth="1"/>
    <col min="16156" max="16156" width="10.33203125" style="1" bestFit="1" customWidth="1"/>
    <col min="16157" max="16157" width="10" style="1" bestFit="1" customWidth="1"/>
    <col min="16158" max="16159" width="9.44140625" style="1" bestFit="1" customWidth="1"/>
    <col min="16160" max="16160" width="10.33203125" style="1" bestFit="1" customWidth="1"/>
    <col min="16161" max="16161" width="10" style="1" bestFit="1" customWidth="1"/>
    <col min="16162" max="16164" width="9.44140625" style="1" bestFit="1" customWidth="1"/>
    <col min="16165" max="16165" width="9.33203125" style="1" bestFit="1" customWidth="1"/>
    <col min="16166" max="16166" width="9.6640625" style="1" bestFit="1" customWidth="1"/>
    <col min="16167" max="16177" width="9.33203125" style="1" bestFit="1" customWidth="1"/>
    <col min="16178" max="16178" width="10" style="1" bestFit="1" customWidth="1"/>
    <col min="16179" max="16181" width="9.33203125" style="1" bestFit="1" customWidth="1"/>
    <col min="16182" max="16182" width="10.5546875" style="1" customWidth="1"/>
    <col min="16183" max="16188" width="9.33203125" style="1" bestFit="1" customWidth="1"/>
    <col min="16189" max="16191" width="9.33203125" style="1"/>
    <col min="16192" max="16197" width="9.33203125" style="1" bestFit="1" customWidth="1"/>
    <col min="16198" max="16384" width="9.33203125" style="1"/>
  </cols>
  <sheetData>
    <row r="1" spans="1:29" ht="48" x14ac:dyDescent="0.2">
      <c r="C1" s="15" t="s">
        <v>1</v>
      </c>
      <c r="G1" s="15" t="s">
        <v>2</v>
      </c>
      <c r="K1" s="15" t="s">
        <v>43</v>
      </c>
      <c r="U1" s="2"/>
      <c r="V1" s="3" t="s">
        <v>54</v>
      </c>
      <c r="W1" s="4" t="s">
        <v>55</v>
      </c>
      <c r="X1" s="48" t="s">
        <v>57</v>
      </c>
      <c r="Y1" s="49" t="s">
        <v>54</v>
      </c>
      <c r="Z1" s="4" t="s">
        <v>55</v>
      </c>
      <c r="AA1" s="44" t="s">
        <v>57</v>
      </c>
      <c r="AB1" s="53" t="s">
        <v>57</v>
      </c>
    </row>
    <row r="2" spans="1:29" ht="12" x14ac:dyDescent="0.2">
      <c r="C2" s="15">
        <v>2006</v>
      </c>
      <c r="E2" s="15">
        <v>2020</v>
      </c>
      <c r="G2" s="15">
        <v>2006</v>
      </c>
      <c r="I2" s="15">
        <v>2020</v>
      </c>
      <c r="K2" s="15">
        <v>2006</v>
      </c>
      <c r="M2" s="15">
        <v>2020</v>
      </c>
      <c r="U2" s="5" t="s">
        <v>44</v>
      </c>
      <c r="V2" s="6">
        <v>-50.361177629792138</v>
      </c>
      <c r="W2" s="7">
        <v>-15.874289012746557</v>
      </c>
      <c r="X2" s="7">
        <f>(V2+W2)*-1</f>
        <v>66.235466642538697</v>
      </c>
      <c r="Y2" s="50">
        <v>41.191515980998325</v>
      </c>
      <c r="Z2" s="7">
        <v>18.432970258750615</v>
      </c>
      <c r="AA2" s="45">
        <f>Y2+Z2</f>
        <v>59.62448623974894</v>
      </c>
      <c r="AB2" s="54">
        <v>59.62448623974894</v>
      </c>
      <c r="AC2" s="36"/>
    </row>
    <row r="3" spans="1:29" x14ac:dyDescent="0.2">
      <c r="A3" s="15" t="s">
        <v>73</v>
      </c>
      <c r="B3" s="15" t="s">
        <v>67</v>
      </c>
      <c r="C3" s="15" t="s">
        <v>7</v>
      </c>
      <c r="D3" s="15" t="s">
        <v>43</v>
      </c>
      <c r="E3" s="15" t="s">
        <v>7</v>
      </c>
      <c r="F3" s="15" t="s">
        <v>43</v>
      </c>
      <c r="G3" s="15" t="s">
        <v>7</v>
      </c>
      <c r="H3" s="15" t="s">
        <v>43</v>
      </c>
      <c r="I3" s="15" t="s">
        <v>7</v>
      </c>
      <c r="J3" s="15" t="s">
        <v>43</v>
      </c>
      <c r="K3" s="15" t="s">
        <v>7</v>
      </c>
      <c r="L3" s="15" t="s">
        <v>43</v>
      </c>
      <c r="M3" s="15" t="s">
        <v>7</v>
      </c>
      <c r="N3" s="15" t="s">
        <v>43</v>
      </c>
      <c r="V3" s="9"/>
      <c r="W3" s="10"/>
      <c r="X3" s="10"/>
      <c r="Y3" s="51"/>
      <c r="Z3" s="14"/>
      <c r="AA3" s="46"/>
      <c r="AB3" s="55"/>
    </row>
    <row r="4" spans="1:29" ht="12" x14ac:dyDescent="0.2">
      <c r="A4" s="15">
        <v>0</v>
      </c>
      <c r="B4" s="15" t="s">
        <v>44</v>
      </c>
      <c r="C4" s="15">
        <v>12206.715217000001</v>
      </c>
      <c r="D4" s="15">
        <v>24238.343485000001</v>
      </c>
      <c r="E4" s="15">
        <v>19373.496315</v>
      </c>
      <c r="F4" s="15">
        <v>29249.429795</v>
      </c>
      <c r="G4" s="15">
        <v>8431.7432824999996</v>
      </c>
      <c r="H4" s="15">
        <v>25865.319875000001</v>
      </c>
      <c r="I4" s="15">
        <v>16478.065018000001</v>
      </c>
      <c r="J4" s="15">
        <v>30879.493058</v>
      </c>
      <c r="K4" s="15">
        <v>20638.458500000001</v>
      </c>
      <c r="L4" s="15">
        <v>50103.663359999999</v>
      </c>
      <c r="M4" s="15">
        <v>35851.561331999997</v>
      </c>
      <c r="N4" s="15">
        <v>60128.922852000003</v>
      </c>
      <c r="O4" s="35">
        <f>-1*100*C4/D4</f>
        <v>-50.361177629792138</v>
      </c>
      <c r="P4" s="35">
        <f>-1*100*((E4/F4)-(C4/D4))</f>
        <v>-15.874289012746557</v>
      </c>
      <c r="Q4" s="35">
        <f>100*K4/L4</f>
        <v>41.191515980998325</v>
      </c>
      <c r="R4" s="35">
        <f>100*(M4/N4)-Q4</f>
        <v>18.432970258750615</v>
      </c>
      <c r="S4" s="35">
        <f>100*M4/N4</f>
        <v>59.62448623974894</v>
      </c>
      <c r="U4" s="11" t="s">
        <v>39</v>
      </c>
      <c r="V4" s="9">
        <v>-72.321711487753362</v>
      </c>
      <c r="W4" s="10">
        <v>-7.4951573513985963</v>
      </c>
      <c r="X4" s="10">
        <f>(V4+W4)*-1</f>
        <v>79.816868839151965</v>
      </c>
      <c r="Y4" s="52">
        <v>69.647493358969257</v>
      </c>
      <c r="Z4" s="10">
        <v>7.9521755274222272</v>
      </c>
      <c r="AA4" s="47">
        <f>Y4+Z4</f>
        <v>77.599668886391484</v>
      </c>
      <c r="AB4" s="56">
        <v>77.599668886391484</v>
      </c>
      <c r="AC4" s="18"/>
    </row>
    <row r="5" spans="1:29" ht="12" x14ac:dyDescent="0.2">
      <c r="U5" s="11" t="s">
        <v>20</v>
      </c>
      <c r="V5" s="9">
        <v>-57.287220155329969</v>
      </c>
      <c r="W5" s="10">
        <v>-11.388254385925345</v>
      </c>
      <c r="X5" s="10">
        <f t="shared" ref="X5:X37" si="0">(V5+W5)*-1</f>
        <v>68.675474541255312</v>
      </c>
      <c r="Y5" s="52">
        <v>58.447101434030991</v>
      </c>
      <c r="Z5" s="10">
        <v>13.529560899917861</v>
      </c>
      <c r="AA5" s="47">
        <f t="shared" ref="AA5:AA37" si="1">Y5+Z5</f>
        <v>71.976662333948852</v>
      </c>
      <c r="AB5" s="56">
        <v>71.976662333948852</v>
      </c>
      <c r="AC5" s="18"/>
    </row>
    <row r="6" spans="1:29" ht="12" x14ac:dyDescent="0.2">
      <c r="A6" s="15">
        <v>1</v>
      </c>
      <c r="B6" s="15" t="s">
        <v>39</v>
      </c>
      <c r="C6" s="93">
        <v>441.70808749999998</v>
      </c>
      <c r="D6" s="93">
        <v>610.75447250000002</v>
      </c>
      <c r="E6" s="93">
        <v>483.36951499999998</v>
      </c>
      <c r="F6" s="93">
        <v>605.59819249999998</v>
      </c>
      <c r="G6" s="93">
        <v>404.6306275</v>
      </c>
      <c r="H6" s="93">
        <v>604.42022250000002</v>
      </c>
      <c r="I6" s="93">
        <v>449.24126999999999</v>
      </c>
      <c r="J6" s="93">
        <v>596.22495749999996</v>
      </c>
      <c r="K6" s="93">
        <v>846.33871499999998</v>
      </c>
      <c r="L6" s="93">
        <v>1215.1746949999999</v>
      </c>
      <c r="M6" s="93">
        <v>932.61078499999996</v>
      </c>
      <c r="N6" s="93">
        <v>1201.8231499999999</v>
      </c>
      <c r="O6" s="35">
        <f t="shared" ref="O6:O39" si="2">-1*100*C6/D6</f>
        <v>-72.321711487753362</v>
      </c>
      <c r="P6" s="35">
        <f t="shared" ref="P6:P39" si="3">-1*100*((E6/F6)-(C6/D6))</f>
        <v>-7.4951573513985963</v>
      </c>
      <c r="Q6" s="35">
        <f t="shared" ref="Q6:Q39" si="4">100*K6/L6</f>
        <v>69.647493358969257</v>
      </c>
      <c r="R6" s="35">
        <f t="shared" ref="R6:R39" si="5">100*(M6/N6)-Q6</f>
        <v>7.9521755274222272</v>
      </c>
      <c r="S6" s="35">
        <f>100*M6/N6</f>
        <v>77.599668886391484</v>
      </c>
      <c r="U6" s="11" t="s">
        <v>46</v>
      </c>
      <c r="V6" s="9">
        <v>-56.094876449106224</v>
      </c>
      <c r="W6" s="10">
        <v>-19.404533817712831</v>
      </c>
      <c r="X6" s="10">
        <f t="shared" si="0"/>
        <v>75.499410266819055</v>
      </c>
      <c r="Y6" s="52">
        <v>48.123996957391718</v>
      </c>
      <c r="Z6" s="10">
        <v>23.650748541484937</v>
      </c>
      <c r="AA6" s="47">
        <f t="shared" si="1"/>
        <v>71.774745498876655</v>
      </c>
      <c r="AB6" s="56">
        <v>71.774745498876669</v>
      </c>
      <c r="AC6" s="18"/>
    </row>
    <row r="7" spans="1:29" ht="12" x14ac:dyDescent="0.2">
      <c r="A7" s="15">
        <v>2</v>
      </c>
      <c r="B7" s="15" t="s">
        <v>20</v>
      </c>
      <c r="C7" s="93">
        <v>37.773872500000003</v>
      </c>
      <c r="D7" s="93">
        <v>65.937695000000005</v>
      </c>
      <c r="E7" s="93">
        <v>54.767547499999999</v>
      </c>
      <c r="F7" s="93">
        <v>79.748334999999997</v>
      </c>
      <c r="G7" s="93">
        <v>50.991864999999997</v>
      </c>
      <c r="H7" s="93">
        <v>85.935940000000002</v>
      </c>
      <c r="I7" s="93">
        <v>69.645174999999995</v>
      </c>
      <c r="J7" s="93">
        <v>93.103139999999996</v>
      </c>
      <c r="K7" s="93">
        <v>88.7657375</v>
      </c>
      <c r="L7" s="93">
        <v>151.87363500000001</v>
      </c>
      <c r="M7" s="93">
        <v>124.4127225</v>
      </c>
      <c r="N7" s="93">
        <v>172.85147499999999</v>
      </c>
      <c r="O7" s="35">
        <f t="shared" si="2"/>
        <v>-57.287220155329969</v>
      </c>
      <c r="P7" s="35">
        <f t="shared" si="3"/>
        <v>-11.388254385925345</v>
      </c>
      <c r="Q7" s="35">
        <f t="shared" si="4"/>
        <v>58.447101434030991</v>
      </c>
      <c r="R7" s="35">
        <f t="shared" si="5"/>
        <v>13.529560899917861</v>
      </c>
      <c r="S7" s="35">
        <f t="shared" ref="S7:S39" si="6">100*M7/N7</f>
        <v>71.976662333948852</v>
      </c>
      <c r="U7" s="11" t="s">
        <v>19</v>
      </c>
      <c r="V7" s="9">
        <v>-67.093350820146028</v>
      </c>
      <c r="W7" s="10">
        <v>-8.6964538910947571</v>
      </c>
      <c r="X7" s="10">
        <f t="shared" si="0"/>
        <v>75.789804711240791</v>
      </c>
      <c r="Y7" s="52">
        <v>60.701183208261249</v>
      </c>
      <c r="Z7" s="10">
        <v>10.721891919846009</v>
      </c>
      <c r="AA7" s="47">
        <f t="shared" si="1"/>
        <v>71.423075128107257</v>
      </c>
      <c r="AB7" s="56">
        <v>71.423075128107271</v>
      </c>
      <c r="AC7" s="18"/>
    </row>
    <row r="8" spans="1:29" ht="12" x14ac:dyDescent="0.2">
      <c r="A8" s="15">
        <v>3</v>
      </c>
      <c r="B8" s="15" t="s">
        <v>46</v>
      </c>
      <c r="C8" s="93">
        <v>2678.9945075000001</v>
      </c>
      <c r="D8" s="93">
        <v>4775.8274499999998</v>
      </c>
      <c r="E8" s="93">
        <v>4675.6607599999998</v>
      </c>
      <c r="F8" s="93">
        <v>6192.9765324999998</v>
      </c>
      <c r="G8" s="93">
        <v>1965.1562524999999</v>
      </c>
      <c r="H8" s="93">
        <v>4874.5570850000004</v>
      </c>
      <c r="I8" s="93">
        <v>4257.4198875000002</v>
      </c>
      <c r="J8" s="93">
        <v>6253.0176474999998</v>
      </c>
      <c r="K8" s="93">
        <v>4644.1507600000004</v>
      </c>
      <c r="L8" s="93">
        <v>9650.3845349999992</v>
      </c>
      <c r="M8" s="93">
        <v>8933.0806475000009</v>
      </c>
      <c r="N8" s="93">
        <v>12445.99418</v>
      </c>
      <c r="O8" s="35">
        <f t="shared" si="2"/>
        <v>-56.094876449106224</v>
      </c>
      <c r="P8" s="35">
        <f t="shared" si="3"/>
        <v>-19.404533817712831</v>
      </c>
      <c r="Q8" s="35">
        <f t="shared" si="4"/>
        <v>48.123996957391718</v>
      </c>
      <c r="R8" s="35">
        <f t="shared" si="5"/>
        <v>23.650748541484937</v>
      </c>
      <c r="S8" s="35">
        <f t="shared" si="6"/>
        <v>71.774745498876669</v>
      </c>
      <c r="U8" s="11" t="s">
        <v>52</v>
      </c>
      <c r="V8" s="9">
        <v>-54.197538897703012</v>
      </c>
      <c r="W8" s="10">
        <v>-25.172663873846034</v>
      </c>
      <c r="X8" s="10">
        <f t="shared" si="0"/>
        <v>79.370202771549046</v>
      </c>
      <c r="Y8" s="52">
        <v>44.00682295228102</v>
      </c>
      <c r="Z8" s="10">
        <v>26.963159017360844</v>
      </c>
      <c r="AA8" s="47">
        <f t="shared" si="1"/>
        <v>70.969981969641864</v>
      </c>
      <c r="AB8" s="56">
        <v>70.96998196964185</v>
      </c>
      <c r="AC8" s="18"/>
    </row>
    <row r="9" spans="1:29" ht="12" x14ac:dyDescent="0.2">
      <c r="A9" s="15">
        <v>4</v>
      </c>
      <c r="B9" s="15" t="s">
        <v>19</v>
      </c>
      <c r="C9" s="93">
        <v>237.4772725</v>
      </c>
      <c r="D9" s="93">
        <v>353.95053250000001</v>
      </c>
      <c r="E9" s="93">
        <v>279.46789999999999</v>
      </c>
      <c r="F9" s="93">
        <v>368.74075749999997</v>
      </c>
      <c r="G9" s="93">
        <v>191.42204749999999</v>
      </c>
      <c r="H9" s="93">
        <v>352.62436000000002</v>
      </c>
      <c r="I9" s="93">
        <v>249.90127000000001</v>
      </c>
      <c r="J9" s="93">
        <v>372.43311249999999</v>
      </c>
      <c r="K9" s="93">
        <v>428.89931999999999</v>
      </c>
      <c r="L9" s="93">
        <v>706.57489250000003</v>
      </c>
      <c r="M9" s="93">
        <v>529.36917000000005</v>
      </c>
      <c r="N9" s="93">
        <v>741.17386999999997</v>
      </c>
      <c r="O9" s="35">
        <f t="shared" si="2"/>
        <v>-67.093350820146028</v>
      </c>
      <c r="P9" s="35">
        <f t="shared" si="3"/>
        <v>-8.6964538910947571</v>
      </c>
      <c r="Q9" s="35">
        <f t="shared" si="4"/>
        <v>60.701183208261249</v>
      </c>
      <c r="R9" s="35">
        <f t="shared" si="5"/>
        <v>10.721891919846009</v>
      </c>
      <c r="S9" s="35">
        <f t="shared" si="6"/>
        <v>71.423075128107271</v>
      </c>
      <c r="U9" s="11" t="s">
        <v>28</v>
      </c>
      <c r="V9" s="9">
        <v>-59.257309991893926</v>
      </c>
      <c r="W9" s="10">
        <v>-10.200672799631549</v>
      </c>
      <c r="X9" s="10">
        <f t="shared" si="0"/>
        <v>69.457982791525481</v>
      </c>
      <c r="Y9" s="52">
        <v>53.429984958795124</v>
      </c>
      <c r="Z9" s="10">
        <v>15.16276910225222</v>
      </c>
      <c r="AA9" s="47">
        <f t="shared" si="1"/>
        <v>68.592754061047344</v>
      </c>
      <c r="AB9" s="56">
        <v>68.592754061047344</v>
      </c>
      <c r="AC9" s="18"/>
    </row>
    <row r="10" spans="1:29" ht="12" x14ac:dyDescent="0.2">
      <c r="A10" s="15">
        <v>5</v>
      </c>
      <c r="B10" s="15" t="s">
        <v>52</v>
      </c>
      <c r="C10" s="93">
        <v>544.83725749999996</v>
      </c>
      <c r="D10" s="93">
        <v>1005.28044</v>
      </c>
      <c r="E10" s="93">
        <v>934.75725</v>
      </c>
      <c r="F10" s="93">
        <v>1177.7181075000001</v>
      </c>
      <c r="G10" s="93">
        <v>334.29918500000002</v>
      </c>
      <c r="H10" s="93">
        <v>992.44714750000003</v>
      </c>
      <c r="I10" s="93">
        <v>740.61570500000005</v>
      </c>
      <c r="J10" s="93">
        <v>1182.96018</v>
      </c>
      <c r="K10" s="93">
        <v>879.13644250000004</v>
      </c>
      <c r="L10" s="93">
        <v>1997.7275875</v>
      </c>
      <c r="M10" s="93">
        <v>1675.372955</v>
      </c>
      <c r="N10" s="93">
        <v>2360.6782874999999</v>
      </c>
      <c r="O10" s="35">
        <f t="shared" si="2"/>
        <v>-54.197538897703012</v>
      </c>
      <c r="P10" s="35">
        <f t="shared" si="3"/>
        <v>-25.172663873846034</v>
      </c>
      <c r="Q10" s="35">
        <f t="shared" si="4"/>
        <v>44.00682295228102</v>
      </c>
      <c r="R10" s="35">
        <f t="shared" si="5"/>
        <v>26.963159017360844</v>
      </c>
      <c r="S10" s="35">
        <f t="shared" si="6"/>
        <v>70.96998196964185</v>
      </c>
      <c r="U10" s="11" t="s">
        <v>18</v>
      </c>
      <c r="V10" s="9">
        <v>-59.514296653330177</v>
      </c>
      <c r="W10" s="10">
        <v>-15.722901010083156</v>
      </c>
      <c r="X10" s="10">
        <f t="shared" si="0"/>
        <v>75.237197663413326</v>
      </c>
      <c r="Y10" s="52">
        <v>45.196623549119707</v>
      </c>
      <c r="Z10" s="10">
        <v>22.993273003410636</v>
      </c>
      <c r="AA10" s="47">
        <f t="shared" si="1"/>
        <v>68.189896552530342</v>
      </c>
      <c r="AB10" s="56">
        <v>68.189896552530357</v>
      </c>
      <c r="AC10" s="18"/>
    </row>
    <row r="11" spans="1:29" ht="12" x14ac:dyDescent="0.2">
      <c r="A11" s="15">
        <v>6</v>
      </c>
      <c r="B11" s="15" t="s">
        <v>28</v>
      </c>
      <c r="C11" s="93">
        <v>62.257635000000001</v>
      </c>
      <c r="D11" s="93">
        <v>105.063215</v>
      </c>
      <c r="E11" s="93">
        <v>82.285137500000005</v>
      </c>
      <c r="F11" s="93">
        <v>118.46750249999999</v>
      </c>
      <c r="G11" s="93">
        <v>70.446984999999998</v>
      </c>
      <c r="H11" s="93">
        <v>143.30784499999999</v>
      </c>
      <c r="I11" s="93">
        <v>100.189455</v>
      </c>
      <c r="J11" s="93">
        <v>147.55854500000001</v>
      </c>
      <c r="K11" s="93">
        <v>132.70462000000001</v>
      </c>
      <c r="L11" s="93">
        <v>248.37106</v>
      </c>
      <c r="M11" s="93">
        <v>182.4745925</v>
      </c>
      <c r="N11" s="93">
        <v>266.0260475</v>
      </c>
      <c r="O11" s="35">
        <f t="shared" si="2"/>
        <v>-59.257309991893926</v>
      </c>
      <c r="P11" s="35">
        <f t="shared" si="3"/>
        <v>-10.200672799631549</v>
      </c>
      <c r="Q11" s="35">
        <f t="shared" si="4"/>
        <v>53.429984958795124</v>
      </c>
      <c r="R11" s="35">
        <f t="shared" si="5"/>
        <v>15.16276910225222</v>
      </c>
      <c r="S11" s="35">
        <f t="shared" si="6"/>
        <v>68.592754061047344</v>
      </c>
      <c r="U11" s="11" t="s">
        <v>29</v>
      </c>
      <c r="V11" s="9">
        <v>-55.491923261405951</v>
      </c>
      <c r="W11" s="10">
        <v>-12.916745968075926</v>
      </c>
      <c r="X11" s="10">
        <f t="shared" si="0"/>
        <v>68.408669229481873</v>
      </c>
      <c r="Y11" s="52">
        <v>49.670290383843728</v>
      </c>
      <c r="Z11" s="10">
        <v>17.920670552617374</v>
      </c>
      <c r="AA11" s="47">
        <f t="shared" si="1"/>
        <v>67.590960936461101</v>
      </c>
      <c r="AB11" s="56">
        <v>67.590960936461101</v>
      </c>
      <c r="AC11" s="18"/>
    </row>
    <row r="12" spans="1:29" ht="12" x14ac:dyDescent="0.2">
      <c r="A12" s="15">
        <v>7</v>
      </c>
      <c r="B12" s="15" t="s">
        <v>18</v>
      </c>
      <c r="C12" s="93">
        <v>398.45729499999999</v>
      </c>
      <c r="D12" s="93">
        <v>669.51525500000002</v>
      </c>
      <c r="E12" s="93">
        <v>484.32797499999998</v>
      </c>
      <c r="F12" s="93">
        <v>643.734735</v>
      </c>
      <c r="G12" s="93">
        <v>234.5657975</v>
      </c>
      <c r="H12" s="93">
        <v>731.08293749999996</v>
      </c>
      <c r="I12" s="93">
        <v>403.48203000000001</v>
      </c>
      <c r="J12" s="93">
        <v>658.23234500000001</v>
      </c>
      <c r="K12" s="93">
        <v>633.02309249999996</v>
      </c>
      <c r="L12" s="93">
        <v>1400.5981925000001</v>
      </c>
      <c r="M12" s="93">
        <v>887.81000500000005</v>
      </c>
      <c r="N12" s="93">
        <v>1301.9670799999999</v>
      </c>
      <c r="O12" s="35">
        <f t="shared" si="2"/>
        <v>-59.514296653330177</v>
      </c>
      <c r="P12" s="35">
        <f t="shared" si="3"/>
        <v>-15.722901010083156</v>
      </c>
      <c r="Q12" s="35">
        <f t="shared" si="4"/>
        <v>45.196623549119707</v>
      </c>
      <c r="R12" s="35">
        <f t="shared" si="5"/>
        <v>22.993273003410636</v>
      </c>
      <c r="S12" s="35">
        <f t="shared" si="6"/>
        <v>68.189896552530357</v>
      </c>
      <c r="U12" s="11" t="s">
        <v>38</v>
      </c>
      <c r="V12" s="9">
        <v>-54.805560655599727</v>
      </c>
      <c r="W12" s="10">
        <v>-11.761537010321321</v>
      </c>
      <c r="X12" s="10">
        <f t="shared" si="0"/>
        <v>66.567097665921054</v>
      </c>
      <c r="Y12" s="52">
        <v>54.54462667291773</v>
      </c>
      <c r="Z12" s="10">
        <v>12.944166420217442</v>
      </c>
      <c r="AA12" s="47">
        <f t="shared" si="1"/>
        <v>67.488793093135172</v>
      </c>
      <c r="AB12" s="56">
        <v>67.488793093135172</v>
      </c>
      <c r="AC12" s="18"/>
    </row>
    <row r="13" spans="1:29" ht="12" x14ac:dyDescent="0.2">
      <c r="A13" s="15">
        <v>8</v>
      </c>
      <c r="B13" s="15" t="s">
        <v>29</v>
      </c>
      <c r="C13" s="93">
        <v>83.832737499999993</v>
      </c>
      <c r="D13" s="93">
        <v>151.07196250000001</v>
      </c>
      <c r="E13" s="93">
        <v>127.5848275</v>
      </c>
      <c r="F13" s="93">
        <v>186.50388749999999</v>
      </c>
      <c r="G13" s="93">
        <v>89.113732499999998</v>
      </c>
      <c r="H13" s="93">
        <v>197.11700250000001</v>
      </c>
      <c r="I13" s="93">
        <v>152.69105999999999</v>
      </c>
      <c r="J13" s="93">
        <v>228.16086000000001</v>
      </c>
      <c r="K13" s="93">
        <v>172.94647000000001</v>
      </c>
      <c r="L13" s="93">
        <v>348.188965</v>
      </c>
      <c r="M13" s="93">
        <v>280.27588750000001</v>
      </c>
      <c r="N13" s="93">
        <v>414.66474749999998</v>
      </c>
      <c r="O13" s="35">
        <f t="shared" si="2"/>
        <v>-55.491923261405951</v>
      </c>
      <c r="P13" s="35">
        <f t="shared" si="3"/>
        <v>-12.916745968075926</v>
      </c>
      <c r="Q13" s="35">
        <f t="shared" si="4"/>
        <v>49.670290383843728</v>
      </c>
      <c r="R13" s="35">
        <f t="shared" si="5"/>
        <v>17.920670552617374</v>
      </c>
      <c r="S13" s="35">
        <f t="shared" si="6"/>
        <v>67.590960936461101</v>
      </c>
      <c r="U13" s="11" t="s">
        <v>17</v>
      </c>
      <c r="V13" s="9">
        <v>-49.541136792930487</v>
      </c>
      <c r="W13" s="10">
        <v>-19.85887774480382</v>
      </c>
      <c r="X13" s="10">
        <f t="shared" si="0"/>
        <v>69.400014537734307</v>
      </c>
      <c r="Y13" s="52">
        <v>39.604753117029716</v>
      </c>
      <c r="Z13" s="10">
        <v>24.622876516155202</v>
      </c>
      <c r="AA13" s="47">
        <f t="shared" si="1"/>
        <v>64.227629633184918</v>
      </c>
      <c r="AB13" s="56">
        <v>64.227629633184904</v>
      </c>
      <c r="AC13" s="18"/>
    </row>
    <row r="14" spans="1:29" ht="12" x14ac:dyDescent="0.2">
      <c r="A14" s="15">
        <v>9</v>
      </c>
      <c r="B14" s="15" t="s">
        <v>38</v>
      </c>
      <c r="C14" s="93">
        <v>194.83267749999999</v>
      </c>
      <c r="D14" s="93">
        <v>355.49801000000002</v>
      </c>
      <c r="E14" s="93">
        <v>239.09663499999999</v>
      </c>
      <c r="F14" s="93">
        <v>359.18140249999999</v>
      </c>
      <c r="G14" s="93">
        <v>197.15488250000001</v>
      </c>
      <c r="H14" s="93">
        <v>363.15675750000003</v>
      </c>
      <c r="I14" s="93">
        <v>251.70218249999999</v>
      </c>
      <c r="J14" s="93">
        <v>368.0486975</v>
      </c>
      <c r="K14" s="93">
        <v>391.98755999999997</v>
      </c>
      <c r="L14" s="93">
        <v>718.65476750000005</v>
      </c>
      <c r="M14" s="93">
        <v>490.79881749999998</v>
      </c>
      <c r="N14" s="93">
        <v>727.23009999999999</v>
      </c>
      <c r="O14" s="35">
        <f t="shared" si="2"/>
        <v>-54.805560655599727</v>
      </c>
      <c r="P14" s="35">
        <f t="shared" si="3"/>
        <v>-11.761537010321321</v>
      </c>
      <c r="Q14" s="35">
        <f t="shared" si="4"/>
        <v>54.54462667291773</v>
      </c>
      <c r="R14" s="35">
        <f t="shared" si="5"/>
        <v>12.944166420217442</v>
      </c>
      <c r="S14" s="35">
        <f t="shared" si="6"/>
        <v>67.488793093135172</v>
      </c>
      <c r="U14" s="11" t="s">
        <v>21</v>
      </c>
      <c r="V14" s="9">
        <v>-66.918952381684662</v>
      </c>
      <c r="W14" s="10">
        <v>-2.6654140602370369</v>
      </c>
      <c r="X14" s="10">
        <f t="shared" si="0"/>
        <v>69.584366441921702</v>
      </c>
      <c r="Y14" s="52">
        <v>53.108860318851285</v>
      </c>
      <c r="Z14" s="10">
        <v>8.724263129638274</v>
      </c>
      <c r="AA14" s="47">
        <f t="shared" si="1"/>
        <v>61.833123448489559</v>
      </c>
      <c r="AB14" s="56">
        <v>61.833123448489552</v>
      </c>
      <c r="AC14" s="18"/>
    </row>
    <row r="15" spans="1:29" ht="12" x14ac:dyDescent="0.2">
      <c r="A15" s="15">
        <v>10</v>
      </c>
      <c r="B15" s="15" t="s">
        <v>17</v>
      </c>
      <c r="C15" s="93">
        <v>221.81720000000001</v>
      </c>
      <c r="D15" s="93">
        <v>447.74346000000003</v>
      </c>
      <c r="E15" s="93">
        <v>314.66402249999999</v>
      </c>
      <c r="F15" s="93">
        <v>453.40627749999999</v>
      </c>
      <c r="G15" s="93">
        <v>161.6780225</v>
      </c>
      <c r="H15" s="93">
        <v>520.56259499999999</v>
      </c>
      <c r="I15" s="93">
        <v>290.39271250000002</v>
      </c>
      <c r="J15" s="93">
        <v>488.64426750000001</v>
      </c>
      <c r="K15" s="93">
        <v>383.49522250000001</v>
      </c>
      <c r="L15" s="93">
        <v>968.30605500000001</v>
      </c>
      <c r="M15" s="93">
        <v>605.056735</v>
      </c>
      <c r="N15" s="93">
        <v>942.05054500000006</v>
      </c>
      <c r="O15" s="35">
        <f t="shared" si="2"/>
        <v>-49.541136792930487</v>
      </c>
      <c r="P15" s="35">
        <f t="shared" si="3"/>
        <v>-19.85887774480382</v>
      </c>
      <c r="Q15" s="35">
        <f t="shared" si="4"/>
        <v>39.604753117029716</v>
      </c>
      <c r="R15" s="35">
        <f t="shared" si="5"/>
        <v>24.622876516155202</v>
      </c>
      <c r="S15" s="35">
        <f t="shared" si="6"/>
        <v>64.227629633184904</v>
      </c>
      <c r="U15" s="11" t="s">
        <v>27</v>
      </c>
      <c r="V15" s="9">
        <v>-71.631602283718422</v>
      </c>
      <c r="W15" s="10">
        <v>-1.6015037698253964</v>
      </c>
      <c r="X15" s="10">
        <f t="shared" si="0"/>
        <v>73.233106053543821</v>
      </c>
      <c r="Y15" s="52">
        <v>53.642767824043069</v>
      </c>
      <c r="Z15" s="10">
        <v>7.3395592138961163</v>
      </c>
      <c r="AA15" s="47">
        <f t="shared" si="1"/>
        <v>60.982327037939186</v>
      </c>
      <c r="AB15" s="56">
        <v>60.982327037939186</v>
      </c>
      <c r="AC15" s="18"/>
    </row>
    <row r="16" spans="1:29" ht="12" x14ac:dyDescent="0.2">
      <c r="A16" s="15">
        <v>11</v>
      </c>
      <c r="B16" s="15" t="s">
        <v>21</v>
      </c>
      <c r="C16" s="93">
        <v>137.510805</v>
      </c>
      <c r="D16" s="93">
        <v>205.48858000000001</v>
      </c>
      <c r="E16" s="93">
        <v>189.82843750000001</v>
      </c>
      <c r="F16" s="93">
        <v>272.80328500000002</v>
      </c>
      <c r="G16" s="93">
        <v>78.627390000000005</v>
      </c>
      <c r="H16" s="93">
        <v>201.4834275</v>
      </c>
      <c r="I16" s="93">
        <v>152.0766175</v>
      </c>
      <c r="J16" s="93">
        <v>280.14477249999999</v>
      </c>
      <c r="K16" s="93">
        <v>216.138195</v>
      </c>
      <c r="L16" s="93">
        <v>406.97200750000002</v>
      </c>
      <c r="M16" s="93">
        <v>341.905055</v>
      </c>
      <c r="N16" s="93">
        <v>552.9480575</v>
      </c>
      <c r="O16" s="35">
        <f t="shared" si="2"/>
        <v>-66.918952381684662</v>
      </c>
      <c r="P16" s="35">
        <f t="shared" si="3"/>
        <v>-2.6654140602370369</v>
      </c>
      <c r="Q16" s="35">
        <f t="shared" si="4"/>
        <v>53.108860318851285</v>
      </c>
      <c r="R16" s="35">
        <f t="shared" si="5"/>
        <v>8.724263129638274</v>
      </c>
      <c r="S16" s="35">
        <f t="shared" si="6"/>
        <v>61.833123448489552</v>
      </c>
      <c r="U16" s="11" t="s">
        <v>34</v>
      </c>
      <c r="V16" s="9">
        <v>-58.175708671959683</v>
      </c>
      <c r="W16" s="10">
        <v>-7.4637021544976641</v>
      </c>
      <c r="X16" s="10">
        <f t="shared" si="0"/>
        <v>65.63941082645735</v>
      </c>
      <c r="Y16" s="52">
        <v>50.051348843572889</v>
      </c>
      <c r="Z16" s="10">
        <v>10.683975613882367</v>
      </c>
      <c r="AA16" s="47">
        <f t="shared" si="1"/>
        <v>60.735324457455256</v>
      </c>
      <c r="AB16" s="56">
        <v>60.735324457455256</v>
      </c>
      <c r="AC16" s="18"/>
    </row>
    <row r="17" spans="1:29" ht="12" x14ac:dyDescent="0.2">
      <c r="A17" s="15">
        <v>12</v>
      </c>
      <c r="B17" s="15" t="s">
        <v>27</v>
      </c>
      <c r="C17" s="93">
        <v>26.870494999999998</v>
      </c>
      <c r="D17" s="93">
        <v>37.512067500000001</v>
      </c>
      <c r="E17" s="93">
        <v>37.688222500000002</v>
      </c>
      <c r="F17" s="93">
        <v>51.463367499999997</v>
      </c>
      <c r="G17" s="93">
        <v>14.5317375</v>
      </c>
      <c r="H17" s="93">
        <v>39.669319999999999</v>
      </c>
      <c r="I17" s="93">
        <v>26.733707500000001</v>
      </c>
      <c r="J17" s="93">
        <v>54.176960000000001</v>
      </c>
      <c r="K17" s="93">
        <v>41.402232499999997</v>
      </c>
      <c r="L17" s="93">
        <v>77.1813875</v>
      </c>
      <c r="M17" s="93">
        <v>64.421930000000003</v>
      </c>
      <c r="N17" s="93">
        <v>105.6403275</v>
      </c>
      <c r="O17" s="35">
        <f t="shared" si="2"/>
        <v>-71.631602283718422</v>
      </c>
      <c r="P17" s="35">
        <f t="shared" si="3"/>
        <v>-1.6015037698253964</v>
      </c>
      <c r="Q17" s="35">
        <f t="shared" si="4"/>
        <v>53.642767824043069</v>
      </c>
      <c r="R17" s="35">
        <f t="shared" si="5"/>
        <v>7.3395592138961163</v>
      </c>
      <c r="S17" s="35">
        <f t="shared" si="6"/>
        <v>60.982327037939186</v>
      </c>
      <c r="U17" s="11" t="s">
        <v>30</v>
      </c>
      <c r="V17" s="9">
        <v>-41.230002308759993</v>
      </c>
      <c r="W17" s="10">
        <v>-30.399040591108999</v>
      </c>
      <c r="X17" s="10">
        <f t="shared" si="0"/>
        <v>71.629042899868992</v>
      </c>
      <c r="Y17" s="52">
        <v>33.159232854152208</v>
      </c>
      <c r="Z17" s="10">
        <v>26.438990004779122</v>
      </c>
      <c r="AA17" s="47">
        <f t="shared" si="1"/>
        <v>59.598222858931329</v>
      </c>
      <c r="AB17" s="56">
        <v>59.598222858931329</v>
      </c>
      <c r="AC17" s="18"/>
    </row>
    <row r="18" spans="1:29" ht="12" x14ac:dyDescent="0.2">
      <c r="A18" s="15">
        <v>13</v>
      </c>
      <c r="B18" s="15" t="s">
        <v>34</v>
      </c>
      <c r="C18" s="93">
        <v>328.4248025</v>
      </c>
      <c r="D18" s="93">
        <v>564.53940999999998</v>
      </c>
      <c r="E18" s="93">
        <v>435.08026999999998</v>
      </c>
      <c r="F18" s="93">
        <v>662.83390499999996</v>
      </c>
      <c r="G18" s="93">
        <v>272.6277</v>
      </c>
      <c r="H18" s="93">
        <v>636.33232750000002</v>
      </c>
      <c r="I18" s="93">
        <v>429.27136000000002</v>
      </c>
      <c r="J18" s="93">
        <v>760.310925</v>
      </c>
      <c r="K18" s="93">
        <v>601.05250249999995</v>
      </c>
      <c r="L18" s="93">
        <v>1200.8717375000001</v>
      </c>
      <c r="M18" s="93">
        <v>864.35163</v>
      </c>
      <c r="N18" s="93">
        <v>1423.14483</v>
      </c>
      <c r="O18" s="35">
        <f t="shared" si="2"/>
        <v>-58.175708671959683</v>
      </c>
      <c r="P18" s="35">
        <f t="shared" si="3"/>
        <v>-7.4637021544976641</v>
      </c>
      <c r="Q18" s="35">
        <f t="shared" si="4"/>
        <v>50.051348843572889</v>
      </c>
      <c r="R18" s="35">
        <f t="shared" si="5"/>
        <v>10.683975613882367</v>
      </c>
      <c r="S18" s="35">
        <f t="shared" si="6"/>
        <v>60.735324457455256</v>
      </c>
      <c r="U18" s="11" t="s">
        <v>37</v>
      </c>
      <c r="V18" s="9">
        <v>-49.751071060490005</v>
      </c>
      <c r="W18" s="10">
        <v>-11.906373203865272</v>
      </c>
      <c r="X18" s="10">
        <f t="shared" si="0"/>
        <v>61.657444264355277</v>
      </c>
      <c r="Y18" s="52">
        <v>33.084784978019535</v>
      </c>
      <c r="Z18" s="10">
        <v>25.221861770557958</v>
      </c>
      <c r="AA18" s="47">
        <f t="shared" si="1"/>
        <v>58.306646748577492</v>
      </c>
      <c r="AB18" s="56">
        <v>58.306646748577499</v>
      </c>
      <c r="AC18" s="18"/>
    </row>
    <row r="19" spans="1:29" ht="12" x14ac:dyDescent="0.2">
      <c r="A19" s="15">
        <v>14</v>
      </c>
      <c r="B19" s="15" t="s">
        <v>30</v>
      </c>
      <c r="C19" s="93">
        <v>224.6947275</v>
      </c>
      <c r="D19" s="93">
        <v>544.97869249999997</v>
      </c>
      <c r="E19" s="93">
        <v>394.0487225</v>
      </c>
      <c r="F19" s="93">
        <v>550.12423249999995</v>
      </c>
      <c r="G19" s="93">
        <v>179.13828749999999</v>
      </c>
      <c r="H19" s="93">
        <v>672.88125249999996</v>
      </c>
      <c r="I19" s="93">
        <v>313.02822750000001</v>
      </c>
      <c r="J19" s="93">
        <v>636.28186500000004</v>
      </c>
      <c r="K19" s="93">
        <v>403.83301499999999</v>
      </c>
      <c r="L19" s="93">
        <v>1217.8599449999999</v>
      </c>
      <c r="M19" s="93">
        <v>707.07695000000001</v>
      </c>
      <c r="N19" s="93">
        <v>1186.4060975</v>
      </c>
      <c r="O19" s="35">
        <f t="shared" si="2"/>
        <v>-41.230002308759993</v>
      </c>
      <c r="P19" s="35">
        <f t="shared" si="3"/>
        <v>-30.399040591108999</v>
      </c>
      <c r="Q19" s="35">
        <f t="shared" si="4"/>
        <v>33.159232854152208</v>
      </c>
      <c r="R19" s="35">
        <f t="shared" si="5"/>
        <v>26.438990004779122</v>
      </c>
      <c r="S19" s="35">
        <f t="shared" si="6"/>
        <v>59.598222858931329</v>
      </c>
      <c r="U19" s="11" t="s">
        <v>32</v>
      </c>
      <c r="V19" s="9">
        <v>-41.895091472024994</v>
      </c>
      <c r="W19" s="10">
        <v>-20.760808263912008</v>
      </c>
      <c r="X19" s="10">
        <f t="shared" si="0"/>
        <v>62.655899735936998</v>
      </c>
      <c r="Y19" s="52">
        <v>32.964880407592922</v>
      </c>
      <c r="Z19" s="10">
        <v>21.763294051891947</v>
      </c>
      <c r="AA19" s="47">
        <f t="shared" si="1"/>
        <v>54.728174459484869</v>
      </c>
      <c r="AB19" s="56">
        <v>54.728174459484869</v>
      </c>
      <c r="AC19" s="18"/>
    </row>
    <row r="20" spans="1:29" ht="12" x14ac:dyDescent="0.2">
      <c r="A20" s="15">
        <v>15</v>
      </c>
      <c r="B20" s="15" t="s">
        <v>37</v>
      </c>
      <c r="C20" s="93">
        <v>127.95371249999999</v>
      </c>
      <c r="D20" s="93">
        <v>257.18785500000001</v>
      </c>
      <c r="E20" s="93">
        <v>212.88200499999999</v>
      </c>
      <c r="F20" s="93">
        <v>345.26569749999999</v>
      </c>
      <c r="G20" s="93">
        <v>57.177549999999997</v>
      </c>
      <c r="H20" s="93">
        <v>302.37831</v>
      </c>
      <c r="I20" s="93">
        <v>205.6634675</v>
      </c>
      <c r="J20" s="93">
        <v>372.56922500000002</v>
      </c>
      <c r="K20" s="93">
        <v>185.13126249999999</v>
      </c>
      <c r="L20" s="93">
        <v>559.56616499999996</v>
      </c>
      <c r="M20" s="93">
        <v>418.54547250000002</v>
      </c>
      <c r="N20" s="93">
        <v>717.83492249999995</v>
      </c>
      <c r="O20" s="35">
        <f t="shared" si="2"/>
        <v>-49.751071060490005</v>
      </c>
      <c r="P20" s="35">
        <f t="shared" si="3"/>
        <v>-11.906373203865272</v>
      </c>
      <c r="Q20" s="35">
        <f t="shared" si="4"/>
        <v>33.084784978019535</v>
      </c>
      <c r="R20" s="35">
        <f t="shared" si="5"/>
        <v>25.221861770557958</v>
      </c>
      <c r="S20" s="35">
        <f t="shared" si="6"/>
        <v>58.306646748577499</v>
      </c>
      <c r="U20" s="11" t="s">
        <v>26</v>
      </c>
      <c r="V20" s="9">
        <v>-43.683295805463494</v>
      </c>
      <c r="W20" s="10">
        <v>-20.833298241867137</v>
      </c>
      <c r="X20" s="10">
        <f t="shared" si="0"/>
        <v>64.516594047330628</v>
      </c>
      <c r="Y20" s="52">
        <v>32.443527501311465</v>
      </c>
      <c r="Z20" s="10">
        <v>21.775063875282605</v>
      </c>
      <c r="AA20" s="47">
        <f t="shared" si="1"/>
        <v>54.21859137659407</v>
      </c>
      <c r="AB20" s="56">
        <v>54.21859137659407</v>
      </c>
      <c r="AC20" s="18"/>
    </row>
    <row r="21" spans="1:29" ht="12" x14ac:dyDescent="0.2">
      <c r="A21" s="15">
        <v>16</v>
      </c>
      <c r="B21" s="15" t="s">
        <v>32</v>
      </c>
      <c r="C21" s="93">
        <v>189.05606</v>
      </c>
      <c r="D21" s="93">
        <v>451.26064500000001</v>
      </c>
      <c r="E21" s="93">
        <v>388.56432000000001</v>
      </c>
      <c r="F21" s="93">
        <v>620.15599750000001</v>
      </c>
      <c r="G21" s="93">
        <v>117.27355249999999</v>
      </c>
      <c r="H21" s="93">
        <v>477.99985500000003</v>
      </c>
      <c r="I21" s="93">
        <v>299.2065475</v>
      </c>
      <c r="J21" s="93">
        <v>636.54747250000003</v>
      </c>
      <c r="K21" s="93">
        <v>306.3296125</v>
      </c>
      <c r="L21" s="93">
        <v>929.26049999999998</v>
      </c>
      <c r="M21" s="93">
        <v>687.77086750000001</v>
      </c>
      <c r="N21" s="93">
        <v>1256.7034699999999</v>
      </c>
      <c r="O21" s="35">
        <f t="shared" si="2"/>
        <v>-41.895091472024994</v>
      </c>
      <c r="P21" s="35">
        <f t="shared" si="3"/>
        <v>-20.760808263912008</v>
      </c>
      <c r="Q21" s="35">
        <f t="shared" si="4"/>
        <v>32.964880407592922</v>
      </c>
      <c r="R21" s="35">
        <f t="shared" si="5"/>
        <v>21.763294051891947</v>
      </c>
      <c r="S21" s="35">
        <f t="shared" si="6"/>
        <v>54.728174459484869</v>
      </c>
      <c r="U21" s="11" t="s">
        <v>24</v>
      </c>
      <c r="V21" s="9">
        <v>-40.528851165970202</v>
      </c>
      <c r="W21" s="10">
        <v>-15.473378695277923</v>
      </c>
      <c r="X21" s="10">
        <f t="shared" si="0"/>
        <v>56.002229861248125</v>
      </c>
      <c r="Y21" s="52">
        <v>38.106445323741987</v>
      </c>
      <c r="Z21" s="10">
        <v>15.697666661377291</v>
      </c>
      <c r="AA21" s="47">
        <f t="shared" si="1"/>
        <v>53.804111985119278</v>
      </c>
      <c r="AB21" s="56">
        <v>53.80411198511927</v>
      </c>
      <c r="AC21" s="18"/>
    </row>
    <row r="22" spans="1:29" ht="12" x14ac:dyDescent="0.2">
      <c r="A22" s="15">
        <v>17</v>
      </c>
      <c r="B22" s="15" t="s">
        <v>26</v>
      </c>
      <c r="C22" s="93">
        <v>1490.0461749999999</v>
      </c>
      <c r="D22" s="93">
        <v>3411.0205000000001</v>
      </c>
      <c r="E22" s="93">
        <v>2646.0344749999999</v>
      </c>
      <c r="F22" s="93">
        <v>4101.323875</v>
      </c>
      <c r="G22" s="93">
        <v>788.23377500000004</v>
      </c>
      <c r="H22" s="93">
        <v>3611.2737000000002</v>
      </c>
      <c r="I22" s="93">
        <v>1950.1882499999999</v>
      </c>
      <c r="J22" s="93">
        <v>4375.8840499999997</v>
      </c>
      <c r="K22" s="93">
        <v>2278.2799500000001</v>
      </c>
      <c r="L22" s="93">
        <v>7022.2942000000003</v>
      </c>
      <c r="M22" s="93">
        <v>4596.2227249999996</v>
      </c>
      <c r="N22" s="93">
        <v>8477.2079250000006</v>
      </c>
      <c r="O22" s="35">
        <f t="shared" si="2"/>
        <v>-43.683295805463494</v>
      </c>
      <c r="P22" s="35">
        <f t="shared" si="3"/>
        <v>-20.833298241867137</v>
      </c>
      <c r="Q22" s="35">
        <f t="shared" si="4"/>
        <v>32.443527501311465</v>
      </c>
      <c r="R22" s="35">
        <f t="shared" si="5"/>
        <v>21.775063875282605</v>
      </c>
      <c r="S22" s="35">
        <f t="shared" si="6"/>
        <v>54.21859137659407</v>
      </c>
      <c r="U22" s="11" t="s">
        <v>23</v>
      </c>
      <c r="V22" s="9">
        <v>-60.153547453050358</v>
      </c>
      <c r="W22" s="10">
        <v>-1.4840945407064376</v>
      </c>
      <c r="X22" s="10" t="s">
        <v>83</v>
      </c>
      <c r="Y22" s="52">
        <v>44.109502576156238</v>
      </c>
      <c r="Z22" s="10">
        <v>10.562440252624135</v>
      </c>
      <c r="AA22" s="47">
        <f t="shared" si="1"/>
        <v>54.671942828780374</v>
      </c>
      <c r="AB22" s="56">
        <v>54.671942828780367</v>
      </c>
      <c r="AC22" s="18"/>
    </row>
    <row r="23" spans="1:29" ht="12" x14ac:dyDescent="0.2">
      <c r="A23" s="15">
        <v>18</v>
      </c>
      <c r="B23" s="15" t="s">
        <v>24</v>
      </c>
      <c r="C23" s="93">
        <v>1378.1465000000001</v>
      </c>
      <c r="D23" s="93">
        <v>3400.4085</v>
      </c>
      <c r="E23" s="93">
        <v>2254.0692775000002</v>
      </c>
      <c r="F23" s="93">
        <v>4024.96344</v>
      </c>
      <c r="G23" s="93">
        <v>1286.5722499999999</v>
      </c>
      <c r="H23" s="93">
        <v>3592.4209999999998</v>
      </c>
      <c r="I23" s="93">
        <v>2257.0350549999998</v>
      </c>
      <c r="J23" s="93">
        <v>4359.3480300000001</v>
      </c>
      <c r="K23" s="93">
        <v>2664.71875</v>
      </c>
      <c r="L23" s="93">
        <v>6992.8294999999998</v>
      </c>
      <c r="M23" s="93">
        <v>4511.1043325000001</v>
      </c>
      <c r="N23" s="93">
        <v>8384.3114700000006</v>
      </c>
      <c r="O23" s="35">
        <f t="shared" si="2"/>
        <v>-40.528851165970202</v>
      </c>
      <c r="P23" s="35">
        <f t="shared" si="3"/>
        <v>-15.473378695277923</v>
      </c>
      <c r="Q23" s="35">
        <f t="shared" si="4"/>
        <v>38.106445323741987</v>
      </c>
      <c r="R23" s="35">
        <f t="shared" si="5"/>
        <v>15.697666661377291</v>
      </c>
      <c r="S23" s="35">
        <f t="shared" si="6"/>
        <v>53.80411198511927</v>
      </c>
      <c r="U23" s="11" t="s">
        <v>16</v>
      </c>
      <c r="V23" s="9">
        <v>-40.920512124158002</v>
      </c>
      <c r="W23" s="10">
        <v>-17.75149699887924</v>
      </c>
      <c r="X23" s="10">
        <f t="shared" si="0"/>
        <v>58.672009123037242</v>
      </c>
      <c r="Y23" s="52">
        <v>31.99275100528012</v>
      </c>
      <c r="Z23" s="10">
        <v>21.318217767050349</v>
      </c>
      <c r="AA23" s="47">
        <f t="shared" si="1"/>
        <v>53.310968772330469</v>
      </c>
      <c r="AB23" s="56">
        <v>53.310968772330469</v>
      </c>
      <c r="AC23" s="18"/>
    </row>
    <row r="24" spans="1:29" ht="12" x14ac:dyDescent="0.2">
      <c r="A24" s="15">
        <v>19</v>
      </c>
      <c r="B24" s="15" t="s">
        <v>23</v>
      </c>
      <c r="C24" s="93">
        <v>1362.2354250000001</v>
      </c>
      <c r="D24" s="93">
        <v>2264.59699</v>
      </c>
      <c r="E24" s="93">
        <v>1908.185485</v>
      </c>
      <c r="F24" s="93">
        <v>3095.8119474999999</v>
      </c>
      <c r="G24" s="93">
        <v>689.515175</v>
      </c>
      <c r="H24" s="93">
        <v>2386.8964074999999</v>
      </c>
      <c r="I24" s="93">
        <v>1556.7980299999999</v>
      </c>
      <c r="J24" s="93">
        <v>3241.9608400000002</v>
      </c>
      <c r="K24" s="93">
        <v>2051.7505999999998</v>
      </c>
      <c r="L24" s="93">
        <v>4651.4933975000004</v>
      </c>
      <c r="M24" s="93">
        <v>3464.9835149999999</v>
      </c>
      <c r="N24" s="93">
        <v>6337.7727875</v>
      </c>
      <c r="O24" s="35">
        <f t="shared" si="2"/>
        <v>-60.153547453050358</v>
      </c>
      <c r="P24" s="35">
        <f t="shared" si="3"/>
        <v>-1.4840945407064376</v>
      </c>
      <c r="Q24" s="35">
        <f t="shared" si="4"/>
        <v>44.109502576156238</v>
      </c>
      <c r="R24" s="35">
        <f t="shared" si="5"/>
        <v>10.562440252624135</v>
      </c>
      <c r="S24" s="35">
        <f t="shared" si="6"/>
        <v>54.671942828780367</v>
      </c>
      <c r="U24" s="11" t="s">
        <v>31</v>
      </c>
      <c r="V24" s="9">
        <v>-50.621005437374805</v>
      </c>
      <c r="W24" s="10">
        <v>-16.56024190618599</v>
      </c>
      <c r="X24" s="10">
        <f t="shared" si="0"/>
        <v>67.181247343560798</v>
      </c>
      <c r="Y24" s="52">
        <v>30.651704831256257</v>
      </c>
      <c r="Z24" s="10">
        <v>22.242718487334312</v>
      </c>
      <c r="AA24" s="47">
        <f t="shared" si="1"/>
        <v>52.894423318590569</v>
      </c>
      <c r="AB24" s="56">
        <v>52.894423318590562</v>
      </c>
      <c r="AC24" s="18"/>
    </row>
    <row r="25" spans="1:29" ht="12" x14ac:dyDescent="0.2">
      <c r="A25" s="15">
        <v>20</v>
      </c>
      <c r="B25" s="15" t="s">
        <v>16</v>
      </c>
      <c r="C25" s="93">
        <v>244.34474</v>
      </c>
      <c r="D25" s="93">
        <v>597.12043500000004</v>
      </c>
      <c r="E25" s="93">
        <v>444.38511499999998</v>
      </c>
      <c r="F25" s="93">
        <v>757.40565500000002</v>
      </c>
      <c r="G25" s="93">
        <v>141.449545</v>
      </c>
      <c r="H25" s="93">
        <v>608.75987499999997</v>
      </c>
      <c r="I25" s="93">
        <v>367.91415749999999</v>
      </c>
      <c r="J25" s="93">
        <v>766.2944225</v>
      </c>
      <c r="K25" s="93">
        <v>385.794285</v>
      </c>
      <c r="L25" s="93">
        <v>1205.88031</v>
      </c>
      <c r="M25" s="93">
        <v>812.29927250000003</v>
      </c>
      <c r="N25" s="93">
        <v>1523.7000774999999</v>
      </c>
      <c r="O25" s="35">
        <f t="shared" si="2"/>
        <v>-40.920512124158002</v>
      </c>
      <c r="P25" s="35">
        <f t="shared" si="3"/>
        <v>-17.75149699887924</v>
      </c>
      <c r="Q25" s="35">
        <f t="shared" si="4"/>
        <v>31.99275100528012</v>
      </c>
      <c r="R25" s="35">
        <f t="shared" si="5"/>
        <v>21.318217767050349</v>
      </c>
      <c r="S25" s="35">
        <f t="shared" si="6"/>
        <v>53.310968772330469</v>
      </c>
      <c r="U25" s="11" t="s">
        <v>33</v>
      </c>
      <c r="V25" s="9">
        <v>-38.404700327074316</v>
      </c>
      <c r="W25" s="10">
        <v>-25.245847463220251</v>
      </c>
      <c r="X25" s="10">
        <f t="shared" si="0"/>
        <v>63.650547790294567</v>
      </c>
      <c r="Y25" s="52">
        <v>28.052580010745878</v>
      </c>
      <c r="Z25" s="10">
        <v>23.741780346100789</v>
      </c>
      <c r="AA25" s="47">
        <f t="shared" si="1"/>
        <v>51.794360356846667</v>
      </c>
      <c r="AB25" s="56">
        <v>51.794360356846674</v>
      </c>
      <c r="AC25" s="18"/>
    </row>
    <row r="26" spans="1:29" ht="12" x14ac:dyDescent="0.2">
      <c r="A26" s="15">
        <v>21</v>
      </c>
      <c r="B26" s="15" t="s">
        <v>31</v>
      </c>
      <c r="C26" s="93">
        <v>13.266500000000001</v>
      </c>
      <c r="D26" s="93">
        <v>26.2075</v>
      </c>
      <c r="E26" s="93">
        <v>20.943249999999999</v>
      </c>
      <c r="F26" s="93">
        <v>31.174250000000001</v>
      </c>
      <c r="G26" s="93">
        <v>3.0339999999999998</v>
      </c>
      <c r="H26" s="93">
        <v>26.972249999999999</v>
      </c>
      <c r="I26" s="93">
        <v>11.466749999999999</v>
      </c>
      <c r="J26" s="93">
        <v>30.098749999999999</v>
      </c>
      <c r="K26" s="93">
        <v>16.3005</v>
      </c>
      <c r="L26" s="93">
        <v>53.179749999999999</v>
      </c>
      <c r="M26" s="93">
        <v>32.409999999999997</v>
      </c>
      <c r="N26" s="93">
        <v>61.273000000000003</v>
      </c>
      <c r="O26" s="35">
        <f t="shared" si="2"/>
        <v>-50.621005437374805</v>
      </c>
      <c r="P26" s="35">
        <f t="shared" si="3"/>
        <v>-16.56024190618599</v>
      </c>
      <c r="Q26" s="35">
        <f t="shared" si="4"/>
        <v>30.651704831256257</v>
      </c>
      <c r="R26" s="35">
        <f t="shared" si="5"/>
        <v>22.242718487334312</v>
      </c>
      <c r="S26" s="35">
        <f t="shared" si="6"/>
        <v>52.894423318590562</v>
      </c>
      <c r="U26" s="11" t="s">
        <v>36</v>
      </c>
      <c r="V26" s="9">
        <v>-44.527419049885829</v>
      </c>
      <c r="W26" s="10">
        <v>-9.8253841302572358</v>
      </c>
      <c r="X26" s="10">
        <f t="shared" si="0"/>
        <v>54.352803180143063</v>
      </c>
      <c r="Y26" s="52">
        <v>32.55871002223293</v>
      </c>
      <c r="Z26" s="10">
        <v>17.918818785325108</v>
      </c>
      <c r="AA26" s="47">
        <f t="shared" si="1"/>
        <v>50.477528807558038</v>
      </c>
      <c r="AB26" s="56">
        <v>50.477528807558038</v>
      </c>
      <c r="AC26" s="18"/>
    </row>
    <row r="27" spans="1:29" ht="12" x14ac:dyDescent="0.2">
      <c r="A27" s="15">
        <v>22</v>
      </c>
      <c r="B27" s="15" t="s">
        <v>33</v>
      </c>
      <c r="C27" s="93">
        <v>725.19370000000004</v>
      </c>
      <c r="D27" s="93">
        <v>1888.2941249999999</v>
      </c>
      <c r="E27" s="93">
        <v>1458.7792199999999</v>
      </c>
      <c r="F27" s="93">
        <v>2291.8565050000002</v>
      </c>
      <c r="G27" s="93">
        <v>412.44590499999998</v>
      </c>
      <c r="H27" s="93">
        <v>2167.0890325</v>
      </c>
      <c r="I27" s="93">
        <v>1035.2402500000001</v>
      </c>
      <c r="J27" s="93">
        <v>2523.3771474999999</v>
      </c>
      <c r="K27" s="93">
        <v>1137.6396050000001</v>
      </c>
      <c r="L27" s="93">
        <v>4055.3831574999999</v>
      </c>
      <c r="M27" s="93">
        <v>2494.0194700000002</v>
      </c>
      <c r="N27" s="93">
        <v>4815.2336525000001</v>
      </c>
      <c r="O27" s="35">
        <f t="shared" si="2"/>
        <v>-38.404700327074316</v>
      </c>
      <c r="P27" s="35">
        <f t="shared" si="3"/>
        <v>-25.245847463220251</v>
      </c>
      <c r="Q27" s="35">
        <f t="shared" si="4"/>
        <v>28.052580010745878</v>
      </c>
      <c r="R27" s="35">
        <f t="shared" si="5"/>
        <v>23.741780346100789</v>
      </c>
      <c r="S27" s="35">
        <f t="shared" si="6"/>
        <v>51.794360356846674</v>
      </c>
      <c r="U27" s="11" t="s">
        <v>35</v>
      </c>
      <c r="V27" s="9">
        <v>-50.01545456375375</v>
      </c>
      <c r="W27" s="10">
        <v>-10.392028699774492</v>
      </c>
      <c r="X27" s="10">
        <f t="shared" si="0"/>
        <v>60.407483263528242</v>
      </c>
      <c r="Y27" s="52">
        <v>41.734441646977288</v>
      </c>
      <c r="Z27" s="10">
        <v>6.7518651072689977</v>
      </c>
      <c r="AA27" s="47">
        <f t="shared" si="1"/>
        <v>48.486306754246286</v>
      </c>
      <c r="AB27" s="56">
        <v>48.486306754246279</v>
      </c>
      <c r="AC27" s="18"/>
    </row>
    <row r="28" spans="1:29" ht="12" x14ac:dyDescent="0.2">
      <c r="A28" s="15">
        <v>23</v>
      </c>
      <c r="B28" s="15" t="s">
        <v>36</v>
      </c>
      <c r="C28" s="93">
        <v>50.722234999999998</v>
      </c>
      <c r="D28" s="93">
        <v>113.9123625</v>
      </c>
      <c r="E28" s="93">
        <v>83.201852500000001</v>
      </c>
      <c r="F28" s="93">
        <v>153.07739000000001</v>
      </c>
      <c r="G28" s="93">
        <v>24.655607499999999</v>
      </c>
      <c r="H28" s="93">
        <v>117.60124</v>
      </c>
      <c r="I28" s="93">
        <v>70.3601575</v>
      </c>
      <c r="J28" s="93">
        <v>151.14116749999999</v>
      </c>
      <c r="K28" s="93">
        <v>75.3778425</v>
      </c>
      <c r="L28" s="93">
        <v>231.51360249999999</v>
      </c>
      <c r="M28" s="93">
        <v>153.56200999999999</v>
      </c>
      <c r="N28" s="93">
        <v>304.21855749999997</v>
      </c>
      <c r="O28" s="35">
        <f t="shared" si="2"/>
        <v>-44.527419049885829</v>
      </c>
      <c r="P28" s="35">
        <f t="shared" si="3"/>
        <v>-9.8253841302572358</v>
      </c>
      <c r="Q28" s="35">
        <f t="shared" si="4"/>
        <v>32.55871002223293</v>
      </c>
      <c r="R28" s="35">
        <f t="shared" si="5"/>
        <v>17.918818785325108</v>
      </c>
      <c r="S28" s="35">
        <f t="shared" si="6"/>
        <v>50.477528807558038</v>
      </c>
      <c r="U28" s="11" t="s">
        <v>25</v>
      </c>
      <c r="V28" s="9">
        <v>-44.388811380051585</v>
      </c>
      <c r="W28" s="10">
        <v>-9.0434758454129955</v>
      </c>
      <c r="X28" s="10">
        <f t="shared" si="0"/>
        <v>53.432287225464577</v>
      </c>
      <c r="Y28" s="52">
        <v>34.256600622662383</v>
      </c>
      <c r="Z28" s="10">
        <v>11.251049292664533</v>
      </c>
      <c r="AA28" s="47">
        <f t="shared" si="1"/>
        <v>45.507649915326915</v>
      </c>
      <c r="AB28" s="56">
        <v>45.507649915326915</v>
      </c>
      <c r="AC28" s="18"/>
    </row>
    <row r="29" spans="1:29" ht="12" x14ac:dyDescent="0.2">
      <c r="A29" s="15">
        <v>24</v>
      </c>
      <c r="B29" s="15" t="s">
        <v>35</v>
      </c>
      <c r="C29" s="93">
        <v>529.55822499999999</v>
      </c>
      <c r="D29" s="93">
        <v>1058.7891875</v>
      </c>
      <c r="E29" s="93">
        <v>675.72718250000003</v>
      </c>
      <c r="F29" s="93">
        <v>1118.6150224999999</v>
      </c>
      <c r="G29" s="93">
        <v>416.68468999999999</v>
      </c>
      <c r="H29" s="93">
        <v>1208.5058274999999</v>
      </c>
      <c r="I29" s="93">
        <v>455.95001250000001</v>
      </c>
      <c r="J29" s="93">
        <v>1215.3989925000001</v>
      </c>
      <c r="K29" s="93">
        <v>946.24291500000004</v>
      </c>
      <c r="L29" s="93">
        <v>2267.2950150000001</v>
      </c>
      <c r="M29" s="93">
        <v>1131.677195</v>
      </c>
      <c r="N29" s="93">
        <v>2334.0140150000002</v>
      </c>
      <c r="O29" s="35">
        <f t="shared" si="2"/>
        <v>-50.01545456375375</v>
      </c>
      <c r="P29" s="35">
        <f t="shared" si="3"/>
        <v>-10.392028699774492</v>
      </c>
      <c r="Q29" s="35">
        <f t="shared" si="4"/>
        <v>41.734441646977288</v>
      </c>
      <c r="R29" s="35">
        <f t="shared" si="5"/>
        <v>6.7518651072689977</v>
      </c>
      <c r="S29" s="35">
        <f t="shared" si="6"/>
        <v>48.486306754246279</v>
      </c>
      <c r="U29" s="11" t="s">
        <v>22</v>
      </c>
      <c r="V29" s="9">
        <f>-1*W41</f>
        <v>-2.2061320126024899</v>
      </c>
      <c r="W29" s="10">
        <f>-1*((-1*V41)-W41)</f>
        <v>-56.982382211615715</v>
      </c>
      <c r="X29" s="10">
        <v>56.982382211615715</v>
      </c>
      <c r="Y29" s="52">
        <v>42.537021061227776</v>
      </c>
      <c r="Z29" s="10">
        <v>2.0588048404175439</v>
      </c>
      <c r="AA29" s="47">
        <f t="shared" si="1"/>
        <v>44.59582590164532</v>
      </c>
      <c r="AB29" s="56">
        <v>44.59582590164532</v>
      </c>
      <c r="AC29" s="18"/>
    </row>
    <row r="30" spans="1:29" ht="12" x14ac:dyDescent="0.2">
      <c r="A30" s="15">
        <v>25</v>
      </c>
      <c r="B30" s="15" t="s">
        <v>25</v>
      </c>
      <c r="C30" s="93">
        <v>111.250495</v>
      </c>
      <c r="D30" s="93">
        <v>250.62733499999999</v>
      </c>
      <c r="E30" s="93">
        <v>153.67932500000001</v>
      </c>
      <c r="F30" s="93">
        <v>287.61509749999999</v>
      </c>
      <c r="G30" s="93">
        <v>75.927170000000004</v>
      </c>
      <c r="H30" s="93">
        <v>295.77149500000002</v>
      </c>
      <c r="I30" s="93">
        <v>118.7022925</v>
      </c>
      <c r="J30" s="93">
        <v>310.92518749999999</v>
      </c>
      <c r="K30" s="93">
        <v>187.17766499999999</v>
      </c>
      <c r="L30" s="93">
        <v>546.39882999999998</v>
      </c>
      <c r="M30" s="93">
        <v>272.3816175</v>
      </c>
      <c r="N30" s="93">
        <v>598.54028500000004</v>
      </c>
      <c r="O30" s="35">
        <f t="shared" si="2"/>
        <v>-44.388811380051585</v>
      </c>
      <c r="P30" s="35">
        <f t="shared" si="3"/>
        <v>-9.0434758454129955</v>
      </c>
      <c r="Q30" s="35">
        <f t="shared" si="4"/>
        <v>34.256600622662383</v>
      </c>
      <c r="R30" s="35">
        <f t="shared" si="5"/>
        <v>11.251049292664533</v>
      </c>
      <c r="S30" s="35">
        <f t="shared" si="6"/>
        <v>45.507649915326915</v>
      </c>
      <c r="U30" s="11" t="s">
        <v>53</v>
      </c>
      <c r="V30" s="9">
        <v>-38.692763501836431</v>
      </c>
      <c r="W30" s="10">
        <v>-8.5695381815657452</v>
      </c>
      <c r="X30" s="10">
        <f t="shared" si="0"/>
        <v>47.262301683402178</v>
      </c>
      <c r="Y30" s="52">
        <v>33.171423952879771</v>
      </c>
      <c r="Z30" s="10">
        <v>10.835404665560141</v>
      </c>
      <c r="AA30" s="47">
        <f t="shared" si="1"/>
        <v>44.006828618439911</v>
      </c>
      <c r="AB30" s="56">
        <v>44.006828618439911</v>
      </c>
      <c r="AC30" s="18"/>
    </row>
    <row r="31" spans="1:29" ht="12" x14ac:dyDescent="0.2">
      <c r="A31" s="15">
        <v>26</v>
      </c>
      <c r="B31" s="15" t="s">
        <v>22</v>
      </c>
      <c r="C31" s="93">
        <v>356.15618749999999</v>
      </c>
      <c r="D31" s="93">
        <v>601.73192749999998</v>
      </c>
      <c r="E31" s="93">
        <v>375.88237249999997</v>
      </c>
      <c r="F31" s="93">
        <v>659.64664500000003</v>
      </c>
      <c r="G31" s="93">
        <v>167.53570999999999</v>
      </c>
      <c r="H31" s="93">
        <v>629.41187249999996</v>
      </c>
      <c r="I31" s="93">
        <v>248.01546500000001</v>
      </c>
      <c r="J31" s="93">
        <v>739.3583625</v>
      </c>
      <c r="K31" s="93">
        <v>523.69189749999998</v>
      </c>
      <c r="L31" s="93">
        <v>1231.1438000000001</v>
      </c>
      <c r="M31" s="93">
        <v>623.89783750000004</v>
      </c>
      <c r="N31" s="93">
        <v>1399.0050074999999</v>
      </c>
      <c r="O31" s="35">
        <f t="shared" si="2"/>
        <v>-59.188514224218231</v>
      </c>
      <c r="P31" s="35">
        <f t="shared" si="3"/>
        <v>2.2061320126024908</v>
      </c>
      <c r="Q31" s="35">
        <f t="shared" si="4"/>
        <v>42.537021061227776</v>
      </c>
      <c r="R31" s="35">
        <f t="shared" si="5"/>
        <v>2.0588048404175439</v>
      </c>
      <c r="S31" s="35">
        <f t="shared" si="6"/>
        <v>44.59582590164532</v>
      </c>
      <c r="U31" s="11"/>
      <c r="V31" s="9"/>
      <c r="W31" s="10"/>
      <c r="X31" s="10"/>
      <c r="Y31" s="52"/>
      <c r="Z31" s="10"/>
      <c r="AA31" s="47"/>
      <c r="AB31" s="56"/>
    </row>
    <row r="32" spans="1:29" ht="14.4" customHeight="1" x14ac:dyDescent="0.2">
      <c r="A32" s="15">
        <v>27</v>
      </c>
      <c r="B32" s="15" t="s">
        <v>53</v>
      </c>
      <c r="C32" s="93">
        <v>9.29589</v>
      </c>
      <c r="D32" s="93">
        <v>24.02488</v>
      </c>
      <c r="E32" s="93">
        <v>18.5352125</v>
      </c>
      <c r="F32" s="93">
        <v>39.217752500000003</v>
      </c>
      <c r="G32" s="93">
        <v>6.8538399999999999</v>
      </c>
      <c r="H32" s="93">
        <v>24.660789999999999</v>
      </c>
      <c r="I32" s="93">
        <v>15.133922500000001</v>
      </c>
      <c r="J32" s="93">
        <v>37.291134999999997</v>
      </c>
      <c r="K32" s="93">
        <v>16.149730000000002</v>
      </c>
      <c r="L32" s="93">
        <v>48.685670000000002</v>
      </c>
      <c r="M32" s="93">
        <v>33.669134999999997</v>
      </c>
      <c r="N32" s="93">
        <v>76.5088875</v>
      </c>
      <c r="O32" s="35">
        <f t="shared" si="2"/>
        <v>-38.692763501836431</v>
      </c>
      <c r="P32" s="35">
        <f t="shared" si="3"/>
        <v>-8.5695381815657452</v>
      </c>
      <c r="Q32" s="35">
        <f t="shared" si="4"/>
        <v>33.171423952879771</v>
      </c>
      <c r="R32" s="35">
        <f t="shared" si="5"/>
        <v>10.835404665560141</v>
      </c>
      <c r="S32" s="35">
        <f t="shared" si="6"/>
        <v>44.006828618439911</v>
      </c>
      <c r="U32" s="11" t="s">
        <v>40</v>
      </c>
      <c r="V32" s="9">
        <v>-88.702357125059763</v>
      </c>
      <c r="W32" s="10">
        <v>3.7043678387719381</v>
      </c>
      <c r="X32" s="10">
        <f t="shared" si="0"/>
        <v>84.997989286287819</v>
      </c>
      <c r="Y32" s="52">
        <v>84.349380426194486</v>
      </c>
      <c r="Z32" s="10">
        <v>-5.076787786102102</v>
      </c>
      <c r="AA32" s="47">
        <f t="shared" si="1"/>
        <v>79.272592640092384</v>
      </c>
      <c r="AB32" s="56">
        <v>79.272592640092384</v>
      </c>
    </row>
    <row r="33" spans="1:28" ht="12" x14ac:dyDescent="0.2"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U33" s="11" t="s">
        <v>68</v>
      </c>
      <c r="V33" s="9">
        <v>-74.901629602929773</v>
      </c>
      <c r="W33" s="10">
        <v>-4.2626680959548917</v>
      </c>
      <c r="X33" s="10">
        <f t="shared" si="0"/>
        <v>79.164297698884667</v>
      </c>
      <c r="Y33" s="52">
        <v>65.694809282698046</v>
      </c>
      <c r="Z33" s="10">
        <v>7.7857696566788803</v>
      </c>
      <c r="AA33" s="47">
        <f t="shared" si="1"/>
        <v>73.480578939376926</v>
      </c>
      <c r="AB33" s="56">
        <v>73.480578939376926</v>
      </c>
    </row>
    <row r="34" spans="1:28" ht="12" x14ac:dyDescent="0.2">
      <c r="A34" s="15">
        <v>28</v>
      </c>
      <c r="B34" s="15" t="s">
        <v>40</v>
      </c>
      <c r="C34" s="93">
        <v>13.269932499999999</v>
      </c>
      <c r="D34" s="93">
        <v>14.960067499999999</v>
      </c>
      <c r="E34" s="93">
        <v>17.823162499999999</v>
      </c>
      <c r="F34" s="93">
        <v>20.968922500000001</v>
      </c>
      <c r="G34" s="93">
        <v>11.329549999999999</v>
      </c>
      <c r="H34" s="93">
        <v>14.20373</v>
      </c>
      <c r="I34" s="93">
        <v>15.369475</v>
      </c>
      <c r="J34" s="93">
        <v>20.902595000000002</v>
      </c>
      <c r="K34" s="93">
        <v>24.599482500000001</v>
      </c>
      <c r="L34" s="93">
        <v>29.163797500000001</v>
      </c>
      <c r="M34" s="93">
        <v>33.192637499999996</v>
      </c>
      <c r="N34" s="93">
        <v>41.871517500000003</v>
      </c>
      <c r="O34" s="35">
        <f t="shared" si="2"/>
        <v>-88.702357125059763</v>
      </c>
      <c r="P34" s="35">
        <f t="shared" si="3"/>
        <v>3.7043678387719381</v>
      </c>
      <c r="Q34" s="35">
        <f t="shared" si="4"/>
        <v>84.349380426194486</v>
      </c>
      <c r="R34" s="35">
        <f t="shared" si="5"/>
        <v>-5.076787786102102</v>
      </c>
      <c r="S34" s="35">
        <f t="shared" si="6"/>
        <v>79.272592640092384</v>
      </c>
      <c r="U34" s="11" t="s">
        <v>41</v>
      </c>
      <c r="V34" s="9">
        <v>-73.085122651308538</v>
      </c>
      <c r="W34" s="10">
        <v>-3.2698125255865462</v>
      </c>
      <c r="X34" s="10">
        <f t="shared" si="0"/>
        <v>76.354935176895083</v>
      </c>
      <c r="Y34" s="52">
        <v>67.415741387807756</v>
      </c>
      <c r="Z34" s="10">
        <v>5.3929578641695599</v>
      </c>
      <c r="AA34" s="47">
        <f t="shared" si="1"/>
        <v>72.808699251977316</v>
      </c>
      <c r="AB34" s="56">
        <v>72.808699251977302</v>
      </c>
    </row>
    <row r="35" spans="1:28" ht="12" x14ac:dyDescent="0.2">
      <c r="A35" s="15">
        <v>29</v>
      </c>
      <c r="B35" s="15" t="s">
        <v>68</v>
      </c>
      <c r="C35" s="93">
        <v>335.55786999999998</v>
      </c>
      <c r="D35" s="93">
        <v>447.99808999999999</v>
      </c>
      <c r="E35" s="93">
        <v>458.82527750000003</v>
      </c>
      <c r="F35" s="93">
        <v>579.58611499999995</v>
      </c>
      <c r="G35" s="93">
        <v>257.36304999999999</v>
      </c>
      <c r="H35" s="93">
        <v>454.54037</v>
      </c>
      <c r="I35" s="93">
        <v>389.63009249999999</v>
      </c>
      <c r="J35" s="93">
        <v>575.08003250000002</v>
      </c>
      <c r="K35" s="93">
        <v>592.92092000000002</v>
      </c>
      <c r="L35" s="93">
        <v>902.53845999999999</v>
      </c>
      <c r="M35" s="93">
        <v>848.45537000000002</v>
      </c>
      <c r="N35" s="93">
        <v>1154.6661475000001</v>
      </c>
      <c r="O35" s="35">
        <f t="shared" si="2"/>
        <v>-74.901629602929773</v>
      </c>
      <c r="P35" s="35">
        <f t="shared" si="3"/>
        <v>-4.2626680959548917</v>
      </c>
      <c r="Q35" s="35">
        <f t="shared" si="4"/>
        <v>65.694809282698046</v>
      </c>
      <c r="R35" s="35">
        <f t="shared" si="5"/>
        <v>7.7857696566788803</v>
      </c>
      <c r="S35" s="35">
        <f t="shared" si="6"/>
        <v>73.480578939376926</v>
      </c>
      <c r="U35" s="11"/>
      <c r="V35" s="9"/>
      <c r="W35" s="10"/>
      <c r="X35" s="10">
        <f t="shared" si="0"/>
        <v>0</v>
      </c>
      <c r="Y35" s="52"/>
      <c r="Z35" s="10"/>
      <c r="AA35" s="47"/>
      <c r="AB35" s="56"/>
    </row>
    <row r="36" spans="1:28" ht="12" x14ac:dyDescent="0.2">
      <c r="A36" s="15">
        <v>30</v>
      </c>
      <c r="B36" s="15" t="s">
        <v>41</v>
      </c>
      <c r="C36" s="93">
        <v>203.71478500000001</v>
      </c>
      <c r="D36" s="93">
        <v>278.73632500000002</v>
      </c>
      <c r="E36" s="93">
        <v>249.82089250000001</v>
      </c>
      <c r="F36" s="93">
        <v>327.18368750000002</v>
      </c>
      <c r="G36" s="93">
        <v>166.77485999999999</v>
      </c>
      <c r="H36" s="93">
        <v>270.82322499999998</v>
      </c>
      <c r="I36" s="93">
        <v>218.99864500000001</v>
      </c>
      <c r="J36" s="93">
        <v>316.72224999999997</v>
      </c>
      <c r="K36" s="93">
        <v>370.489645</v>
      </c>
      <c r="L36" s="93">
        <v>549.55954999999994</v>
      </c>
      <c r="M36" s="93">
        <v>468.81953750000002</v>
      </c>
      <c r="N36" s="93">
        <v>643.90593750000005</v>
      </c>
      <c r="O36" s="35">
        <f t="shared" si="2"/>
        <v>-73.085122651308538</v>
      </c>
      <c r="P36" s="35">
        <f t="shared" si="3"/>
        <v>-3.2698125255865462</v>
      </c>
      <c r="Q36" s="35">
        <f t="shared" si="4"/>
        <v>67.415741387807756</v>
      </c>
      <c r="R36" s="35">
        <f t="shared" si="5"/>
        <v>5.3929578641695599</v>
      </c>
      <c r="S36" s="35">
        <f t="shared" si="6"/>
        <v>72.808699251977302</v>
      </c>
      <c r="U36" s="11" t="s">
        <v>70</v>
      </c>
      <c r="V36" s="9">
        <v>-39.041666018163902</v>
      </c>
      <c r="W36" s="10">
        <v>-21.250067773630597</v>
      </c>
      <c r="X36" s="10">
        <f t="shared" si="0"/>
        <v>60.291733791794499</v>
      </c>
      <c r="Y36" s="52">
        <v>27.89072952009715</v>
      </c>
      <c r="Z36" s="10">
        <v>17.78001461402356</v>
      </c>
      <c r="AA36" s="47">
        <f t="shared" si="1"/>
        <v>45.67074413412071</v>
      </c>
      <c r="AB36" s="56">
        <v>45.67074413412071</v>
      </c>
    </row>
    <row r="37" spans="1:28" ht="12" x14ac:dyDescent="0.2"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U37" s="11" t="s">
        <v>72</v>
      </c>
      <c r="V37" s="9">
        <v>-41.636773433762947</v>
      </c>
      <c r="W37" s="10">
        <v>-4.1986659733634024</v>
      </c>
      <c r="X37" s="10">
        <f t="shared" si="0"/>
        <v>45.835439407126351</v>
      </c>
      <c r="Y37" s="52">
        <v>27.674881883681152</v>
      </c>
      <c r="Z37" s="10">
        <v>3.4230930519587908</v>
      </c>
      <c r="AA37" s="47">
        <f t="shared" si="1"/>
        <v>31.097974935639943</v>
      </c>
      <c r="AB37" s="56">
        <v>31.09797493563994</v>
      </c>
    </row>
    <row r="38" spans="1:28" x14ac:dyDescent="0.2">
      <c r="A38" s="15">
        <v>32</v>
      </c>
      <c r="B38" s="15" t="s">
        <v>70</v>
      </c>
      <c r="C38" s="93">
        <v>38.5674025</v>
      </c>
      <c r="D38" s="93">
        <v>98.785237499999994</v>
      </c>
      <c r="E38" s="93">
        <v>80.039837500000004</v>
      </c>
      <c r="F38" s="93">
        <v>132.75424749999999</v>
      </c>
      <c r="G38" s="93">
        <v>18.6845325</v>
      </c>
      <c r="H38" s="93">
        <v>106.4870375</v>
      </c>
      <c r="I38" s="93">
        <v>42.1935225</v>
      </c>
      <c r="J38" s="93">
        <v>134.88614749999999</v>
      </c>
      <c r="K38" s="93">
        <v>57.251935000000003</v>
      </c>
      <c r="L38" s="93">
        <v>205.27227500000001</v>
      </c>
      <c r="M38" s="93">
        <v>122.23336</v>
      </c>
      <c r="N38" s="93">
        <v>267.64039500000001</v>
      </c>
      <c r="O38" s="35">
        <f t="shared" si="2"/>
        <v>-39.041666018163902</v>
      </c>
      <c r="P38" s="35">
        <f t="shared" si="3"/>
        <v>-21.250067773630597</v>
      </c>
      <c r="Q38" s="35">
        <f t="shared" si="4"/>
        <v>27.89072952009715</v>
      </c>
      <c r="R38" s="35">
        <f t="shared" si="5"/>
        <v>17.78001461402356</v>
      </c>
      <c r="S38" s="35">
        <f t="shared" si="6"/>
        <v>45.67074413412071</v>
      </c>
      <c r="U38" s="12" t="s">
        <v>45</v>
      </c>
    </row>
    <row r="39" spans="1:28" x14ac:dyDescent="0.2">
      <c r="A39" s="15">
        <v>34</v>
      </c>
      <c r="B39" s="15" t="s">
        <v>72</v>
      </c>
      <c r="C39" s="93">
        <v>906.60774749999996</v>
      </c>
      <c r="D39" s="93">
        <v>2177.4207575</v>
      </c>
      <c r="E39" s="93">
        <v>1819.7421099999999</v>
      </c>
      <c r="F39" s="93">
        <v>3970.16399</v>
      </c>
      <c r="G39" s="93">
        <v>350.57676500000002</v>
      </c>
      <c r="H39" s="93">
        <v>2365.2707624999998</v>
      </c>
      <c r="I39" s="93">
        <v>678.00133000000005</v>
      </c>
      <c r="J39" s="93">
        <v>4061.6883899999998</v>
      </c>
      <c r="K39" s="93">
        <v>1257.1845125</v>
      </c>
      <c r="L39" s="93">
        <v>4542.6915200000003</v>
      </c>
      <c r="M39" s="93">
        <v>2497.7434400000002</v>
      </c>
      <c r="N39" s="93">
        <v>8031.8523800000003</v>
      </c>
      <c r="O39" s="35">
        <f t="shared" si="2"/>
        <v>-41.636773433762947</v>
      </c>
      <c r="P39" s="35">
        <f t="shared" si="3"/>
        <v>-4.1986659733634024</v>
      </c>
      <c r="Q39" s="35">
        <f t="shared" si="4"/>
        <v>27.674881883681152</v>
      </c>
      <c r="R39" s="35">
        <f t="shared" si="5"/>
        <v>3.4230930519587908</v>
      </c>
      <c r="S39" s="35">
        <f t="shared" si="6"/>
        <v>31.09797493563994</v>
      </c>
      <c r="U39" s="13" t="s">
        <v>42</v>
      </c>
    </row>
    <row r="41" spans="1:28" ht="12" x14ac:dyDescent="0.2">
      <c r="U41" s="37" t="s">
        <v>56</v>
      </c>
      <c r="V41" s="38">
        <v>-59.188514224218203</v>
      </c>
      <c r="W41" s="39">
        <v>2.2061320126024899</v>
      </c>
      <c r="X41" s="39">
        <f>(V41+W41)*-1</f>
        <v>56.982382211615715</v>
      </c>
      <c r="Y41" s="39">
        <v>26.617818525499771</v>
      </c>
      <c r="Z41" s="39">
        <v>6.92687070495443</v>
      </c>
      <c r="AA41" s="39"/>
      <c r="AB41" s="39">
        <v>44.595825901645313</v>
      </c>
    </row>
  </sheetData>
  <autoFilter ref="U3:Z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opLeftCell="A61" zoomScaleNormal="100" zoomScaleSheetLayoutView="17" workbookViewId="0">
      <selection activeCell="F120" sqref="F120"/>
    </sheetView>
  </sheetViews>
  <sheetFormatPr defaultColWidth="9.33203125" defaultRowHeight="11.4" x14ac:dyDescent="0.3"/>
  <cols>
    <col min="1" max="1" width="9.33203125" style="8"/>
    <col min="2" max="2" width="9.44140625" style="1" bestFit="1" customWidth="1"/>
    <col min="3" max="9" width="9.44140625" style="1" customWidth="1"/>
    <col min="10" max="10" width="9.44140625" style="1" bestFit="1" customWidth="1"/>
    <col min="11" max="11" width="11" style="1" bestFit="1" customWidth="1"/>
    <col min="12" max="20" width="10.44140625" style="1" customWidth="1"/>
    <col min="21" max="22" width="9.44140625" style="1" bestFit="1" customWidth="1"/>
    <col min="23" max="23" width="9.33203125" style="1" bestFit="1" customWidth="1"/>
    <col min="24" max="24" width="9.6640625" style="1" bestFit="1" customWidth="1"/>
    <col min="25" max="35" width="9.33203125" style="1" bestFit="1" customWidth="1"/>
    <col min="36" max="36" width="10" style="1" bestFit="1" customWidth="1"/>
    <col min="37" max="39" width="9.33203125" style="1" bestFit="1" customWidth="1"/>
    <col min="40" max="40" width="10.5546875" style="1" customWidth="1"/>
    <col min="41" max="46" width="9.33203125" style="1" bestFit="1" customWidth="1"/>
    <col min="47" max="49" width="9.33203125" style="1"/>
    <col min="50" max="55" width="9.33203125" style="1" bestFit="1" customWidth="1"/>
    <col min="56" max="260" width="9.33203125" style="1"/>
    <col min="261" max="261" width="13.44140625" style="1" customWidth="1"/>
    <col min="262" max="265" width="9.44140625" style="1" bestFit="1" customWidth="1"/>
    <col min="266" max="267" width="11" style="1" bestFit="1" customWidth="1"/>
    <col min="268" max="269" width="9.44140625" style="1" bestFit="1" customWidth="1"/>
    <col min="270" max="270" width="10.33203125" style="1" bestFit="1" customWidth="1"/>
    <col min="271" max="271" width="10" style="1" bestFit="1" customWidth="1"/>
    <col min="272" max="273" width="9.44140625" style="1" bestFit="1" customWidth="1"/>
    <col min="274" max="274" width="10.33203125" style="1" bestFit="1" customWidth="1"/>
    <col min="275" max="275" width="10" style="1" bestFit="1" customWidth="1"/>
    <col min="276" max="278" width="9.44140625" style="1" bestFit="1" customWidth="1"/>
    <col min="279" max="279" width="9.33203125" style="1" bestFit="1" customWidth="1"/>
    <col min="280" max="280" width="9.6640625" style="1" bestFit="1" customWidth="1"/>
    <col min="281" max="291" width="9.33203125" style="1" bestFit="1" customWidth="1"/>
    <col min="292" max="292" width="10" style="1" bestFit="1" customWidth="1"/>
    <col min="293" max="295" width="9.33203125" style="1" bestFit="1" customWidth="1"/>
    <col min="296" max="296" width="10.5546875" style="1" customWidth="1"/>
    <col min="297" max="302" width="9.33203125" style="1" bestFit="1" customWidth="1"/>
    <col min="303" max="305" width="9.33203125" style="1"/>
    <col min="306" max="311" width="9.33203125" style="1" bestFit="1" customWidth="1"/>
    <col min="312" max="516" width="9.33203125" style="1"/>
    <col min="517" max="517" width="13.44140625" style="1" customWidth="1"/>
    <col min="518" max="521" width="9.44140625" style="1" bestFit="1" customWidth="1"/>
    <col min="522" max="523" width="11" style="1" bestFit="1" customWidth="1"/>
    <col min="524" max="525" width="9.44140625" style="1" bestFit="1" customWidth="1"/>
    <col min="526" max="526" width="10.33203125" style="1" bestFit="1" customWidth="1"/>
    <col min="527" max="527" width="10" style="1" bestFit="1" customWidth="1"/>
    <col min="528" max="529" width="9.44140625" style="1" bestFit="1" customWidth="1"/>
    <col min="530" max="530" width="10.33203125" style="1" bestFit="1" customWidth="1"/>
    <col min="531" max="531" width="10" style="1" bestFit="1" customWidth="1"/>
    <col min="532" max="534" width="9.44140625" style="1" bestFit="1" customWidth="1"/>
    <col min="535" max="535" width="9.33203125" style="1" bestFit="1" customWidth="1"/>
    <col min="536" max="536" width="9.6640625" style="1" bestFit="1" customWidth="1"/>
    <col min="537" max="547" width="9.33203125" style="1" bestFit="1" customWidth="1"/>
    <col min="548" max="548" width="10" style="1" bestFit="1" customWidth="1"/>
    <col min="549" max="551" width="9.33203125" style="1" bestFit="1" customWidth="1"/>
    <col min="552" max="552" width="10.5546875" style="1" customWidth="1"/>
    <col min="553" max="558" width="9.33203125" style="1" bestFit="1" customWidth="1"/>
    <col min="559" max="561" width="9.33203125" style="1"/>
    <col min="562" max="567" width="9.33203125" style="1" bestFit="1" customWidth="1"/>
    <col min="568" max="772" width="9.33203125" style="1"/>
    <col min="773" max="773" width="13.44140625" style="1" customWidth="1"/>
    <col min="774" max="777" width="9.44140625" style="1" bestFit="1" customWidth="1"/>
    <col min="778" max="779" width="11" style="1" bestFit="1" customWidth="1"/>
    <col min="780" max="781" width="9.44140625" style="1" bestFit="1" customWidth="1"/>
    <col min="782" max="782" width="10.33203125" style="1" bestFit="1" customWidth="1"/>
    <col min="783" max="783" width="10" style="1" bestFit="1" customWidth="1"/>
    <col min="784" max="785" width="9.44140625" style="1" bestFit="1" customWidth="1"/>
    <col min="786" max="786" width="10.33203125" style="1" bestFit="1" customWidth="1"/>
    <col min="787" max="787" width="10" style="1" bestFit="1" customWidth="1"/>
    <col min="788" max="790" width="9.44140625" style="1" bestFit="1" customWidth="1"/>
    <col min="791" max="791" width="9.33203125" style="1" bestFit="1" customWidth="1"/>
    <col min="792" max="792" width="9.6640625" style="1" bestFit="1" customWidth="1"/>
    <col min="793" max="803" width="9.33203125" style="1" bestFit="1" customWidth="1"/>
    <col min="804" max="804" width="10" style="1" bestFit="1" customWidth="1"/>
    <col min="805" max="807" width="9.33203125" style="1" bestFit="1" customWidth="1"/>
    <col min="808" max="808" width="10.5546875" style="1" customWidth="1"/>
    <col min="809" max="814" width="9.33203125" style="1" bestFit="1" customWidth="1"/>
    <col min="815" max="817" width="9.33203125" style="1"/>
    <col min="818" max="823" width="9.33203125" style="1" bestFit="1" customWidth="1"/>
    <col min="824" max="1028" width="9.33203125" style="1"/>
    <col min="1029" max="1029" width="13.44140625" style="1" customWidth="1"/>
    <col min="1030" max="1033" width="9.44140625" style="1" bestFit="1" customWidth="1"/>
    <col min="1034" max="1035" width="11" style="1" bestFit="1" customWidth="1"/>
    <col min="1036" max="1037" width="9.44140625" style="1" bestFit="1" customWidth="1"/>
    <col min="1038" max="1038" width="10.33203125" style="1" bestFit="1" customWidth="1"/>
    <col min="1039" max="1039" width="10" style="1" bestFit="1" customWidth="1"/>
    <col min="1040" max="1041" width="9.44140625" style="1" bestFit="1" customWidth="1"/>
    <col min="1042" max="1042" width="10.33203125" style="1" bestFit="1" customWidth="1"/>
    <col min="1043" max="1043" width="10" style="1" bestFit="1" customWidth="1"/>
    <col min="1044" max="1046" width="9.44140625" style="1" bestFit="1" customWidth="1"/>
    <col min="1047" max="1047" width="9.33203125" style="1" bestFit="1" customWidth="1"/>
    <col min="1048" max="1048" width="9.6640625" style="1" bestFit="1" customWidth="1"/>
    <col min="1049" max="1059" width="9.33203125" style="1" bestFit="1" customWidth="1"/>
    <col min="1060" max="1060" width="10" style="1" bestFit="1" customWidth="1"/>
    <col min="1061" max="1063" width="9.33203125" style="1" bestFit="1" customWidth="1"/>
    <col min="1064" max="1064" width="10.5546875" style="1" customWidth="1"/>
    <col min="1065" max="1070" width="9.33203125" style="1" bestFit="1" customWidth="1"/>
    <col min="1071" max="1073" width="9.33203125" style="1"/>
    <col min="1074" max="1079" width="9.33203125" style="1" bestFit="1" customWidth="1"/>
    <col min="1080" max="1284" width="9.33203125" style="1"/>
    <col min="1285" max="1285" width="13.44140625" style="1" customWidth="1"/>
    <col min="1286" max="1289" width="9.44140625" style="1" bestFit="1" customWidth="1"/>
    <col min="1290" max="1291" width="11" style="1" bestFit="1" customWidth="1"/>
    <col min="1292" max="1293" width="9.44140625" style="1" bestFit="1" customWidth="1"/>
    <col min="1294" max="1294" width="10.33203125" style="1" bestFit="1" customWidth="1"/>
    <col min="1295" max="1295" width="10" style="1" bestFit="1" customWidth="1"/>
    <col min="1296" max="1297" width="9.44140625" style="1" bestFit="1" customWidth="1"/>
    <col min="1298" max="1298" width="10.33203125" style="1" bestFit="1" customWidth="1"/>
    <col min="1299" max="1299" width="10" style="1" bestFit="1" customWidth="1"/>
    <col min="1300" max="1302" width="9.44140625" style="1" bestFit="1" customWidth="1"/>
    <col min="1303" max="1303" width="9.33203125" style="1" bestFit="1" customWidth="1"/>
    <col min="1304" max="1304" width="9.6640625" style="1" bestFit="1" customWidth="1"/>
    <col min="1305" max="1315" width="9.33203125" style="1" bestFit="1" customWidth="1"/>
    <col min="1316" max="1316" width="10" style="1" bestFit="1" customWidth="1"/>
    <col min="1317" max="1319" width="9.33203125" style="1" bestFit="1" customWidth="1"/>
    <col min="1320" max="1320" width="10.5546875" style="1" customWidth="1"/>
    <col min="1321" max="1326" width="9.33203125" style="1" bestFit="1" customWidth="1"/>
    <col min="1327" max="1329" width="9.33203125" style="1"/>
    <col min="1330" max="1335" width="9.33203125" style="1" bestFit="1" customWidth="1"/>
    <col min="1336" max="1540" width="9.33203125" style="1"/>
    <col min="1541" max="1541" width="13.44140625" style="1" customWidth="1"/>
    <col min="1542" max="1545" width="9.44140625" style="1" bestFit="1" customWidth="1"/>
    <col min="1546" max="1547" width="11" style="1" bestFit="1" customWidth="1"/>
    <col min="1548" max="1549" width="9.44140625" style="1" bestFit="1" customWidth="1"/>
    <col min="1550" max="1550" width="10.33203125" style="1" bestFit="1" customWidth="1"/>
    <col min="1551" max="1551" width="10" style="1" bestFit="1" customWidth="1"/>
    <col min="1552" max="1553" width="9.44140625" style="1" bestFit="1" customWidth="1"/>
    <col min="1554" max="1554" width="10.33203125" style="1" bestFit="1" customWidth="1"/>
    <col min="1555" max="1555" width="10" style="1" bestFit="1" customWidth="1"/>
    <col min="1556" max="1558" width="9.44140625" style="1" bestFit="1" customWidth="1"/>
    <col min="1559" max="1559" width="9.33203125" style="1" bestFit="1" customWidth="1"/>
    <col min="1560" max="1560" width="9.6640625" style="1" bestFit="1" customWidth="1"/>
    <col min="1561" max="1571" width="9.33203125" style="1" bestFit="1" customWidth="1"/>
    <col min="1572" max="1572" width="10" style="1" bestFit="1" customWidth="1"/>
    <col min="1573" max="1575" width="9.33203125" style="1" bestFit="1" customWidth="1"/>
    <col min="1576" max="1576" width="10.5546875" style="1" customWidth="1"/>
    <col min="1577" max="1582" width="9.33203125" style="1" bestFit="1" customWidth="1"/>
    <col min="1583" max="1585" width="9.33203125" style="1"/>
    <col min="1586" max="1591" width="9.33203125" style="1" bestFit="1" customWidth="1"/>
    <col min="1592" max="1796" width="9.33203125" style="1"/>
    <col min="1797" max="1797" width="13.44140625" style="1" customWidth="1"/>
    <col min="1798" max="1801" width="9.44140625" style="1" bestFit="1" customWidth="1"/>
    <col min="1802" max="1803" width="11" style="1" bestFit="1" customWidth="1"/>
    <col min="1804" max="1805" width="9.44140625" style="1" bestFit="1" customWidth="1"/>
    <col min="1806" max="1806" width="10.33203125" style="1" bestFit="1" customWidth="1"/>
    <col min="1807" max="1807" width="10" style="1" bestFit="1" customWidth="1"/>
    <col min="1808" max="1809" width="9.44140625" style="1" bestFit="1" customWidth="1"/>
    <col min="1810" max="1810" width="10.33203125" style="1" bestFit="1" customWidth="1"/>
    <col min="1811" max="1811" width="10" style="1" bestFit="1" customWidth="1"/>
    <col min="1812" max="1814" width="9.44140625" style="1" bestFit="1" customWidth="1"/>
    <col min="1815" max="1815" width="9.33203125" style="1" bestFit="1" customWidth="1"/>
    <col min="1816" max="1816" width="9.6640625" style="1" bestFit="1" customWidth="1"/>
    <col min="1817" max="1827" width="9.33203125" style="1" bestFit="1" customWidth="1"/>
    <col min="1828" max="1828" width="10" style="1" bestFit="1" customWidth="1"/>
    <col min="1829" max="1831" width="9.33203125" style="1" bestFit="1" customWidth="1"/>
    <col min="1832" max="1832" width="10.5546875" style="1" customWidth="1"/>
    <col min="1833" max="1838" width="9.33203125" style="1" bestFit="1" customWidth="1"/>
    <col min="1839" max="1841" width="9.33203125" style="1"/>
    <col min="1842" max="1847" width="9.33203125" style="1" bestFit="1" customWidth="1"/>
    <col min="1848" max="2052" width="9.33203125" style="1"/>
    <col min="2053" max="2053" width="13.44140625" style="1" customWidth="1"/>
    <col min="2054" max="2057" width="9.44140625" style="1" bestFit="1" customWidth="1"/>
    <col min="2058" max="2059" width="11" style="1" bestFit="1" customWidth="1"/>
    <col min="2060" max="2061" width="9.44140625" style="1" bestFit="1" customWidth="1"/>
    <col min="2062" max="2062" width="10.33203125" style="1" bestFit="1" customWidth="1"/>
    <col min="2063" max="2063" width="10" style="1" bestFit="1" customWidth="1"/>
    <col min="2064" max="2065" width="9.44140625" style="1" bestFit="1" customWidth="1"/>
    <col min="2066" max="2066" width="10.33203125" style="1" bestFit="1" customWidth="1"/>
    <col min="2067" max="2067" width="10" style="1" bestFit="1" customWidth="1"/>
    <col min="2068" max="2070" width="9.44140625" style="1" bestFit="1" customWidth="1"/>
    <col min="2071" max="2071" width="9.33203125" style="1" bestFit="1" customWidth="1"/>
    <col min="2072" max="2072" width="9.6640625" style="1" bestFit="1" customWidth="1"/>
    <col min="2073" max="2083" width="9.33203125" style="1" bestFit="1" customWidth="1"/>
    <col min="2084" max="2084" width="10" style="1" bestFit="1" customWidth="1"/>
    <col min="2085" max="2087" width="9.33203125" style="1" bestFit="1" customWidth="1"/>
    <col min="2088" max="2088" width="10.5546875" style="1" customWidth="1"/>
    <col min="2089" max="2094" width="9.33203125" style="1" bestFit="1" customWidth="1"/>
    <col min="2095" max="2097" width="9.33203125" style="1"/>
    <col min="2098" max="2103" width="9.33203125" style="1" bestFit="1" customWidth="1"/>
    <col min="2104" max="2308" width="9.33203125" style="1"/>
    <col min="2309" max="2309" width="13.44140625" style="1" customWidth="1"/>
    <col min="2310" max="2313" width="9.44140625" style="1" bestFit="1" customWidth="1"/>
    <col min="2314" max="2315" width="11" style="1" bestFit="1" customWidth="1"/>
    <col min="2316" max="2317" width="9.44140625" style="1" bestFit="1" customWidth="1"/>
    <col min="2318" max="2318" width="10.33203125" style="1" bestFit="1" customWidth="1"/>
    <col min="2319" max="2319" width="10" style="1" bestFit="1" customWidth="1"/>
    <col min="2320" max="2321" width="9.44140625" style="1" bestFit="1" customWidth="1"/>
    <col min="2322" max="2322" width="10.33203125" style="1" bestFit="1" customWidth="1"/>
    <col min="2323" max="2323" width="10" style="1" bestFit="1" customWidth="1"/>
    <col min="2324" max="2326" width="9.44140625" style="1" bestFit="1" customWidth="1"/>
    <col min="2327" max="2327" width="9.33203125" style="1" bestFit="1" customWidth="1"/>
    <col min="2328" max="2328" width="9.6640625" style="1" bestFit="1" customWidth="1"/>
    <col min="2329" max="2339" width="9.33203125" style="1" bestFit="1" customWidth="1"/>
    <col min="2340" max="2340" width="10" style="1" bestFit="1" customWidth="1"/>
    <col min="2341" max="2343" width="9.33203125" style="1" bestFit="1" customWidth="1"/>
    <col min="2344" max="2344" width="10.5546875" style="1" customWidth="1"/>
    <col min="2345" max="2350" width="9.33203125" style="1" bestFit="1" customWidth="1"/>
    <col min="2351" max="2353" width="9.33203125" style="1"/>
    <col min="2354" max="2359" width="9.33203125" style="1" bestFit="1" customWidth="1"/>
    <col min="2360" max="2564" width="9.33203125" style="1"/>
    <col min="2565" max="2565" width="13.44140625" style="1" customWidth="1"/>
    <col min="2566" max="2569" width="9.44140625" style="1" bestFit="1" customWidth="1"/>
    <col min="2570" max="2571" width="11" style="1" bestFit="1" customWidth="1"/>
    <col min="2572" max="2573" width="9.44140625" style="1" bestFit="1" customWidth="1"/>
    <col min="2574" max="2574" width="10.33203125" style="1" bestFit="1" customWidth="1"/>
    <col min="2575" max="2575" width="10" style="1" bestFit="1" customWidth="1"/>
    <col min="2576" max="2577" width="9.44140625" style="1" bestFit="1" customWidth="1"/>
    <col min="2578" max="2578" width="10.33203125" style="1" bestFit="1" customWidth="1"/>
    <col min="2579" max="2579" width="10" style="1" bestFit="1" customWidth="1"/>
    <col min="2580" max="2582" width="9.44140625" style="1" bestFit="1" customWidth="1"/>
    <col min="2583" max="2583" width="9.33203125" style="1" bestFit="1" customWidth="1"/>
    <col min="2584" max="2584" width="9.6640625" style="1" bestFit="1" customWidth="1"/>
    <col min="2585" max="2595" width="9.33203125" style="1" bestFit="1" customWidth="1"/>
    <col min="2596" max="2596" width="10" style="1" bestFit="1" customWidth="1"/>
    <col min="2597" max="2599" width="9.33203125" style="1" bestFit="1" customWidth="1"/>
    <col min="2600" max="2600" width="10.5546875" style="1" customWidth="1"/>
    <col min="2601" max="2606" width="9.33203125" style="1" bestFit="1" customWidth="1"/>
    <col min="2607" max="2609" width="9.33203125" style="1"/>
    <col min="2610" max="2615" width="9.33203125" style="1" bestFit="1" customWidth="1"/>
    <col min="2616" max="2820" width="9.33203125" style="1"/>
    <col min="2821" max="2821" width="13.44140625" style="1" customWidth="1"/>
    <col min="2822" max="2825" width="9.44140625" style="1" bestFit="1" customWidth="1"/>
    <col min="2826" max="2827" width="11" style="1" bestFit="1" customWidth="1"/>
    <col min="2828" max="2829" width="9.44140625" style="1" bestFit="1" customWidth="1"/>
    <col min="2830" max="2830" width="10.33203125" style="1" bestFit="1" customWidth="1"/>
    <col min="2831" max="2831" width="10" style="1" bestFit="1" customWidth="1"/>
    <col min="2832" max="2833" width="9.44140625" style="1" bestFit="1" customWidth="1"/>
    <col min="2834" max="2834" width="10.33203125" style="1" bestFit="1" customWidth="1"/>
    <col min="2835" max="2835" width="10" style="1" bestFit="1" customWidth="1"/>
    <col min="2836" max="2838" width="9.44140625" style="1" bestFit="1" customWidth="1"/>
    <col min="2839" max="2839" width="9.33203125" style="1" bestFit="1" customWidth="1"/>
    <col min="2840" max="2840" width="9.6640625" style="1" bestFit="1" customWidth="1"/>
    <col min="2841" max="2851" width="9.33203125" style="1" bestFit="1" customWidth="1"/>
    <col min="2852" max="2852" width="10" style="1" bestFit="1" customWidth="1"/>
    <col min="2853" max="2855" width="9.33203125" style="1" bestFit="1" customWidth="1"/>
    <col min="2856" max="2856" width="10.5546875" style="1" customWidth="1"/>
    <col min="2857" max="2862" width="9.33203125" style="1" bestFit="1" customWidth="1"/>
    <col min="2863" max="2865" width="9.33203125" style="1"/>
    <col min="2866" max="2871" width="9.33203125" style="1" bestFit="1" customWidth="1"/>
    <col min="2872" max="3076" width="9.33203125" style="1"/>
    <col min="3077" max="3077" width="13.44140625" style="1" customWidth="1"/>
    <col min="3078" max="3081" width="9.44140625" style="1" bestFit="1" customWidth="1"/>
    <col min="3082" max="3083" width="11" style="1" bestFit="1" customWidth="1"/>
    <col min="3084" max="3085" width="9.44140625" style="1" bestFit="1" customWidth="1"/>
    <col min="3086" max="3086" width="10.33203125" style="1" bestFit="1" customWidth="1"/>
    <col min="3087" max="3087" width="10" style="1" bestFit="1" customWidth="1"/>
    <col min="3088" max="3089" width="9.44140625" style="1" bestFit="1" customWidth="1"/>
    <col min="3090" max="3090" width="10.33203125" style="1" bestFit="1" customWidth="1"/>
    <col min="3091" max="3091" width="10" style="1" bestFit="1" customWidth="1"/>
    <col min="3092" max="3094" width="9.44140625" style="1" bestFit="1" customWidth="1"/>
    <col min="3095" max="3095" width="9.33203125" style="1" bestFit="1" customWidth="1"/>
    <col min="3096" max="3096" width="9.6640625" style="1" bestFit="1" customWidth="1"/>
    <col min="3097" max="3107" width="9.33203125" style="1" bestFit="1" customWidth="1"/>
    <col min="3108" max="3108" width="10" style="1" bestFit="1" customWidth="1"/>
    <col min="3109" max="3111" width="9.33203125" style="1" bestFit="1" customWidth="1"/>
    <col min="3112" max="3112" width="10.5546875" style="1" customWidth="1"/>
    <col min="3113" max="3118" width="9.33203125" style="1" bestFit="1" customWidth="1"/>
    <col min="3119" max="3121" width="9.33203125" style="1"/>
    <col min="3122" max="3127" width="9.33203125" style="1" bestFit="1" customWidth="1"/>
    <col min="3128" max="3332" width="9.33203125" style="1"/>
    <col min="3333" max="3333" width="13.44140625" style="1" customWidth="1"/>
    <col min="3334" max="3337" width="9.44140625" style="1" bestFit="1" customWidth="1"/>
    <col min="3338" max="3339" width="11" style="1" bestFit="1" customWidth="1"/>
    <col min="3340" max="3341" width="9.44140625" style="1" bestFit="1" customWidth="1"/>
    <col min="3342" max="3342" width="10.33203125" style="1" bestFit="1" customWidth="1"/>
    <col min="3343" max="3343" width="10" style="1" bestFit="1" customWidth="1"/>
    <col min="3344" max="3345" width="9.44140625" style="1" bestFit="1" customWidth="1"/>
    <col min="3346" max="3346" width="10.33203125" style="1" bestFit="1" customWidth="1"/>
    <col min="3347" max="3347" width="10" style="1" bestFit="1" customWidth="1"/>
    <col min="3348" max="3350" width="9.44140625" style="1" bestFit="1" customWidth="1"/>
    <col min="3351" max="3351" width="9.33203125" style="1" bestFit="1" customWidth="1"/>
    <col min="3352" max="3352" width="9.6640625" style="1" bestFit="1" customWidth="1"/>
    <col min="3353" max="3363" width="9.33203125" style="1" bestFit="1" customWidth="1"/>
    <col min="3364" max="3364" width="10" style="1" bestFit="1" customWidth="1"/>
    <col min="3365" max="3367" width="9.33203125" style="1" bestFit="1" customWidth="1"/>
    <col min="3368" max="3368" width="10.5546875" style="1" customWidth="1"/>
    <col min="3369" max="3374" width="9.33203125" style="1" bestFit="1" customWidth="1"/>
    <col min="3375" max="3377" width="9.33203125" style="1"/>
    <col min="3378" max="3383" width="9.33203125" style="1" bestFit="1" customWidth="1"/>
    <col min="3384" max="3588" width="9.33203125" style="1"/>
    <col min="3589" max="3589" width="13.44140625" style="1" customWidth="1"/>
    <col min="3590" max="3593" width="9.44140625" style="1" bestFit="1" customWidth="1"/>
    <col min="3594" max="3595" width="11" style="1" bestFit="1" customWidth="1"/>
    <col min="3596" max="3597" width="9.44140625" style="1" bestFit="1" customWidth="1"/>
    <col min="3598" max="3598" width="10.33203125" style="1" bestFit="1" customWidth="1"/>
    <col min="3599" max="3599" width="10" style="1" bestFit="1" customWidth="1"/>
    <col min="3600" max="3601" width="9.44140625" style="1" bestFit="1" customWidth="1"/>
    <col min="3602" max="3602" width="10.33203125" style="1" bestFit="1" customWidth="1"/>
    <col min="3603" max="3603" width="10" style="1" bestFit="1" customWidth="1"/>
    <col min="3604" max="3606" width="9.44140625" style="1" bestFit="1" customWidth="1"/>
    <col min="3607" max="3607" width="9.33203125" style="1" bestFit="1" customWidth="1"/>
    <col min="3608" max="3608" width="9.6640625" style="1" bestFit="1" customWidth="1"/>
    <col min="3609" max="3619" width="9.33203125" style="1" bestFit="1" customWidth="1"/>
    <col min="3620" max="3620" width="10" style="1" bestFit="1" customWidth="1"/>
    <col min="3621" max="3623" width="9.33203125" style="1" bestFit="1" customWidth="1"/>
    <col min="3624" max="3624" width="10.5546875" style="1" customWidth="1"/>
    <col min="3625" max="3630" width="9.33203125" style="1" bestFit="1" customWidth="1"/>
    <col min="3631" max="3633" width="9.33203125" style="1"/>
    <col min="3634" max="3639" width="9.33203125" style="1" bestFit="1" customWidth="1"/>
    <col min="3640" max="3844" width="9.33203125" style="1"/>
    <col min="3845" max="3845" width="13.44140625" style="1" customWidth="1"/>
    <col min="3846" max="3849" width="9.44140625" style="1" bestFit="1" customWidth="1"/>
    <col min="3850" max="3851" width="11" style="1" bestFit="1" customWidth="1"/>
    <col min="3852" max="3853" width="9.44140625" style="1" bestFit="1" customWidth="1"/>
    <col min="3854" max="3854" width="10.33203125" style="1" bestFit="1" customWidth="1"/>
    <col min="3855" max="3855" width="10" style="1" bestFit="1" customWidth="1"/>
    <col min="3856" max="3857" width="9.44140625" style="1" bestFit="1" customWidth="1"/>
    <col min="3858" max="3858" width="10.33203125" style="1" bestFit="1" customWidth="1"/>
    <col min="3859" max="3859" width="10" style="1" bestFit="1" customWidth="1"/>
    <col min="3860" max="3862" width="9.44140625" style="1" bestFit="1" customWidth="1"/>
    <col min="3863" max="3863" width="9.33203125" style="1" bestFit="1" customWidth="1"/>
    <col min="3864" max="3864" width="9.6640625" style="1" bestFit="1" customWidth="1"/>
    <col min="3865" max="3875" width="9.33203125" style="1" bestFit="1" customWidth="1"/>
    <col min="3876" max="3876" width="10" style="1" bestFit="1" customWidth="1"/>
    <col min="3877" max="3879" width="9.33203125" style="1" bestFit="1" customWidth="1"/>
    <col min="3880" max="3880" width="10.5546875" style="1" customWidth="1"/>
    <col min="3881" max="3886" width="9.33203125" style="1" bestFit="1" customWidth="1"/>
    <col min="3887" max="3889" width="9.33203125" style="1"/>
    <col min="3890" max="3895" width="9.33203125" style="1" bestFit="1" customWidth="1"/>
    <col min="3896" max="4100" width="9.33203125" style="1"/>
    <col min="4101" max="4101" width="13.44140625" style="1" customWidth="1"/>
    <col min="4102" max="4105" width="9.44140625" style="1" bestFit="1" customWidth="1"/>
    <col min="4106" max="4107" width="11" style="1" bestFit="1" customWidth="1"/>
    <col min="4108" max="4109" width="9.44140625" style="1" bestFit="1" customWidth="1"/>
    <col min="4110" max="4110" width="10.33203125" style="1" bestFit="1" customWidth="1"/>
    <col min="4111" max="4111" width="10" style="1" bestFit="1" customWidth="1"/>
    <col min="4112" max="4113" width="9.44140625" style="1" bestFit="1" customWidth="1"/>
    <col min="4114" max="4114" width="10.33203125" style="1" bestFit="1" customWidth="1"/>
    <col min="4115" max="4115" width="10" style="1" bestFit="1" customWidth="1"/>
    <col min="4116" max="4118" width="9.44140625" style="1" bestFit="1" customWidth="1"/>
    <col min="4119" max="4119" width="9.33203125" style="1" bestFit="1" customWidth="1"/>
    <col min="4120" max="4120" width="9.6640625" style="1" bestFit="1" customWidth="1"/>
    <col min="4121" max="4131" width="9.33203125" style="1" bestFit="1" customWidth="1"/>
    <col min="4132" max="4132" width="10" style="1" bestFit="1" customWidth="1"/>
    <col min="4133" max="4135" width="9.33203125" style="1" bestFit="1" customWidth="1"/>
    <col min="4136" max="4136" width="10.5546875" style="1" customWidth="1"/>
    <col min="4137" max="4142" width="9.33203125" style="1" bestFit="1" customWidth="1"/>
    <col min="4143" max="4145" width="9.33203125" style="1"/>
    <col min="4146" max="4151" width="9.33203125" style="1" bestFit="1" customWidth="1"/>
    <col min="4152" max="4356" width="9.33203125" style="1"/>
    <col min="4357" max="4357" width="13.44140625" style="1" customWidth="1"/>
    <col min="4358" max="4361" width="9.44140625" style="1" bestFit="1" customWidth="1"/>
    <col min="4362" max="4363" width="11" style="1" bestFit="1" customWidth="1"/>
    <col min="4364" max="4365" width="9.44140625" style="1" bestFit="1" customWidth="1"/>
    <col min="4366" max="4366" width="10.33203125" style="1" bestFit="1" customWidth="1"/>
    <col min="4367" max="4367" width="10" style="1" bestFit="1" customWidth="1"/>
    <col min="4368" max="4369" width="9.44140625" style="1" bestFit="1" customWidth="1"/>
    <col min="4370" max="4370" width="10.33203125" style="1" bestFit="1" customWidth="1"/>
    <col min="4371" max="4371" width="10" style="1" bestFit="1" customWidth="1"/>
    <col min="4372" max="4374" width="9.44140625" style="1" bestFit="1" customWidth="1"/>
    <col min="4375" max="4375" width="9.33203125" style="1" bestFit="1" customWidth="1"/>
    <col min="4376" max="4376" width="9.6640625" style="1" bestFit="1" customWidth="1"/>
    <col min="4377" max="4387" width="9.33203125" style="1" bestFit="1" customWidth="1"/>
    <col min="4388" max="4388" width="10" style="1" bestFit="1" customWidth="1"/>
    <col min="4389" max="4391" width="9.33203125" style="1" bestFit="1" customWidth="1"/>
    <col min="4392" max="4392" width="10.5546875" style="1" customWidth="1"/>
    <col min="4393" max="4398" width="9.33203125" style="1" bestFit="1" customWidth="1"/>
    <col min="4399" max="4401" width="9.33203125" style="1"/>
    <col min="4402" max="4407" width="9.33203125" style="1" bestFit="1" customWidth="1"/>
    <col min="4408" max="4612" width="9.33203125" style="1"/>
    <col min="4613" max="4613" width="13.44140625" style="1" customWidth="1"/>
    <col min="4614" max="4617" width="9.44140625" style="1" bestFit="1" customWidth="1"/>
    <col min="4618" max="4619" width="11" style="1" bestFit="1" customWidth="1"/>
    <col min="4620" max="4621" width="9.44140625" style="1" bestFit="1" customWidth="1"/>
    <col min="4622" max="4622" width="10.33203125" style="1" bestFit="1" customWidth="1"/>
    <col min="4623" max="4623" width="10" style="1" bestFit="1" customWidth="1"/>
    <col min="4624" max="4625" width="9.44140625" style="1" bestFit="1" customWidth="1"/>
    <col min="4626" max="4626" width="10.33203125" style="1" bestFit="1" customWidth="1"/>
    <col min="4627" max="4627" width="10" style="1" bestFit="1" customWidth="1"/>
    <col min="4628" max="4630" width="9.44140625" style="1" bestFit="1" customWidth="1"/>
    <col min="4631" max="4631" width="9.33203125" style="1" bestFit="1" customWidth="1"/>
    <col min="4632" max="4632" width="9.6640625" style="1" bestFit="1" customWidth="1"/>
    <col min="4633" max="4643" width="9.33203125" style="1" bestFit="1" customWidth="1"/>
    <col min="4644" max="4644" width="10" style="1" bestFit="1" customWidth="1"/>
    <col min="4645" max="4647" width="9.33203125" style="1" bestFit="1" customWidth="1"/>
    <col min="4648" max="4648" width="10.5546875" style="1" customWidth="1"/>
    <col min="4649" max="4654" width="9.33203125" style="1" bestFit="1" customWidth="1"/>
    <col min="4655" max="4657" width="9.33203125" style="1"/>
    <col min="4658" max="4663" width="9.33203125" style="1" bestFit="1" customWidth="1"/>
    <col min="4664" max="4868" width="9.33203125" style="1"/>
    <col min="4869" max="4869" width="13.44140625" style="1" customWidth="1"/>
    <col min="4870" max="4873" width="9.44140625" style="1" bestFit="1" customWidth="1"/>
    <col min="4874" max="4875" width="11" style="1" bestFit="1" customWidth="1"/>
    <col min="4876" max="4877" width="9.44140625" style="1" bestFit="1" customWidth="1"/>
    <col min="4878" max="4878" width="10.33203125" style="1" bestFit="1" customWidth="1"/>
    <col min="4879" max="4879" width="10" style="1" bestFit="1" customWidth="1"/>
    <col min="4880" max="4881" width="9.44140625" style="1" bestFit="1" customWidth="1"/>
    <col min="4882" max="4882" width="10.33203125" style="1" bestFit="1" customWidth="1"/>
    <col min="4883" max="4883" width="10" style="1" bestFit="1" customWidth="1"/>
    <col min="4884" max="4886" width="9.44140625" style="1" bestFit="1" customWidth="1"/>
    <col min="4887" max="4887" width="9.33203125" style="1" bestFit="1" customWidth="1"/>
    <col min="4888" max="4888" width="9.6640625" style="1" bestFit="1" customWidth="1"/>
    <col min="4889" max="4899" width="9.33203125" style="1" bestFit="1" customWidth="1"/>
    <col min="4900" max="4900" width="10" style="1" bestFit="1" customWidth="1"/>
    <col min="4901" max="4903" width="9.33203125" style="1" bestFit="1" customWidth="1"/>
    <col min="4904" max="4904" width="10.5546875" style="1" customWidth="1"/>
    <col min="4905" max="4910" width="9.33203125" style="1" bestFit="1" customWidth="1"/>
    <col min="4911" max="4913" width="9.33203125" style="1"/>
    <col min="4914" max="4919" width="9.33203125" style="1" bestFit="1" customWidth="1"/>
    <col min="4920" max="5124" width="9.33203125" style="1"/>
    <col min="5125" max="5125" width="13.44140625" style="1" customWidth="1"/>
    <col min="5126" max="5129" width="9.44140625" style="1" bestFit="1" customWidth="1"/>
    <col min="5130" max="5131" width="11" style="1" bestFit="1" customWidth="1"/>
    <col min="5132" max="5133" width="9.44140625" style="1" bestFit="1" customWidth="1"/>
    <col min="5134" max="5134" width="10.33203125" style="1" bestFit="1" customWidth="1"/>
    <col min="5135" max="5135" width="10" style="1" bestFit="1" customWidth="1"/>
    <col min="5136" max="5137" width="9.44140625" style="1" bestFit="1" customWidth="1"/>
    <col min="5138" max="5138" width="10.33203125" style="1" bestFit="1" customWidth="1"/>
    <col min="5139" max="5139" width="10" style="1" bestFit="1" customWidth="1"/>
    <col min="5140" max="5142" width="9.44140625" style="1" bestFit="1" customWidth="1"/>
    <col min="5143" max="5143" width="9.33203125" style="1" bestFit="1" customWidth="1"/>
    <col min="5144" max="5144" width="9.6640625" style="1" bestFit="1" customWidth="1"/>
    <col min="5145" max="5155" width="9.33203125" style="1" bestFit="1" customWidth="1"/>
    <col min="5156" max="5156" width="10" style="1" bestFit="1" customWidth="1"/>
    <col min="5157" max="5159" width="9.33203125" style="1" bestFit="1" customWidth="1"/>
    <col min="5160" max="5160" width="10.5546875" style="1" customWidth="1"/>
    <col min="5161" max="5166" width="9.33203125" style="1" bestFit="1" customWidth="1"/>
    <col min="5167" max="5169" width="9.33203125" style="1"/>
    <col min="5170" max="5175" width="9.33203125" style="1" bestFit="1" customWidth="1"/>
    <col min="5176" max="5380" width="9.33203125" style="1"/>
    <col min="5381" max="5381" width="13.44140625" style="1" customWidth="1"/>
    <col min="5382" max="5385" width="9.44140625" style="1" bestFit="1" customWidth="1"/>
    <col min="5386" max="5387" width="11" style="1" bestFit="1" customWidth="1"/>
    <col min="5388" max="5389" width="9.44140625" style="1" bestFit="1" customWidth="1"/>
    <col min="5390" max="5390" width="10.33203125" style="1" bestFit="1" customWidth="1"/>
    <col min="5391" max="5391" width="10" style="1" bestFit="1" customWidth="1"/>
    <col min="5392" max="5393" width="9.44140625" style="1" bestFit="1" customWidth="1"/>
    <col min="5394" max="5394" width="10.33203125" style="1" bestFit="1" customWidth="1"/>
    <col min="5395" max="5395" width="10" style="1" bestFit="1" customWidth="1"/>
    <col min="5396" max="5398" width="9.44140625" style="1" bestFit="1" customWidth="1"/>
    <col min="5399" max="5399" width="9.33203125" style="1" bestFit="1" customWidth="1"/>
    <col min="5400" max="5400" width="9.6640625" style="1" bestFit="1" customWidth="1"/>
    <col min="5401" max="5411" width="9.33203125" style="1" bestFit="1" customWidth="1"/>
    <col min="5412" max="5412" width="10" style="1" bestFit="1" customWidth="1"/>
    <col min="5413" max="5415" width="9.33203125" style="1" bestFit="1" customWidth="1"/>
    <col min="5416" max="5416" width="10.5546875" style="1" customWidth="1"/>
    <col min="5417" max="5422" width="9.33203125" style="1" bestFit="1" customWidth="1"/>
    <col min="5423" max="5425" width="9.33203125" style="1"/>
    <col min="5426" max="5431" width="9.33203125" style="1" bestFit="1" customWidth="1"/>
    <col min="5432" max="5636" width="9.33203125" style="1"/>
    <col min="5637" max="5637" width="13.44140625" style="1" customWidth="1"/>
    <col min="5638" max="5641" width="9.44140625" style="1" bestFit="1" customWidth="1"/>
    <col min="5642" max="5643" width="11" style="1" bestFit="1" customWidth="1"/>
    <col min="5644" max="5645" width="9.44140625" style="1" bestFit="1" customWidth="1"/>
    <col min="5646" max="5646" width="10.33203125" style="1" bestFit="1" customWidth="1"/>
    <col min="5647" max="5647" width="10" style="1" bestFit="1" customWidth="1"/>
    <col min="5648" max="5649" width="9.44140625" style="1" bestFit="1" customWidth="1"/>
    <col min="5650" max="5650" width="10.33203125" style="1" bestFit="1" customWidth="1"/>
    <col min="5651" max="5651" width="10" style="1" bestFit="1" customWidth="1"/>
    <col min="5652" max="5654" width="9.44140625" style="1" bestFit="1" customWidth="1"/>
    <col min="5655" max="5655" width="9.33203125" style="1" bestFit="1" customWidth="1"/>
    <col min="5656" max="5656" width="9.6640625" style="1" bestFit="1" customWidth="1"/>
    <col min="5657" max="5667" width="9.33203125" style="1" bestFit="1" customWidth="1"/>
    <col min="5668" max="5668" width="10" style="1" bestFit="1" customWidth="1"/>
    <col min="5669" max="5671" width="9.33203125" style="1" bestFit="1" customWidth="1"/>
    <col min="5672" max="5672" width="10.5546875" style="1" customWidth="1"/>
    <col min="5673" max="5678" width="9.33203125" style="1" bestFit="1" customWidth="1"/>
    <col min="5679" max="5681" width="9.33203125" style="1"/>
    <col min="5682" max="5687" width="9.33203125" style="1" bestFit="1" customWidth="1"/>
    <col min="5688" max="5892" width="9.33203125" style="1"/>
    <col min="5893" max="5893" width="13.44140625" style="1" customWidth="1"/>
    <col min="5894" max="5897" width="9.44140625" style="1" bestFit="1" customWidth="1"/>
    <col min="5898" max="5899" width="11" style="1" bestFit="1" customWidth="1"/>
    <col min="5900" max="5901" width="9.44140625" style="1" bestFit="1" customWidth="1"/>
    <col min="5902" max="5902" width="10.33203125" style="1" bestFit="1" customWidth="1"/>
    <col min="5903" max="5903" width="10" style="1" bestFit="1" customWidth="1"/>
    <col min="5904" max="5905" width="9.44140625" style="1" bestFit="1" customWidth="1"/>
    <col min="5906" max="5906" width="10.33203125" style="1" bestFit="1" customWidth="1"/>
    <col min="5907" max="5907" width="10" style="1" bestFit="1" customWidth="1"/>
    <col min="5908" max="5910" width="9.44140625" style="1" bestFit="1" customWidth="1"/>
    <col min="5911" max="5911" width="9.33203125" style="1" bestFit="1" customWidth="1"/>
    <col min="5912" max="5912" width="9.6640625" style="1" bestFit="1" customWidth="1"/>
    <col min="5913" max="5923" width="9.33203125" style="1" bestFit="1" customWidth="1"/>
    <col min="5924" max="5924" width="10" style="1" bestFit="1" customWidth="1"/>
    <col min="5925" max="5927" width="9.33203125" style="1" bestFit="1" customWidth="1"/>
    <col min="5928" max="5928" width="10.5546875" style="1" customWidth="1"/>
    <col min="5929" max="5934" width="9.33203125" style="1" bestFit="1" customWidth="1"/>
    <col min="5935" max="5937" width="9.33203125" style="1"/>
    <col min="5938" max="5943" width="9.33203125" style="1" bestFit="1" customWidth="1"/>
    <col min="5944" max="6148" width="9.33203125" style="1"/>
    <col min="6149" max="6149" width="13.44140625" style="1" customWidth="1"/>
    <col min="6150" max="6153" width="9.44140625" style="1" bestFit="1" customWidth="1"/>
    <col min="6154" max="6155" width="11" style="1" bestFit="1" customWidth="1"/>
    <col min="6156" max="6157" width="9.44140625" style="1" bestFit="1" customWidth="1"/>
    <col min="6158" max="6158" width="10.33203125" style="1" bestFit="1" customWidth="1"/>
    <col min="6159" max="6159" width="10" style="1" bestFit="1" customWidth="1"/>
    <col min="6160" max="6161" width="9.44140625" style="1" bestFit="1" customWidth="1"/>
    <col min="6162" max="6162" width="10.33203125" style="1" bestFit="1" customWidth="1"/>
    <col min="6163" max="6163" width="10" style="1" bestFit="1" customWidth="1"/>
    <col min="6164" max="6166" width="9.44140625" style="1" bestFit="1" customWidth="1"/>
    <col min="6167" max="6167" width="9.33203125" style="1" bestFit="1" customWidth="1"/>
    <col min="6168" max="6168" width="9.6640625" style="1" bestFit="1" customWidth="1"/>
    <col min="6169" max="6179" width="9.33203125" style="1" bestFit="1" customWidth="1"/>
    <col min="6180" max="6180" width="10" style="1" bestFit="1" customWidth="1"/>
    <col min="6181" max="6183" width="9.33203125" style="1" bestFit="1" customWidth="1"/>
    <col min="6184" max="6184" width="10.5546875" style="1" customWidth="1"/>
    <col min="6185" max="6190" width="9.33203125" style="1" bestFit="1" customWidth="1"/>
    <col min="6191" max="6193" width="9.33203125" style="1"/>
    <col min="6194" max="6199" width="9.33203125" style="1" bestFit="1" customWidth="1"/>
    <col min="6200" max="6404" width="9.33203125" style="1"/>
    <col min="6405" max="6405" width="13.44140625" style="1" customWidth="1"/>
    <col min="6406" max="6409" width="9.44140625" style="1" bestFit="1" customWidth="1"/>
    <col min="6410" max="6411" width="11" style="1" bestFit="1" customWidth="1"/>
    <col min="6412" max="6413" width="9.44140625" style="1" bestFit="1" customWidth="1"/>
    <col min="6414" max="6414" width="10.33203125" style="1" bestFit="1" customWidth="1"/>
    <col min="6415" max="6415" width="10" style="1" bestFit="1" customWidth="1"/>
    <col min="6416" max="6417" width="9.44140625" style="1" bestFit="1" customWidth="1"/>
    <col min="6418" max="6418" width="10.33203125" style="1" bestFit="1" customWidth="1"/>
    <col min="6419" max="6419" width="10" style="1" bestFit="1" customWidth="1"/>
    <col min="6420" max="6422" width="9.44140625" style="1" bestFit="1" customWidth="1"/>
    <col min="6423" max="6423" width="9.33203125" style="1" bestFit="1" customWidth="1"/>
    <col min="6424" max="6424" width="9.6640625" style="1" bestFit="1" customWidth="1"/>
    <col min="6425" max="6435" width="9.33203125" style="1" bestFit="1" customWidth="1"/>
    <col min="6436" max="6436" width="10" style="1" bestFit="1" customWidth="1"/>
    <col min="6437" max="6439" width="9.33203125" style="1" bestFit="1" customWidth="1"/>
    <col min="6440" max="6440" width="10.5546875" style="1" customWidth="1"/>
    <col min="6441" max="6446" width="9.33203125" style="1" bestFit="1" customWidth="1"/>
    <col min="6447" max="6449" width="9.33203125" style="1"/>
    <col min="6450" max="6455" width="9.33203125" style="1" bestFit="1" customWidth="1"/>
    <col min="6456" max="6660" width="9.33203125" style="1"/>
    <col min="6661" max="6661" width="13.44140625" style="1" customWidth="1"/>
    <col min="6662" max="6665" width="9.44140625" style="1" bestFit="1" customWidth="1"/>
    <col min="6666" max="6667" width="11" style="1" bestFit="1" customWidth="1"/>
    <col min="6668" max="6669" width="9.44140625" style="1" bestFit="1" customWidth="1"/>
    <col min="6670" max="6670" width="10.33203125" style="1" bestFit="1" customWidth="1"/>
    <col min="6671" max="6671" width="10" style="1" bestFit="1" customWidth="1"/>
    <col min="6672" max="6673" width="9.44140625" style="1" bestFit="1" customWidth="1"/>
    <col min="6674" max="6674" width="10.33203125" style="1" bestFit="1" customWidth="1"/>
    <col min="6675" max="6675" width="10" style="1" bestFit="1" customWidth="1"/>
    <col min="6676" max="6678" width="9.44140625" style="1" bestFit="1" customWidth="1"/>
    <col min="6679" max="6679" width="9.33203125" style="1" bestFit="1" customWidth="1"/>
    <col min="6680" max="6680" width="9.6640625" style="1" bestFit="1" customWidth="1"/>
    <col min="6681" max="6691" width="9.33203125" style="1" bestFit="1" customWidth="1"/>
    <col min="6692" max="6692" width="10" style="1" bestFit="1" customWidth="1"/>
    <col min="6693" max="6695" width="9.33203125" style="1" bestFit="1" customWidth="1"/>
    <col min="6696" max="6696" width="10.5546875" style="1" customWidth="1"/>
    <col min="6697" max="6702" width="9.33203125" style="1" bestFit="1" customWidth="1"/>
    <col min="6703" max="6705" width="9.33203125" style="1"/>
    <col min="6706" max="6711" width="9.33203125" style="1" bestFit="1" customWidth="1"/>
    <col min="6712" max="6916" width="9.33203125" style="1"/>
    <col min="6917" max="6917" width="13.44140625" style="1" customWidth="1"/>
    <col min="6918" max="6921" width="9.44140625" style="1" bestFit="1" customWidth="1"/>
    <col min="6922" max="6923" width="11" style="1" bestFit="1" customWidth="1"/>
    <col min="6924" max="6925" width="9.44140625" style="1" bestFit="1" customWidth="1"/>
    <col min="6926" max="6926" width="10.33203125" style="1" bestFit="1" customWidth="1"/>
    <col min="6927" max="6927" width="10" style="1" bestFit="1" customWidth="1"/>
    <col min="6928" max="6929" width="9.44140625" style="1" bestFit="1" customWidth="1"/>
    <col min="6930" max="6930" width="10.33203125" style="1" bestFit="1" customWidth="1"/>
    <col min="6931" max="6931" width="10" style="1" bestFit="1" customWidth="1"/>
    <col min="6932" max="6934" width="9.44140625" style="1" bestFit="1" customWidth="1"/>
    <col min="6935" max="6935" width="9.33203125" style="1" bestFit="1" customWidth="1"/>
    <col min="6936" max="6936" width="9.6640625" style="1" bestFit="1" customWidth="1"/>
    <col min="6937" max="6947" width="9.33203125" style="1" bestFit="1" customWidth="1"/>
    <col min="6948" max="6948" width="10" style="1" bestFit="1" customWidth="1"/>
    <col min="6949" max="6951" width="9.33203125" style="1" bestFit="1" customWidth="1"/>
    <col min="6952" max="6952" width="10.5546875" style="1" customWidth="1"/>
    <col min="6953" max="6958" width="9.33203125" style="1" bestFit="1" customWidth="1"/>
    <col min="6959" max="6961" width="9.33203125" style="1"/>
    <col min="6962" max="6967" width="9.33203125" style="1" bestFit="1" customWidth="1"/>
    <col min="6968" max="7172" width="9.33203125" style="1"/>
    <col min="7173" max="7173" width="13.44140625" style="1" customWidth="1"/>
    <col min="7174" max="7177" width="9.44140625" style="1" bestFit="1" customWidth="1"/>
    <col min="7178" max="7179" width="11" style="1" bestFit="1" customWidth="1"/>
    <col min="7180" max="7181" width="9.44140625" style="1" bestFit="1" customWidth="1"/>
    <col min="7182" max="7182" width="10.33203125" style="1" bestFit="1" customWidth="1"/>
    <col min="7183" max="7183" width="10" style="1" bestFit="1" customWidth="1"/>
    <col min="7184" max="7185" width="9.44140625" style="1" bestFit="1" customWidth="1"/>
    <col min="7186" max="7186" width="10.33203125" style="1" bestFit="1" customWidth="1"/>
    <col min="7187" max="7187" width="10" style="1" bestFit="1" customWidth="1"/>
    <col min="7188" max="7190" width="9.44140625" style="1" bestFit="1" customWidth="1"/>
    <col min="7191" max="7191" width="9.33203125" style="1" bestFit="1" customWidth="1"/>
    <col min="7192" max="7192" width="9.6640625" style="1" bestFit="1" customWidth="1"/>
    <col min="7193" max="7203" width="9.33203125" style="1" bestFit="1" customWidth="1"/>
    <col min="7204" max="7204" width="10" style="1" bestFit="1" customWidth="1"/>
    <col min="7205" max="7207" width="9.33203125" style="1" bestFit="1" customWidth="1"/>
    <col min="7208" max="7208" width="10.5546875" style="1" customWidth="1"/>
    <col min="7209" max="7214" width="9.33203125" style="1" bestFit="1" customWidth="1"/>
    <col min="7215" max="7217" width="9.33203125" style="1"/>
    <col min="7218" max="7223" width="9.33203125" style="1" bestFit="1" customWidth="1"/>
    <col min="7224" max="7428" width="9.33203125" style="1"/>
    <col min="7429" max="7429" width="13.44140625" style="1" customWidth="1"/>
    <col min="7430" max="7433" width="9.44140625" style="1" bestFit="1" customWidth="1"/>
    <col min="7434" max="7435" width="11" style="1" bestFit="1" customWidth="1"/>
    <col min="7436" max="7437" width="9.44140625" style="1" bestFit="1" customWidth="1"/>
    <col min="7438" max="7438" width="10.33203125" style="1" bestFit="1" customWidth="1"/>
    <col min="7439" max="7439" width="10" style="1" bestFit="1" customWidth="1"/>
    <col min="7440" max="7441" width="9.44140625" style="1" bestFit="1" customWidth="1"/>
    <col min="7442" max="7442" width="10.33203125" style="1" bestFit="1" customWidth="1"/>
    <col min="7443" max="7443" width="10" style="1" bestFit="1" customWidth="1"/>
    <col min="7444" max="7446" width="9.44140625" style="1" bestFit="1" customWidth="1"/>
    <col min="7447" max="7447" width="9.33203125" style="1" bestFit="1" customWidth="1"/>
    <col min="7448" max="7448" width="9.6640625" style="1" bestFit="1" customWidth="1"/>
    <col min="7449" max="7459" width="9.33203125" style="1" bestFit="1" customWidth="1"/>
    <col min="7460" max="7460" width="10" style="1" bestFit="1" customWidth="1"/>
    <col min="7461" max="7463" width="9.33203125" style="1" bestFit="1" customWidth="1"/>
    <col min="7464" max="7464" width="10.5546875" style="1" customWidth="1"/>
    <col min="7465" max="7470" width="9.33203125" style="1" bestFit="1" customWidth="1"/>
    <col min="7471" max="7473" width="9.33203125" style="1"/>
    <col min="7474" max="7479" width="9.33203125" style="1" bestFit="1" customWidth="1"/>
    <col min="7480" max="7684" width="9.33203125" style="1"/>
    <col min="7685" max="7685" width="13.44140625" style="1" customWidth="1"/>
    <col min="7686" max="7689" width="9.44140625" style="1" bestFit="1" customWidth="1"/>
    <col min="7690" max="7691" width="11" style="1" bestFit="1" customWidth="1"/>
    <col min="7692" max="7693" width="9.44140625" style="1" bestFit="1" customWidth="1"/>
    <col min="7694" max="7694" width="10.33203125" style="1" bestFit="1" customWidth="1"/>
    <col min="7695" max="7695" width="10" style="1" bestFit="1" customWidth="1"/>
    <col min="7696" max="7697" width="9.44140625" style="1" bestFit="1" customWidth="1"/>
    <col min="7698" max="7698" width="10.33203125" style="1" bestFit="1" customWidth="1"/>
    <col min="7699" max="7699" width="10" style="1" bestFit="1" customWidth="1"/>
    <col min="7700" max="7702" width="9.44140625" style="1" bestFit="1" customWidth="1"/>
    <col min="7703" max="7703" width="9.33203125" style="1" bestFit="1" customWidth="1"/>
    <col min="7704" max="7704" width="9.6640625" style="1" bestFit="1" customWidth="1"/>
    <col min="7705" max="7715" width="9.33203125" style="1" bestFit="1" customWidth="1"/>
    <col min="7716" max="7716" width="10" style="1" bestFit="1" customWidth="1"/>
    <col min="7717" max="7719" width="9.33203125" style="1" bestFit="1" customWidth="1"/>
    <col min="7720" max="7720" width="10.5546875" style="1" customWidth="1"/>
    <col min="7721" max="7726" width="9.33203125" style="1" bestFit="1" customWidth="1"/>
    <col min="7727" max="7729" width="9.33203125" style="1"/>
    <col min="7730" max="7735" width="9.33203125" style="1" bestFit="1" customWidth="1"/>
    <col min="7736" max="7940" width="9.33203125" style="1"/>
    <col min="7941" max="7941" width="13.44140625" style="1" customWidth="1"/>
    <col min="7942" max="7945" width="9.44140625" style="1" bestFit="1" customWidth="1"/>
    <col min="7946" max="7947" width="11" style="1" bestFit="1" customWidth="1"/>
    <col min="7948" max="7949" width="9.44140625" style="1" bestFit="1" customWidth="1"/>
    <col min="7950" max="7950" width="10.33203125" style="1" bestFit="1" customWidth="1"/>
    <col min="7951" max="7951" width="10" style="1" bestFit="1" customWidth="1"/>
    <col min="7952" max="7953" width="9.44140625" style="1" bestFit="1" customWidth="1"/>
    <col min="7954" max="7954" width="10.33203125" style="1" bestFit="1" customWidth="1"/>
    <col min="7955" max="7955" width="10" style="1" bestFit="1" customWidth="1"/>
    <col min="7956" max="7958" width="9.44140625" style="1" bestFit="1" customWidth="1"/>
    <col min="7959" max="7959" width="9.33203125" style="1" bestFit="1" customWidth="1"/>
    <col min="7960" max="7960" width="9.6640625" style="1" bestFit="1" customWidth="1"/>
    <col min="7961" max="7971" width="9.33203125" style="1" bestFit="1" customWidth="1"/>
    <col min="7972" max="7972" width="10" style="1" bestFit="1" customWidth="1"/>
    <col min="7973" max="7975" width="9.33203125" style="1" bestFit="1" customWidth="1"/>
    <col min="7976" max="7976" width="10.5546875" style="1" customWidth="1"/>
    <col min="7977" max="7982" width="9.33203125" style="1" bestFit="1" customWidth="1"/>
    <col min="7983" max="7985" width="9.33203125" style="1"/>
    <col min="7986" max="7991" width="9.33203125" style="1" bestFit="1" customWidth="1"/>
    <col min="7992" max="8196" width="9.33203125" style="1"/>
    <col min="8197" max="8197" width="13.44140625" style="1" customWidth="1"/>
    <col min="8198" max="8201" width="9.44140625" style="1" bestFit="1" customWidth="1"/>
    <col min="8202" max="8203" width="11" style="1" bestFit="1" customWidth="1"/>
    <col min="8204" max="8205" width="9.44140625" style="1" bestFit="1" customWidth="1"/>
    <col min="8206" max="8206" width="10.33203125" style="1" bestFit="1" customWidth="1"/>
    <col min="8207" max="8207" width="10" style="1" bestFit="1" customWidth="1"/>
    <col min="8208" max="8209" width="9.44140625" style="1" bestFit="1" customWidth="1"/>
    <col min="8210" max="8210" width="10.33203125" style="1" bestFit="1" customWidth="1"/>
    <col min="8211" max="8211" width="10" style="1" bestFit="1" customWidth="1"/>
    <col min="8212" max="8214" width="9.44140625" style="1" bestFit="1" customWidth="1"/>
    <col min="8215" max="8215" width="9.33203125" style="1" bestFit="1" customWidth="1"/>
    <col min="8216" max="8216" width="9.6640625" style="1" bestFit="1" customWidth="1"/>
    <col min="8217" max="8227" width="9.33203125" style="1" bestFit="1" customWidth="1"/>
    <col min="8228" max="8228" width="10" style="1" bestFit="1" customWidth="1"/>
    <col min="8229" max="8231" width="9.33203125" style="1" bestFit="1" customWidth="1"/>
    <col min="8232" max="8232" width="10.5546875" style="1" customWidth="1"/>
    <col min="8233" max="8238" width="9.33203125" style="1" bestFit="1" customWidth="1"/>
    <col min="8239" max="8241" width="9.33203125" style="1"/>
    <col min="8242" max="8247" width="9.33203125" style="1" bestFit="1" customWidth="1"/>
    <col min="8248" max="8452" width="9.33203125" style="1"/>
    <col min="8453" max="8453" width="13.44140625" style="1" customWidth="1"/>
    <col min="8454" max="8457" width="9.44140625" style="1" bestFit="1" customWidth="1"/>
    <col min="8458" max="8459" width="11" style="1" bestFit="1" customWidth="1"/>
    <col min="8460" max="8461" width="9.44140625" style="1" bestFit="1" customWidth="1"/>
    <col min="8462" max="8462" width="10.33203125" style="1" bestFit="1" customWidth="1"/>
    <col min="8463" max="8463" width="10" style="1" bestFit="1" customWidth="1"/>
    <col min="8464" max="8465" width="9.44140625" style="1" bestFit="1" customWidth="1"/>
    <col min="8466" max="8466" width="10.33203125" style="1" bestFit="1" customWidth="1"/>
    <col min="8467" max="8467" width="10" style="1" bestFit="1" customWidth="1"/>
    <col min="8468" max="8470" width="9.44140625" style="1" bestFit="1" customWidth="1"/>
    <col min="8471" max="8471" width="9.33203125" style="1" bestFit="1" customWidth="1"/>
    <col min="8472" max="8472" width="9.6640625" style="1" bestFit="1" customWidth="1"/>
    <col min="8473" max="8483" width="9.33203125" style="1" bestFit="1" customWidth="1"/>
    <col min="8484" max="8484" width="10" style="1" bestFit="1" customWidth="1"/>
    <col min="8485" max="8487" width="9.33203125" style="1" bestFit="1" customWidth="1"/>
    <col min="8488" max="8488" width="10.5546875" style="1" customWidth="1"/>
    <col min="8489" max="8494" width="9.33203125" style="1" bestFit="1" customWidth="1"/>
    <col min="8495" max="8497" width="9.33203125" style="1"/>
    <col min="8498" max="8503" width="9.33203125" style="1" bestFit="1" customWidth="1"/>
    <col min="8504" max="8708" width="9.33203125" style="1"/>
    <col min="8709" max="8709" width="13.44140625" style="1" customWidth="1"/>
    <col min="8710" max="8713" width="9.44140625" style="1" bestFit="1" customWidth="1"/>
    <col min="8714" max="8715" width="11" style="1" bestFit="1" customWidth="1"/>
    <col min="8716" max="8717" width="9.44140625" style="1" bestFit="1" customWidth="1"/>
    <col min="8718" max="8718" width="10.33203125" style="1" bestFit="1" customWidth="1"/>
    <col min="8719" max="8719" width="10" style="1" bestFit="1" customWidth="1"/>
    <col min="8720" max="8721" width="9.44140625" style="1" bestFit="1" customWidth="1"/>
    <col min="8722" max="8722" width="10.33203125" style="1" bestFit="1" customWidth="1"/>
    <col min="8723" max="8723" width="10" style="1" bestFit="1" customWidth="1"/>
    <col min="8724" max="8726" width="9.44140625" style="1" bestFit="1" customWidth="1"/>
    <col min="8727" max="8727" width="9.33203125" style="1" bestFit="1" customWidth="1"/>
    <col min="8728" max="8728" width="9.6640625" style="1" bestFit="1" customWidth="1"/>
    <col min="8729" max="8739" width="9.33203125" style="1" bestFit="1" customWidth="1"/>
    <col min="8740" max="8740" width="10" style="1" bestFit="1" customWidth="1"/>
    <col min="8741" max="8743" width="9.33203125" style="1" bestFit="1" customWidth="1"/>
    <col min="8744" max="8744" width="10.5546875" style="1" customWidth="1"/>
    <col min="8745" max="8750" width="9.33203125" style="1" bestFit="1" customWidth="1"/>
    <col min="8751" max="8753" width="9.33203125" style="1"/>
    <col min="8754" max="8759" width="9.33203125" style="1" bestFit="1" customWidth="1"/>
    <col min="8760" max="8964" width="9.33203125" style="1"/>
    <col min="8965" max="8965" width="13.44140625" style="1" customWidth="1"/>
    <col min="8966" max="8969" width="9.44140625" style="1" bestFit="1" customWidth="1"/>
    <col min="8970" max="8971" width="11" style="1" bestFit="1" customWidth="1"/>
    <col min="8972" max="8973" width="9.44140625" style="1" bestFit="1" customWidth="1"/>
    <col min="8974" max="8974" width="10.33203125" style="1" bestFit="1" customWidth="1"/>
    <col min="8975" max="8975" width="10" style="1" bestFit="1" customWidth="1"/>
    <col min="8976" max="8977" width="9.44140625" style="1" bestFit="1" customWidth="1"/>
    <col min="8978" max="8978" width="10.33203125" style="1" bestFit="1" customWidth="1"/>
    <col min="8979" max="8979" width="10" style="1" bestFit="1" customWidth="1"/>
    <col min="8980" max="8982" width="9.44140625" style="1" bestFit="1" customWidth="1"/>
    <col min="8983" max="8983" width="9.33203125" style="1" bestFit="1" customWidth="1"/>
    <col min="8984" max="8984" width="9.6640625" style="1" bestFit="1" customWidth="1"/>
    <col min="8985" max="8995" width="9.33203125" style="1" bestFit="1" customWidth="1"/>
    <col min="8996" max="8996" width="10" style="1" bestFit="1" customWidth="1"/>
    <col min="8997" max="8999" width="9.33203125" style="1" bestFit="1" customWidth="1"/>
    <col min="9000" max="9000" width="10.5546875" style="1" customWidth="1"/>
    <col min="9001" max="9006" width="9.33203125" style="1" bestFit="1" customWidth="1"/>
    <col min="9007" max="9009" width="9.33203125" style="1"/>
    <col min="9010" max="9015" width="9.33203125" style="1" bestFit="1" customWidth="1"/>
    <col min="9016" max="9220" width="9.33203125" style="1"/>
    <col min="9221" max="9221" width="13.44140625" style="1" customWidth="1"/>
    <col min="9222" max="9225" width="9.44140625" style="1" bestFit="1" customWidth="1"/>
    <col min="9226" max="9227" width="11" style="1" bestFit="1" customWidth="1"/>
    <col min="9228" max="9229" width="9.44140625" style="1" bestFit="1" customWidth="1"/>
    <col min="9230" max="9230" width="10.33203125" style="1" bestFit="1" customWidth="1"/>
    <col min="9231" max="9231" width="10" style="1" bestFit="1" customWidth="1"/>
    <col min="9232" max="9233" width="9.44140625" style="1" bestFit="1" customWidth="1"/>
    <col min="9234" max="9234" width="10.33203125" style="1" bestFit="1" customWidth="1"/>
    <col min="9235" max="9235" width="10" style="1" bestFit="1" customWidth="1"/>
    <col min="9236" max="9238" width="9.44140625" style="1" bestFit="1" customWidth="1"/>
    <col min="9239" max="9239" width="9.33203125" style="1" bestFit="1" customWidth="1"/>
    <col min="9240" max="9240" width="9.6640625" style="1" bestFit="1" customWidth="1"/>
    <col min="9241" max="9251" width="9.33203125" style="1" bestFit="1" customWidth="1"/>
    <col min="9252" max="9252" width="10" style="1" bestFit="1" customWidth="1"/>
    <col min="9253" max="9255" width="9.33203125" style="1" bestFit="1" customWidth="1"/>
    <col min="9256" max="9256" width="10.5546875" style="1" customWidth="1"/>
    <col min="9257" max="9262" width="9.33203125" style="1" bestFit="1" customWidth="1"/>
    <col min="9263" max="9265" width="9.33203125" style="1"/>
    <col min="9266" max="9271" width="9.33203125" style="1" bestFit="1" customWidth="1"/>
    <col min="9272" max="9476" width="9.33203125" style="1"/>
    <col min="9477" max="9477" width="13.44140625" style="1" customWidth="1"/>
    <col min="9478" max="9481" width="9.44140625" style="1" bestFit="1" customWidth="1"/>
    <col min="9482" max="9483" width="11" style="1" bestFit="1" customWidth="1"/>
    <col min="9484" max="9485" width="9.44140625" style="1" bestFit="1" customWidth="1"/>
    <col min="9486" max="9486" width="10.33203125" style="1" bestFit="1" customWidth="1"/>
    <col min="9487" max="9487" width="10" style="1" bestFit="1" customWidth="1"/>
    <col min="9488" max="9489" width="9.44140625" style="1" bestFit="1" customWidth="1"/>
    <col min="9490" max="9490" width="10.33203125" style="1" bestFit="1" customWidth="1"/>
    <col min="9491" max="9491" width="10" style="1" bestFit="1" customWidth="1"/>
    <col min="9492" max="9494" width="9.44140625" style="1" bestFit="1" customWidth="1"/>
    <col min="9495" max="9495" width="9.33203125" style="1" bestFit="1" customWidth="1"/>
    <col min="9496" max="9496" width="9.6640625" style="1" bestFit="1" customWidth="1"/>
    <col min="9497" max="9507" width="9.33203125" style="1" bestFit="1" customWidth="1"/>
    <col min="9508" max="9508" width="10" style="1" bestFit="1" customWidth="1"/>
    <col min="9509" max="9511" width="9.33203125" style="1" bestFit="1" customWidth="1"/>
    <col min="9512" max="9512" width="10.5546875" style="1" customWidth="1"/>
    <col min="9513" max="9518" width="9.33203125" style="1" bestFit="1" customWidth="1"/>
    <col min="9519" max="9521" width="9.33203125" style="1"/>
    <col min="9522" max="9527" width="9.33203125" style="1" bestFit="1" customWidth="1"/>
    <col min="9528" max="9732" width="9.33203125" style="1"/>
    <col min="9733" max="9733" width="13.44140625" style="1" customWidth="1"/>
    <col min="9734" max="9737" width="9.44140625" style="1" bestFit="1" customWidth="1"/>
    <col min="9738" max="9739" width="11" style="1" bestFit="1" customWidth="1"/>
    <col min="9740" max="9741" width="9.44140625" style="1" bestFit="1" customWidth="1"/>
    <col min="9742" max="9742" width="10.33203125" style="1" bestFit="1" customWidth="1"/>
    <col min="9743" max="9743" width="10" style="1" bestFit="1" customWidth="1"/>
    <col min="9744" max="9745" width="9.44140625" style="1" bestFit="1" customWidth="1"/>
    <col min="9746" max="9746" width="10.33203125" style="1" bestFit="1" customWidth="1"/>
    <col min="9747" max="9747" width="10" style="1" bestFit="1" customWidth="1"/>
    <col min="9748" max="9750" width="9.44140625" style="1" bestFit="1" customWidth="1"/>
    <col min="9751" max="9751" width="9.33203125" style="1" bestFit="1" customWidth="1"/>
    <col min="9752" max="9752" width="9.6640625" style="1" bestFit="1" customWidth="1"/>
    <col min="9753" max="9763" width="9.33203125" style="1" bestFit="1" customWidth="1"/>
    <col min="9764" max="9764" width="10" style="1" bestFit="1" customWidth="1"/>
    <col min="9765" max="9767" width="9.33203125" style="1" bestFit="1" customWidth="1"/>
    <col min="9768" max="9768" width="10.5546875" style="1" customWidth="1"/>
    <col min="9769" max="9774" width="9.33203125" style="1" bestFit="1" customWidth="1"/>
    <col min="9775" max="9777" width="9.33203125" style="1"/>
    <col min="9778" max="9783" width="9.33203125" style="1" bestFit="1" customWidth="1"/>
    <col min="9784" max="9988" width="9.33203125" style="1"/>
    <col min="9989" max="9989" width="13.44140625" style="1" customWidth="1"/>
    <col min="9990" max="9993" width="9.44140625" style="1" bestFit="1" customWidth="1"/>
    <col min="9994" max="9995" width="11" style="1" bestFit="1" customWidth="1"/>
    <col min="9996" max="9997" width="9.44140625" style="1" bestFit="1" customWidth="1"/>
    <col min="9998" max="9998" width="10.33203125" style="1" bestFit="1" customWidth="1"/>
    <col min="9999" max="9999" width="10" style="1" bestFit="1" customWidth="1"/>
    <col min="10000" max="10001" width="9.44140625" style="1" bestFit="1" customWidth="1"/>
    <col min="10002" max="10002" width="10.33203125" style="1" bestFit="1" customWidth="1"/>
    <col min="10003" max="10003" width="10" style="1" bestFit="1" customWidth="1"/>
    <col min="10004" max="10006" width="9.44140625" style="1" bestFit="1" customWidth="1"/>
    <col min="10007" max="10007" width="9.33203125" style="1" bestFit="1" customWidth="1"/>
    <col min="10008" max="10008" width="9.6640625" style="1" bestFit="1" customWidth="1"/>
    <col min="10009" max="10019" width="9.33203125" style="1" bestFit="1" customWidth="1"/>
    <col min="10020" max="10020" width="10" style="1" bestFit="1" customWidth="1"/>
    <col min="10021" max="10023" width="9.33203125" style="1" bestFit="1" customWidth="1"/>
    <col min="10024" max="10024" width="10.5546875" style="1" customWidth="1"/>
    <col min="10025" max="10030" width="9.33203125" style="1" bestFit="1" customWidth="1"/>
    <col min="10031" max="10033" width="9.33203125" style="1"/>
    <col min="10034" max="10039" width="9.33203125" style="1" bestFit="1" customWidth="1"/>
    <col min="10040" max="10244" width="9.33203125" style="1"/>
    <col min="10245" max="10245" width="13.44140625" style="1" customWidth="1"/>
    <col min="10246" max="10249" width="9.44140625" style="1" bestFit="1" customWidth="1"/>
    <col min="10250" max="10251" width="11" style="1" bestFit="1" customWidth="1"/>
    <col min="10252" max="10253" width="9.44140625" style="1" bestFit="1" customWidth="1"/>
    <col min="10254" max="10254" width="10.33203125" style="1" bestFit="1" customWidth="1"/>
    <col min="10255" max="10255" width="10" style="1" bestFit="1" customWidth="1"/>
    <col min="10256" max="10257" width="9.44140625" style="1" bestFit="1" customWidth="1"/>
    <col min="10258" max="10258" width="10.33203125" style="1" bestFit="1" customWidth="1"/>
    <col min="10259" max="10259" width="10" style="1" bestFit="1" customWidth="1"/>
    <col min="10260" max="10262" width="9.44140625" style="1" bestFit="1" customWidth="1"/>
    <col min="10263" max="10263" width="9.33203125" style="1" bestFit="1" customWidth="1"/>
    <col min="10264" max="10264" width="9.6640625" style="1" bestFit="1" customWidth="1"/>
    <col min="10265" max="10275" width="9.33203125" style="1" bestFit="1" customWidth="1"/>
    <col min="10276" max="10276" width="10" style="1" bestFit="1" customWidth="1"/>
    <col min="10277" max="10279" width="9.33203125" style="1" bestFit="1" customWidth="1"/>
    <col min="10280" max="10280" width="10.5546875" style="1" customWidth="1"/>
    <col min="10281" max="10286" width="9.33203125" style="1" bestFit="1" customWidth="1"/>
    <col min="10287" max="10289" width="9.33203125" style="1"/>
    <col min="10290" max="10295" width="9.33203125" style="1" bestFit="1" customWidth="1"/>
    <col min="10296" max="10500" width="9.33203125" style="1"/>
    <col min="10501" max="10501" width="13.44140625" style="1" customWidth="1"/>
    <col min="10502" max="10505" width="9.44140625" style="1" bestFit="1" customWidth="1"/>
    <col min="10506" max="10507" width="11" style="1" bestFit="1" customWidth="1"/>
    <col min="10508" max="10509" width="9.44140625" style="1" bestFit="1" customWidth="1"/>
    <col min="10510" max="10510" width="10.33203125" style="1" bestFit="1" customWidth="1"/>
    <col min="10511" max="10511" width="10" style="1" bestFit="1" customWidth="1"/>
    <col min="10512" max="10513" width="9.44140625" style="1" bestFit="1" customWidth="1"/>
    <col min="10514" max="10514" width="10.33203125" style="1" bestFit="1" customWidth="1"/>
    <col min="10515" max="10515" width="10" style="1" bestFit="1" customWidth="1"/>
    <col min="10516" max="10518" width="9.44140625" style="1" bestFit="1" customWidth="1"/>
    <col min="10519" max="10519" width="9.33203125" style="1" bestFit="1" customWidth="1"/>
    <col min="10520" max="10520" width="9.6640625" style="1" bestFit="1" customWidth="1"/>
    <col min="10521" max="10531" width="9.33203125" style="1" bestFit="1" customWidth="1"/>
    <col min="10532" max="10532" width="10" style="1" bestFit="1" customWidth="1"/>
    <col min="10533" max="10535" width="9.33203125" style="1" bestFit="1" customWidth="1"/>
    <col min="10536" max="10536" width="10.5546875" style="1" customWidth="1"/>
    <col min="10537" max="10542" width="9.33203125" style="1" bestFit="1" customWidth="1"/>
    <col min="10543" max="10545" width="9.33203125" style="1"/>
    <col min="10546" max="10551" width="9.33203125" style="1" bestFit="1" customWidth="1"/>
    <col min="10552" max="10756" width="9.33203125" style="1"/>
    <col min="10757" max="10757" width="13.44140625" style="1" customWidth="1"/>
    <col min="10758" max="10761" width="9.44140625" style="1" bestFit="1" customWidth="1"/>
    <col min="10762" max="10763" width="11" style="1" bestFit="1" customWidth="1"/>
    <col min="10764" max="10765" width="9.44140625" style="1" bestFit="1" customWidth="1"/>
    <col min="10766" max="10766" width="10.33203125" style="1" bestFit="1" customWidth="1"/>
    <col min="10767" max="10767" width="10" style="1" bestFit="1" customWidth="1"/>
    <col min="10768" max="10769" width="9.44140625" style="1" bestFit="1" customWidth="1"/>
    <col min="10770" max="10770" width="10.33203125" style="1" bestFit="1" customWidth="1"/>
    <col min="10771" max="10771" width="10" style="1" bestFit="1" customWidth="1"/>
    <col min="10772" max="10774" width="9.44140625" style="1" bestFit="1" customWidth="1"/>
    <col min="10775" max="10775" width="9.33203125" style="1" bestFit="1" customWidth="1"/>
    <col min="10776" max="10776" width="9.6640625" style="1" bestFit="1" customWidth="1"/>
    <col min="10777" max="10787" width="9.33203125" style="1" bestFit="1" customWidth="1"/>
    <col min="10788" max="10788" width="10" style="1" bestFit="1" customWidth="1"/>
    <col min="10789" max="10791" width="9.33203125" style="1" bestFit="1" customWidth="1"/>
    <col min="10792" max="10792" width="10.5546875" style="1" customWidth="1"/>
    <col min="10793" max="10798" width="9.33203125" style="1" bestFit="1" customWidth="1"/>
    <col min="10799" max="10801" width="9.33203125" style="1"/>
    <col min="10802" max="10807" width="9.33203125" style="1" bestFit="1" customWidth="1"/>
    <col min="10808" max="11012" width="9.33203125" style="1"/>
    <col min="11013" max="11013" width="13.44140625" style="1" customWidth="1"/>
    <col min="11014" max="11017" width="9.44140625" style="1" bestFit="1" customWidth="1"/>
    <col min="11018" max="11019" width="11" style="1" bestFit="1" customWidth="1"/>
    <col min="11020" max="11021" width="9.44140625" style="1" bestFit="1" customWidth="1"/>
    <col min="11022" max="11022" width="10.33203125" style="1" bestFit="1" customWidth="1"/>
    <col min="11023" max="11023" width="10" style="1" bestFit="1" customWidth="1"/>
    <col min="11024" max="11025" width="9.44140625" style="1" bestFit="1" customWidth="1"/>
    <col min="11026" max="11026" width="10.33203125" style="1" bestFit="1" customWidth="1"/>
    <col min="11027" max="11027" width="10" style="1" bestFit="1" customWidth="1"/>
    <col min="11028" max="11030" width="9.44140625" style="1" bestFit="1" customWidth="1"/>
    <col min="11031" max="11031" width="9.33203125" style="1" bestFit="1" customWidth="1"/>
    <col min="11032" max="11032" width="9.6640625" style="1" bestFit="1" customWidth="1"/>
    <col min="11033" max="11043" width="9.33203125" style="1" bestFit="1" customWidth="1"/>
    <col min="11044" max="11044" width="10" style="1" bestFit="1" customWidth="1"/>
    <col min="11045" max="11047" width="9.33203125" style="1" bestFit="1" customWidth="1"/>
    <col min="11048" max="11048" width="10.5546875" style="1" customWidth="1"/>
    <col min="11049" max="11054" width="9.33203125" style="1" bestFit="1" customWidth="1"/>
    <col min="11055" max="11057" width="9.33203125" style="1"/>
    <col min="11058" max="11063" width="9.33203125" style="1" bestFit="1" customWidth="1"/>
    <col min="11064" max="11268" width="9.33203125" style="1"/>
    <col min="11269" max="11269" width="13.44140625" style="1" customWidth="1"/>
    <col min="11270" max="11273" width="9.44140625" style="1" bestFit="1" customWidth="1"/>
    <col min="11274" max="11275" width="11" style="1" bestFit="1" customWidth="1"/>
    <col min="11276" max="11277" width="9.44140625" style="1" bestFit="1" customWidth="1"/>
    <col min="11278" max="11278" width="10.33203125" style="1" bestFit="1" customWidth="1"/>
    <col min="11279" max="11279" width="10" style="1" bestFit="1" customWidth="1"/>
    <col min="11280" max="11281" width="9.44140625" style="1" bestFit="1" customWidth="1"/>
    <col min="11282" max="11282" width="10.33203125" style="1" bestFit="1" customWidth="1"/>
    <col min="11283" max="11283" width="10" style="1" bestFit="1" customWidth="1"/>
    <col min="11284" max="11286" width="9.44140625" style="1" bestFit="1" customWidth="1"/>
    <col min="11287" max="11287" width="9.33203125" style="1" bestFit="1" customWidth="1"/>
    <col min="11288" max="11288" width="9.6640625" style="1" bestFit="1" customWidth="1"/>
    <col min="11289" max="11299" width="9.33203125" style="1" bestFit="1" customWidth="1"/>
    <col min="11300" max="11300" width="10" style="1" bestFit="1" customWidth="1"/>
    <col min="11301" max="11303" width="9.33203125" style="1" bestFit="1" customWidth="1"/>
    <col min="11304" max="11304" width="10.5546875" style="1" customWidth="1"/>
    <col min="11305" max="11310" width="9.33203125" style="1" bestFit="1" customWidth="1"/>
    <col min="11311" max="11313" width="9.33203125" style="1"/>
    <col min="11314" max="11319" width="9.33203125" style="1" bestFit="1" customWidth="1"/>
    <col min="11320" max="11524" width="9.33203125" style="1"/>
    <col min="11525" max="11525" width="13.44140625" style="1" customWidth="1"/>
    <col min="11526" max="11529" width="9.44140625" style="1" bestFit="1" customWidth="1"/>
    <col min="11530" max="11531" width="11" style="1" bestFit="1" customWidth="1"/>
    <col min="11532" max="11533" width="9.44140625" style="1" bestFit="1" customWidth="1"/>
    <col min="11534" max="11534" width="10.33203125" style="1" bestFit="1" customWidth="1"/>
    <col min="11535" max="11535" width="10" style="1" bestFit="1" customWidth="1"/>
    <col min="11536" max="11537" width="9.44140625" style="1" bestFit="1" customWidth="1"/>
    <col min="11538" max="11538" width="10.33203125" style="1" bestFit="1" customWidth="1"/>
    <col min="11539" max="11539" width="10" style="1" bestFit="1" customWidth="1"/>
    <col min="11540" max="11542" width="9.44140625" style="1" bestFit="1" customWidth="1"/>
    <col min="11543" max="11543" width="9.33203125" style="1" bestFit="1" customWidth="1"/>
    <col min="11544" max="11544" width="9.6640625" style="1" bestFit="1" customWidth="1"/>
    <col min="11545" max="11555" width="9.33203125" style="1" bestFit="1" customWidth="1"/>
    <col min="11556" max="11556" width="10" style="1" bestFit="1" customWidth="1"/>
    <col min="11557" max="11559" width="9.33203125" style="1" bestFit="1" customWidth="1"/>
    <col min="11560" max="11560" width="10.5546875" style="1" customWidth="1"/>
    <col min="11561" max="11566" width="9.33203125" style="1" bestFit="1" customWidth="1"/>
    <col min="11567" max="11569" width="9.33203125" style="1"/>
    <col min="11570" max="11575" width="9.33203125" style="1" bestFit="1" customWidth="1"/>
    <col min="11576" max="11780" width="9.33203125" style="1"/>
    <col min="11781" max="11781" width="13.44140625" style="1" customWidth="1"/>
    <col min="11782" max="11785" width="9.44140625" style="1" bestFit="1" customWidth="1"/>
    <col min="11786" max="11787" width="11" style="1" bestFit="1" customWidth="1"/>
    <col min="11788" max="11789" width="9.44140625" style="1" bestFit="1" customWidth="1"/>
    <col min="11790" max="11790" width="10.33203125" style="1" bestFit="1" customWidth="1"/>
    <col min="11791" max="11791" width="10" style="1" bestFit="1" customWidth="1"/>
    <col min="11792" max="11793" width="9.44140625" style="1" bestFit="1" customWidth="1"/>
    <col min="11794" max="11794" width="10.33203125" style="1" bestFit="1" customWidth="1"/>
    <col min="11795" max="11795" width="10" style="1" bestFit="1" customWidth="1"/>
    <col min="11796" max="11798" width="9.44140625" style="1" bestFit="1" customWidth="1"/>
    <col min="11799" max="11799" width="9.33203125" style="1" bestFit="1" customWidth="1"/>
    <col min="11800" max="11800" width="9.6640625" style="1" bestFit="1" customWidth="1"/>
    <col min="11801" max="11811" width="9.33203125" style="1" bestFit="1" customWidth="1"/>
    <col min="11812" max="11812" width="10" style="1" bestFit="1" customWidth="1"/>
    <col min="11813" max="11815" width="9.33203125" style="1" bestFit="1" customWidth="1"/>
    <col min="11816" max="11816" width="10.5546875" style="1" customWidth="1"/>
    <col min="11817" max="11822" width="9.33203125" style="1" bestFit="1" customWidth="1"/>
    <col min="11823" max="11825" width="9.33203125" style="1"/>
    <col min="11826" max="11831" width="9.33203125" style="1" bestFit="1" customWidth="1"/>
    <col min="11832" max="12036" width="9.33203125" style="1"/>
    <col min="12037" max="12037" width="13.44140625" style="1" customWidth="1"/>
    <col min="12038" max="12041" width="9.44140625" style="1" bestFit="1" customWidth="1"/>
    <col min="12042" max="12043" width="11" style="1" bestFit="1" customWidth="1"/>
    <col min="12044" max="12045" width="9.44140625" style="1" bestFit="1" customWidth="1"/>
    <col min="12046" max="12046" width="10.33203125" style="1" bestFit="1" customWidth="1"/>
    <col min="12047" max="12047" width="10" style="1" bestFit="1" customWidth="1"/>
    <col min="12048" max="12049" width="9.44140625" style="1" bestFit="1" customWidth="1"/>
    <col min="12050" max="12050" width="10.33203125" style="1" bestFit="1" customWidth="1"/>
    <col min="12051" max="12051" width="10" style="1" bestFit="1" customWidth="1"/>
    <col min="12052" max="12054" width="9.44140625" style="1" bestFit="1" customWidth="1"/>
    <col min="12055" max="12055" width="9.33203125" style="1" bestFit="1" customWidth="1"/>
    <col min="12056" max="12056" width="9.6640625" style="1" bestFit="1" customWidth="1"/>
    <col min="12057" max="12067" width="9.33203125" style="1" bestFit="1" customWidth="1"/>
    <col min="12068" max="12068" width="10" style="1" bestFit="1" customWidth="1"/>
    <col min="12069" max="12071" width="9.33203125" style="1" bestFit="1" customWidth="1"/>
    <col min="12072" max="12072" width="10.5546875" style="1" customWidth="1"/>
    <col min="12073" max="12078" width="9.33203125" style="1" bestFit="1" customWidth="1"/>
    <col min="12079" max="12081" width="9.33203125" style="1"/>
    <col min="12082" max="12087" width="9.33203125" style="1" bestFit="1" customWidth="1"/>
    <col min="12088" max="12292" width="9.33203125" style="1"/>
    <col min="12293" max="12293" width="13.44140625" style="1" customWidth="1"/>
    <col min="12294" max="12297" width="9.44140625" style="1" bestFit="1" customWidth="1"/>
    <col min="12298" max="12299" width="11" style="1" bestFit="1" customWidth="1"/>
    <col min="12300" max="12301" width="9.44140625" style="1" bestFit="1" customWidth="1"/>
    <col min="12302" max="12302" width="10.33203125" style="1" bestFit="1" customWidth="1"/>
    <col min="12303" max="12303" width="10" style="1" bestFit="1" customWidth="1"/>
    <col min="12304" max="12305" width="9.44140625" style="1" bestFit="1" customWidth="1"/>
    <col min="12306" max="12306" width="10.33203125" style="1" bestFit="1" customWidth="1"/>
    <col min="12307" max="12307" width="10" style="1" bestFit="1" customWidth="1"/>
    <col min="12308" max="12310" width="9.44140625" style="1" bestFit="1" customWidth="1"/>
    <col min="12311" max="12311" width="9.33203125" style="1" bestFit="1" customWidth="1"/>
    <col min="12312" max="12312" width="9.6640625" style="1" bestFit="1" customWidth="1"/>
    <col min="12313" max="12323" width="9.33203125" style="1" bestFit="1" customWidth="1"/>
    <col min="12324" max="12324" width="10" style="1" bestFit="1" customWidth="1"/>
    <col min="12325" max="12327" width="9.33203125" style="1" bestFit="1" customWidth="1"/>
    <col min="12328" max="12328" width="10.5546875" style="1" customWidth="1"/>
    <col min="12329" max="12334" width="9.33203125" style="1" bestFit="1" customWidth="1"/>
    <col min="12335" max="12337" width="9.33203125" style="1"/>
    <col min="12338" max="12343" width="9.33203125" style="1" bestFit="1" customWidth="1"/>
    <col min="12344" max="12548" width="9.33203125" style="1"/>
    <col min="12549" max="12549" width="13.44140625" style="1" customWidth="1"/>
    <col min="12550" max="12553" width="9.44140625" style="1" bestFit="1" customWidth="1"/>
    <col min="12554" max="12555" width="11" style="1" bestFit="1" customWidth="1"/>
    <col min="12556" max="12557" width="9.44140625" style="1" bestFit="1" customWidth="1"/>
    <col min="12558" max="12558" width="10.33203125" style="1" bestFit="1" customWidth="1"/>
    <col min="12559" max="12559" width="10" style="1" bestFit="1" customWidth="1"/>
    <col min="12560" max="12561" width="9.44140625" style="1" bestFit="1" customWidth="1"/>
    <col min="12562" max="12562" width="10.33203125" style="1" bestFit="1" customWidth="1"/>
    <col min="12563" max="12563" width="10" style="1" bestFit="1" customWidth="1"/>
    <col min="12564" max="12566" width="9.44140625" style="1" bestFit="1" customWidth="1"/>
    <col min="12567" max="12567" width="9.33203125" style="1" bestFit="1" customWidth="1"/>
    <col min="12568" max="12568" width="9.6640625" style="1" bestFit="1" customWidth="1"/>
    <col min="12569" max="12579" width="9.33203125" style="1" bestFit="1" customWidth="1"/>
    <col min="12580" max="12580" width="10" style="1" bestFit="1" customWidth="1"/>
    <col min="12581" max="12583" width="9.33203125" style="1" bestFit="1" customWidth="1"/>
    <col min="12584" max="12584" width="10.5546875" style="1" customWidth="1"/>
    <col min="12585" max="12590" width="9.33203125" style="1" bestFit="1" customWidth="1"/>
    <col min="12591" max="12593" width="9.33203125" style="1"/>
    <col min="12594" max="12599" width="9.33203125" style="1" bestFit="1" customWidth="1"/>
    <col min="12600" max="12804" width="9.33203125" style="1"/>
    <col min="12805" max="12805" width="13.44140625" style="1" customWidth="1"/>
    <col min="12806" max="12809" width="9.44140625" style="1" bestFit="1" customWidth="1"/>
    <col min="12810" max="12811" width="11" style="1" bestFit="1" customWidth="1"/>
    <col min="12812" max="12813" width="9.44140625" style="1" bestFit="1" customWidth="1"/>
    <col min="12814" max="12814" width="10.33203125" style="1" bestFit="1" customWidth="1"/>
    <col min="12815" max="12815" width="10" style="1" bestFit="1" customWidth="1"/>
    <col min="12816" max="12817" width="9.44140625" style="1" bestFit="1" customWidth="1"/>
    <col min="12818" max="12818" width="10.33203125" style="1" bestFit="1" customWidth="1"/>
    <col min="12819" max="12819" width="10" style="1" bestFit="1" customWidth="1"/>
    <col min="12820" max="12822" width="9.44140625" style="1" bestFit="1" customWidth="1"/>
    <col min="12823" max="12823" width="9.33203125" style="1" bestFit="1" customWidth="1"/>
    <col min="12824" max="12824" width="9.6640625" style="1" bestFit="1" customWidth="1"/>
    <col min="12825" max="12835" width="9.33203125" style="1" bestFit="1" customWidth="1"/>
    <col min="12836" max="12836" width="10" style="1" bestFit="1" customWidth="1"/>
    <col min="12837" max="12839" width="9.33203125" style="1" bestFit="1" customWidth="1"/>
    <col min="12840" max="12840" width="10.5546875" style="1" customWidth="1"/>
    <col min="12841" max="12846" width="9.33203125" style="1" bestFit="1" customWidth="1"/>
    <col min="12847" max="12849" width="9.33203125" style="1"/>
    <col min="12850" max="12855" width="9.33203125" style="1" bestFit="1" customWidth="1"/>
    <col min="12856" max="13060" width="9.33203125" style="1"/>
    <col min="13061" max="13061" width="13.44140625" style="1" customWidth="1"/>
    <col min="13062" max="13065" width="9.44140625" style="1" bestFit="1" customWidth="1"/>
    <col min="13066" max="13067" width="11" style="1" bestFit="1" customWidth="1"/>
    <col min="13068" max="13069" width="9.44140625" style="1" bestFit="1" customWidth="1"/>
    <col min="13070" max="13070" width="10.33203125" style="1" bestFit="1" customWidth="1"/>
    <col min="13071" max="13071" width="10" style="1" bestFit="1" customWidth="1"/>
    <col min="13072" max="13073" width="9.44140625" style="1" bestFit="1" customWidth="1"/>
    <col min="13074" max="13074" width="10.33203125" style="1" bestFit="1" customWidth="1"/>
    <col min="13075" max="13075" width="10" style="1" bestFit="1" customWidth="1"/>
    <col min="13076" max="13078" width="9.44140625" style="1" bestFit="1" customWidth="1"/>
    <col min="13079" max="13079" width="9.33203125" style="1" bestFit="1" customWidth="1"/>
    <col min="13080" max="13080" width="9.6640625" style="1" bestFit="1" customWidth="1"/>
    <col min="13081" max="13091" width="9.33203125" style="1" bestFit="1" customWidth="1"/>
    <col min="13092" max="13092" width="10" style="1" bestFit="1" customWidth="1"/>
    <col min="13093" max="13095" width="9.33203125" style="1" bestFit="1" customWidth="1"/>
    <col min="13096" max="13096" width="10.5546875" style="1" customWidth="1"/>
    <col min="13097" max="13102" width="9.33203125" style="1" bestFit="1" customWidth="1"/>
    <col min="13103" max="13105" width="9.33203125" style="1"/>
    <col min="13106" max="13111" width="9.33203125" style="1" bestFit="1" customWidth="1"/>
    <col min="13112" max="13316" width="9.33203125" style="1"/>
    <col min="13317" max="13317" width="13.44140625" style="1" customWidth="1"/>
    <col min="13318" max="13321" width="9.44140625" style="1" bestFit="1" customWidth="1"/>
    <col min="13322" max="13323" width="11" style="1" bestFit="1" customWidth="1"/>
    <col min="13324" max="13325" width="9.44140625" style="1" bestFit="1" customWidth="1"/>
    <col min="13326" max="13326" width="10.33203125" style="1" bestFit="1" customWidth="1"/>
    <col min="13327" max="13327" width="10" style="1" bestFit="1" customWidth="1"/>
    <col min="13328" max="13329" width="9.44140625" style="1" bestFit="1" customWidth="1"/>
    <col min="13330" max="13330" width="10.33203125" style="1" bestFit="1" customWidth="1"/>
    <col min="13331" max="13331" width="10" style="1" bestFit="1" customWidth="1"/>
    <col min="13332" max="13334" width="9.44140625" style="1" bestFit="1" customWidth="1"/>
    <col min="13335" max="13335" width="9.33203125" style="1" bestFit="1" customWidth="1"/>
    <col min="13336" max="13336" width="9.6640625" style="1" bestFit="1" customWidth="1"/>
    <col min="13337" max="13347" width="9.33203125" style="1" bestFit="1" customWidth="1"/>
    <col min="13348" max="13348" width="10" style="1" bestFit="1" customWidth="1"/>
    <col min="13349" max="13351" width="9.33203125" style="1" bestFit="1" customWidth="1"/>
    <col min="13352" max="13352" width="10.5546875" style="1" customWidth="1"/>
    <col min="13353" max="13358" width="9.33203125" style="1" bestFit="1" customWidth="1"/>
    <col min="13359" max="13361" width="9.33203125" style="1"/>
    <col min="13362" max="13367" width="9.33203125" style="1" bestFit="1" customWidth="1"/>
    <col min="13368" max="13572" width="9.33203125" style="1"/>
    <col min="13573" max="13573" width="13.44140625" style="1" customWidth="1"/>
    <col min="13574" max="13577" width="9.44140625" style="1" bestFit="1" customWidth="1"/>
    <col min="13578" max="13579" width="11" style="1" bestFit="1" customWidth="1"/>
    <col min="13580" max="13581" width="9.44140625" style="1" bestFit="1" customWidth="1"/>
    <col min="13582" max="13582" width="10.33203125" style="1" bestFit="1" customWidth="1"/>
    <col min="13583" max="13583" width="10" style="1" bestFit="1" customWidth="1"/>
    <col min="13584" max="13585" width="9.44140625" style="1" bestFit="1" customWidth="1"/>
    <col min="13586" max="13586" width="10.33203125" style="1" bestFit="1" customWidth="1"/>
    <col min="13587" max="13587" width="10" style="1" bestFit="1" customWidth="1"/>
    <col min="13588" max="13590" width="9.44140625" style="1" bestFit="1" customWidth="1"/>
    <col min="13591" max="13591" width="9.33203125" style="1" bestFit="1" customWidth="1"/>
    <col min="13592" max="13592" width="9.6640625" style="1" bestFit="1" customWidth="1"/>
    <col min="13593" max="13603" width="9.33203125" style="1" bestFit="1" customWidth="1"/>
    <col min="13604" max="13604" width="10" style="1" bestFit="1" customWidth="1"/>
    <col min="13605" max="13607" width="9.33203125" style="1" bestFit="1" customWidth="1"/>
    <col min="13608" max="13608" width="10.5546875" style="1" customWidth="1"/>
    <col min="13609" max="13614" width="9.33203125" style="1" bestFit="1" customWidth="1"/>
    <col min="13615" max="13617" width="9.33203125" style="1"/>
    <col min="13618" max="13623" width="9.33203125" style="1" bestFit="1" customWidth="1"/>
    <col min="13624" max="13828" width="9.33203125" style="1"/>
    <col min="13829" max="13829" width="13.44140625" style="1" customWidth="1"/>
    <col min="13830" max="13833" width="9.44140625" style="1" bestFit="1" customWidth="1"/>
    <col min="13834" max="13835" width="11" style="1" bestFit="1" customWidth="1"/>
    <col min="13836" max="13837" width="9.44140625" style="1" bestFit="1" customWidth="1"/>
    <col min="13838" max="13838" width="10.33203125" style="1" bestFit="1" customWidth="1"/>
    <col min="13839" max="13839" width="10" style="1" bestFit="1" customWidth="1"/>
    <col min="13840" max="13841" width="9.44140625" style="1" bestFit="1" customWidth="1"/>
    <col min="13842" max="13842" width="10.33203125" style="1" bestFit="1" customWidth="1"/>
    <col min="13843" max="13843" width="10" style="1" bestFit="1" customWidth="1"/>
    <col min="13844" max="13846" width="9.44140625" style="1" bestFit="1" customWidth="1"/>
    <col min="13847" max="13847" width="9.33203125" style="1" bestFit="1" customWidth="1"/>
    <col min="13848" max="13848" width="9.6640625" style="1" bestFit="1" customWidth="1"/>
    <col min="13849" max="13859" width="9.33203125" style="1" bestFit="1" customWidth="1"/>
    <col min="13860" max="13860" width="10" style="1" bestFit="1" customWidth="1"/>
    <col min="13861" max="13863" width="9.33203125" style="1" bestFit="1" customWidth="1"/>
    <col min="13864" max="13864" width="10.5546875" style="1" customWidth="1"/>
    <col min="13865" max="13870" width="9.33203125" style="1" bestFit="1" customWidth="1"/>
    <col min="13871" max="13873" width="9.33203125" style="1"/>
    <col min="13874" max="13879" width="9.33203125" style="1" bestFit="1" customWidth="1"/>
    <col min="13880" max="14084" width="9.33203125" style="1"/>
    <col min="14085" max="14085" width="13.44140625" style="1" customWidth="1"/>
    <col min="14086" max="14089" width="9.44140625" style="1" bestFit="1" customWidth="1"/>
    <col min="14090" max="14091" width="11" style="1" bestFit="1" customWidth="1"/>
    <col min="14092" max="14093" width="9.44140625" style="1" bestFit="1" customWidth="1"/>
    <col min="14094" max="14094" width="10.33203125" style="1" bestFit="1" customWidth="1"/>
    <col min="14095" max="14095" width="10" style="1" bestFit="1" customWidth="1"/>
    <col min="14096" max="14097" width="9.44140625" style="1" bestFit="1" customWidth="1"/>
    <col min="14098" max="14098" width="10.33203125" style="1" bestFit="1" customWidth="1"/>
    <col min="14099" max="14099" width="10" style="1" bestFit="1" customWidth="1"/>
    <col min="14100" max="14102" width="9.44140625" style="1" bestFit="1" customWidth="1"/>
    <col min="14103" max="14103" width="9.33203125" style="1" bestFit="1" customWidth="1"/>
    <col min="14104" max="14104" width="9.6640625" style="1" bestFit="1" customWidth="1"/>
    <col min="14105" max="14115" width="9.33203125" style="1" bestFit="1" customWidth="1"/>
    <col min="14116" max="14116" width="10" style="1" bestFit="1" customWidth="1"/>
    <col min="14117" max="14119" width="9.33203125" style="1" bestFit="1" customWidth="1"/>
    <col min="14120" max="14120" width="10.5546875" style="1" customWidth="1"/>
    <col min="14121" max="14126" width="9.33203125" style="1" bestFit="1" customWidth="1"/>
    <col min="14127" max="14129" width="9.33203125" style="1"/>
    <col min="14130" max="14135" width="9.33203125" style="1" bestFit="1" customWidth="1"/>
    <col min="14136" max="14340" width="9.33203125" style="1"/>
    <col min="14341" max="14341" width="13.44140625" style="1" customWidth="1"/>
    <col min="14342" max="14345" width="9.44140625" style="1" bestFit="1" customWidth="1"/>
    <col min="14346" max="14347" width="11" style="1" bestFit="1" customWidth="1"/>
    <col min="14348" max="14349" width="9.44140625" style="1" bestFit="1" customWidth="1"/>
    <col min="14350" max="14350" width="10.33203125" style="1" bestFit="1" customWidth="1"/>
    <col min="14351" max="14351" width="10" style="1" bestFit="1" customWidth="1"/>
    <col min="14352" max="14353" width="9.44140625" style="1" bestFit="1" customWidth="1"/>
    <col min="14354" max="14354" width="10.33203125" style="1" bestFit="1" customWidth="1"/>
    <col min="14355" max="14355" width="10" style="1" bestFit="1" customWidth="1"/>
    <col min="14356" max="14358" width="9.44140625" style="1" bestFit="1" customWidth="1"/>
    <col min="14359" max="14359" width="9.33203125" style="1" bestFit="1" customWidth="1"/>
    <col min="14360" max="14360" width="9.6640625" style="1" bestFit="1" customWidth="1"/>
    <col min="14361" max="14371" width="9.33203125" style="1" bestFit="1" customWidth="1"/>
    <col min="14372" max="14372" width="10" style="1" bestFit="1" customWidth="1"/>
    <col min="14373" max="14375" width="9.33203125" style="1" bestFit="1" customWidth="1"/>
    <col min="14376" max="14376" width="10.5546875" style="1" customWidth="1"/>
    <col min="14377" max="14382" width="9.33203125" style="1" bestFit="1" customWidth="1"/>
    <col min="14383" max="14385" width="9.33203125" style="1"/>
    <col min="14386" max="14391" width="9.33203125" style="1" bestFit="1" customWidth="1"/>
    <col min="14392" max="14596" width="9.33203125" style="1"/>
    <col min="14597" max="14597" width="13.44140625" style="1" customWidth="1"/>
    <col min="14598" max="14601" width="9.44140625" style="1" bestFit="1" customWidth="1"/>
    <col min="14602" max="14603" width="11" style="1" bestFit="1" customWidth="1"/>
    <col min="14604" max="14605" width="9.44140625" style="1" bestFit="1" customWidth="1"/>
    <col min="14606" max="14606" width="10.33203125" style="1" bestFit="1" customWidth="1"/>
    <col min="14607" max="14607" width="10" style="1" bestFit="1" customWidth="1"/>
    <col min="14608" max="14609" width="9.44140625" style="1" bestFit="1" customWidth="1"/>
    <col min="14610" max="14610" width="10.33203125" style="1" bestFit="1" customWidth="1"/>
    <col min="14611" max="14611" width="10" style="1" bestFit="1" customWidth="1"/>
    <col min="14612" max="14614" width="9.44140625" style="1" bestFit="1" customWidth="1"/>
    <col min="14615" max="14615" width="9.33203125" style="1" bestFit="1" customWidth="1"/>
    <col min="14616" max="14616" width="9.6640625" style="1" bestFit="1" customWidth="1"/>
    <col min="14617" max="14627" width="9.33203125" style="1" bestFit="1" customWidth="1"/>
    <col min="14628" max="14628" width="10" style="1" bestFit="1" customWidth="1"/>
    <col min="14629" max="14631" width="9.33203125" style="1" bestFit="1" customWidth="1"/>
    <col min="14632" max="14632" width="10.5546875" style="1" customWidth="1"/>
    <col min="14633" max="14638" width="9.33203125" style="1" bestFit="1" customWidth="1"/>
    <col min="14639" max="14641" width="9.33203125" style="1"/>
    <col min="14642" max="14647" width="9.33203125" style="1" bestFit="1" customWidth="1"/>
    <col min="14648" max="14852" width="9.33203125" style="1"/>
    <col min="14853" max="14853" width="13.44140625" style="1" customWidth="1"/>
    <col min="14854" max="14857" width="9.44140625" style="1" bestFit="1" customWidth="1"/>
    <col min="14858" max="14859" width="11" style="1" bestFit="1" customWidth="1"/>
    <col min="14860" max="14861" width="9.44140625" style="1" bestFit="1" customWidth="1"/>
    <col min="14862" max="14862" width="10.33203125" style="1" bestFit="1" customWidth="1"/>
    <col min="14863" max="14863" width="10" style="1" bestFit="1" customWidth="1"/>
    <col min="14864" max="14865" width="9.44140625" style="1" bestFit="1" customWidth="1"/>
    <col min="14866" max="14866" width="10.33203125" style="1" bestFit="1" customWidth="1"/>
    <col min="14867" max="14867" width="10" style="1" bestFit="1" customWidth="1"/>
    <col min="14868" max="14870" width="9.44140625" style="1" bestFit="1" customWidth="1"/>
    <col min="14871" max="14871" width="9.33203125" style="1" bestFit="1" customWidth="1"/>
    <col min="14872" max="14872" width="9.6640625" style="1" bestFit="1" customWidth="1"/>
    <col min="14873" max="14883" width="9.33203125" style="1" bestFit="1" customWidth="1"/>
    <col min="14884" max="14884" width="10" style="1" bestFit="1" customWidth="1"/>
    <col min="14885" max="14887" width="9.33203125" style="1" bestFit="1" customWidth="1"/>
    <col min="14888" max="14888" width="10.5546875" style="1" customWidth="1"/>
    <col min="14889" max="14894" width="9.33203125" style="1" bestFit="1" customWidth="1"/>
    <col min="14895" max="14897" width="9.33203125" style="1"/>
    <col min="14898" max="14903" width="9.33203125" style="1" bestFit="1" customWidth="1"/>
    <col min="14904" max="15108" width="9.33203125" style="1"/>
    <col min="15109" max="15109" width="13.44140625" style="1" customWidth="1"/>
    <col min="15110" max="15113" width="9.44140625" style="1" bestFit="1" customWidth="1"/>
    <col min="15114" max="15115" width="11" style="1" bestFit="1" customWidth="1"/>
    <col min="15116" max="15117" width="9.44140625" style="1" bestFit="1" customWidth="1"/>
    <col min="15118" max="15118" width="10.33203125" style="1" bestFit="1" customWidth="1"/>
    <col min="15119" max="15119" width="10" style="1" bestFit="1" customWidth="1"/>
    <col min="15120" max="15121" width="9.44140625" style="1" bestFit="1" customWidth="1"/>
    <col min="15122" max="15122" width="10.33203125" style="1" bestFit="1" customWidth="1"/>
    <col min="15123" max="15123" width="10" style="1" bestFit="1" customWidth="1"/>
    <col min="15124" max="15126" width="9.44140625" style="1" bestFit="1" customWidth="1"/>
    <col min="15127" max="15127" width="9.33203125" style="1" bestFit="1" customWidth="1"/>
    <col min="15128" max="15128" width="9.6640625" style="1" bestFit="1" customWidth="1"/>
    <col min="15129" max="15139" width="9.33203125" style="1" bestFit="1" customWidth="1"/>
    <col min="15140" max="15140" width="10" style="1" bestFit="1" customWidth="1"/>
    <col min="15141" max="15143" width="9.33203125" style="1" bestFit="1" customWidth="1"/>
    <col min="15144" max="15144" width="10.5546875" style="1" customWidth="1"/>
    <col min="15145" max="15150" width="9.33203125" style="1" bestFit="1" customWidth="1"/>
    <col min="15151" max="15153" width="9.33203125" style="1"/>
    <col min="15154" max="15159" width="9.33203125" style="1" bestFit="1" customWidth="1"/>
    <col min="15160" max="15364" width="9.33203125" style="1"/>
    <col min="15365" max="15365" width="13.44140625" style="1" customWidth="1"/>
    <col min="15366" max="15369" width="9.44140625" style="1" bestFit="1" customWidth="1"/>
    <col min="15370" max="15371" width="11" style="1" bestFit="1" customWidth="1"/>
    <col min="15372" max="15373" width="9.44140625" style="1" bestFit="1" customWidth="1"/>
    <col min="15374" max="15374" width="10.33203125" style="1" bestFit="1" customWidth="1"/>
    <col min="15375" max="15375" width="10" style="1" bestFit="1" customWidth="1"/>
    <col min="15376" max="15377" width="9.44140625" style="1" bestFit="1" customWidth="1"/>
    <col min="15378" max="15378" width="10.33203125" style="1" bestFit="1" customWidth="1"/>
    <col min="15379" max="15379" width="10" style="1" bestFit="1" customWidth="1"/>
    <col min="15380" max="15382" width="9.44140625" style="1" bestFit="1" customWidth="1"/>
    <col min="15383" max="15383" width="9.33203125" style="1" bestFit="1" customWidth="1"/>
    <col min="15384" max="15384" width="9.6640625" style="1" bestFit="1" customWidth="1"/>
    <col min="15385" max="15395" width="9.33203125" style="1" bestFit="1" customWidth="1"/>
    <col min="15396" max="15396" width="10" style="1" bestFit="1" customWidth="1"/>
    <col min="15397" max="15399" width="9.33203125" style="1" bestFit="1" customWidth="1"/>
    <col min="15400" max="15400" width="10.5546875" style="1" customWidth="1"/>
    <col min="15401" max="15406" width="9.33203125" style="1" bestFit="1" customWidth="1"/>
    <col min="15407" max="15409" width="9.33203125" style="1"/>
    <col min="15410" max="15415" width="9.33203125" style="1" bestFit="1" customWidth="1"/>
    <col min="15416" max="15620" width="9.33203125" style="1"/>
    <col min="15621" max="15621" width="13.44140625" style="1" customWidth="1"/>
    <col min="15622" max="15625" width="9.44140625" style="1" bestFit="1" customWidth="1"/>
    <col min="15626" max="15627" width="11" style="1" bestFit="1" customWidth="1"/>
    <col min="15628" max="15629" width="9.44140625" style="1" bestFit="1" customWidth="1"/>
    <col min="15630" max="15630" width="10.33203125" style="1" bestFit="1" customWidth="1"/>
    <col min="15631" max="15631" width="10" style="1" bestFit="1" customWidth="1"/>
    <col min="15632" max="15633" width="9.44140625" style="1" bestFit="1" customWidth="1"/>
    <col min="15634" max="15634" width="10.33203125" style="1" bestFit="1" customWidth="1"/>
    <col min="15635" max="15635" width="10" style="1" bestFit="1" customWidth="1"/>
    <col min="15636" max="15638" width="9.44140625" style="1" bestFit="1" customWidth="1"/>
    <col min="15639" max="15639" width="9.33203125" style="1" bestFit="1" customWidth="1"/>
    <col min="15640" max="15640" width="9.6640625" style="1" bestFit="1" customWidth="1"/>
    <col min="15641" max="15651" width="9.33203125" style="1" bestFit="1" customWidth="1"/>
    <col min="15652" max="15652" width="10" style="1" bestFit="1" customWidth="1"/>
    <col min="15653" max="15655" width="9.33203125" style="1" bestFit="1" customWidth="1"/>
    <col min="15656" max="15656" width="10.5546875" style="1" customWidth="1"/>
    <col min="15657" max="15662" width="9.33203125" style="1" bestFit="1" customWidth="1"/>
    <col min="15663" max="15665" width="9.33203125" style="1"/>
    <col min="15666" max="15671" width="9.33203125" style="1" bestFit="1" customWidth="1"/>
    <col min="15672" max="15876" width="9.33203125" style="1"/>
    <col min="15877" max="15877" width="13.44140625" style="1" customWidth="1"/>
    <col min="15878" max="15881" width="9.44140625" style="1" bestFit="1" customWidth="1"/>
    <col min="15882" max="15883" width="11" style="1" bestFit="1" customWidth="1"/>
    <col min="15884" max="15885" width="9.44140625" style="1" bestFit="1" customWidth="1"/>
    <col min="15886" max="15886" width="10.33203125" style="1" bestFit="1" customWidth="1"/>
    <col min="15887" max="15887" width="10" style="1" bestFit="1" customWidth="1"/>
    <col min="15888" max="15889" width="9.44140625" style="1" bestFit="1" customWidth="1"/>
    <col min="15890" max="15890" width="10.33203125" style="1" bestFit="1" customWidth="1"/>
    <col min="15891" max="15891" width="10" style="1" bestFit="1" customWidth="1"/>
    <col min="15892" max="15894" width="9.44140625" style="1" bestFit="1" customWidth="1"/>
    <col min="15895" max="15895" width="9.33203125" style="1" bestFit="1" customWidth="1"/>
    <col min="15896" max="15896" width="9.6640625" style="1" bestFit="1" customWidth="1"/>
    <col min="15897" max="15907" width="9.33203125" style="1" bestFit="1" customWidth="1"/>
    <col min="15908" max="15908" width="10" style="1" bestFit="1" customWidth="1"/>
    <col min="15909" max="15911" width="9.33203125" style="1" bestFit="1" customWidth="1"/>
    <col min="15912" max="15912" width="10.5546875" style="1" customWidth="1"/>
    <col min="15913" max="15918" width="9.33203125" style="1" bestFit="1" customWidth="1"/>
    <col min="15919" max="15921" width="9.33203125" style="1"/>
    <col min="15922" max="15927" width="9.33203125" style="1" bestFit="1" customWidth="1"/>
    <col min="15928" max="16132" width="9.33203125" style="1"/>
    <col min="16133" max="16133" width="13.44140625" style="1" customWidth="1"/>
    <col min="16134" max="16137" width="9.44140625" style="1" bestFit="1" customWidth="1"/>
    <col min="16138" max="16139" width="11" style="1" bestFit="1" customWidth="1"/>
    <col min="16140" max="16141" width="9.44140625" style="1" bestFit="1" customWidth="1"/>
    <col min="16142" max="16142" width="10.33203125" style="1" bestFit="1" customWidth="1"/>
    <col min="16143" max="16143" width="10" style="1" bestFit="1" customWidth="1"/>
    <col min="16144" max="16145" width="9.44140625" style="1" bestFit="1" customWidth="1"/>
    <col min="16146" max="16146" width="10.33203125" style="1" bestFit="1" customWidth="1"/>
    <col min="16147" max="16147" width="10" style="1" bestFit="1" customWidth="1"/>
    <col min="16148" max="16150" width="9.44140625" style="1" bestFit="1" customWidth="1"/>
    <col min="16151" max="16151" width="9.33203125" style="1" bestFit="1" customWidth="1"/>
    <col min="16152" max="16152" width="9.6640625" style="1" bestFit="1" customWidth="1"/>
    <col min="16153" max="16163" width="9.33203125" style="1" bestFit="1" customWidth="1"/>
    <col min="16164" max="16164" width="10" style="1" bestFit="1" customWidth="1"/>
    <col min="16165" max="16167" width="9.33203125" style="1" bestFit="1" customWidth="1"/>
    <col min="16168" max="16168" width="10.5546875" style="1" customWidth="1"/>
    <col min="16169" max="16174" width="9.33203125" style="1" bestFit="1" customWidth="1"/>
    <col min="16175" max="16177" width="9.33203125" style="1"/>
    <col min="16178" max="16183" width="9.33203125" style="1" bestFit="1" customWidth="1"/>
    <col min="16184" max="16384" width="9.33203125" style="1"/>
  </cols>
  <sheetData>
    <row r="1" spans="1:15" x14ac:dyDescent="0.3">
      <c r="B1" s="1" t="s">
        <v>50</v>
      </c>
    </row>
    <row r="2" spans="1:15" x14ac:dyDescent="0.3">
      <c r="B2" s="1" t="s">
        <v>47</v>
      </c>
    </row>
    <row r="3" spans="1:15" x14ac:dyDescent="0.2">
      <c r="B3" s="15" t="s">
        <v>51</v>
      </c>
      <c r="C3" s="15"/>
      <c r="D3" s="15"/>
      <c r="E3" s="15"/>
      <c r="F3" s="15"/>
      <c r="G3" s="15"/>
      <c r="H3" s="15"/>
      <c r="I3" s="15"/>
    </row>
    <row r="4" spans="1:15" x14ac:dyDescent="0.2">
      <c r="B4" s="17" t="s">
        <v>48</v>
      </c>
      <c r="C4" s="17"/>
      <c r="D4" s="17"/>
      <c r="E4" s="17"/>
      <c r="F4" s="17"/>
      <c r="G4" s="17"/>
      <c r="H4" s="17"/>
      <c r="I4" s="17"/>
    </row>
    <row r="5" spans="1:15" ht="12" x14ac:dyDescent="0.3">
      <c r="A5" s="41"/>
      <c r="B5" s="43"/>
      <c r="C5" s="43"/>
      <c r="D5" s="43" t="s">
        <v>1</v>
      </c>
      <c r="E5" s="43"/>
      <c r="F5" s="43" t="s">
        <v>2</v>
      </c>
      <c r="G5" s="43"/>
      <c r="H5" s="43" t="s">
        <v>43</v>
      </c>
      <c r="I5" s="43"/>
      <c r="J5" s="43"/>
      <c r="K5" s="43"/>
      <c r="L5" s="43"/>
    </row>
    <row r="6" spans="1:15" ht="12" x14ac:dyDescent="0.3">
      <c r="A6" s="40" t="s">
        <v>73</v>
      </c>
      <c r="B6" s="70" t="s">
        <v>67</v>
      </c>
      <c r="C6" s="70" t="s">
        <v>0</v>
      </c>
      <c r="D6" s="70" t="s">
        <v>7</v>
      </c>
      <c r="E6" s="70" t="s">
        <v>43</v>
      </c>
      <c r="F6" s="70" t="s">
        <v>7</v>
      </c>
      <c r="G6" s="70" t="s">
        <v>43</v>
      </c>
      <c r="H6" s="70" t="s">
        <v>7</v>
      </c>
      <c r="I6" s="70" t="s">
        <v>43</v>
      </c>
      <c r="J6" s="70" t="s">
        <v>11</v>
      </c>
      <c r="K6" s="70" t="s">
        <v>12</v>
      </c>
      <c r="L6" s="70" t="s">
        <v>10</v>
      </c>
      <c r="M6" s="70" t="s">
        <v>11</v>
      </c>
      <c r="N6" s="70" t="s">
        <v>12</v>
      </c>
      <c r="O6" s="70" t="s">
        <v>10</v>
      </c>
    </row>
    <row r="7" spans="1:15" ht="12" x14ac:dyDescent="0.3">
      <c r="A7" s="74">
        <v>0</v>
      </c>
      <c r="B7" s="74" t="s">
        <v>44</v>
      </c>
      <c r="C7" s="74" t="s">
        <v>5</v>
      </c>
      <c r="D7" s="71">
        <v>82345.921822999997</v>
      </c>
      <c r="E7" s="71">
        <v>101155.96808000001</v>
      </c>
      <c r="F7" s="71">
        <v>70878.812403000004</v>
      </c>
      <c r="G7" s="71">
        <v>100045.89473</v>
      </c>
      <c r="H7" s="71">
        <v>153224.73423</v>
      </c>
      <c r="I7" s="71">
        <v>201201.86280999999</v>
      </c>
      <c r="J7" s="71">
        <v>81.404907081583232</v>
      </c>
      <c r="K7" s="71">
        <v>70.846297685962043</v>
      </c>
      <c r="L7" s="71">
        <v>76.154729429465576</v>
      </c>
      <c r="M7" s="71">
        <v>81.404907081583232</v>
      </c>
      <c r="N7" s="71">
        <v>70.846297685962043</v>
      </c>
      <c r="O7" s="71">
        <v>76.154729429465576</v>
      </c>
    </row>
    <row r="8" spans="1:15" ht="12" x14ac:dyDescent="0.3">
      <c r="A8" s="75"/>
      <c r="B8" s="75"/>
      <c r="C8" s="75" t="s">
        <v>6</v>
      </c>
      <c r="D8" s="72">
        <v>19373.496315</v>
      </c>
      <c r="E8" s="72">
        <v>29249.429795</v>
      </c>
      <c r="F8" s="72">
        <v>16478.065018000001</v>
      </c>
      <c r="G8" s="72">
        <v>30879.493058</v>
      </c>
      <c r="H8" s="72">
        <v>35851.561331999997</v>
      </c>
      <c r="I8" s="72">
        <v>60128.922852000003</v>
      </c>
      <c r="J8" s="72">
        <v>66.235466642538697</v>
      </c>
      <c r="K8" s="72">
        <v>53.362485540322055</v>
      </c>
      <c r="L8" s="72">
        <v>59.62448623974894</v>
      </c>
      <c r="M8" s="72">
        <v>66.235466642538697</v>
      </c>
      <c r="N8" s="72">
        <v>53.362485540322055</v>
      </c>
      <c r="O8" s="72">
        <v>59.62448623974894</v>
      </c>
    </row>
    <row r="9" spans="1:15" ht="12" x14ac:dyDescent="0.3">
      <c r="A9" s="75"/>
      <c r="B9" s="75"/>
      <c r="C9" s="75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ht="12" x14ac:dyDescent="0.3">
      <c r="A10" s="75">
        <v>1</v>
      </c>
      <c r="B10" s="75" t="s">
        <v>39</v>
      </c>
      <c r="C10" s="75" t="s">
        <v>5</v>
      </c>
      <c r="D10" s="72">
        <v>2013.3273650000001</v>
      </c>
      <c r="E10" s="72">
        <v>2394.3829125000002</v>
      </c>
      <c r="F10" s="72">
        <v>1793.7754849999999</v>
      </c>
      <c r="G10" s="72">
        <v>2269.7508750000002</v>
      </c>
      <c r="H10" s="72">
        <v>3807.1028500000002</v>
      </c>
      <c r="I10" s="72">
        <v>4664.1337874999999</v>
      </c>
      <c r="J10" s="72">
        <v>84.085438235017463</v>
      </c>
      <c r="K10" s="72">
        <v>79.029619715423593</v>
      </c>
      <c r="L10" s="72">
        <v>81.625078169994509</v>
      </c>
      <c r="M10" s="72">
        <v>84.085438235017463</v>
      </c>
      <c r="N10" s="72">
        <v>79.029619715423593</v>
      </c>
      <c r="O10" s="72">
        <v>81.625078169994509</v>
      </c>
    </row>
    <row r="11" spans="1:15" ht="12" x14ac:dyDescent="0.3">
      <c r="A11" s="75"/>
      <c r="B11" s="75"/>
      <c r="C11" s="75" t="s">
        <v>6</v>
      </c>
      <c r="D11" s="72">
        <v>483.36951499999998</v>
      </c>
      <c r="E11" s="72">
        <v>605.59819249999998</v>
      </c>
      <c r="F11" s="72">
        <v>449.24126999999999</v>
      </c>
      <c r="G11" s="72">
        <v>596.22495749999996</v>
      </c>
      <c r="H11" s="72">
        <v>932.61078499999996</v>
      </c>
      <c r="I11" s="72">
        <v>1201.8231499999999</v>
      </c>
      <c r="J11" s="72">
        <v>79.816868839151951</v>
      </c>
      <c r="K11" s="72">
        <v>75.347612398462886</v>
      </c>
      <c r="L11" s="72">
        <v>77.599668886391484</v>
      </c>
      <c r="M11" s="72">
        <v>79.816868839151951</v>
      </c>
      <c r="N11" s="72">
        <v>75.347612398462886</v>
      </c>
      <c r="O11" s="72">
        <v>77.599668886391484</v>
      </c>
    </row>
    <row r="12" spans="1:15" ht="12" x14ac:dyDescent="0.3">
      <c r="A12" s="75"/>
      <c r="B12" s="75"/>
      <c r="C12" s="75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ht="12" x14ac:dyDescent="0.3">
      <c r="A13" s="75">
        <v>2</v>
      </c>
      <c r="B13" s="75" t="s">
        <v>20</v>
      </c>
      <c r="C13" s="75" t="s">
        <v>5</v>
      </c>
      <c r="D13" s="72">
        <v>264.98188249999998</v>
      </c>
      <c r="E13" s="72">
        <v>311.15057000000002</v>
      </c>
      <c r="F13" s="72">
        <v>224.55791249999999</v>
      </c>
      <c r="G13" s="72">
        <v>295.19058000000001</v>
      </c>
      <c r="H13" s="72">
        <v>489.53979500000003</v>
      </c>
      <c r="I13" s="72">
        <v>606.34114999999997</v>
      </c>
      <c r="J13" s="72">
        <v>85.161946674241989</v>
      </c>
      <c r="K13" s="72">
        <v>76.072181063501404</v>
      </c>
      <c r="L13" s="72">
        <v>80.736693361484711</v>
      </c>
      <c r="M13" s="72">
        <v>85.161946674241989</v>
      </c>
      <c r="N13" s="72">
        <v>76.072181063501404</v>
      </c>
      <c r="O13" s="72">
        <v>80.736693361484711</v>
      </c>
    </row>
    <row r="14" spans="1:15" ht="12" x14ac:dyDescent="0.3">
      <c r="A14" s="75"/>
      <c r="B14" s="75"/>
      <c r="C14" s="75" t="s">
        <v>6</v>
      </c>
      <c r="D14" s="72">
        <v>54.767547499999999</v>
      </c>
      <c r="E14" s="72">
        <v>79.748334999999997</v>
      </c>
      <c r="F14" s="72">
        <v>69.645174999999995</v>
      </c>
      <c r="G14" s="72">
        <v>93.103139999999996</v>
      </c>
      <c r="H14" s="72">
        <v>124.4127225</v>
      </c>
      <c r="I14" s="72">
        <v>172.85147499999999</v>
      </c>
      <c r="J14" s="72">
        <v>68.675474541255312</v>
      </c>
      <c r="K14" s="72">
        <v>74.804324537281985</v>
      </c>
      <c r="L14" s="72">
        <v>71.976662333948852</v>
      </c>
      <c r="M14" s="72">
        <v>68.675474541255312</v>
      </c>
      <c r="N14" s="72">
        <v>74.804324537281985</v>
      </c>
      <c r="O14" s="72">
        <v>71.976662333948852</v>
      </c>
    </row>
    <row r="15" spans="1:15" ht="12" x14ac:dyDescent="0.3">
      <c r="A15" s="75"/>
      <c r="B15" s="75"/>
      <c r="C15" s="75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15" ht="12" x14ac:dyDescent="0.3">
      <c r="A16" s="75">
        <v>3</v>
      </c>
      <c r="B16" s="75" t="s">
        <v>46</v>
      </c>
      <c r="C16" s="75" t="s">
        <v>5</v>
      </c>
      <c r="D16" s="72">
        <v>16045.307053</v>
      </c>
      <c r="E16" s="72">
        <v>18737.806327999999</v>
      </c>
      <c r="F16" s="72">
        <v>14544.716952999999</v>
      </c>
      <c r="G16" s="72">
        <v>18224.421232000001</v>
      </c>
      <c r="H16" s="72">
        <v>30590.024004999999</v>
      </c>
      <c r="I16" s="72">
        <v>36962.227559999999</v>
      </c>
      <c r="J16" s="72">
        <v>85.630659065055113</v>
      </c>
      <c r="K16" s="72">
        <v>79.808937512161648</v>
      </c>
      <c r="L16" s="72">
        <v>82.760228547762338</v>
      </c>
      <c r="M16" s="72">
        <v>85.630659065055113</v>
      </c>
      <c r="N16" s="72">
        <v>79.808937512161648</v>
      </c>
      <c r="O16" s="72">
        <v>82.760228547762338</v>
      </c>
    </row>
    <row r="17" spans="1:15" ht="12" x14ac:dyDescent="0.3">
      <c r="A17" s="75"/>
      <c r="B17" s="75"/>
      <c r="C17" s="75" t="s">
        <v>6</v>
      </c>
      <c r="D17" s="72">
        <v>4675.6607599999998</v>
      </c>
      <c r="E17" s="72">
        <v>6192.9765324999998</v>
      </c>
      <c r="F17" s="72">
        <v>4257.4198875000002</v>
      </c>
      <c r="G17" s="72">
        <v>6253.0176474999998</v>
      </c>
      <c r="H17" s="72">
        <v>8933.0806475000009</v>
      </c>
      <c r="I17" s="72">
        <v>12445.99418</v>
      </c>
      <c r="J17" s="72">
        <v>75.499410266819055</v>
      </c>
      <c r="K17" s="72">
        <v>68.085844747330057</v>
      </c>
      <c r="L17" s="72">
        <v>71.774745498876669</v>
      </c>
      <c r="M17" s="72">
        <v>75.499410266819055</v>
      </c>
      <c r="N17" s="72">
        <v>68.085844747330057</v>
      </c>
      <c r="O17" s="72">
        <v>71.774745498876669</v>
      </c>
    </row>
    <row r="18" spans="1:15" ht="12" x14ac:dyDescent="0.3">
      <c r="A18" s="75"/>
      <c r="B18" s="75"/>
      <c r="C18" s="75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 ht="12" x14ac:dyDescent="0.3">
      <c r="A19" s="75">
        <v>4</v>
      </c>
      <c r="B19" s="75" t="s">
        <v>19</v>
      </c>
      <c r="C19" s="75" t="s">
        <v>5</v>
      </c>
      <c r="D19" s="72">
        <v>1098.9285574999999</v>
      </c>
      <c r="E19" s="72">
        <v>1326.3138349999999</v>
      </c>
      <c r="F19" s="72">
        <v>989.27200000000005</v>
      </c>
      <c r="G19" s="72">
        <v>1296.243905</v>
      </c>
      <c r="H19" s="72">
        <v>2088.2005574999998</v>
      </c>
      <c r="I19" s="72">
        <v>2622.5577400000002</v>
      </c>
      <c r="J19" s="72">
        <v>82.855846670708971</v>
      </c>
      <c r="K19" s="72">
        <v>76.318353064888669</v>
      </c>
      <c r="L19" s="72">
        <v>79.6245789234749</v>
      </c>
      <c r="M19" s="72">
        <v>82.855846670708971</v>
      </c>
      <c r="N19" s="72">
        <v>76.318353064888669</v>
      </c>
      <c r="O19" s="72">
        <v>79.6245789234749</v>
      </c>
    </row>
    <row r="20" spans="1:15" ht="12.6" customHeight="1" x14ac:dyDescent="0.3">
      <c r="A20" s="75"/>
      <c r="B20" s="75"/>
      <c r="C20" s="75" t="s">
        <v>6</v>
      </c>
      <c r="D20" s="72">
        <v>279.46789999999999</v>
      </c>
      <c r="E20" s="72">
        <v>368.74075749999997</v>
      </c>
      <c r="F20" s="72">
        <v>249.90127000000001</v>
      </c>
      <c r="G20" s="72">
        <v>372.43311249999999</v>
      </c>
      <c r="H20" s="72">
        <v>529.36917000000005</v>
      </c>
      <c r="I20" s="72">
        <v>741.17386999999997</v>
      </c>
      <c r="J20" s="72">
        <v>75.789804711240791</v>
      </c>
      <c r="K20" s="72">
        <v>67.099637924917332</v>
      </c>
      <c r="L20" s="72">
        <v>71.423075128107271</v>
      </c>
      <c r="M20" s="72">
        <v>75.789804711240791</v>
      </c>
      <c r="N20" s="72">
        <v>67.099637924917332</v>
      </c>
      <c r="O20" s="72">
        <v>71.423075128107271</v>
      </c>
    </row>
    <row r="21" spans="1:15" ht="12.6" customHeight="1" x14ac:dyDescent="0.3">
      <c r="A21" s="75"/>
      <c r="B21" s="75"/>
      <c r="C21" s="75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5" ht="12" x14ac:dyDescent="0.3">
      <c r="A22" s="75">
        <v>5</v>
      </c>
      <c r="B22" s="75" t="s">
        <v>52</v>
      </c>
      <c r="C22" s="75" t="s">
        <v>5</v>
      </c>
      <c r="D22" s="72">
        <v>3350.5934750000001</v>
      </c>
      <c r="E22" s="72">
        <v>3898.9830999999999</v>
      </c>
      <c r="F22" s="72">
        <v>3075.4676175</v>
      </c>
      <c r="G22" s="72">
        <v>3870.7902774999998</v>
      </c>
      <c r="H22" s="72">
        <v>6426.0610925000001</v>
      </c>
      <c r="I22" s="72">
        <v>7769.7733774999997</v>
      </c>
      <c r="J22" s="72">
        <v>85.935060221215124</v>
      </c>
      <c r="K22" s="72">
        <v>79.453222650087127</v>
      </c>
      <c r="L22" s="72">
        <v>82.705901192804774</v>
      </c>
      <c r="M22" s="72">
        <v>85.935060221215124</v>
      </c>
      <c r="N22" s="72">
        <v>79.453222650087127</v>
      </c>
      <c r="O22" s="72">
        <v>82.705901192804774</v>
      </c>
    </row>
    <row r="23" spans="1:15" ht="12" x14ac:dyDescent="0.3">
      <c r="A23" s="75"/>
      <c r="B23" s="75"/>
      <c r="C23" s="75" t="s">
        <v>6</v>
      </c>
      <c r="D23" s="72">
        <v>934.75725</v>
      </c>
      <c r="E23" s="72">
        <v>1177.7181075000001</v>
      </c>
      <c r="F23" s="72">
        <v>740.61570500000005</v>
      </c>
      <c r="G23" s="72">
        <v>1182.96018</v>
      </c>
      <c r="H23" s="72">
        <v>1675.372955</v>
      </c>
      <c r="I23" s="72">
        <v>2360.6782874999999</v>
      </c>
      <c r="J23" s="72">
        <v>79.370202771549046</v>
      </c>
      <c r="K23" s="72">
        <v>62.606985215681561</v>
      </c>
      <c r="L23" s="72">
        <v>70.96998196964185</v>
      </c>
      <c r="M23" s="72">
        <v>79.370202771549046</v>
      </c>
      <c r="N23" s="72">
        <v>62.606985215681561</v>
      </c>
      <c r="O23" s="72">
        <v>70.96998196964185</v>
      </c>
    </row>
    <row r="24" spans="1:15" ht="12" x14ac:dyDescent="0.3">
      <c r="A24" s="75"/>
      <c r="B24" s="75"/>
      <c r="C24" s="75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5" ht="12" x14ac:dyDescent="0.3">
      <c r="A25" s="75">
        <v>6</v>
      </c>
      <c r="B25" s="75" t="s">
        <v>28</v>
      </c>
      <c r="C25" s="75" t="s">
        <v>5</v>
      </c>
      <c r="D25" s="72">
        <v>340.55883749999998</v>
      </c>
      <c r="E25" s="72">
        <v>417.10440749999998</v>
      </c>
      <c r="F25" s="72">
        <v>324.74795749999998</v>
      </c>
      <c r="G25" s="72">
        <v>417.61468000000002</v>
      </c>
      <c r="H25" s="72">
        <v>665.30679499999997</v>
      </c>
      <c r="I25" s="72">
        <v>834.7190875</v>
      </c>
      <c r="J25" s="72">
        <v>81.648343047058319</v>
      </c>
      <c r="K25" s="72">
        <v>77.762581885291951</v>
      </c>
      <c r="L25" s="72">
        <v>79.704274762975274</v>
      </c>
      <c r="M25" s="72">
        <v>81.648343047058319</v>
      </c>
      <c r="N25" s="72">
        <v>77.762581885291951</v>
      </c>
      <c r="O25" s="72">
        <v>79.704274762975274</v>
      </c>
    </row>
    <row r="26" spans="1:15" ht="12" x14ac:dyDescent="0.3">
      <c r="A26" s="75"/>
      <c r="B26" s="75"/>
      <c r="C26" s="75" t="s">
        <v>6</v>
      </c>
      <c r="D26" s="72">
        <v>82.285137500000005</v>
      </c>
      <c r="E26" s="72">
        <v>118.46750249999999</v>
      </c>
      <c r="F26" s="72">
        <v>100.189455</v>
      </c>
      <c r="G26" s="72">
        <v>147.55854500000001</v>
      </c>
      <c r="H26" s="72">
        <v>182.4745925</v>
      </c>
      <c r="I26" s="72">
        <v>266.0260475</v>
      </c>
      <c r="J26" s="72">
        <v>69.457982791525467</v>
      </c>
      <c r="K26" s="72">
        <v>67.89810444390055</v>
      </c>
      <c r="L26" s="72">
        <v>68.592754061047344</v>
      </c>
      <c r="M26" s="72">
        <v>69.457982791525467</v>
      </c>
      <c r="N26" s="72">
        <v>67.89810444390055</v>
      </c>
      <c r="O26" s="72">
        <v>68.592754061047344</v>
      </c>
    </row>
    <row r="27" spans="1:15" ht="12" x14ac:dyDescent="0.3">
      <c r="A27" s="75"/>
      <c r="B27" s="75"/>
      <c r="C27" s="75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</row>
    <row r="28" spans="1:15" ht="12" x14ac:dyDescent="0.3">
      <c r="A28" s="75">
        <v>7</v>
      </c>
      <c r="B28" s="75" t="s">
        <v>18</v>
      </c>
      <c r="C28" s="75" t="s">
        <v>5</v>
      </c>
      <c r="D28" s="72">
        <v>2345.4225074999999</v>
      </c>
      <c r="E28" s="72">
        <v>2599.6372249999999</v>
      </c>
      <c r="F28" s="72">
        <v>1833.1745424999999</v>
      </c>
      <c r="G28" s="72">
        <v>2453.6326450000001</v>
      </c>
      <c r="H28" s="72">
        <v>4178.5970500000003</v>
      </c>
      <c r="I28" s="72">
        <v>5053.2698700000001</v>
      </c>
      <c r="J28" s="72">
        <v>90.221146433229734</v>
      </c>
      <c r="K28" s="72">
        <v>74.71267331870699</v>
      </c>
      <c r="L28" s="72">
        <v>82.690953728936705</v>
      </c>
      <c r="M28" s="72">
        <v>90.221146433229734</v>
      </c>
      <c r="N28" s="72">
        <v>74.71267331870699</v>
      </c>
      <c r="O28" s="72">
        <v>82.690953728936705</v>
      </c>
    </row>
    <row r="29" spans="1:15" ht="12" x14ac:dyDescent="0.3">
      <c r="A29" s="75"/>
      <c r="B29" s="75"/>
      <c r="C29" s="75" t="s">
        <v>6</v>
      </c>
      <c r="D29" s="72">
        <v>484.32797499999998</v>
      </c>
      <c r="E29" s="72">
        <v>643.734735</v>
      </c>
      <c r="F29" s="72">
        <v>403.48203000000001</v>
      </c>
      <c r="G29" s="72">
        <v>658.23234500000001</v>
      </c>
      <c r="H29" s="72">
        <v>887.81000500000005</v>
      </c>
      <c r="I29" s="72">
        <v>1301.9670799999999</v>
      </c>
      <c r="J29" s="72">
        <v>75.237197663413326</v>
      </c>
      <c r="K29" s="72">
        <v>61.29781270472207</v>
      </c>
      <c r="L29" s="72">
        <v>68.189896552530357</v>
      </c>
      <c r="M29" s="72">
        <v>75.237197663413326</v>
      </c>
      <c r="N29" s="72">
        <v>61.29781270472207</v>
      </c>
      <c r="O29" s="72">
        <v>68.189896552530357</v>
      </c>
    </row>
    <row r="30" spans="1:15" ht="12" x14ac:dyDescent="0.3">
      <c r="A30" s="75"/>
      <c r="B30" s="75"/>
      <c r="C30" s="75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5" ht="12" x14ac:dyDescent="0.3">
      <c r="A31" s="75">
        <v>8</v>
      </c>
      <c r="B31" s="75" t="s">
        <v>29</v>
      </c>
      <c r="C31" s="75" t="s">
        <v>5</v>
      </c>
      <c r="D31" s="72">
        <v>519.05746750000003</v>
      </c>
      <c r="E31" s="72">
        <v>647.48914000000002</v>
      </c>
      <c r="F31" s="72">
        <v>490.78431499999999</v>
      </c>
      <c r="G31" s="72">
        <v>620.9043825</v>
      </c>
      <c r="H31" s="72">
        <v>1009.8417825</v>
      </c>
      <c r="I31" s="72">
        <v>1268.3935225</v>
      </c>
      <c r="J31" s="72">
        <v>80.164659981787494</v>
      </c>
      <c r="K31" s="72">
        <v>79.043461253069836</v>
      </c>
      <c r="L31" s="72">
        <v>79.61581043946083</v>
      </c>
      <c r="M31" s="72">
        <v>80.164659981787494</v>
      </c>
      <c r="N31" s="72">
        <v>79.043461253069836</v>
      </c>
      <c r="O31" s="72">
        <v>79.61581043946083</v>
      </c>
    </row>
    <row r="32" spans="1:15" ht="12" x14ac:dyDescent="0.3">
      <c r="A32" s="75"/>
      <c r="B32" s="75"/>
      <c r="C32" s="75" t="s">
        <v>6</v>
      </c>
      <c r="D32" s="72">
        <v>127.5848275</v>
      </c>
      <c r="E32" s="72">
        <v>186.50388749999999</v>
      </c>
      <c r="F32" s="72">
        <v>152.69105999999999</v>
      </c>
      <c r="G32" s="72">
        <v>228.16086000000001</v>
      </c>
      <c r="H32" s="72">
        <v>280.27588750000001</v>
      </c>
      <c r="I32" s="72">
        <v>414.66474749999998</v>
      </c>
      <c r="J32" s="72">
        <v>68.408669229481887</v>
      </c>
      <c r="K32" s="72">
        <v>66.922547539485947</v>
      </c>
      <c r="L32" s="72">
        <v>67.590960936461101</v>
      </c>
      <c r="M32" s="72">
        <v>68.408669229481887</v>
      </c>
      <c r="N32" s="72">
        <v>66.922547539485947</v>
      </c>
      <c r="O32" s="72">
        <v>67.590960936461101</v>
      </c>
    </row>
    <row r="33" spans="1:15" ht="12" x14ac:dyDescent="0.3">
      <c r="A33" s="75"/>
      <c r="B33" s="75"/>
      <c r="C33" s="75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  <row r="34" spans="1:15" ht="12" x14ac:dyDescent="0.3">
      <c r="A34" s="75">
        <v>9</v>
      </c>
      <c r="B34" s="75" t="s">
        <v>38</v>
      </c>
      <c r="C34" s="75" t="s">
        <v>5</v>
      </c>
      <c r="D34" s="72">
        <v>995.60531249999997</v>
      </c>
      <c r="E34" s="72">
        <v>1225.4889874999999</v>
      </c>
      <c r="F34" s="72">
        <v>894.28913999999997</v>
      </c>
      <c r="G34" s="72">
        <v>1160.6717599999999</v>
      </c>
      <c r="H34" s="72">
        <v>1889.8944524999999</v>
      </c>
      <c r="I34" s="72">
        <v>2386.1607475000001</v>
      </c>
      <c r="J34" s="72">
        <v>81.241473620341296</v>
      </c>
      <c r="K34" s="72">
        <v>77.049271880277345</v>
      </c>
      <c r="L34" s="72">
        <v>79.202310845153988</v>
      </c>
      <c r="M34" s="72">
        <v>81.241473620341296</v>
      </c>
      <c r="N34" s="72">
        <v>77.049271880277345</v>
      </c>
      <c r="O34" s="72">
        <v>79.202310845153988</v>
      </c>
    </row>
    <row r="35" spans="1:15" ht="12" x14ac:dyDescent="0.3">
      <c r="A35" s="75"/>
      <c r="B35" s="75"/>
      <c r="C35" s="75" t="s">
        <v>6</v>
      </c>
      <c r="D35" s="72">
        <v>239.09663499999999</v>
      </c>
      <c r="E35" s="72">
        <v>359.18140249999999</v>
      </c>
      <c r="F35" s="72">
        <v>251.70218249999999</v>
      </c>
      <c r="G35" s="72">
        <v>368.0486975</v>
      </c>
      <c r="H35" s="72">
        <v>490.79881749999998</v>
      </c>
      <c r="I35" s="72">
        <v>727.23009999999999</v>
      </c>
      <c r="J35" s="72">
        <v>66.567097665921054</v>
      </c>
      <c r="K35" s="72">
        <v>68.388282368530867</v>
      </c>
      <c r="L35" s="72">
        <v>67.488793093135172</v>
      </c>
      <c r="M35" s="72">
        <v>66.567097665921054</v>
      </c>
      <c r="N35" s="72">
        <v>68.388282368530867</v>
      </c>
      <c r="O35" s="72">
        <v>67.488793093135172</v>
      </c>
    </row>
    <row r="36" spans="1:15" ht="12" x14ac:dyDescent="0.3">
      <c r="A36" s="75"/>
      <c r="B36" s="75"/>
      <c r="C36" s="75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</row>
    <row r="37" spans="1:15" ht="12" x14ac:dyDescent="0.3">
      <c r="A37" s="75">
        <v>10</v>
      </c>
      <c r="B37" s="75" t="s">
        <v>17</v>
      </c>
      <c r="C37" s="75" t="s">
        <v>5</v>
      </c>
      <c r="D37" s="72">
        <v>1298.3006774999999</v>
      </c>
      <c r="E37" s="72">
        <v>1620.2224450000001</v>
      </c>
      <c r="F37" s="72">
        <v>1111.3694399999999</v>
      </c>
      <c r="G37" s="72">
        <v>1544.50767</v>
      </c>
      <c r="H37" s="72">
        <v>2409.6701174999998</v>
      </c>
      <c r="I37" s="72">
        <v>3164.7301149999998</v>
      </c>
      <c r="J37" s="72">
        <v>80.131014201571546</v>
      </c>
      <c r="K37" s="72">
        <v>71.956226672542186</v>
      </c>
      <c r="L37" s="72">
        <v>76.141409533747861</v>
      </c>
      <c r="M37" s="72">
        <v>80.131014201571546</v>
      </c>
      <c r="N37" s="72">
        <v>71.956226672542186</v>
      </c>
      <c r="O37" s="72">
        <v>76.141409533747861</v>
      </c>
    </row>
    <row r="38" spans="1:15" ht="12" x14ac:dyDescent="0.3">
      <c r="A38" s="75"/>
      <c r="B38" s="75"/>
      <c r="C38" s="75" t="s">
        <v>6</v>
      </c>
      <c r="D38" s="72">
        <v>314.66402249999999</v>
      </c>
      <c r="E38" s="72">
        <v>453.40627749999999</v>
      </c>
      <c r="F38" s="72">
        <v>290.39271250000002</v>
      </c>
      <c r="G38" s="72">
        <v>488.64426750000001</v>
      </c>
      <c r="H38" s="72">
        <v>605.056735</v>
      </c>
      <c r="I38" s="72">
        <v>942.05054500000006</v>
      </c>
      <c r="J38" s="72">
        <v>69.400014537734322</v>
      </c>
      <c r="K38" s="72">
        <v>59.428245006476004</v>
      </c>
      <c r="L38" s="72">
        <v>64.227629633184904</v>
      </c>
      <c r="M38" s="72">
        <v>69.400014537734322</v>
      </c>
      <c r="N38" s="72">
        <v>59.428245006476004</v>
      </c>
      <c r="O38" s="72">
        <v>64.227629633184904</v>
      </c>
    </row>
    <row r="39" spans="1:15" ht="12" x14ac:dyDescent="0.3">
      <c r="A39" s="75"/>
      <c r="B39" s="75"/>
      <c r="C39" s="75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</row>
    <row r="40" spans="1:15" ht="12" x14ac:dyDescent="0.3">
      <c r="A40" s="75">
        <v>11</v>
      </c>
      <c r="B40" s="75" t="s">
        <v>21</v>
      </c>
      <c r="C40" s="75" t="s">
        <v>5</v>
      </c>
      <c r="D40" s="72">
        <v>961.11682499999995</v>
      </c>
      <c r="E40" s="72">
        <v>1175.4652125</v>
      </c>
      <c r="F40" s="72">
        <v>846.54821249999998</v>
      </c>
      <c r="G40" s="72">
        <v>1201.9887524999999</v>
      </c>
      <c r="H40" s="72">
        <v>1807.6650374999999</v>
      </c>
      <c r="I40" s="72">
        <v>2377.4539650000002</v>
      </c>
      <c r="J40" s="72">
        <v>81.764803822299413</v>
      </c>
      <c r="K40" s="72">
        <v>70.428962894975172</v>
      </c>
      <c r="L40" s="72">
        <v>76.033650455982638</v>
      </c>
      <c r="M40" s="72">
        <v>81.764803822299413</v>
      </c>
      <c r="N40" s="72">
        <v>70.428962894975172</v>
      </c>
      <c r="O40" s="72">
        <v>76.033650455982638</v>
      </c>
    </row>
    <row r="41" spans="1:15" ht="12" x14ac:dyDescent="0.3">
      <c r="A41" s="75"/>
      <c r="B41" s="75"/>
      <c r="C41" s="75" t="s">
        <v>6</v>
      </c>
      <c r="D41" s="72">
        <v>189.82843750000001</v>
      </c>
      <c r="E41" s="72">
        <v>272.80328500000002</v>
      </c>
      <c r="F41" s="72">
        <v>152.0766175</v>
      </c>
      <c r="G41" s="72">
        <v>280.14477249999999</v>
      </c>
      <c r="H41" s="72">
        <v>341.905055</v>
      </c>
      <c r="I41" s="72">
        <v>552.9480575</v>
      </c>
      <c r="J41" s="72">
        <v>69.584366441921688</v>
      </c>
      <c r="K41" s="72">
        <v>54.285009905012593</v>
      </c>
      <c r="L41" s="72">
        <v>61.833123448489552</v>
      </c>
      <c r="M41" s="72">
        <v>69.584366441921688</v>
      </c>
      <c r="N41" s="72">
        <v>54.285009905012593</v>
      </c>
      <c r="O41" s="72">
        <v>61.833123448489552</v>
      </c>
    </row>
    <row r="42" spans="1:15" ht="12" x14ac:dyDescent="0.3">
      <c r="A42" s="75"/>
      <c r="B42" s="75"/>
      <c r="C42" s="75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  <row r="43" spans="1:15" ht="12" x14ac:dyDescent="0.3">
      <c r="A43" s="75">
        <v>12</v>
      </c>
      <c r="B43" s="75" t="s">
        <v>27</v>
      </c>
      <c r="C43" s="75" t="s">
        <v>5</v>
      </c>
      <c r="D43" s="72">
        <v>173.66244499999999</v>
      </c>
      <c r="E43" s="72">
        <v>209.01406750000001</v>
      </c>
      <c r="F43" s="72">
        <v>164.00132500000001</v>
      </c>
      <c r="G43" s="72">
        <v>221.969875</v>
      </c>
      <c r="H43" s="72">
        <v>337.66377</v>
      </c>
      <c r="I43" s="72">
        <v>430.98394250000001</v>
      </c>
      <c r="J43" s="72">
        <v>83.086486511248822</v>
      </c>
      <c r="K43" s="72">
        <v>73.884496713799564</v>
      </c>
      <c r="L43" s="72">
        <v>78.347181113365963</v>
      </c>
      <c r="M43" s="72">
        <v>83.086486511248822</v>
      </c>
      <c r="N43" s="72">
        <v>73.884496713799564</v>
      </c>
      <c r="O43" s="72">
        <v>78.347181113365963</v>
      </c>
    </row>
    <row r="44" spans="1:15" ht="12" x14ac:dyDescent="0.3">
      <c r="A44" s="75"/>
      <c r="B44" s="75"/>
      <c r="C44" s="75" t="s">
        <v>6</v>
      </c>
      <c r="D44" s="72">
        <v>37.688222500000002</v>
      </c>
      <c r="E44" s="72">
        <v>51.463367499999997</v>
      </c>
      <c r="F44" s="72">
        <v>26.733707500000001</v>
      </c>
      <c r="G44" s="72">
        <v>54.176960000000001</v>
      </c>
      <c r="H44" s="72">
        <v>64.421930000000003</v>
      </c>
      <c r="I44" s="72">
        <v>105.6403275</v>
      </c>
      <c r="J44" s="72">
        <v>73.233106053543821</v>
      </c>
      <c r="K44" s="72">
        <v>49.345159824397676</v>
      </c>
      <c r="L44" s="72">
        <v>60.982327037939186</v>
      </c>
      <c r="M44" s="72">
        <v>73.233106053543821</v>
      </c>
      <c r="N44" s="72">
        <v>49.345159824397676</v>
      </c>
      <c r="O44" s="72">
        <v>60.982327037939186</v>
      </c>
    </row>
    <row r="45" spans="1:15" ht="12" x14ac:dyDescent="0.3">
      <c r="A45" s="75"/>
      <c r="B45" s="75"/>
      <c r="C45" s="75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</row>
    <row r="46" spans="1:15" ht="12" x14ac:dyDescent="0.3">
      <c r="A46" s="75">
        <v>13</v>
      </c>
      <c r="B46" s="75" t="s">
        <v>34</v>
      </c>
      <c r="C46" s="75" t="s">
        <v>5</v>
      </c>
      <c r="D46" s="72">
        <v>1822.0856874999999</v>
      </c>
      <c r="E46" s="72">
        <v>2239.498145</v>
      </c>
      <c r="F46" s="72">
        <v>1842.3921324999999</v>
      </c>
      <c r="G46" s="72">
        <v>2400.9774699999998</v>
      </c>
      <c r="H46" s="72">
        <v>3664.4778200000001</v>
      </c>
      <c r="I46" s="72">
        <v>4640.4756150000003</v>
      </c>
      <c r="J46" s="72">
        <v>81.361339439734166</v>
      </c>
      <c r="K46" s="72">
        <v>76.735086252183791</v>
      </c>
      <c r="L46" s="72">
        <v>78.967720639557754</v>
      </c>
      <c r="M46" s="72">
        <v>81.361339439734166</v>
      </c>
      <c r="N46" s="72">
        <v>76.735086252183791</v>
      </c>
      <c r="O46" s="72">
        <v>78.967720639557754</v>
      </c>
    </row>
    <row r="47" spans="1:15" ht="12" x14ac:dyDescent="0.3">
      <c r="A47" s="75"/>
      <c r="B47" s="75"/>
      <c r="C47" s="75" t="s">
        <v>6</v>
      </c>
      <c r="D47" s="72">
        <v>435.08026999999998</v>
      </c>
      <c r="E47" s="72">
        <v>662.83390499999996</v>
      </c>
      <c r="F47" s="72">
        <v>429.27136000000002</v>
      </c>
      <c r="G47" s="72">
        <v>760.310925</v>
      </c>
      <c r="H47" s="72">
        <v>864.35163</v>
      </c>
      <c r="I47" s="72">
        <v>1423.14483</v>
      </c>
      <c r="J47" s="72">
        <v>65.63941082645735</v>
      </c>
      <c r="K47" s="72">
        <v>56.45997523973498</v>
      </c>
      <c r="L47" s="72">
        <v>60.735324457455256</v>
      </c>
      <c r="M47" s="72">
        <v>65.63941082645735</v>
      </c>
      <c r="N47" s="72">
        <v>56.45997523973498</v>
      </c>
      <c r="O47" s="72">
        <v>60.735324457455256</v>
      </c>
    </row>
    <row r="48" spans="1:15" ht="12" x14ac:dyDescent="0.3">
      <c r="A48" s="75"/>
      <c r="B48" s="75"/>
      <c r="C48" s="75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</row>
    <row r="49" spans="1:15" ht="12" x14ac:dyDescent="0.3">
      <c r="A49" s="75">
        <v>14</v>
      </c>
      <c r="B49" s="75" t="s">
        <v>30</v>
      </c>
      <c r="C49" s="75" t="s">
        <v>5</v>
      </c>
      <c r="D49" s="72">
        <v>2005.8999875</v>
      </c>
      <c r="E49" s="72">
        <v>2338.2989524999998</v>
      </c>
      <c r="F49" s="72">
        <v>1639.4306449999999</v>
      </c>
      <c r="G49" s="72">
        <v>2276.2029225000001</v>
      </c>
      <c r="H49" s="72">
        <v>3645.3306324999999</v>
      </c>
      <c r="I49" s="72">
        <v>4614.5018749999999</v>
      </c>
      <c r="J49" s="72">
        <v>85.784582221849163</v>
      </c>
      <c r="K49" s="72">
        <v>72.024801866055938</v>
      </c>
      <c r="L49" s="72">
        <v>78.99727275546941</v>
      </c>
      <c r="M49" s="72">
        <v>85.784582221849163</v>
      </c>
      <c r="N49" s="72">
        <v>72.024801866055938</v>
      </c>
      <c r="O49" s="72">
        <v>78.99727275546941</v>
      </c>
    </row>
    <row r="50" spans="1:15" ht="12" x14ac:dyDescent="0.3">
      <c r="A50" s="75"/>
      <c r="B50" s="75"/>
      <c r="C50" s="75" t="s">
        <v>6</v>
      </c>
      <c r="D50" s="72">
        <v>394.0487225</v>
      </c>
      <c r="E50" s="72">
        <v>550.12423249999995</v>
      </c>
      <c r="F50" s="72">
        <v>313.02822750000001</v>
      </c>
      <c r="G50" s="72">
        <v>636.28186500000004</v>
      </c>
      <c r="H50" s="72">
        <v>707.07695000000001</v>
      </c>
      <c r="I50" s="72">
        <v>1186.4060975</v>
      </c>
      <c r="J50" s="72">
        <v>71.629042899868992</v>
      </c>
      <c r="K50" s="72">
        <v>49.196471676903762</v>
      </c>
      <c r="L50" s="72">
        <v>59.598222858931329</v>
      </c>
      <c r="M50" s="72">
        <v>71.629042899868992</v>
      </c>
      <c r="N50" s="72">
        <v>49.196471676903762</v>
      </c>
      <c r="O50" s="72">
        <v>59.598222858931329</v>
      </c>
    </row>
    <row r="51" spans="1:15" ht="12" x14ac:dyDescent="0.3">
      <c r="A51" s="75"/>
      <c r="B51" s="75"/>
      <c r="C51" s="75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</row>
    <row r="52" spans="1:15" ht="12" x14ac:dyDescent="0.3">
      <c r="A52" s="75">
        <v>15</v>
      </c>
      <c r="B52" s="75" t="s">
        <v>37</v>
      </c>
      <c r="C52" s="75" t="s">
        <v>5</v>
      </c>
      <c r="D52" s="72">
        <v>1146.29198</v>
      </c>
      <c r="E52" s="72">
        <v>1381.8690025000001</v>
      </c>
      <c r="F52" s="72">
        <v>918.0468525</v>
      </c>
      <c r="G52" s="72">
        <v>1326.52449</v>
      </c>
      <c r="H52" s="72">
        <v>2064.3388325000001</v>
      </c>
      <c r="I52" s="72">
        <v>2708.3934924999999</v>
      </c>
      <c r="J52" s="72">
        <v>82.952289828210397</v>
      </c>
      <c r="K52" s="72">
        <v>69.206928286714103</v>
      </c>
      <c r="L52" s="72">
        <v>76.220048461071258</v>
      </c>
      <c r="M52" s="72">
        <v>82.952289828210397</v>
      </c>
      <c r="N52" s="72">
        <v>69.206928286714103</v>
      </c>
      <c r="O52" s="72">
        <v>76.220048461071258</v>
      </c>
    </row>
    <row r="53" spans="1:15" ht="12" x14ac:dyDescent="0.3">
      <c r="A53" s="75"/>
      <c r="B53" s="75"/>
      <c r="C53" s="75" t="s">
        <v>6</v>
      </c>
      <c r="D53" s="72">
        <v>212.88200499999999</v>
      </c>
      <c r="E53" s="72">
        <v>345.26569749999999</v>
      </c>
      <c r="F53" s="72">
        <v>205.6634675</v>
      </c>
      <c r="G53" s="72">
        <v>372.56922500000002</v>
      </c>
      <c r="H53" s="72">
        <v>418.54547250000002</v>
      </c>
      <c r="I53" s="72">
        <v>717.83492249999995</v>
      </c>
      <c r="J53" s="72">
        <v>61.657444264355277</v>
      </c>
      <c r="K53" s="72">
        <v>55.20141055665561</v>
      </c>
      <c r="L53" s="72">
        <v>58.306646748577499</v>
      </c>
      <c r="M53" s="72">
        <v>61.657444264355277</v>
      </c>
      <c r="N53" s="72">
        <v>55.20141055665561</v>
      </c>
      <c r="O53" s="72">
        <v>58.306646748577499</v>
      </c>
    </row>
    <row r="54" spans="1:15" ht="12" x14ac:dyDescent="0.3">
      <c r="A54" s="75"/>
      <c r="B54" s="75"/>
      <c r="C54" s="75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</row>
    <row r="55" spans="1:15" ht="12" x14ac:dyDescent="0.3">
      <c r="A55" s="75">
        <v>16</v>
      </c>
      <c r="B55" s="75" t="s">
        <v>32</v>
      </c>
      <c r="C55" s="75" t="s">
        <v>5</v>
      </c>
      <c r="D55" s="72">
        <v>1764.0688674999999</v>
      </c>
      <c r="E55" s="72">
        <v>2088.749945</v>
      </c>
      <c r="F55" s="72">
        <v>1638.2522550000001</v>
      </c>
      <c r="G55" s="72">
        <v>2072.1368725000002</v>
      </c>
      <c r="H55" s="72">
        <v>3402.3211225</v>
      </c>
      <c r="I55" s="72">
        <v>4160.8868174999998</v>
      </c>
      <c r="J55" s="72">
        <v>84.455722989857449</v>
      </c>
      <c r="K55" s="72">
        <v>79.061005898875521</v>
      </c>
      <c r="L55" s="72">
        <v>81.769134122812517</v>
      </c>
      <c r="M55" s="72">
        <v>84.455722989857449</v>
      </c>
      <c r="N55" s="72">
        <v>79.061005898875521</v>
      </c>
      <c r="O55" s="72">
        <v>81.769134122812517</v>
      </c>
    </row>
    <row r="56" spans="1:15" ht="12" customHeight="1" x14ac:dyDescent="0.3">
      <c r="A56" s="75"/>
      <c r="B56" s="75"/>
      <c r="C56" s="75" t="s">
        <v>6</v>
      </c>
      <c r="D56" s="72">
        <v>388.56432000000001</v>
      </c>
      <c r="E56" s="72">
        <v>620.15599750000001</v>
      </c>
      <c r="F56" s="72">
        <v>299.2065475</v>
      </c>
      <c r="G56" s="72">
        <v>636.54747250000003</v>
      </c>
      <c r="H56" s="72">
        <v>687.77086750000001</v>
      </c>
      <c r="I56" s="72">
        <v>1256.7034699999999</v>
      </c>
      <c r="J56" s="72">
        <v>62.655899735937005</v>
      </c>
      <c r="K56" s="72">
        <v>47.00459281141832</v>
      </c>
      <c r="L56" s="72">
        <v>54.728174459484869</v>
      </c>
      <c r="M56" s="72">
        <v>62.655899735937005</v>
      </c>
      <c r="N56" s="72">
        <v>47.00459281141832</v>
      </c>
      <c r="O56" s="72">
        <v>54.728174459484869</v>
      </c>
    </row>
    <row r="57" spans="1:15" ht="12" customHeight="1" x14ac:dyDescent="0.3">
      <c r="A57" s="75"/>
      <c r="B57" s="75"/>
      <c r="C57" s="75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1:15" ht="12" x14ac:dyDescent="0.3">
      <c r="A58" s="75">
        <v>17</v>
      </c>
      <c r="B58" s="75" t="s">
        <v>26</v>
      </c>
      <c r="C58" s="75" t="s">
        <v>5</v>
      </c>
      <c r="D58" s="72">
        <v>10115.992850000001</v>
      </c>
      <c r="E58" s="72">
        <v>13488.07525</v>
      </c>
      <c r="F58" s="72">
        <v>7417.1704</v>
      </c>
      <c r="G58" s="72">
        <v>13405.182175</v>
      </c>
      <c r="H58" s="72">
        <v>17533.163250000001</v>
      </c>
      <c r="I58" s="72">
        <v>26893.257425</v>
      </c>
      <c r="J58" s="72">
        <v>74.999528565056011</v>
      </c>
      <c r="K58" s="72">
        <v>55.330619928706788</v>
      </c>
      <c r="L58" s="72">
        <v>65.195386980906065</v>
      </c>
      <c r="M58" s="72">
        <v>74.999528565056011</v>
      </c>
      <c r="N58" s="72">
        <v>55.330619928706788</v>
      </c>
      <c r="O58" s="72">
        <v>65.195386980906065</v>
      </c>
    </row>
    <row r="59" spans="1:15" ht="12" x14ac:dyDescent="0.3">
      <c r="A59" s="75"/>
      <c r="B59" s="75"/>
      <c r="C59" s="75" t="s">
        <v>6</v>
      </c>
      <c r="D59" s="72">
        <v>2646.0344749999999</v>
      </c>
      <c r="E59" s="72">
        <v>4101.323875</v>
      </c>
      <c r="F59" s="72">
        <v>1950.1882499999999</v>
      </c>
      <c r="G59" s="72">
        <v>4375.8840499999997</v>
      </c>
      <c r="H59" s="72">
        <v>4596.2227249999996</v>
      </c>
      <c r="I59" s="72">
        <v>8477.2079250000006</v>
      </c>
      <c r="J59" s="72">
        <v>64.516594047330628</v>
      </c>
      <c r="K59" s="72">
        <v>44.566725893936791</v>
      </c>
      <c r="L59" s="72">
        <v>54.21859137659407</v>
      </c>
      <c r="M59" s="72">
        <v>64.516594047330628</v>
      </c>
      <c r="N59" s="72">
        <v>44.566725893936791</v>
      </c>
      <c r="O59" s="72">
        <v>54.21859137659407</v>
      </c>
    </row>
    <row r="60" spans="1:15" ht="12" x14ac:dyDescent="0.3">
      <c r="A60" s="75"/>
      <c r="B60" s="75"/>
      <c r="C60" s="75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1:15" ht="12" x14ac:dyDescent="0.3">
      <c r="A61" s="75">
        <v>18</v>
      </c>
      <c r="B61" s="75" t="s">
        <v>24</v>
      </c>
      <c r="C61" s="75" t="s">
        <v>5</v>
      </c>
      <c r="D61" s="72">
        <v>11120.043557999999</v>
      </c>
      <c r="E61" s="72">
        <v>13817.073745</v>
      </c>
      <c r="F61" s="72">
        <v>10520.271871999999</v>
      </c>
      <c r="G61" s="72">
        <v>14426.390687999999</v>
      </c>
      <c r="H61" s="72">
        <v>21640.315429999999</v>
      </c>
      <c r="I61" s="72">
        <v>28243.464432000001</v>
      </c>
      <c r="J61" s="72">
        <v>80.480453120719744</v>
      </c>
      <c r="K61" s="72">
        <v>72.923797084955254</v>
      </c>
      <c r="L61" s="72">
        <v>76.62061246807032</v>
      </c>
      <c r="M61" s="72">
        <v>80.480453120719744</v>
      </c>
      <c r="N61" s="72">
        <v>72.923797084955254</v>
      </c>
      <c r="O61" s="72">
        <v>76.62061246807032</v>
      </c>
    </row>
    <row r="62" spans="1:15" ht="12" x14ac:dyDescent="0.3">
      <c r="A62" s="75"/>
      <c r="B62" s="75"/>
      <c r="C62" s="75" t="s">
        <v>6</v>
      </c>
      <c r="D62" s="72">
        <v>2254.0692775000002</v>
      </c>
      <c r="E62" s="72">
        <v>4024.96344</v>
      </c>
      <c r="F62" s="72">
        <v>2257.0350549999998</v>
      </c>
      <c r="G62" s="72">
        <v>4359.3480300000001</v>
      </c>
      <c r="H62" s="72">
        <v>4511.1043325000001</v>
      </c>
      <c r="I62" s="72">
        <v>8384.3114700000006</v>
      </c>
      <c r="J62" s="72">
        <v>56.002229861248139</v>
      </c>
      <c r="K62" s="72">
        <v>51.774601143740284</v>
      </c>
      <c r="L62" s="72">
        <v>53.80411198511927</v>
      </c>
      <c r="M62" s="72">
        <v>56.002229861248139</v>
      </c>
      <c r="N62" s="72">
        <v>51.774601143740284</v>
      </c>
      <c r="O62" s="72">
        <v>53.80411198511927</v>
      </c>
    </row>
    <row r="63" spans="1:15" ht="12" x14ac:dyDescent="0.3">
      <c r="A63" s="75"/>
      <c r="B63" s="75"/>
      <c r="C63" s="75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1:15" ht="12" x14ac:dyDescent="0.3">
      <c r="A64" s="75">
        <v>19</v>
      </c>
      <c r="B64" s="75" t="s">
        <v>23</v>
      </c>
      <c r="C64" s="75" t="s">
        <v>5</v>
      </c>
      <c r="D64" s="72">
        <v>8309.1896300000008</v>
      </c>
      <c r="E64" s="72">
        <v>11206.27506</v>
      </c>
      <c r="F64" s="72">
        <v>7077.0121275000001</v>
      </c>
      <c r="G64" s="72">
        <v>11137.262778</v>
      </c>
      <c r="H64" s="72">
        <v>15386.201757000001</v>
      </c>
      <c r="I64" s="72">
        <v>22343.537837</v>
      </c>
      <c r="J64" s="72">
        <v>74.147650182700417</v>
      </c>
      <c r="K64" s="72">
        <v>63.543549870077427</v>
      </c>
      <c r="L64" s="72">
        <v>68.861976421303652</v>
      </c>
      <c r="M64" s="72">
        <v>74.147650182700417</v>
      </c>
      <c r="N64" s="72">
        <v>63.543549870077427</v>
      </c>
      <c r="O64" s="72">
        <v>68.861976421303652</v>
      </c>
    </row>
    <row r="65" spans="1:15" ht="12" x14ac:dyDescent="0.3">
      <c r="A65" s="75"/>
      <c r="B65" s="75"/>
      <c r="C65" s="75" t="s">
        <v>6</v>
      </c>
      <c r="D65" s="72">
        <v>1908.185485</v>
      </c>
      <c r="E65" s="72">
        <v>3095.8119474999999</v>
      </c>
      <c r="F65" s="72">
        <v>1556.7980299999999</v>
      </c>
      <c r="G65" s="72">
        <v>3241.9608400000002</v>
      </c>
      <c r="H65" s="72">
        <v>3464.9835149999999</v>
      </c>
      <c r="I65" s="72">
        <v>6337.7727875</v>
      </c>
      <c r="J65" s="72">
        <v>61.637641993756795</v>
      </c>
      <c r="K65" s="72">
        <v>48.020260170693483</v>
      </c>
      <c r="L65" s="72">
        <v>54.671942828780367</v>
      </c>
      <c r="M65" s="72">
        <v>61.637641993756795</v>
      </c>
      <c r="N65" s="72">
        <v>48.020260170693483</v>
      </c>
      <c r="O65" s="72">
        <v>54.671942828780367</v>
      </c>
    </row>
    <row r="66" spans="1:15" ht="12" x14ac:dyDescent="0.3">
      <c r="A66" s="75"/>
      <c r="B66" s="75"/>
      <c r="C66" s="75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1:15" ht="12" x14ac:dyDescent="0.3">
      <c r="A67" s="75">
        <v>20</v>
      </c>
      <c r="B67" s="75" t="s">
        <v>16</v>
      </c>
      <c r="C67" s="75" t="s">
        <v>5</v>
      </c>
      <c r="D67" s="72">
        <v>2041.3048025000001</v>
      </c>
      <c r="E67" s="72">
        <v>2597.0534200000002</v>
      </c>
      <c r="F67" s="72">
        <v>1832.9652725000001</v>
      </c>
      <c r="G67" s="72">
        <v>2571.8058249999999</v>
      </c>
      <c r="H67" s="72">
        <v>3874.2700749999999</v>
      </c>
      <c r="I67" s="72">
        <v>5168.8592449999996</v>
      </c>
      <c r="J67" s="72">
        <v>78.600801461373095</v>
      </c>
      <c r="K67" s="72">
        <v>71.271526593575558</v>
      </c>
      <c r="L67" s="72">
        <v>74.954064163145929</v>
      </c>
      <c r="M67" s="72">
        <v>78.600801461373095</v>
      </c>
      <c r="N67" s="72">
        <v>71.271526593575558</v>
      </c>
      <c r="O67" s="72">
        <v>74.954064163145929</v>
      </c>
    </row>
    <row r="68" spans="1:15" ht="12.6" customHeight="1" x14ac:dyDescent="0.3">
      <c r="A68" s="75"/>
      <c r="B68" s="75"/>
      <c r="C68" s="75" t="s">
        <v>6</v>
      </c>
      <c r="D68" s="72">
        <v>444.38511499999998</v>
      </c>
      <c r="E68" s="72">
        <v>757.40565500000002</v>
      </c>
      <c r="F68" s="72">
        <v>367.91415749999999</v>
      </c>
      <c r="G68" s="72">
        <v>766.2944225</v>
      </c>
      <c r="H68" s="72">
        <v>812.29927250000003</v>
      </c>
      <c r="I68" s="72">
        <v>1523.7000774999999</v>
      </c>
      <c r="J68" s="72">
        <v>58.672009123037242</v>
      </c>
      <c r="K68" s="72">
        <v>48.012114756061663</v>
      </c>
      <c r="L68" s="72">
        <v>53.310968772330469</v>
      </c>
      <c r="M68" s="72">
        <v>58.672009123037242</v>
      </c>
      <c r="N68" s="72">
        <v>48.012114756061663</v>
      </c>
      <c r="O68" s="72">
        <v>53.310968772330469</v>
      </c>
    </row>
    <row r="69" spans="1:15" ht="12.6" customHeight="1" x14ac:dyDescent="0.3">
      <c r="A69" s="75"/>
      <c r="B69" s="75"/>
      <c r="C69" s="75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1:15" ht="10.8" customHeight="1" x14ac:dyDescent="0.3">
      <c r="A70" s="75">
        <v>21</v>
      </c>
      <c r="B70" s="75" t="s">
        <v>31</v>
      </c>
      <c r="C70" s="75" t="s">
        <v>5</v>
      </c>
      <c r="D70" s="72">
        <v>127.68525</v>
      </c>
      <c r="E70" s="72">
        <v>142.25024999999999</v>
      </c>
      <c r="F70" s="72">
        <v>91.954250000000002</v>
      </c>
      <c r="G70" s="72">
        <v>122.04325</v>
      </c>
      <c r="H70" s="72">
        <v>219.6395</v>
      </c>
      <c r="I70" s="72">
        <v>264.29349999999999</v>
      </c>
      <c r="J70" s="72">
        <v>89.761002177500572</v>
      </c>
      <c r="K70" s="72">
        <v>75.345625423773939</v>
      </c>
      <c r="L70" s="72">
        <v>83.10438962744071</v>
      </c>
      <c r="M70" s="72">
        <v>89.761002177500572</v>
      </c>
      <c r="N70" s="72">
        <v>75.345625423773939</v>
      </c>
      <c r="O70" s="72">
        <v>83.10438962744071</v>
      </c>
    </row>
    <row r="71" spans="1:15" ht="12" x14ac:dyDescent="0.3">
      <c r="A71" s="75"/>
      <c r="B71" s="75"/>
      <c r="C71" s="75" t="s">
        <v>6</v>
      </c>
      <c r="D71" s="72">
        <v>20.943249999999999</v>
      </c>
      <c r="E71" s="72">
        <v>31.174250000000001</v>
      </c>
      <c r="F71" s="72">
        <v>11.466749999999999</v>
      </c>
      <c r="G71" s="72">
        <v>30.098749999999999</v>
      </c>
      <c r="H71" s="72">
        <v>32.409999999999997</v>
      </c>
      <c r="I71" s="72">
        <v>61.273000000000003</v>
      </c>
      <c r="J71" s="72">
        <v>67.181247343560784</v>
      </c>
      <c r="K71" s="72">
        <v>38.097097055525559</v>
      </c>
      <c r="L71" s="72">
        <v>52.894423318590562</v>
      </c>
      <c r="M71" s="72">
        <v>67.181247343560784</v>
      </c>
      <c r="N71" s="72">
        <v>38.097097055525559</v>
      </c>
      <c r="O71" s="72">
        <v>52.894423318590562</v>
      </c>
    </row>
    <row r="72" spans="1:15" ht="12" x14ac:dyDescent="0.3">
      <c r="A72" s="75"/>
      <c r="B72" s="75"/>
      <c r="C72" s="75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</row>
    <row r="73" spans="1:15" ht="12" x14ac:dyDescent="0.3">
      <c r="A73" s="75">
        <v>22</v>
      </c>
      <c r="B73" s="75" t="s">
        <v>33</v>
      </c>
      <c r="C73" s="75" t="s">
        <v>5</v>
      </c>
      <c r="D73" s="72">
        <v>7367.5698599999996</v>
      </c>
      <c r="E73" s="72">
        <v>8548.5288899999996</v>
      </c>
      <c r="F73" s="72">
        <v>6116.3962874999997</v>
      </c>
      <c r="G73" s="72">
        <v>8359.7292350000007</v>
      </c>
      <c r="H73" s="72">
        <v>13483.966146999999</v>
      </c>
      <c r="I73" s="72">
        <v>16908.258125</v>
      </c>
      <c r="J73" s="72">
        <v>86.185236720888</v>
      </c>
      <c r="K73" s="72">
        <v>73.165004697667086</v>
      </c>
      <c r="L73" s="72">
        <v>79.747813448997704</v>
      </c>
      <c r="M73" s="72">
        <v>86.185236720888</v>
      </c>
      <c r="N73" s="72">
        <v>73.165004697667086</v>
      </c>
      <c r="O73" s="72">
        <v>79.747813448997704</v>
      </c>
    </row>
    <row r="74" spans="1:15" ht="12" x14ac:dyDescent="0.3">
      <c r="A74" s="75"/>
      <c r="B74" s="75"/>
      <c r="C74" s="75" t="s">
        <v>6</v>
      </c>
      <c r="D74" s="72">
        <v>1458.7792199999999</v>
      </c>
      <c r="E74" s="72">
        <v>2291.8565050000002</v>
      </c>
      <c r="F74" s="72">
        <v>1035.2402500000001</v>
      </c>
      <c r="G74" s="72">
        <v>2523.3771474999999</v>
      </c>
      <c r="H74" s="72">
        <v>2494.0194700000002</v>
      </c>
      <c r="I74" s="72">
        <v>4815.2336525000001</v>
      </c>
      <c r="J74" s="72">
        <v>63.650547790294567</v>
      </c>
      <c r="K74" s="72">
        <v>41.025981828584349</v>
      </c>
      <c r="L74" s="72">
        <v>51.794360356846674</v>
      </c>
      <c r="M74" s="72">
        <v>63.650547790294567</v>
      </c>
      <c r="N74" s="72">
        <v>41.025981828584349</v>
      </c>
      <c r="O74" s="72">
        <v>51.794360356846674</v>
      </c>
    </row>
    <row r="75" spans="1:15" ht="12" x14ac:dyDescent="0.3">
      <c r="A75" s="75"/>
      <c r="B75" s="75"/>
      <c r="C75" s="75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</row>
    <row r="76" spans="1:15" ht="12" x14ac:dyDescent="0.3">
      <c r="A76" s="75">
        <v>23</v>
      </c>
      <c r="B76" s="75" t="s">
        <v>36</v>
      </c>
      <c r="C76" s="75" t="s">
        <v>5</v>
      </c>
      <c r="D76" s="72">
        <v>435.9726</v>
      </c>
      <c r="E76" s="72">
        <v>507.66287249999999</v>
      </c>
      <c r="F76" s="72">
        <v>369.08894249999997</v>
      </c>
      <c r="G76" s="72">
        <v>455.88477749999998</v>
      </c>
      <c r="H76" s="72">
        <v>805.06154249999997</v>
      </c>
      <c r="I76" s="72">
        <v>963.54764999999998</v>
      </c>
      <c r="J76" s="72">
        <v>85.878370000358856</v>
      </c>
      <c r="K76" s="72">
        <v>80.96101486959607</v>
      </c>
      <c r="L76" s="72">
        <v>83.551814225274683</v>
      </c>
      <c r="M76" s="72">
        <v>85.878370000358856</v>
      </c>
      <c r="N76" s="72">
        <v>80.96101486959607</v>
      </c>
      <c r="O76" s="72">
        <v>83.551814225274683</v>
      </c>
    </row>
    <row r="77" spans="1:15" ht="12" x14ac:dyDescent="0.3">
      <c r="A77" s="75"/>
      <c r="B77" s="75"/>
      <c r="C77" s="75" t="s">
        <v>6</v>
      </c>
      <c r="D77" s="72">
        <v>83.201852500000001</v>
      </c>
      <c r="E77" s="72">
        <v>153.07739000000001</v>
      </c>
      <c r="F77" s="72">
        <v>70.3601575</v>
      </c>
      <c r="G77" s="72">
        <v>151.14116749999999</v>
      </c>
      <c r="H77" s="72">
        <v>153.56200999999999</v>
      </c>
      <c r="I77" s="72">
        <v>304.21855749999997</v>
      </c>
      <c r="J77" s="72">
        <v>54.352803180143063</v>
      </c>
      <c r="K77" s="72">
        <v>46.552609499989472</v>
      </c>
      <c r="L77" s="72">
        <v>50.477528807558038</v>
      </c>
      <c r="M77" s="72">
        <v>54.352803180143063</v>
      </c>
      <c r="N77" s="72">
        <v>46.552609499989472</v>
      </c>
      <c r="O77" s="72">
        <v>50.477528807558038</v>
      </c>
    </row>
    <row r="78" spans="1:15" ht="12" x14ac:dyDescent="0.3">
      <c r="A78" s="75"/>
      <c r="B78" s="75"/>
      <c r="C78" s="75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</row>
    <row r="79" spans="1:15" ht="12" x14ac:dyDescent="0.3">
      <c r="A79" s="75">
        <v>24</v>
      </c>
      <c r="B79" s="75" t="s">
        <v>35</v>
      </c>
      <c r="C79" s="75" t="s">
        <v>5</v>
      </c>
      <c r="D79" s="72">
        <v>4042.6173899999999</v>
      </c>
      <c r="E79" s="72">
        <v>4756.8879749999996</v>
      </c>
      <c r="F79" s="72">
        <v>3021.7448800000002</v>
      </c>
      <c r="G79" s="72">
        <v>4490.1798424999997</v>
      </c>
      <c r="H79" s="72">
        <v>7064.3622699999996</v>
      </c>
      <c r="I79" s="72">
        <v>9247.0678174999994</v>
      </c>
      <c r="J79" s="72">
        <v>84.984498505033642</v>
      </c>
      <c r="K79" s="72">
        <v>67.296745030096204</v>
      </c>
      <c r="L79" s="72">
        <v>76.395700879696719</v>
      </c>
      <c r="M79" s="72">
        <v>84.984498505033642</v>
      </c>
      <c r="N79" s="72">
        <v>67.296745030096204</v>
      </c>
      <c r="O79" s="72">
        <v>76.395700879696719</v>
      </c>
    </row>
    <row r="80" spans="1:15" ht="12" x14ac:dyDescent="0.3">
      <c r="A80" s="75"/>
      <c r="B80" s="75"/>
      <c r="C80" s="75" t="s">
        <v>6</v>
      </c>
      <c r="D80" s="72">
        <v>675.72718250000003</v>
      </c>
      <c r="E80" s="72">
        <v>1118.6150224999999</v>
      </c>
      <c r="F80" s="72">
        <v>455.95001250000001</v>
      </c>
      <c r="G80" s="72">
        <v>1215.3989925000001</v>
      </c>
      <c r="H80" s="72">
        <v>1131.677195</v>
      </c>
      <c r="I80" s="72">
        <v>2334.0140150000002</v>
      </c>
      <c r="J80" s="72">
        <v>60.407483263528235</v>
      </c>
      <c r="K80" s="72">
        <v>37.514430677792419</v>
      </c>
      <c r="L80" s="72">
        <v>48.486306754246279</v>
      </c>
      <c r="M80" s="72">
        <v>60.407483263528235</v>
      </c>
      <c r="N80" s="72">
        <v>37.514430677792419</v>
      </c>
      <c r="O80" s="72">
        <v>48.486306754246279</v>
      </c>
    </row>
    <row r="81" spans="1:15" ht="12" x14ac:dyDescent="0.3">
      <c r="A81" s="75"/>
      <c r="B81" s="75"/>
      <c r="C81" s="75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</row>
    <row r="82" spans="1:15" ht="12" x14ac:dyDescent="0.3">
      <c r="A82" s="75">
        <v>25</v>
      </c>
      <c r="B82" s="75" t="s">
        <v>25</v>
      </c>
      <c r="C82" s="75" t="s">
        <v>5</v>
      </c>
      <c r="D82" s="72">
        <v>721.89759749999996</v>
      </c>
      <c r="E82" s="72">
        <v>920.26375250000001</v>
      </c>
      <c r="F82" s="72">
        <v>623.8411625</v>
      </c>
      <c r="G82" s="72">
        <v>901.05586249999999</v>
      </c>
      <c r="H82" s="72">
        <v>1345.73876</v>
      </c>
      <c r="I82" s="72">
        <v>1821.3196150000001</v>
      </c>
      <c r="J82" s="72">
        <v>78.444641065008156</v>
      </c>
      <c r="K82" s="72">
        <v>69.234460199741505</v>
      </c>
      <c r="L82" s="72">
        <v>73.888116556631928</v>
      </c>
      <c r="M82" s="72">
        <v>78.444641065008156</v>
      </c>
      <c r="N82" s="72">
        <v>69.234460199741505</v>
      </c>
      <c r="O82" s="72">
        <v>73.888116556631928</v>
      </c>
    </row>
    <row r="83" spans="1:15" ht="12" x14ac:dyDescent="0.3">
      <c r="A83" s="75"/>
      <c r="B83" s="75"/>
      <c r="C83" s="75" t="s">
        <v>6</v>
      </c>
      <c r="D83" s="72">
        <v>153.67932500000001</v>
      </c>
      <c r="E83" s="72">
        <v>287.61509749999999</v>
      </c>
      <c r="F83" s="72">
        <v>118.7022925</v>
      </c>
      <c r="G83" s="72">
        <v>310.92518749999999</v>
      </c>
      <c r="H83" s="72">
        <v>272.3816175</v>
      </c>
      <c r="I83" s="72">
        <v>598.54028500000004</v>
      </c>
      <c r="J83" s="72">
        <v>53.432287225464584</v>
      </c>
      <c r="K83" s="72">
        <v>38.177123395639988</v>
      </c>
      <c r="L83" s="72">
        <v>45.507649915326915</v>
      </c>
      <c r="M83" s="72">
        <v>53.432287225464584</v>
      </c>
      <c r="N83" s="72">
        <v>38.177123395639988</v>
      </c>
      <c r="O83" s="72">
        <v>45.507649915326915</v>
      </c>
    </row>
    <row r="84" spans="1:15" ht="12" x14ac:dyDescent="0.3">
      <c r="A84" s="75"/>
      <c r="B84" s="75"/>
      <c r="C84" s="75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</row>
    <row r="85" spans="1:15" ht="12" x14ac:dyDescent="0.3">
      <c r="A85" s="75">
        <v>26</v>
      </c>
      <c r="B85" s="75" t="s">
        <v>22</v>
      </c>
      <c r="C85" s="75" t="s">
        <v>5</v>
      </c>
      <c r="D85" s="72">
        <v>1783.7218075000001</v>
      </c>
      <c r="E85" s="72">
        <v>2396.9877025000001</v>
      </c>
      <c r="F85" s="72">
        <v>1358.6223</v>
      </c>
      <c r="G85" s="72">
        <v>2364.3945325</v>
      </c>
      <c r="H85" s="72">
        <v>3142.3441075000001</v>
      </c>
      <c r="I85" s="72">
        <v>4761.382235</v>
      </c>
      <c r="J85" s="72">
        <v>74.415142207013474</v>
      </c>
      <c r="K85" s="72">
        <v>57.461742586735582</v>
      </c>
      <c r="L85" s="72">
        <v>65.996468092841525</v>
      </c>
      <c r="M85" s="72">
        <v>74.415142207013474</v>
      </c>
      <c r="N85" s="72">
        <v>57.461742586735582</v>
      </c>
      <c r="O85" s="72">
        <v>65.996468092841525</v>
      </c>
    </row>
    <row r="86" spans="1:15" ht="12" x14ac:dyDescent="0.3">
      <c r="A86" s="75"/>
      <c r="B86" s="75"/>
      <c r="C86" s="75" t="s">
        <v>6</v>
      </c>
      <c r="D86" s="72">
        <v>375.88237249999997</v>
      </c>
      <c r="E86" s="72">
        <v>659.64664500000003</v>
      </c>
      <c r="F86" s="72">
        <v>248.01546500000001</v>
      </c>
      <c r="G86" s="72">
        <v>739.3583625</v>
      </c>
      <c r="H86" s="72">
        <v>623.89783750000004</v>
      </c>
      <c r="I86" s="72">
        <v>1399.0050074999999</v>
      </c>
      <c r="J86" s="72">
        <v>56.982382211615729</v>
      </c>
      <c r="K86" s="72">
        <v>33.544689230454196</v>
      </c>
      <c r="L86" s="72">
        <v>44.59582590164532</v>
      </c>
      <c r="M86" s="72">
        <v>56.982382211615729</v>
      </c>
      <c r="N86" s="72">
        <v>33.544689230454196</v>
      </c>
      <c r="O86" s="72">
        <v>44.59582590164532</v>
      </c>
    </row>
    <row r="87" spans="1:15" ht="12" x14ac:dyDescent="0.3">
      <c r="A87" s="75"/>
      <c r="B87" s="75"/>
      <c r="C87" s="75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</row>
    <row r="88" spans="1:15" ht="12" x14ac:dyDescent="0.3">
      <c r="A88" s="75">
        <v>27</v>
      </c>
      <c r="B88" s="75" t="s">
        <v>53</v>
      </c>
      <c r="C88" s="75" t="s">
        <v>5</v>
      </c>
      <c r="D88" s="72">
        <v>134.71754999999999</v>
      </c>
      <c r="E88" s="72">
        <v>163.43488500000001</v>
      </c>
      <c r="F88" s="72">
        <v>118.9181225</v>
      </c>
      <c r="G88" s="72">
        <v>158.437375</v>
      </c>
      <c r="H88" s="72">
        <v>253.6356725</v>
      </c>
      <c r="I88" s="72">
        <v>321.87225999999998</v>
      </c>
      <c r="J88" s="72">
        <v>82.42888291566392</v>
      </c>
      <c r="K88" s="72">
        <v>75.056862372278005</v>
      </c>
      <c r="L88" s="72">
        <v>78.800103028449868</v>
      </c>
      <c r="M88" s="72">
        <v>82.42888291566392</v>
      </c>
      <c r="N88" s="72">
        <v>75.056862372278005</v>
      </c>
      <c r="O88" s="72">
        <v>78.800103028449868</v>
      </c>
    </row>
    <row r="89" spans="1:15" ht="12" x14ac:dyDescent="0.3">
      <c r="A89" s="75"/>
      <c r="B89" s="75"/>
      <c r="C89" s="75" t="s">
        <v>6</v>
      </c>
      <c r="D89" s="72">
        <v>18.5352125</v>
      </c>
      <c r="E89" s="72">
        <v>39.217752500000003</v>
      </c>
      <c r="F89" s="72">
        <v>15.133922500000001</v>
      </c>
      <c r="G89" s="72">
        <v>37.291134999999997</v>
      </c>
      <c r="H89" s="72">
        <v>33.669134999999997</v>
      </c>
      <c r="I89" s="72">
        <v>76.5088875</v>
      </c>
      <c r="J89" s="72">
        <v>47.262301683402178</v>
      </c>
      <c r="K89" s="72">
        <v>40.5831640683503</v>
      </c>
      <c r="L89" s="72">
        <v>44.006828618439911</v>
      </c>
      <c r="M89" s="72">
        <v>47.262301683402178</v>
      </c>
      <c r="N89" s="72">
        <v>40.5831640683503</v>
      </c>
      <c r="O89" s="72">
        <v>44.006828618439911</v>
      </c>
    </row>
    <row r="90" spans="1:15" ht="12" x14ac:dyDescent="0.3">
      <c r="A90" s="75"/>
      <c r="B90" s="75"/>
      <c r="C90" s="75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</row>
    <row r="91" spans="1:15" ht="12" x14ac:dyDescent="0.3">
      <c r="A91" s="75"/>
      <c r="B91" s="75"/>
      <c r="C91" s="75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</row>
    <row r="92" spans="1:15" ht="12" x14ac:dyDescent="0.3">
      <c r="A92" s="75">
        <v>28</v>
      </c>
      <c r="B92" s="75" t="s">
        <v>40</v>
      </c>
      <c r="C92" s="75" t="s">
        <v>5</v>
      </c>
      <c r="D92" s="72">
        <v>76.3122525</v>
      </c>
      <c r="E92" s="72">
        <v>89.606615000000005</v>
      </c>
      <c r="F92" s="72">
        <v>65.631084999999999</v>
      </c>
      <c r="G92" s="72">
        <v>81.386227500000004</v>
      </c>
      <c r="H92" s="72">
        <v>141.94333750000001</v>
      </c>
      <c r="I92" s="72">
        <v>170.99284249999999</v>
      </c>
      <c r="J92" s="72">
        <v>85.163637193526384</v>
      </c>
      <c r="K92" s="72">
        <v>80.641512717861261</v>
      </c>
      <c r="L92" s="72">
        <v>83.011274287694249</v>
      </c>
      <c r="M92" s="72">
        <v>85.163637193526384</v>
      </c>
      <c r="N92" s="72">
        <v>80.641512717861261</v>
      </c>
      <c r="O92" s="72">
        <v>83.011274287694249</v>
      </c>
    </row>
    <row r="93" spans="1:15" ht="12" x14ac:dyDescent="0.3">
      <c r="A93" s="75"/>
      <c r="B93" s="75"/>
      <c r="C93" s="75" t="s">
        <v>6</v>
      </c>
      <c r="D93" s="72">
        <v>17.823162499999999</v>
      </c>
      <c r="E93" s="72">
        <v>20.968922500000001</v>
      </c>
      <c r="F93" s="72">
        <v>15.369475</v>
      </c>
      <c r="G93" s="72">
        <v>20.902595000000002</v>
      </c>
      <c r="H93" s="72">
        <v>33.192637499999996</v>
      </c>
      <c r="I93" s="72">
        <v>41.871517500000003</v>
      </c>
      <c r="J93" s="72">
        <v>84.997989286287819</v>
      </c>
      <c r="K93" s="72">
        <v>73.52902833356336</v>
      </c>
      <c r="L93" s="72">
        <v>79.272592640092384</v>
      </c>
      <c r="M93" s="72">
        <v>84.997989286287819</v>
      </c>
      <c r="N93" s="72">
        <v>73.52902833356336</v>
      </c>
      <c r="O93" s="72">
        <v>79.272592640092384</v>
      </c>
    </row>
    <row r="94" spans="1:15" ht="12" x14ac:dyDescent="0.3">
      <c r="A94" s="75"/>
      <c r="B94" s="75"/>
      <c r="C94" s="75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</row>
    <row r="95" spans="1:15" ht="12" x14ac:dyDescent="0.3">
      <c r="A95" s="75">
        <v>30</v>
      </c>
      <c r="B95" s="75" t="s">
        <v>74</v>
      </c>
      <c r="C95" s="75" t="s">
        <v>5</v>
      </c>
      <c r="D95" s="72">
        <v>1828.2059850000001</v>
      </c>
      <c r="E95" s="72">
        <v>2062.06522</v>
      </c>
      <c r="F95" s="72">
        <v>1643.0402025000001</v>
      </c>
      <c r="G95" s="72">
        <v>2021.3383675</v>
      </c>
      <c r="H95" s="72">
        <v>3471.2461874999999</v>
      </c>
      <c r="I95" s="72">
        <v>4083.4035875</v>
      </c>
      <c r="J95" s="72">
        <v>88.65897970967184</v>
      </c>
      <c r="K95" s="72">
        <v>81.284767999141039</v>
      </c>
      <c r="L95" s="72">
        <v>85.008648131820252</v>
      </c>
      <c r="M95" s="72">
        <v>88.65897970967184</v>
      </c>
      <c r="N95" s="72">
        <v>81.284767999141039</v>
      </c>
      <c r="O95" s="72">
        <v>85.008648131820252</v>
      </c>
    </row>
    <row r="96" spans="1:15" ht="12" x14ac:dyDescent="0.3">
      <c r="A96" s="75"/>
      <c r="B96" s="75"/>
      <c r="C96" s="75" t="s">
        <v>6</v>
      </c>
      <c r="D96" s="72">
        <v>458.82527750000003</v>
      </c>
      <c r="E96" s="72">
        <v>579.58611499999995</v>
      </c>
      <c r="F96" s="72">
        <v>389.63009249999999</v>
      </c>
      <c r="G96" s="72">
        <v>575.08003250000002</v>
      </c>
      <c r="H96" s="72">
        <v>848.45537000000002</v>
      </c>
      <c r="I96" s="72">
        <v>1154.6661475000001</v>
      </c>
      <c r="J96" s="72">
        <v>79.164297698884667</v>
      </c>
      <c r="K96" s="72">
        <v>67.752324977480413</v>
      </c>
      <c r="L96" s="72">
        <v>73.480578939376926</v>
      </c>
      <c r="M96" s="72">
        <v>79.164297698884667</v>
      </c>
      <c r="N96" s="72">
        <v>67.752324977480413</v>
      </c>
      <c r="O96" s="72">
        <v>73.480578939376926</v>
      </c>
    </row>
    <row r="97" spans="1:15" ht="12" x14ac:dyDescent="0.3">
      <c r="A97" s="75"/>
      <c r="B97" s="75"/>
      <c r="C97" s="75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</row>
    <row r="98" spans="1:15" ht="12" x14ac:dyDescent="0.3">
      <c r="A98" s="75">
        <v>29</v>
      </c>
      <c r="B98" s="75" t="s">
        <v>41</v>
      </c>
      <c r="C98" s="75" t="s">
        <v>5</v>
      </c>
      <c r="D98" s="72">
        <v>1068.5755274999999</v>
      </c>
      <c r="E98" s="72">
        <v>1299.2415625000001</v>
      </c>
      <c r="F98" s="72">
        <v>966.70136500000001</v>
      </c>
      <c r="G98" s="72">
        <v>1234.0503375000001</v>
      </c>
      <c r="H98" s="72">
        <v>2035.2768925</v>
      </c>
      <c r="I98" s="72">
        <v>2533.2919000000002</v>
      </c>
      <c r="J98" s="72">
        <v>82.246100982472214</v>
      </c>
      <c r="K98" s="72">
        <v>78.335650955567289</v>
      </c>
      <c r="L98" s="72">
        <v>80.341191336853043</v>
      </c>
      <c r="M98" s="72">
        <v>82.246100982472214</v>
      </c>
      <c r="N98" s="72">
        <v>78.335650955567289</v>
      </c>
      <c r="O98" s="72">
        <v>80.341191336853043</v>
      </c>
    </row>
    <row r="99" spans="1:15" ht="12" x14ac:dyDescent="0.3">
      <c r="A99" s="75"/>
      <c r="B99" s="75"/>
      <c r="C99" s="75" t="s">
        <v>6</v>
      </c>
      <c r="D99" s="72">
        <v>249.82089250000001</v>
      </c>
      <c r="E99" s="72">
        <v>327.18368750000002</v>
      </c>
      <c r="F99" s="72">
        <v>218.99864500000001</v>
      </c>
      <c r="G99" s="72">
        <v>316.72224999999997</v>
      </c>
      <c r="H99" s="72">
        <v>468.81953750000002</v>
      </c>
      <c r="I99" s="72">
        <v>643.90593750000005</v>
      </c>
      <c r="J99" s="72">
        <v>76.354935176895083</v>
      </c>
      <c r="K99" s="72">
        <v>69.14533001707332</v>
      </c>
      <c r="L99" s="72">
        <v>72.808699251977302</v>
      </c>
      <c r="M99" s="72">
        <v>76.354935176895083</v>
      </c>
      <c r="N99" s="72">
        <v>69.14533001707332</v>
      </c>
      <c r="O99" s="72">
        <v>72.808699251977302</v>
      </c>
    </row>
    <row r="100" spans="1:15" ht="12" x14ac:dyDescent="0.3">
      <c r="A100" s="75"/>
      <c r="B100" s="75"/>
      <c r="C100" s="75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</row>
    <row r="101" spans="1:15" ht="12" x14ac:dyDescent="0.3">
      <c r="A101" s="75"/>
      <c r="B101" s="75"/>
      <c r="C101" s="75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</row>
    <row r="102" spans="1:15" ht="11.4" customHeight="1" x14ac:dyDescent="0.3">
      <c r="A102" s="75">
        <v>31</v>
      </c>
      <c r="B102" s="75" t="s">
        <v>69</v>
      </c>
      <c r="C102" s="75" t="s">
        <v>5</v>
      </c>
      <c r="D102" s="72">
        <v>1205.4875125000001</v>
      </c>
      <c r="E102" s="72">
        <v>1585.6975124999999</v>
      </c>
      <c r="F102" s="72">
        <v>993.93350750000002</v>
      </c>
      <c r="G102" s="72">
        <v>1550.544785</v>
      </c>
      <c r="H102" s="72">
        <v>2199.4210200000002</v>
      </c>
      <c r="I102" s="72">
        <v>3136.2422974999999</v>
      </c>
      <c r="J102" s="72">
        <v>76.02253916634055</v>
      </c>
      <c r="K102" s="72">
        <v>64.102212146036138</v>
      </c>
      <c r="L102" s="72">
        <v>70.129180444802671</v>
      </c>
      <c r="M102" s="72">
        <v>76.02253916634055</v>
      </c>
      <c r="N102" s="72">
        <v>64.102212146036138</v>
      </c>
      <c r="O102" s="72">
        <v>70.129180444802671</v>
      </c>
    </row>
    <row r="103" spans="1:15" ht="12" x14ac:dyDescent="0.3">
      <c r="A103" s="75"/>
      <c r="B103" s="75"/>
      <c r="C103" s="75" t="s">
        <v>6</v>
      </c>
      <c r="D103" s="72">
        <v>286.08555999999999</v>
      </c>
      <c r="E103" s="72">
        <v>460.98175750000001</v>
      </c>
      <c r="F103" s="72">
        <v>219.30823000000001</v>
      </c>
      <c r="G103" s="72">
        <v>507.88182499999999</v>
      </c>
      <c r="H103" s="72">
        <v>505.39379000000002</v>
      </c>
      <c r="I103" s="72">
        <v>968.86358250000001</v>
      </c>
      <c r="J103" s="72">
        <v>62.060061020961328</v>
      </c>
      <c r="K103" s="72">
        <v>43.180956514834925</v>
      </c>
      <c r="L103" s="72">
        <v>52.163565555422245</v>
      </c>
      <c r="M103" s="72">
        <v>62.060061020961328</v>
      </c>
      <c r="N103" s="72">
        <v>43.180956514834925</v>
      </c>
      <c r="O103" s="72">
        <v>52.163565555422245</v>
      </c>
    </row>
    <row r="104" spans="1:15" ht="12" x14ac:dyDescent="0.3">
      <c r="A104" s="75"/>
      <c r="B104" s="75"/>
      <c r="C104" s="75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</row>
    <row r="105" spans="1:15" ht="12" x14ac:dyDescent="0.3">
      <c r="A105" s="75">
        <v>32</v>
      </c>
      <c r="B105" s="75" t="s">
        <v>76</v>
      </c>
      <c r="C105" s="75" t="s">
        <v>5</v>
      </c>
      <c r="D105" s="72">
        <v>380.35484750000001</v>
      </c>
      <c r="E105" s="72">
        <v>535.92598499999997</v>
      </c>
      <c r="F105" s="72">
        <v>275.8545775</v>
      </c>
      <c r="G105" s="72">
        <v>514.38029500000005</v>
      </c>
      <c r="H105" s="72">
        <v>656.20942500000001</v>
      </c>
      <c r="I105" s="72">
        <v>1050.30628</v>
      </c>
      <c r="J105" s="72">
        <v>70.971525573629364</v>
      </c>
      <c r="K105" s="72">
        <v>53.628527410833264</v>
      </c>
      <c r="L105" s="72">
        <v>62.477911205101051</v>
      </c>
      <c r="M105" s="72">
        <v>70.971525573629364</v>
      </c>
      <c r="N105" s="72">
        <v>53.628527410833264</v>
      </c>
      <c r="O105" s="72">
        <v>62.477911205101051</v>
      </c>
    </row>
    <row r="106" spans="1:15" ht="12" x14ac:dyDescent="0.3">
      <c r="A106" s="75"/>
      <c r="B106" s="75"/>
      <c r="C106" s="75" t="s">
        <v>6</v>
      </c>
      <c r="D106" s="72">
        <v>80.039837500000004</v>
      </c>
      <c r="E106" s="72">
        <v>132.75424749999999</v>
      </c>
      <c r="F106" s="72">
        <v>42.1935225</v>
      </c>
      <c r="G106" s="72">
        <v>134.88614749999999</v>
      </c>
      <c r="H106" s="72">
        <v>122.23336</v>
      </c>
      <c r="I106" s="72">
        <v>267.64039500000001</v>
      </c>
      <c r="J106" s="72">
        <v>60.291733791794499</v>
      </c>
      <c r="K106" s="72">
        <v>31.280841867027153</v>
      </c>
      <c r="L106" s="72">
        <v>45.67074413412071</v>
      </c>
      <c r="M106" s="72">
        <v>60.291733791794499</v>
      </c>
      <c r="N106" s="72">
        <v>31.280841867027153</v>
      </c>
      <c r="O106" s="72">
        <v>45.67074413412071</v>
      </c>
    </row>
    <row r="107" spans="1:15" ht="12" x14ac:dyDescent="0.3">
      <c r="A107" s="75"/>
      <c r="B107" s="75"/>
      <c r="C107" s="75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1:15" ht="12" x14ac:dyDescent="0.3">
      <c r="A108" s="75">
        <v>33</v>
      </c>
      <c r="B108" s="75" t="s">
        <v>75</v>
      </c>
      <c r="C108" s="75" t="s">
        <v>5</v>
      </c>
      <c r="D108" s="72">
        <v>98.035030000000006</v>
      </c>
      <c r="E108" s="72">
        <v>153.9817975</v>
      </c>
      <c r="F108" s="72">
        <v>79.475059999999999</v>
      </c>
      <c r="G108" s="72">
        <v>152.35472999999999</v>
      </c>
      <c r="H108" s="72">
        <v>177.51008999999999</v>
      </c>
      <c r="I108" s="72">
        <v>306.33652749999999</v>
      </c>
      <c r="J108" s="72">
        <v>63.66663566191972</v>
      </c>
      <c r="K108" s="72">
        <v>52.164484817767068</v>
      </c>
      <c r="L108" s="72">
        <v>57.94610634541452</v>
      </c>
      <c r="M108" s="72">
        <v>63.66663566191972</v>
      </c>
      <c r="N108" s="72">
        <v>52.164484817767068</v>
      </c>
      <c r="O108" s="72">
        <v>57.94610634541452</v>
      </c>
    </row>
    <row r="109" spans="1:15" ht="12" x14ac:dyDescent="0.3">
      <c r="A109" s="75"/>
      <c r="B109" s="75"/>
      <c r="C109" s="75" t="s">
        <v>6</v>
      </c>
      <c r="D109" s="72">
        <v>19.533907500000002</v>
      </c>
      <c r="E109" s="72">
        <v>36.510494999999999</v>
      </c>
      <c r="F109" s="72">
        <v>13.684374999999999</v>
      </c>
      <c r="G109" s="72">
        <v>38.588909999999998</v>
      </c>
      <c r="H109" s="72">
        <v>33.218282500000001</v>
      </c>
      <c r="I109" s="72">
        <v>75.099405000000004</v>
      </c>
      <c r="J109" s="72">
        <v>53.502171088066603</v>
      </c>
      <c r="K109" s="72">
        <v>35.461937121312836</v>
      </c>
      <c r="L109" s="72">
        <v>44.232417686931072</v>
      </c>
      <c r="M109" s="72">
        <v>53.502171088066603</v>
      </c>
      <c r="N109" s="72">
        <v>35.461937121312836</v>
      </c>
      <c r="O109" s="72">
        <v>44.232417686931072</v>
      </c>
    </row>
    <row r="110" spans="1:15" ht="12" x14ac:dyDescent="0.3">
      <c r="A110" s="75"/>
      <c r="B110" s="75"/>
      <c r="C110" s="75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1:15" ht="12" x14ac:dyDescent="0.3">
      <c r="A111" s="75">
        <v>34</v>
      </c>
      <c r="B111" s="75" t="s">
        <v>72</v>
      </c>
      <c r="C111" s="75" t="s">
        <v>5</v>
      </c>
      <c r="D111" s="72">
        <v>15317.42497</v>
      </c>
      <c r="E111" s="72">
        <v>20475.725320000001</v>
      </c>
      <c r="F111" s="72">
        <v>7126.0474700000004</v>
      </c>
      <c r="G111" s="72">
        <v>20355.576953</v>
      </c>
      <c r="H111" s="72">
        <v>22443.472440000001</v>
      </c>
      <c r="I111" s="72">
        <v>40831.302273000001</v>
      </c>
      <c r="J111" s="72">
        <v>74.807728325201026</v>
      </c>
      <c r="K111" s="72">
        <v>35.007838325848908</v>
      </c>
      <c r="L111" s="72">
        <v>54.966340015172406</v>
      </c>
      <c r="M111" s="72">
        <v>74.807728325201026</v>
      </c>
      <c r="N111" s="72">
        <v>35.007838325848908</v>
      </c>
      <c r="O111" s="72">
        <v>54.966340015172406</v>
      </c>
    </row>
    <row r="112" spans="1:15" ht="12" x14ac:dyDescent="0.3">
      <c r="A112" s="76"/>
      <c r="B112" s="76"/>
      <c r="C112" s="76" t="s">
        <v>6</v>
      </c>
      <c r="D112" s="73">
        <v>1819.7421099999999</v>
      </c>
      <c r="E112" s="73">
        <v>3970.16399</v>
      </c>
      <c r="F112" s="73">
        <v>678.00133000000005</v>
      </c>
      <c r="G112" s="73">
        <v>4061.6883899999998</v>
      </c>
      <c r="H112" s="73">
        <v>2497.7434400000002</v>
      </c>
      <c r="I112" s="73">
        <v>8031.8523800000003</v>
      </c>
      <c r="J112" s="72">
        <v>45.835439407126351</v>
      </c>
      <c r="K112" s="72">
        <v>16.692598370403299</v>
      </c>
      <c r="L112" s="72">
        <v>31.09797493563994</v>
      </c>
      <c r="M112" s="73">
        <v>45.835439407126351</v>
      </c>
      <c r="N112" s="73">
        <v>16.692598370403299</v>
      </c>
      <c r="O112" s="73">
        <v>31.09797493563994</v>
      </c>
    </row>
  </sheetData>
  <sortState ref="A295:S348">
    <sortCondition ref="O295:O348"/>
    <sortCondition ref="A295:A348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Normal="100" workbookViewId="0">
      <selection activeCell="A18" sqref="A18"/>
    </sheetView>
  </sheetViews>
  <sheetFormatPr defaultRowHeight="11.4" x14ac:dyDescent="0.2"/>
  <cols>
    <col min="1" max="1" width="19.6640625" style="19" customWidth="1"/>
    <col min="2" max="3" width="8.88671875" style="19"/>
    <col min="4" max="9" width="10.44140625" style="19" customWidth="1"/>
    <col min="10" max="16384" width="8.88671875" style="19"/>
  </cols>
  <sheetData>
    <row r="3" spans="1:5" ht="12" x14ac:dyDescent="0.2">
      <c r="A3" s="80" t="s">
        <v>3</v>
      </c>
      <c r="B3" s="80" t="s">
        <v>4</v>
      </c>
      <c r="C3" s="79" t="s">
        <v>58</v>
      </c>
      <c r="D3" s="79" t="s">
        <v>43</v>
      </c>
      <c r="E3" s="79"/>
    </row>
    <row r="4" spans="1:5" ht="12" x14ac:dyDescent="0.25">
      <c r="A4" s="81" t="s">
        <v>10</v>
      </c>
      <c r="B4" s="81">
        <v>2006</v>
      </c>
      <c r="C4" s="66">
        <v>22180.391187000001</v>
      </c>
      <c r="D4" s="66">
        <v>50103.663359999999</v>
      </c>
      <c r="E4" s="66">
        <f>100*C4/D4</f>
        <v>44.2690009064439</v>
      </c>
    </row>
    <row r="5" spans="1:5" ht="12" x14ac:dyDescent="0.25">
      <c r="A5" s="81"/>
      <c r="B5" s="81">
        <v>2020</v>
      </c>
      <c r="C5" s="66">
        <v>16846.271525</v>
      </c>
      <c r="D5" s="66">
        <v>60128.922852000003</v>
      </c>
      <c r="E5" s="66">
        <f>100*C5/D5</f>
        <v>28.016918856945168</v>
      </c>
    </row>
    <row r="6" spans="1:5" ht="12" x14ac:dyDescent="0.25">
      <c r="A6" s="81"/>
      <c r="B6" s="81"/>
      <c r="C6" s="66"/>
      <c r="D6" s="66"/>
      <c r="E6" s="66"/>
    </row>
    <row r="7" spans="1:5" ht="12" x14ac:dyDescent="0.25">
      <c r="A7" s="81" t="s">
        <v>13</v>
      </c>
      <c r="B7" s="81">
        <v>2006</v>
      </c>
      <c r="C7" s="66">
        <v>7202.37536</v>
      </c>
      <c r="D7" s="66">
        <v>20638.458500000001</v>
      </c>
      <c r="E7" s="66">
        <f>100*C7/D7</f>
        <v>34.89783580493669</v>
      </c>
    </row>
    <row r="8" spans="1:5" ht="12" x14ac:dyDescent="0.25">
      <c r="A8" s="81"/>
      <c r="B8" s="81">
        <v>2020</v>
      </c>
      <c r="C8" s="66">
        <v>7416.9496024999999</v>
      </c>
      <c r="D8" s="66">
        <v>35851.561331999997</v>
      </c>
      <c r="E8" s="66">
        <f t="shared" ref="E8:E14" si="0">100*C8/D8</f>
        <v>20.687940293076888</v>
      </c>
    </row>
    <row r="9" spans="1:5" ht="12" x14ac:dyDescent="0.25">
      <c r="A9" s="81"/>
      <c r="B9" s="81"/>
      <c r="C9" s="66"/>
      <c r="D9" s="66"/>
      <c r="E9" s="66"/>
    </row>
    <row r="10" spans="1:5" ht="12" x14ac:dyDescent="0.25">
      <c r="A10" s="81" t="s">
        <v>14</v>
      </c>
      <c r="B10" s="81">
        <v>2006</v>
      </c>
      <c r="C10" s="66">
        <v>572.05690500000003</v>
      </c>
      <c r="D10" s="66">
        <v>1489.6850775</v>
      </c>
      <c r="E10" s="66">
        <f t="shared" si="0"/>
        <v>38.401197249020576</v>
      </c>
    </row>
    <row r="11" spans="1:5" ht="12" x14ac:dyDescent="0.25">
      <c r="A11" s="81"/>
      <c r="B11" s="81">
        <v>2020</v>
      </c>
      <c r="C11" s="66">
        <v>784.67866000000004</v>
      </c>
      <c r="D11" s="66">
        <v>1955.5134499999999</v>
      </c>
      <c r="E11" s="66">
        <f t="shared" si="0"/>
        <v>40.126477268668246</v>
      </c>
    </row>
    <row r="12" spans="1:5" ht="12" x14ac:dyDescent="0.25">
      <c r="A12" s="81"/>
      <c r="B12" s="81"/>
      <c r="C12" s="66"/>
      <c r="D12" s="66"/>
      <c r="E12" s="66"/>
    </row>
    <row r="13" spans="1:5" ht="12" x14ac:dyDescent="0.25">
      <c r="A13" s="81" t="s">
        <v>77</v>
      </c>
      <c r="B13" s="81">
        <v>2006</v>
      </c>
      <c r="C13" s="66">
        <v>14405.958922</v>
      </c>
      <c r="D13" s="66">
        <v>27975.519781999999</v>
      </c>
      <c r="E13" s="66">
        <f t="shared" si="0"/>
        <v>51.494874927289381</v>
      </c>
    </row>
    <row r="14" spans="1:5" ht="12" x14ac:dyDescent="0.25">
      <c r="A14" s="81"/>
      <c r="B14" s="81">
        <v>2020</v>
      </c>
      <c r="C14" s="66">
        <v>8644.6432624999998</v>
      </c>
      <c r="D14" s="66">
        <v>22321.84807</v>
      </c>
      <c r="E14" s="66">
        <f t="shared" si="0"/>
        <v>38.727273993582017</v>
      </c>
    </row>
    <row r="15" spans="1:5" x14ac:dyDescent="0.2">
      <c r="E15" s="6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opLeftCell="A57" zoomScaleNormal="100" workbookViewId="0">
      <selection activeCell="H74" sqref="H74"/>
    </sheetView>
  </sheetViews>
  <sheetFormatPr defaultRowHeight="11.4" x14ac:dyDescent="0.2"/>
  <cols>
    <col min="1" max="3" width="8.88671875" style="15"/>
    <col min="4" max="4" width="11" style="15" bestFit="1" customWidth="1"/>
    <col min="5" max="6" width="10.109375" style="15" bestFit="1" customWidth="1"/>
    <col min="7" max="7" width="11" style="15" bestFit="1" customWidth="1"/>
    <col min="8" max="8" width="20.6640625" style="15" bestFit="1" customWidth="1"/>
    <col min="9" max="13" width="9" style="15" bestFit="1" customWidth="1"/>
    <col min="14" max="16384" width="8.88671875" style="15"/>
  </cols>
  <sheetData>
    <row r="1" spans="1:13" s="19" customFormat="1" x14ac:dyDescent="0.2"/>
    <row r="2" spans="1:13" s="19" customFormat="1" x14ac:dyDescent="0.2"/>
    <row r="3" spans="1:13" s="19" customFormat="1" ht="36" x14ac:dyDescent="0.2">
      <c r="A3" s="80" t="s">
        <v>78</v>
      </c>
      <c r="B3" s="80" t="s">
        <v>0</v>
      </c>
      <c r="C3" s="80" t="s">
        <v>4</v>
      </c>
      <c r="D3" s="79" t="s">
        <v>7</v>
      </c>
      <c r="E3" s="79" t="s">
        <v>8</v>
      </c>
      <c r="F3" s="79" t="s">
        <v>9</v>
      </c>
      <c r="G3" s="79" t="s">
        <v>43</v>
      </c>
      <c r="H3" s="113" t="s">
        <v>13</v>
      </c>
      <c r="I3" s="106" t="s">
        <v>14</v>
      </c>
      <c r="J3" s="106" t="s">
        <v>15</v>
      </c>
      <c r="K3" s="79" t="s">
        <v>13</v>
      </c>
      <c r="L3" s="79" t="s">
        <v>14</v>
      </c>
      <c r="M3" s="79" t="s">
        <v>15</v>
      </c>
    </row>
    <row r="4" spans="1:13" s="19" customFormat="1" ht="12" x14ac:dyDescent="0.25">
      <c r="A4" s="81" t="s">
        <v>10</v>
      </c>
      <c r="B4" s="81" t="s">
        <v>5</v>
      </c>
      <c r="C4" s="81">
        <v>2006</v>
      </c>
      <c r="D4" s="66">
        <v>159059.00140000001</v>
      </c>
      <c r="E4" s="66">
        <v>14913.242025</v>
      </c>
      <c r="F4" s="66">
        <v>40407.055848000004</v>
      </c>
      <c r="G4" s="66">
        <v>214379.29928000001</v>
      </c>
      <c r="H4" s="66">
        <f t="shared" ref="H4:J7" si="0">IF(D4="","x",100*D4/$G4)</f>
        <v>74.195130749193112</v>
      </c>
      <c r="I4" s="66">
        <f t="shared" si="0"/>
        <v>6.9564748439269168</v>
      </c>
      <c r="J4" s="66">
        <f t="shared" si="0"/>
        <v>18.848394403614734</v>
      </c>
      <c r="K4" s="66">
        <v>74.195130749193112</v>
      </c>
      <c r="L4" s="66">
        <v>6.9564748439269168</v>
      </c>
      <c r="M4" s="66">
        <v>18.848394403614734</v>
      </c>
    </row>
    <row r="5" spans="1:13" s="19" customFormat="1" ht="12" x14ac:dyDescent="0.25">
      <c r="A5" s="81"/>
      <c r="B5" s="81"/>
      <c r="C5" s="81">
        <v>2020</v>
      </c>
      <c r="D5" s="66">
        <v>153224.73423</v>
      </c>
      <c r="E5" s="66">
        <v>12123.264342</v>
      </c>
      <c r="F5" s="66">
        <v>35853.864240000003</v>
      </c>
      <c r="G5" s="66">
        <v>201201.86280999999</v>
      </c>
      <c r="H5" s="66">
        <f t="shared" si="0"/>
        <v>76.154729429465576</v>
      </c>
      <c r="I5" s="66">
        <f t="shared" si="0"/>
        <v>6.0254235088510617</v>
      </c>
      <c r="J5" s="66">
        <f t="shared" si="0"/>
        <v>17.819847062677404</v>
      </c>
      <c r="K5" s="66">
        <v>76.154729429465576</v>
      </c>
      <c r="L5" s="66">
        <v>6.0254235088510617</v>
      </c>
      <c r="M5" s="66">
        <v>17.819847062677404</v>
      </c>
    </row>
    <row r="6" spans="1:13" s="19" customFormat="1" ht="12" x14ac:dyDescent="0.25">
      <c r="A6" s="81"/>
      <c r="B6" s="81" t="s">
        <v>6</v>
      </c>
      <c r="C6" s="81">
        <v>2006</v>
      </c>
      <c r="D6" s="66">
        <v>20638.458500000001</v>
      </c>
      <c r="E6" s="66">
        <v>1489.6850775</v>
      </c>
      <c r="F6" s="66">
        <v>27975.519781999999</v>
      </c>
      <c r="G6" s="66">
        <v>50103.663359999999</v>
      </c>
      <c r="H6" s="66">
        <f t="shared" si="0"/>
        <v>41.191515980998325</v>
      </c>
      <c r="I6" s="66">
        <f t="shared" si="0"/>
        <v>2.9732059047188999</v>
      </c>
      <c r="J6" s="66">
        <f t="shared" si="0"/>
        <v>55.835278113284843</v>
      </c>
      <c r="K6" s="66">
        <v>41.191515980998325</v>
      </c>
      <c r="L6" s="66">
        <v>2.9732059047188999</v>
      </c>
      <c r="M6" s="66">
        <v>55.835278113284843</v>
      </c>
    </row>
    <row r="7" spans="1:13" s="19" customFormat="1" ht="12" x14ac:dyDescent="0.25">
      <c r="A7" s="81"/>
      <c r="B7" s="81"/>
      <c r="C7" s="81">
        <v>2020</v>
      </c>
      <c r="D7" s="66">
        <v>35851.561331999997</v>
      </c>
      <c r="E7" s="66">
        <v>1955.5134499999999</v>
      </c>
      <c r="F7" s="66">
        <v>22321.84807</v>
      </c>
      <c r="G7" s="66">
        <v>60128.922852000003</v>
      </c>
      <c r="H7" s="66">
        <f t="shared" si="0"/>
        <v>59.62448623974894</v>
      </c>
      <c r="I7" s="66">
        <f t="shared" si="0"/>
        <v>3.2522010327929163</v>
      </c>
      <c r="J7" s="66">
        <f t="shared" si="0"/>
        <v>37.123312727458135</v>
      </c>
      <c r="K7" s="66">
        <v>59.62448623974894</v>
      </c>
      <c r="L7" s="66">
        <v>3.2522010327929163</v>
      </c>
      <c r="M7" s="66">
        <v>37.123312727458135</v>
      </c>
    </row>
    <row r="8" spans="1:13" s="19" customFormat="1" ht="12" x14ac:dyDescent="0.25">
      <c r="A8" s="81"/>
      <c r="B8" s="81"/>
      <c r="C8" s="81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s="19" customFormat="1" ht="12" x14ac:dyDescent="0.25">
      <c r="A9" s="81" t="s">
        <v>62</v>
      </c>
      <c r="B9" s="81" t="s">
        <v>5</v>
      </c>
      <c r="C9" s="81">
        <v>2006</v>
      </c>
      <c r="D9" s="66">
        <v>36053.077723000002</v>
      </c>
      <c r="E9" s="66">
        <v>4986.8021525000004</v>
      </c>
      <c r="F9" s="66">
        <v>14870.327961999999</v>
      </c>
      <c r="G9" s="66">
        <v>55910.207837000002</v>
      </c>
      <c r="H9" s="66">
        <f t="shared" ref="H9:H22" si="1">IF(D9="","x",100*D9/$G9)</f>
        <v>64.48389143554742</v>
      </c>
      <c r="I9" s="66">
        <f t="shared" ref="I9:I22" si="2">IF(E9="","x",100*E9/$G9)</f>
        <v>8.9193053387289627</v>
      </c>
      <c r="J9" s="66">
        <f t="shared" ref="J9:J22" si="3">IF(F9="","x",100*F9/$G9)</f>
        <v>26.596803226617915</v>
      </c>
      <c r="K9" s="66">
        <v>64.48389143554742</v>
      </c>
      <c r="L9" s="66">
        <v>8.9193053387289627</v>
      </c>
      <c r="M9" s="66">
        <v>26.596803226617915</v>
      </c>
    </row>
    <row r="10" spans="1:13" s="19" customFormat="1" ht="12" x14ac:dyDescent="0.25">
      <c r="A10" s="81"/>
      <c r="B10" s="81"/>
      <c r="C10" s="81">
        <v>2020</v>
      </c>
      <c r="D10" s="66">
        <v>21909.830741999998</v>
      </c>
      <c r="E10" s="66">
        <v>3768.6723625</v>
      </c>
      <c r="F10" s="66">
        <v>10923.298047</v>
      </c>
      <c r="G10" s="66">
        <v>36601.801153</v>
      </c>
      <c r="H10" s="66">
        <f t="shared" si="1"/>
        <v>59.85997970540911</v>
      </c>
      <c r="I10" s="66">
        <f t="shared" si="2"/>
        <v>10.296412317925256</v>
      </c>
      <c r="J10" s="66">
        <f t="shared" si="3"/>
        <v>29.843607972567469</v>
      </c>
      <c r="K10" s="66">
        <v>59.85997970540911</v>
      </c>
      <c r="L10" s="66">
        <v>10.296412317925256</v>
      </c>
      <c r="M10" s="66">
        <v>29.843607972567469</v>
      </c>
    </row>
    <row r="11" spans="1:13" s="19" customFormat="1" ht="12" x14ac:dyDescent="0.25">
      <c r="A11" s="81"/>
      <c r="B11" s="81" t="s">
        <v>6</v>
      </c>
      <c r="C11" s="81">
        <v>2006</v>
      </c>
      <c r="D11" s="66">
        <v>7202.37536</v>
      </c>
      <c r="E11" s="66">
        <v>572.05690500000003</v>
      </c>
      <c r="F11" s="66">
        <v>14405.958922</v>
      </c>
      <c r="G11" s="66">
        <v>22180.391187000001</v>
      </c>
      <c r="H11" s="66">
        <f t="shared" si="1"/>
        <v>32.471813951691416</v>
      </c>
      <c r="I11" s="66">
        <f t="shared" si="2"/>
        <v>2.5791109822052394</v>
      </c>
      <c r="J11" s="66">
        <f t="shared" si="3"/>
        <v>64.949075066103333</v>
      </c>
      <c r="K11" s="66">
        <v>32.471813951691416</v>
      </c>
      <c r="L11" s="66">
        <v>2.5791109822052394</v>
      </c>
      <c r="M11" s="66">
        <v>64.949075066103333</v>
      </c>
    </row>
    <row r="12" spans="1:13" s="19" customFormat="1" ht="12" x14ac:dyDescent="0.25">
      <c r="A12" s="81"/>
      <c r="B12" s="81"/>
      <c r="C12" s="81">
        <v>2020</v>
      </c>
      <c r="D12" s="66">
        <v>7416.9496024999999</v>
      </c>
      <c r="E12" s="66">
        <v>784.67866000000004</v>
      </c>
      <c r="F12" s="66">
        <v>8644.6432624999998</v>
      </c>
      <c r="G12" s="66">
        <v>16846.271525</v>
      </c>
      <c r="H12" s="66">
        <f t="shared" si="1"/>
        <v>44.027247165600933</v>
      </c>
      <c r="I12" s="66">
        <f t="shared" si="2"/>
        <v>4.6578773162686522</v>
      </c>
      <c r="J12" s="66">
        <f t="shared" si="3"/>
        <v>51.314875518130407</v>
      </c>
      <c r="K12" s="66">
        <v>44.027247165600933</v>
      </c>
      <c r="L12" s="66">
        <v>4.6578773162686522</v>
      </c>
      <c r="M12" s="66">
        <v>51.314875518130407</v>
      </c>
    </row>
    <row r="13" spans="1:13" s="19" customFormat="1" ht="12" x14ac:dyDescent="0.25">
      <c r="A13" s="81"/>
      <c r="B13" s="81"/>
      <c r="C13" s="81"/>
      <c r="D13" s="66"/>
      <c r="E13" s="66"/>
      <c r="F13" s="66"/>
      <c r="G13" s="66"/>
      <c r="H13" s="66" t="str">
        <f t="shared" si="1"/>
        <v>x</v>
      </c>
      <c r="I13" s="66" t="str">
        <f t="shared" si="2"/>
        <v>x</v>
      </c>
      <c r="J13" s="66" t="str">
        <f t="shared" si="3"/>
        <v>x</v>
      </c>
      <c r="K13" s="66"/>
      <c r="L13" s="66"/>
      <c r="M13" s="66"/>
    </row>
    <row r="14" spans="1:13" s="19" customFormat="1" ht="12" x14ac:dyDescent="0.25">
      <c r="A14" s="81" t="s">
        <v>63</v>
      </c>
      <c r="B14" s="81" t="s">
        <v>5</v>
      </c>
      <c r="C14" s="81">
        <v>2006</v>
      </c>
      <c r="D14" s="66">
        <v>82579.799583</v>
      </c>
      <c r="E14" s="66">
        <v>7785.3539950000004</v>
      </c>
      <c r="F14" s="66">
        <v>20962.298591999999</v>
      </c>
      <c r="G14" s="66">
        <v>111327.45217</v>
      </c>
      <c r="H14" s="66">
        <f t="shared" si="1"/>
        <v>74.177391086700197</v>
      </c>
      <c r="I14" s="66">
        <f t="shared" si="2"/>
        <v>6.9932023442982922</v>
      </c>
      <c r="J14" s="66">
        <f t="shared" si="3"/>
        <v>18.829406569001513</v>
      </c>
      <c r="K14" s="66">
        <v>74.177391086700197</v>
      </c>
      <c r="L14" s="66">
        <v>6.9932023442982922</v>
      </c>
      <c r="M14" s="66">
        <v>18.829406569001513</v>
      </c>
    </row>
    <row r="15" spans="1:13" s="19" customFormat="1" ht="12" x14ac:dyDescent="0.25">
      <c r="A15" s="81"/>
      <c r="B15" s="81"/>
      <c r="C15" s="81">
        <v>2020</v>
      </c>
      <c r="D15" s="66">
        <v>72950.961047000004</v>
      </c>
      <c r="E15" s="66">
        <v>5242.0778725</v>
      </c>
      <c r="F15" s="66">
        <v>18221.434235000001</v>
      </c>
      <c r="G15" s="66">
        <v>96414.473155</v>
      </c>
      <c r="H15" s="66">
        <f t="shared" si="1"/>
        <v>75.66391088371239</v>
      </c>
      <c r="I15" s="66">
        <f t="shared" si="2"/>
        <v>5.4370238211773589</v>
      </c>
      <c r="J15" s="66">
        <f t="shared" si="3"/>
        <v>18.899065294591662</v>
      </c>
      <c r="K15" s="66">
        <v>75.66391088371239</v>
      </c>
      <c r="L15" s="66">
        <v>5.4370238211773589</v>
      </c>
      <c r="M15" s="66">
        <v>18.899065294591662</v>
      </c>
    </row>
    <row r="16" spans="1:13" s="19" customFormat="1" ht="12" x14ac:dyDescent="0.25">
      <c r="A16" s="81"/>
      <c r="B16" s="81" t="s">
        <v>6</v>
      </c>
      <c r="C16" s="81">
        <v>2006</v>
      </c>
      <c r="D16" s="66">
        <v>8412.0952975</v>
      </c>
      <c r="E16" s="66">
        <v>691.92791</v>
      </c>
      <c r="F16" s="66">
        <v>10741.275335</v>
      </c>
      <c r="G16" s="66">
        <v>19845.298543000001</v>
      </c>
      <c r="H16" s="66">
        <f t="shared" si="1"/>
        <v>42.388353489734648</v>
      </c>
      <c r="I16" s="66">
        <f t="shared" si="2"/>
        <v>3.4866087224677331</v>
      </c>
      <c r="J16" s="66">
        <f t="shared" si="3"/>
        <v>54.125037785278131</v>
      </c>
      <c r="K16" s="66">
        <v>42.388353489734648</v>
      </c>
      <c r="L16" s="66">
        <v>3.4866087224677331</v>
      </c>
      <c r="M16" s="66">
        <v>54.125037785278131</v>
      </c>
    </row>
    <row r="17" spans="1:13" s="19" customFormat="1" ht="12" x14ac:dyDescent="0.25">
      <c r="A17" s="81"/>
      <c r="B17" s="81"/>
      <c r="C17" s="81">
        <v>2020</v>
      </c>
      <c r="D17" s="66">
        <v>17657.250286999999</v>
      </c>
      <c r="E17" s="66">
        <v>805.03825749999999</v>
      </c>
      <c r="F17" s="66">
        <v>10550.741959999999</v>
      </c>
      <c r="G17" s="66">
        <v>29013.030504999999</v>
      </c>
      <c r="H17" s="66">
        <f t="shared" si="1"/>
        <v>60.859723991800905</v>
      </c>
      <c r="I17" s="66">
        <f t="shared" si="2"/>
        <v>2.7747472204300156</v>
      </c>
      <c r="J17" s="66">
        <f t="shared" si="3"/>
        <v>36.365528786045715</v>
      </c>
      <c r="K17" s="66">
        <v>60.859723991800905</v>
      </c>
      <c r="L17" s="66">
        <v>2.7747472204300156</v>
      </c>
      <c r="M17" s="66">
        <v>36.365528786045715</v>
      </c>
    </row>
    <row r="18" spans="1:13" s="19" customFormat="1" ht="12" x14ac:dyDescent="0.25">
      <c r="A18" s="81"/>
      <c r="B18" s="81"/>
      <c r="C18" s="81"/>
      <c r="D18" s="66"/>
      <c r="E18" s="66"/>
      <c r="F18" s="66"/>
      <c r="G18" s="66"/>
      <c r="H18" s="66" t="str">
        <f t="shared" si="1"/>
        <v>x</v>
      </c>
      <c r="I18" s="66" t="str">
        <f t="shared" si="2"/>
        <v>x</v>
      </c>
      <c r="J18" s="66" t="str">
        <f t="shared" si="3"/>
        <v>x</v>
      </c>
      <c r="K18" s="66"/>
      <c r="L18" s="66"/>
      <c r="M18" s="66"/>
    </row>
    <row r="19" spans="1:13" s="19" customFormat="1" ht="12" x14ac:dyDescent="0.25">
      <c r="A19" s="81" t="s">
        <v>64</v>
      </c>
      <c r="B19" s="81" t="s">
        <v>5</v>
      </c>
      <c r="C19" s="81">
        <v>2006</v>
      </c>
      <c r="D19" s="66">
        <v>40316.299424999997</v>
      </c>
      <c r="E19" s="66">
        <v>2132.1898225</v>
      </c>
      <c r="F19" s="66">
        <v>4527.6037249999999</v>
      </c>
      <c r="G19" s="66">
        <v>46976.092971999999</v>
      </c>
      <c r="H19" s="66">
        <f t="shared" si="1"/>
        <v>85.823015228257589</v>
      </c>
      <c r="I19" s="66">
        <f t="shared" si="2"/>
        <v>4.5388828393431684</v>
      </c>
      <c r="J19" s="66">
        <f t="shared" si="3"/>
        <v>9.63810193346362</v>
      </c>
      <c r="K19" s="66">
        <v>85.823015228257589</v>
      </c>
      <c r="L19" s="66">
        <v>4.5388828393431684</v>
      </c>
      <c r="M19" s="66">
        <v>9.63810193346362</v>
      </c>
    </row>
    <row r="20" spans="1:13" s="19" customFormat="1" ht="12" x14ac:dyDescent="0.25">
      <c r="A20" s="81"/>
      <c r="B20" s="81"/>
      <c r="C20" s="81">
        <v>2020</v>
      </c>
      <c r="D20" s="66">
        <v>58060.071389999997</v>
      </c>
      <c r="E20" s="66">
        <v>3089.3309125000001</v>
      </c>
      <c r="F20" s="66">
        <v>6607.6793175000003</v>
      </c>
      <c r="G20" s="66">
        <v>67757.081619999997</v>
      </c>
      <c r="H20" s="66">
        <f t="shared" si="1"/>
        <v>85.688565684715513</v>
      </c>
      <c r="I20" s="66">
        <f t="shared" si="2"/>
        <v>4.5594214488543079</v>
      </c>
      <c r="J20" s="66">
        <f t="shared" si="3"/>
        <v>9.7520128664301815</v>
      </c>
      <c r="K20" s="66">
        <v>85.688565684715513</v>
      </c>
      <c r="L20" s="66">
        <v>4.5594214488543079</v>
      </c>
      <c r="M20" s="66">
        <v>9.7520128664301815</v>
      </c>
    </row>
    <row r="21" spans="1:13" s="19" customFormat="1" ht="12" x14ac:dyDescent="0.25">
      <c r="A21" s="81"/>
      <c r="B21" s="81" t="s">
        <v>6</v>
      </c>
      <c r="C21" s="81">
        <v>2006</v>
      </c>
      <c r="D21" s="66">
        <v>5014.5484699999997</v>
      </c>
      <c r="E21" s="66">
        <v>225.31008499999999</v>
      </c>
      <c r="F21" s="66">
        <v>2817.5961324999998</v>
      </c>
      <c r="G21" s="66">
        <v>8057.4546874999996</v>
      </c>
      <c r="H21" s="66">
        <f t="shared" si="1"/>
        <v>62.23489506902672</v>
      </c>
      <c r="I21" s="66">
        <f t="shared" si="2"/>
        <v>2.7962935410550518</v>
      </c>
      <c r="J21" s="66">
        <f t="shared" si="3"/>
        <v>34.96881138991823</v>
      </c>
      <c r="K21" s="66">
        <v>62.23489506902672</v>
      </c>
      <c r="L21" s="66">
        <v>2.7962935410550518</v>
      </c>
      <c r="M21" s="66">
        <v>34.96881138991823</v>
      </c>
    </row>
    <row r="22" spans="1:13" s="19" customFormat="1" ht="12" x14ac:dyDescent="0.25">
      <c r="A22" s="81"/>
      <c r="B22" s="81"/>
      <c r="C22" s="81">
        <v>2020</v>
      </c>
      <c r="D22" s="66">
        <v>10702.79873</v>
      </c>
      <c r="E22" s="66">
        <v>363.68304000000001</v>
      </c>
      <c r="F22" s="66">
        <v>3091.2872000000002</v>
      </c>
      <c r="G22" s="66">
        <v>14157.768969999999</v>
      </c>
      <c r="H22" s="66">
        <f t="shared" si="1"/>
        <v>75.596647696957035</v>
      </c>
      <c r="I22" s="66">
        <f t="shared" si="2"/>
        <v>2.5687877854952741</v>
      </c>
      <c r="J22" s="66">
        <f t="shared" si="3"/>
        <v>21.834564517547715</v>
      </c>
      <c r="K22" s="66">
        <v>75.596647696957035</v>
      </c>
      <c r="L22" s="66">
        <v>2.5687877854952741</v>
      </c>
      <c r="M22" s="66">
        <v>21.834564517547715</v>
      </c>
    </row>
    <row r="23" spans="1:13" s="19" customFormat="1" x14ac:dyDescent="0.2"/>
    <row r="24" spans="1:13" s="19" customFormat="1" x14ac:dyDescent="0.2"/>
    <row r="25" spans="1:13" s="19" customFormat="1" x14ac:dyDescent="0.2"/>
    <row r="26" spans="1:13" s="19" customFormat="1" x14ac:dyDescent="0.2"/>
    <row r="27" spans="1:13" s="19" customFormat="1" x14ac:dyDescent="0.2"/>
    <row r="28" spans="1:13" s="19" customFormat="1" x14ac:dyDescent="0.2"/>
    <row r="29" spans="1:13" s="19" customFormat="1" x14ac:dyDescent="0.2"/>
    <row r="30" spans="1:13" s="19" customFormat="1" x14ac:dyDescent="0.2"/>
    <row r="31" spans="1:13" s="19" customFormat="1" x14ac:dyDescent="0.2"/>
    <row r="32" spans="1:13" s="19" customFormat="1" x14ac:dyDescent="0.2"/>
    <row r="33" s="19" customFormat="1" x14ac:dyDescent="0.2"/>
    <row r="34" s="19" customFormat="1" x14ac:dyDescent="0.2"/>
    <row r="35" s="19" customFormat="1" x14ac:dyDescent="0.2"/>
    <row r="36" s="19" customFormat="1" x14ac:dyDescent="0.2"/>
    <row r="37" s="19" customFormat="1" x14ac:dyDescent="0.2"/>
    <row r="38" s="19" customFormat="1" x14ac:dyDescent="0.2"/>
    <row r="39" s="19" customFormat="1" x14ac:dyDescent="0.2"/>
    <row r="40" s="19" customFormat="1" x14ac:dyDescent="0.2"/>
    <row r="41" s="19" customFormat="1" x14ac:dyDescent="0.2"/>
    <row r="42" s="19" customFormat="1" x14ac:dyDescent="0.2"/>
    <row r="43" s="19" customFormat="1" x14ac:dyDescent="0.2"/>
    <row r="44" s="19" customFormat="1" x14ac:dyDescent="0.2"/>
    <row r="45" s="19" customFormat="1" x14ac:dyDescent="0.2"/>
    <row r="46" s="19" customFormat="1" x14ac:dyDescent="0.2"/>
    <row r="47" s="19" customFormat="1" x14ac:dyDescent="0.2"/>
    <row r="4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pans="1:8" s="19" customFormat="1" x14ac:dyDescent="0.2"/>
    <row r="66" spans="1:8" s="19" customFormat="1" x14ac:dyDescent="0.2"/>
    <row r="67" spans="1:8" s="19" customFormat="1" x14ac:dyDescent="0.2"/>
    <row r="68" spans="1:8" s="19" customFormat="1" x14ac:dyDescent="0.2"/>
    <row r="69" spans="1:8" s="19" customFormat="1" x14ac:dyDescent="0.2"/>
    <row r="70" spans="1:8" s="19" customFormat="1" x14ac:dyDescent="0.2"/>
    <row r="71" spans="1:8" s="19" customFormat="1" x14ac:dyDescent="0.2"/>
    <row r="72" spans="1:8" s="19" customFormat="1" ht="14.4" x14ac:dyDescent="0.3">
      <c r="B72" s="128" t="s">
        <v>113</v>
      </c>
    </row>
    <row r="73" spans="1:8" s="19" customFormat="1" ht="14.4" x14ac:dyDescent="0.3">
      <c r="A73" s="116"/>
      <c r="B73" s="114" t="s">
        <v>78</v>
      </c>
      <c r="C73" s="114" t="s">
        <v>5</v>
      </c>
      <c r="D73" s="114" t="s">
        <v>6</v>
      </c>
      <c r="E73" s="114" t="s">
        <v>43</v>
      </c>
    </row>
    <row r="74" spans="1:8" s="19" customFormat="1" ht="14.4" x14ac:dyDescent="0.3">
      <c r="A74" s="115" t="s">
        <v>7</v>
      </c>
      <c r="B74" t="s">
        <v>58</v>
      </c>
      <c r="C74" s="57">
        <v>21909.830741999998</v>
      </c>
      <c r="D74" s="57">
        <v>7416.9496024999999</v>
      </c>
      <c r="E74" s="57">
        <v>29326.780344999999</v>
      </c>
      <c r="F74" s="19">
        <f>E74/E77</f>
        <v>0.15510553693756746</v>
      </c>
      <c r="H74" s="122">
        <f>_xlfn.CHISQ.TEST(C74:D76,C82:D84)</f>
        <v>2.1164043098434855E-282</v>
      </c>
    </row>
    <row r="75" spans="1:8" s="19" customFormat="1" ht="14.4" x14ac:dyDescent="0.3">
      <c r="A75" s="116"/>
      <c r="B75" t="s">
        <v>59</v>
      </c>
      <c r="C75" s="57">
        <v>72950.961047000004</v>
      </c>
      <c r="D75" s="57">
        <v>17657.250286999999</v>
      </c>
      <c r="E75" s="57">
        <v>90608.211335</v>
      </c>
      <c r="F75" s="19">
        <f>E75/E77</f>
        <v>0.47921507593873447</v>
      </c>
    </row>
    <row r="76" spans="1:8" s="19" customFormat="1" ht="14.4" x14ac:dyDescent="0.3">
      <c r="A76" s="116"/>
      <c r="B76" t="s">
        <v>60</v>
      </c>
      <c r="C76" s="57">
        <v>58060.071389999997</v>
      </c>
      <c r="D76" s="57">
        <v>10702.79873</v>
      </c>
      <c r="E76" s="57">
        <v>68762.870120000007</v>
      </c>
      <c r="F76" s="19">
        <f>E76/E77</f>
        <v>0.36367790005796541</v>
      </c>
    </row>
    <row r="77" spans="1:8" s="19" customFormat="1" ht="14.4" x14ac:dyDescent="0.3">
      <c r="A77" s="116"/>
      <c r="B77" t="s">
        <v>43</v>
      </c>
      <c r="C77" s="57">
        <v>153224.73423</v>
      </c>
      <c r="D77" s="57">
        <v>35851.561331999997</v>
      </c>
      <c r="E77" s="57">
        <v>189076.29556</v>
      </c>
    </row>
    <row r="78" spans="1:8" s="19" customFormat="1" ht="14.4" x14ac:dyDescent="0.3">
      <c r="A78" s="116"/>
      <c r="B78"/>
      <c r="C78" s="57">
        <f>C77/E77</f>
        <v>0.81038574283563147</v>
      </c>
      <c r="D78" s="57">
        <f>D77/E77</f>
        <v>0.18961425717494632</v>
      </c>
      <c r="E78" s="57"/>
    </row>
    <row r="79" spans="1:8" s="19" customFormat="1" ht="14.4" x14ac:dyDescent="0.3">
      <c r="A79" s="116"/>
      <c r="B79"/>
      <c r="C79" s="57"/>
      <c r="D79" s="57"/>
      <c r="E79" s="57"/>
    </row>
    <row r="80" spans="1:8" s="19" customFormat="1" ht="14.4" x14ac:dyDescent="0.3">
      <c r="A80" s="116"/>
      <c r="B80" s="128" t="s">
        <v>114</v>
      </c>
      <c r="C80" s="57"/>
      <c r="D80" s="57"/>
      <c r="E80" s="57"/>
    </row>
    <row r="81" spans="1:8" s="19" customFormat="1" ht="14.4" x14ac:dyDescent="0.3">
      <c r="A81" s="116"/>
      <c r="B81" s="114" t="s">
        <v>78</v>
      </c>
      <c r="C81" s="114" t="s">
        <v>5</v>
      </c>
      <c r="D81" s="114" t="s">
        <v>6</v>
      </c>
      <c r="E81" s="114" t="s">
        <v>43</v>
      </c>
    </row>
    <row r="82" spans="1:8" s="19" customFormat="1" ht="14.4" x14ac:dyDescent="0.3">
      <c r="A82" s="116"/>
      <c r="B82" t="s">
        <v>58</v>
      </c>
      <c r="C82" s="57">
        <f>C78*F74*E77</f>
        <v>23766.004674860225</v>
      </c>
      <c r="D82" s="57">
        <f>D78*F74*E77</f>
        <v>5560.7756704499907</v>
      </c>
      <c r="E82" s="57">
        <f>C82+D82</f>
        <v>29326.780345310217</v>
      </c>
    </row>
    <row r="83" spans="1:8" s="19" customFormat="1" ht="14.4" x14ac:dyDescent="0.3">
      <c r="A83" s="116"/>
      <c r="B83" t="s">
        <v>59</v>
      </c>
      <c r="C83" s="57">
        <f>C78*F75*E77</f>
        <v>73427.60264972187</v>
      </c>
      <c r="D83" s="57">
        <f>D78*F75*E77</f>
        <v>17180.608686236577</v>
      </c>
      <c r="E83" s="57">
        <f t="shared" ref="E83:E84" si="4">C83+D83</f>
        <v>90608.211335958447</v>
      </c>
    </row>
    <row r="84" spans="1:8" s="19" customFormat="1" ht="14.4" x14ac:dyDescent="0.3">
      <c r="A84" s="116"/>
      <c r="B84" t="s">
        <v>60</v>
      </c>
      <c r="C84" s="57">
        <f>C78*F76*E77</f>
        <v>55724.449581706256</v>
      </c>
      <c r="D84" s="57">
        <f>D78*F76*E77</f>
        <v>13038.420539021112</v>
      </c>
      <c r="E84" s="57">
        <f t="shared" si="4"/>
        <v>68762.87012072737</v>
      </c>
    </row>
    <row r="85" spans="1:8" s="19" customFormat="1" ht="14.4" x14ac:dyDescent="0.3">
      <c r="A85" s="116"/>
      <c r="B85" t="s">
        <v>43</v>
      </c>
      <c r="C85" s="57">
        <f>C82+C83+C84</f>
        <v>152918.05690628834</v>
      </c>
      <c r="D85" s="57">
        <f>D82+D83+D84</f>
        <v>35779.804895707683</v>
      </c>
      <c r="E85" s="57">
        <v>189076.29556</v>
      </c>
    </row>
    <row r="86" spans="1:8" s="19" customFormat="1" ht="14.4" x14ac:dyDescent="0.3">
      <c r="A86" s="116"/>
      <c r="B86"/>
      <c r="C86" s="57"/>
      <c r="D86" s="57"/>
      <c r="E86" s="57"/>
    </row>
    <row r="87" spans="1:8" s="19" customFormat="1" ht="14.4" x14ac:dyDescent="0.3">
      <c r="A87" s="116"/>
      <c r="B87"/>
      <c r="C87" s="57"/>
      <c r="D87" s="57"/>
      <c r="E87" s="57"/>
    </row>
    <row r="88" spans="1:8" s="19" customFormat="1" ht="14.4" x14ac:dyDescent="0.3">
      <c r="A88" s="116"/>
      <c r="B88" s="114" t="s">
        <v>78</v>
      </c>
      <c r="C88" s="114" t="s">
        <v>5</v>
      </c>
      <c r="D88" s="114" t="s">
        <v>6</v>
      </c>
      <c r="E88" s="114" t="s">
        <v>43</v>
      </c>
    </row>
    <row r="89" spans="1:8" s="19" customFormat="1" ht="14.4" x14ac:dyDescent="0.3">
      <c r="A89" s="116"/>
      <c r="B89" t="s">
        <v>58</v>
      </c>
      <c r="C89" s="57">
        <f>(C74-C82)^2/C82</f>
        <v>144.97100863883702</v>
      </c>
      <c r="D89" s="57">
        <f>(D74-D82)^2/D82</f>
        <v>619.58652357274173</v>
      </c>
      <c r="E89" s="57">
        <f>C89+D89</f>
        <v>764.55753221157875</v>
      </c>
    </row>
    <row r="90" spans="1:8" s="19" customFormat="1" ht="14.4" x14ac:dyDescent="0.3">
      <c r="A90" s="116"/>
      <c r="B90" t="s">
        <v>59</v>
      </c>
      <c r="C90" s="57">
        <f t="shared" ref="C90:D90" si="5">(C75-C83)^2/C83</f>
        <v>3.0940301636843559</v>
      </c>
      <c r="D90" s="57">
        <f t="shared" si="5"/>
        <v>13.223467208138972</v>
      </c>
      <c r="E90" s="57">
        <f t="shared" ref="E90:E91" si="6">C90+D90</f>
        <v>16.317497371823329</v>
      </c>
    </row>
    <row r="91" spans="1:8" s="19" customFormat="1" ht="14.4" x14ac:dyDescent="0.3">
      <c r="A91" s="116"/>
      <c r="B91" t="s">
        <v>60</v>
      </c>
      <c r="C91" s="57">
        <f t="shared" ref="C91:D91" si="7">(C76-C84)^2/C84</f>
        <v>97.894717172194134</v>
      </c>
      <c r="D91" s="57">
        <f t="shared" si="7"/>
        <v>418.38880855614775</v>
      </c>
      <c r="E91" s="57">
        <f t="shared" si="6"/>
        <v>516.28352572834183</v>
      </c>
    </row>
    <row r="92" spans="1:8" s="19" customFormat="1" ht="14.4" x14ac:dyDescent="0.3">
      <c r="A92" s="116"/>
      <c r="B92" t="s">
        <v>43</v>
      </c>
      <c r="C92" s="57">
        <f>C89+C90+C91</f>
        <v>245.95975597471551</v>
      </c>
      <c r="D92" s="57">
        <f>D89+D90+D91</f>
        <v>1051.1987993370285</v>
      </c>
      <c r="E92" s="57">
        <f>C92+D92</f>
        <v>1297.1585553117441</v>
      </c>
      <c r="F92" s="19">
        <f>_xlfn.CHISQ.INV.RT(0.05,2)</f>
        <v>5.9914645471079817</v>
      </c>
    </row>
    <row r="93" spans="1:8" s="19" customFormat="1" ht="14.4" x14ac:dyDescent="0.3">
      <c r="A93" s="116"/>
      <c r="B93"/>
      <c r="C93" s="57"/>
      <c r="D93" s="57"/>
      <c r="E93" s="57"/>
    </row>
    <row r="94" spans="1:8" s="19" customFormat="1" ht="14.4" x14ac:dyDescent="0.3">
      <c r="A94" s="116"/>
      <c r="B94" s="128" t="s">
        <v>113</v>
      </c>
      <c r="C94" s="57"/>
      <c r="D94" s="57"/>
      <c r="E94" s="57"/>
    </row>
    <row r="95" spans="1:8" s="19" customFormat="1" ht="14.4" x14ac:dyDescent="0.3">
      <c r="A95" s="116"/>
      <c r="B95" s="114" t="s">
        <v>78</v>
      </c>
      <c r="C95" s="114" t="s">
        <v>5</v>
      </c>
      <c r="D95" s="114" t="s">
        <v>6</v>
      </c>
      <c r="E95" s="114" t="s">
        <v>43</v>
      </c>
    </row>
    <row r="96" spans="1:8" s="19" customFormat="1" ht="14.4" x14ac:dyDescent="0.3">
      <c r="A96" s="115" t="s">
        <v>14</v>
      </c>
      <c r="B96" t="s">
        <v>58</v>
      </c>
      <c r="C96" s="57">
        <v>3768.6723625</v>
      </c>
      <c r="D96" s="57">
        <v>784.67866000000004</v>
      </c>
      <c r="E96" s="57">
        <v>4553.3510225</v>
      </c>
      <c r="F96" s="19">
        <f>E96/E99</f>
        <v>0.32341948212914873</v>
      </c>
      <c r="H96" s="122">
        <f>_xlfn.CHISQ.TEST(C96:D98,C104:D106)</f>
        <v>2.1276814335045598E-17</v>
      </c>
    </row>
    <row r="97" spans="1:6" s="19" customFormat="1" ht="14.4" x14ac:dyDescent="0.3">
      <c r="A97" s="116"/>
      <c r="B97" t="s">
        <v>59</v>
      </c>
      <c r="C97" s="57">
        <v>5242.0778725</v>
      </c>
      <c r="D97" s="57">
        <v>805.03825749999999</v>
      </c>
      <c r="E97" s="57">
        <v>6047.1161300000003</v>
      </c>
      <c r="F97" s="19">
        <f>E97/E99</f>
        <v>0.42951996397273629</v>
      </c>
    </row>
    <row r="98" spans="1:6" s="19" customFormat="1" ht="14.4" x14ac:dyDescent="0.3">
      <c r="A98" s="116"/>
      <c r="B98" t="s">
        <v>60</v>
      </c>
      <c r="C98" s="57">
        <v>3089.3309125000001</v>
      </c>
      <c r="D98" s="57">
        <v>363.68304000000001</v>
      </c>
      <c r="E98" s="57">
        <v>3453.0139525</v>
      </c>
      <c r="F98" s="19">
        <f>E98/E99</f>
        <v>0.24526375822637883</v>
      </c>
    </row>
    <row r="99" spans="1:6" s="19" customFormat="1" ht="14.4" x14ac:dyDescent="0.3">
      <c r="A99" s="116"/>
      <c r="B99" t="s">
        <v>43</v>
      </c>
      <c r="C99" s="57">
        <v>12123.264342</v>
      </c>
      <c r="D99" s="57">
        <v>1955.5134499999999</v>
      </c>
      <c r="E99" s="57">
        <v>14078.777792000001</v>
      </c>
    </row>
    <row r="100" spans="1:6" s="19" customFormat="1" ht="14.4" x14ac:dyDescent="0.3">
      <c r="A100" s="116"/>
      <c r="B100"/>
      <c r="C100" s="57">
        <f>C99/E99</f>
        <v>0.86110204458861594</v>
      </c>
      <c r="D100" s="57">
        <f>D99/E99</f>
        <v>0.13889795541138403</v>
      </c>
      <c r="E100" s="57"/>
    </row>
    <row r="101" spans="1:6" s="19" customFormat="1" ht="14.4" x14ac:dyDescent="0.3">
      <c r="A101" s="116"/>
      <c r="B101"/>
      <c r="C101" s="57"/>
      <c r="D101" s="57"/>
      <c r="E101" s="57"/>
    </row>
    <row r="102" spans="1:6" s="19" customFormat="1" ht="14.4" x14ac:dyDescent="0.3">
      <c r="A102" s="116"/>
      <c r="B102" s="128" t="s">
        <v>114</v>
      </c>
      <c r="C102" s="57"/>
      <c r="D102" s="57"/>
      <c r="E102" s="57"/>
    </row>
    <row r="103" spans="1:6" s="19" customFormat="1" ht="14.4" x14ac:dyDescent="0.3">
      <c r="A103" s="116"/>
      <c r="B103" s="114" t="s">
        <v>78</v>
      </c>
      <c r="C103" s="114" t="s">
        <v>5</v>
      </c>
      <c r="D103" s="114" t="s">
        <v>6</v>
      </c>
      <c r="E103" s="114" t="s">
        <v>43</v>
      </c>
    </row>
    <row r="104" spans="1:6" s="19" customFormat="1" ht="14.4" x14ac:dyDescent="0.3">
      <c r="A104" s="116"/>
      <c r="B104" t="s">
        <v>58</v>
      </c>
      <c r="C104" s="57">
        <f>C100*F96*E99</f>
        <v>3920.8998752044154</v>
      </c>
      <c r="D104" s="57">
        <f>D100*F96*E99</f>
        <v>632.45114729558486</v>
      </c>
      <c r="E104" s="57">
        <f>C104+D104</f>
        <v>4553.3510225</v>
      </c>
    </row>
    <row r="105" spans="1:6" s="19" customFormat="1" ht="14.4" x14ac:dyDescent="0.3">
      <c r="A105" s="116"/>
      <c r="B105" t="s">
        <v>59</v>
      </c>
      <c r="C105" s="57">
        <f>C100*F97*E99</f>
        <v>5207.1840634077989</v>
      </c>
      <c r="D105" s="57">
        <f>D100*F97*E99</f>
        <v>839.93206659220118</v>
      </c>
      <c r="E105" s="57">
        <f t="shared" ref="E105:E106" si="8">C105+D105</f>
        <v>6047.1161300000003</v>
      </c>
    </row>
    <row r="106" spans="1:6" s="19" customFormat="1" ht="14.4" x14ac:dyDescent="0.3">
      <c r="A106" s="116"/>
      <c r="B106" t="s">
        <v>60</v>
      </c>
      <c r="C106" s="57">
        <f>C100*F98*E99</f>
        <v>2973.397374490768</v>
      </c>
      <c r="D106" s="57">
        <f>D100*F98*E99</f>
        <v>479.61657800923189</v>
      </c>
      <c r="E106" s="57">
        <f t="shared" si="8"/>
        <v>3453.0139525</v>
      </c>
    </row>
    <row r="107" spans="1:6" s="19" customFormat="1" ht="14.4" x14ac:dyDescent="0.3">
      <c r="A107" s="116"/>
      <c r="B107" t="s">
        <v>43</v>
      </c>
      <c r="C107" s="57">
        <f>C104+C105+C106</f>
        <v>12101.48131310298</v>
      </c>
      <c r="D107" s="57">
        <f>D104+D105+D106</f>
        <v>1951.999791897018</v>
      </c>
      <c r="E107" s="57">
        <v>189076.29556</v>
      </c>
    </row>
    <row r="108" spans="1:6" s="19" customFormat="1" ht="14.4" x14ac:dyDescent="0.3">
      <c r="A108" s="116"/>
      <c r="B108"/>
      <c r="C108" s="57"/>
      <c r="D108" s="57"/>
      <c r="E108" s="57"/>
    </row>
    <row r="109" spans="1:6" s="19" customFormat="1" ht="14.4" x14ac:dyDescent="0.3">
      <c r="A109" s="116"/>
      <c r="B109"/>
      <c r="C109" s="57"/>
      <c r="D109" s="57"/>
      <c r="E109" s="57"/>
    </row>
    <row r="110" spans="1:6" s="19" customFormat="1" ht="14.4" x14ac:dyDescent="0.3">
      <c r="A110" s="116"/>
      <c r="B110" s="114" t="s">
        <v>78</v>
      </c>
      <c r="C110" s="114" t="s">
        <v>5</v>
      </c>
      <c r="D110" s="114" t="s">
        <v>6</v>
      </c>
      <c r="E110" s="114" t="s">
        <v>43</v>
      </c>
    </row>
    <row r="111" spans="1:6" s="19" customFormat="1" ht="14.4" x14ac:dyDescent="0.3">
      <c r="A111" s="116"/>
      <c r="B111" t="s">
        <v>58</v>
      </c>
      <c r="C111" s="57">
        <f>(C96-C104)^2/C104</f>
        <v>5.910177857567664</v>
      </c>
      <c r="D111" s="57">
        <f>(D96-D104)^2/D104</f>
        <v>36.640325064257588</v>
      </c>
      <c r="E111" s="57">
        <f>C111+D111</f>
        <v>42.550502921825256</v>
      </c>
    </row>
    <row r="112" spans="1:6" s="19" customFormat="1" ht="14.4" x14ac:dyDescent="0.3">
      <c r="A112" s="116"/>
      <c r="B112" t="s">
        <v>59</v>
      </c>
      <c r="C112" s="57">
        <f t="shared" ref="C112:D112" si="9">(C97-C105)^2/C105</f>
        <v>0.23382655541585387</v>
      </c>
      <c r="D112" s="57">
        <f t="shared" si="9"/>
        <v>1.4496147502773387</v>
      </c>
      <c r="E112" s="57">
        <f t="shared" ref="E112:E113" si="10">C112+D112</f>
        <v>1.6834413056931925</v>
      </c>
    </row>
    <row r="113" spans="1:8" s="19" customFormat="1" ht="14.4" x14ac:dyDescent="0.3">
      <c r="A113" s="116"/>
      <c r="B113" t="s">
        <v>60</v>
      </c>
      <c r="C113" s="57">
        <f t="shared" ref="C113:D113" si="11">(C98-C106)^2/C106</f>
        <v>4.5202788401734981</v>
      </c>
      <c r="D113" s="57">
        <f t="shared" si="11"/>
        <v>28.023604378160805</v>
      </c>
      <c r="E113" s="57">
        <f t="shared" si="10"/>
        <v>32.543883218334301</v>
      </c>
    </row>
    <row r="114" spans="1:8" s="19" customFormat="1" ht="14.4" x14ac:dyDescent="0.3">
      <c r="A114" s="116"/>
      <c r="B114" t="s">
        <v>43</v>
      </c>
      <c r="C114" s="57">
        <f>C111+C112+C113</f>
        <v>10.664283253157016</v>
      </c>
      <c r="D114" s="57">
        <f>D111+D112+D113</f>
        <v>66.113544192695741</v>
      </c>
      <c r="E114" s="57">
        <f>C114+D114</f>
        <v>76.777827445852751</v>
      </c>
      <c r="F114" s="19">
        <f>_xlfn.CHISQ.INV.RT(0.05,2)</f>
        <v>5.9914645471079817</v>
      </c>
    </row>
    <row r="115" spans="1:8" s="19" customFormat="1" ht="14.4" x14ac:dyDescent="0.3">
      <c r="A115" s="116"/>
      <c r="B115"/>
      <c r="C115" s="57"/>
      <c r="D115" s="57"/>
      <c r="E115" s="57"/>
    </row>
    <row r="116" spans="1:8" s="19" customFormat="1" ht="14.4" x14ac:dyDescent="0.3">
      <c r="A116"/>
      <c r="B116" s="128" t="s">
        <v>113</v>
      </c>
      <c r="C116" s="57"/>
      <c r="D116" s="57"/>
      <c r="E116" s="57"/>
    </row>
    <row r="117" spans="1:8" s="19" customFormat="1" ht="14.4" x14ac:dyDescent="0.3">
      <c r="A117" s="116"/>
      <c r="B117" s="114" t="s">
        <v>78</v>
      </c>
      <c r="C117" s="114" t="s">
        <v>5</v>
      </c>
      <c r="D117" s="114" t="s">
        <v>6</v>
      </c>
      <c r="E117" s="114" t="s">
        <v>43</v>
      </c>
    </row>
    <row r="118" spans="1:8" s="19" customFormat="1" ht="14.4" x14ac:dyDescent="0.3">
      <c r="A118" s="115" t="s">
        <v>106</v>
      </c>
      <c r="B118" t="s">
        <v>58</v>
      </c>
      <c r="C118" s="57">
        <v>10923.298047</v>
      </c>
      <c r="D118" s="57">
        <v>8644.6432624999998</v>
      </c>
      <c r="E118" s="57">
        <v>19567.941309999998</v>
      </c>
      <c r="F118" s="19">
        <f>E118/E121</f>
        <v>0.33635929038098611</v>
      </c>
      <c r="H118" s="122">
        <f>_xlfn.CHISQ.TEST(C118:D120,C126:D128)</f>
        <v>1.4353082411798048E-106</v>
      </c>
    </row>
    <row r="119" spans="1:8" s="19" customFormat="1" ht="14.4" x14ac:dyDescent="0.3">
      <c r="A119" s="116"/>
      <c r="B119" t="s">
        <v>59</v>
      </c>
      <c r="C119" s="57">
        <v>18221.434235000001</v>
      </c>
      <c r="D119" s="57">
        <v>10550.741959999999</v>
      </c>
      <c r="E119" s="57">
        <v>28772.176195</v>
      </c>
      <c r="F119" s="19">
        <f>E119/E121</f>
        <v>0.49457368122425654</v>
      </c>
    </row>
    <row r="120" spans="1:8" s="19" customFormat="1" ht="14.4" x14ac:dyDescent="0.3">
      <c r="A120" s="116"/>
      <c r="B120" t="s">
        <v>60</v>
      </c>
      <c r="C120" s="57">
        <v>6607.6793175000003</v>
      </c>
      <c r="D120" s="57">
        <v>3091.2872000000002</v>
      </c>
      <c r="E120" s="57">
        <v>9698.9665174999991</v>
      </c>
      <c r="F120" s="19">
        <f>E120/E121</f>
        <v>0.16671848323604993</v>
      </c>
    </row>
    <row r="121" spans="1:8" s="19" customFormat="1" ht="14.4" x14ac:dyDescent="0.3">
      <c r="A121" s="116"/>
      <c r="B121" t="s">
        <v>43</v>
      </c>
      <c r="C121" s="57">
        <v>35853.864240000003</v>
      </c>
      <c r="D121" s="57">
        <v>22321.84807</v>
      </c>
      <c r="E121" s="57">
        <v>58175.712310000003</v>
      </c>
    </row>
    <row r="122" spans="1:8" s="19" customFormat="1" ht="14.4" x14ac:dyDescent="0.3">
      <c r="A122" s="116"/>
      <c r="B122"/>
      <c r="C122" s="57">
        <f>C121/E121</f>
        <v>0.61630296933789275</v>
      </c>
      <c r="D122" s="57">
        <f>D121/E121</f>
        <v>0.38369703066210725</v>
      </c>
      <c r="E122" s="57"/>
    </row>
    <row r="123" spans="1:8" s="19" customFormat="1" ht="14.4" x14ac:dyDescent="0.3">
      <c r="A123" s="116"/>
      <c r="B123"/>
      <c r="C123" s="57"/>
      <c r="D123" s="57"/>
      <c r="E123" s="57"/>
    </row>
    <row r="124" spans="1:8" s="19" customFormat="1" ht="14.4" x14ac:dyDescent="0.3">
      <c r="A124" s="116"/>
      <c r="B124" s="128" t="s">
        <v>114</v>
      </c>
      <c r="C124" s="57"/>
      <c r="D124" s="57"/>
      <c r="E124" s="57"/>
    </row>
    <row r="125" spans="1:8" s="19" customFormat="1" ht="14.4" x14ac:dyDescent="0.3">
      <c r="A125" s="116"/>
      <c r="B125" s="114" t="s">
        <v>78</v>
      </c>
      <c r="C125" s="114" t="s">
        <v>5</v>
      </c>
      <c r="D125" s="114" t="s">
        <v>6</v>
      </c>
      <c r="E125" s="114" t="s">
        <v>43</v>
      </c>
    </row>
    <row r="126" spans="1:8" s="19" customFormat="1" ht="14.4" x14ac:dyDescent="0.3">
      <c r="A126" s="116"/>
      <c r="B126" t="s">
        <v>58</v>
      </c>
      <c r="C126" s="57">
        <f>C122*F118*E121</f>
        <v>12059.780333182614</v>
      </c>
      <c r="D126" s="57">
        <f>D122*F118*E121</f>
        <v>7508.1609768173839</v>
      </c>
      <c r="E126" s="57">
        <f>C126+D126</f>
        <v>19567.941309999998</v>
      </c>
    </row>
    <row r="127" spans="1:8" s="19" customFormat="1" ht="14.4" x14ac:dyDescent="0.3">
      <c r="A127" s="116"/>
      <c r="B127" t="s">
        <v>59</v>
      </c>
      <c r="C127" s="57">
        <f>C122*F119*E121</f>
        <v>17732.37762329153</v>
      </c>
      <c r="D127" s="57">
        <f>D122*F119*E121</f>
        <v>11039.798571708467</v>
      </c>
      <c r="E127" s="57">
        <f t="shared" ref="E127:E128" si="12">C127+D127</f>
        <v>28772.176194999996</v>
      </c>
    </row>
    <row r="128" spans="1:8" s="19" customFormat="1" ht="14.4" x14ac:dyDescent="0.3">
      <c r="A128" s="116"/>
      <c r="B128" t="s">
        <v>60</v>
      </c>
      <c r="C128" s="57">
        <f>C122*F120*E121</f>
        <v>5977.50186424405</v>
      </c>
      <c r="D128" s="57">
        <f>D122*F120*E121</f>
        <v>3721.4646532559491</v>
      </c>
      <c r="E128" s="57">
        <f t="shared" si="12"/>
        <v>9698.9665174999991</v>
      </c>
    </row>
    <row r="129" spans="1:8" s="19" customFormat="1" ht="14.4" x14ac:dyDescent="0.3">
      <c r="A129" s="116"/>
      <c r="B129" t="s">
        <v>43</v>
      </c>
      <c r="C129" s="57">
        <f>C126+C127+C128</f>
        <v>35769.659820718196</v>
      </c>
      <c r="D129" s="57">
        <f>D126+D127+D128</f>
        <v>22269.4242017818</v>
      </c>
      <c r="E129" s="57">
        <v>189076.29556</v>
      </c>
    </row>
    <row r="130" spans="1:8" s="19" customFormat="1" ht="14.4" x14ac:dyDescent="0.3">
      <c r="A130" s="116"/>
      <c r="B130"/>
      <c r="C130" s="57"/>
      <c r="D130" s="57"/>
      <c r="E130" s="57"/>
    </row>
    <row r="131" spans="1:8" s="19" customFormat="1" ht="14.4" x14ac:dyDescent="0.3">
      <c r="A131" s="116"/>
      <c r="B131"/>
      <c r="C131" s="57"/>
      <c r="D131" s="57"/>
      <c r="E131" s="57"/>
    </row>
    <row r="132" spans="1:8" s="19" customFormat="1" ht="14.4" x14ac:dyDescent="0.3">
      <c r="A132" s="116"/>
      <c r="B132" s="114" t="s">
        <v>78</v>
      </c>
      <c r="C132" s="114" t="s">
        <v>5</v>
      </c>
      <c r="D132" s="114" t="s">
        <v>6</v>
      </c>
      <c r="E132" s="114" t="s">
        <v>43</v>
      </c>
    </row>
    <row r="133" spans="1:8" s="19" customFormat="1" ht="14.4" x14ac:dyDescent="0.3">
      <c r="A133" s="116"/>
      <c r="B133" t="s">
        <v>58</v>
      </c>
      <c r="C133" s="57">
        <f>(C118-C126)^2/C126</f>
        <v>107.09913042553787</v>
      </c>
      <c r="D133" s="57">
        <f>(D118-D126)^2/D126</f>
        <v>172.02507906508322</v>
      </c>
      <c r="E133" s="57">
        <f>C133+D133</f>
        <v>279.12420949062107</v>
      </c>
    </row>
    <row r="134" spans="1:8" s="19" customFormat="1" ht="14.4" x14ac:dyDescent="0.3">
      <c r="A134" s="116"/>
      <c r="B134" t="s">
        <v>59</v>
      </c>
      <c r="C134" s="57">
        <f t="shared" ref="C134:D134" si="13">(C119-C127)^2/C127</f>
        <v>13.488116175780693</v>
      </c>
      <c r="D134" s="57">
        <f t="shared" si="13"/>
        <v>21.664921502164031</v>
      </c>
      <c r="E134" s="57">
        <f t="shared" ref="E134:E135" si="14">C134+D134</f>
        <v>35.153037677944724</v>
      </c>
    </row>
    <row r="135" spans="1:8" s="19" customFormat="1" ht="14.4" x14ac:dyDescent="0.3">
      <c r="A135" s="116"/>
      <c r="B135" t="s">
        <v>60</v>
      </c>
      <c r="C135" s="57">
        <f t="shared" ref="C135:D135" si="15">(C120-C128)^2/C128</f>
        <v>66.436386238145985</v>
      </c>
      <c r="D135" s="57">
        <f t="shared" si="15"/>
        <v>106.71164705130437</v>
      </c>
      <c r="E135" s="57">
        <f t="shared" si="14"/>
        <v>173.14803328945035</v>
      </c>
    </row>
    <row r="136" spans="1:8" s="19" customFormat="1" ht="14.4" x14ac:dyDescent="0.3">
      <c r="A136" s="116"/>
      <c r="B136" t="s">
        <v>43</v>
      </c>
      <c r="C136" s="57">
        <f>C133+C134+C135</f>
        <v>187.02363283946454</v>
      </c>
      <c r="D136" s="57">
        <f>D133+D134+D135</f>
        <v>300.40164761855158</v>
      </c>
      <c r="E136" s="117">
        <f>C136+D136</f>
        <v>487.42528045801612</v>
      </c>
      <c r="F136" s="118">
        <f>_xlfn.CHISQ.INV.RT(0.05,2)</f>
        <v>5.9914645471079817</v>
      </c>
    </row>
    <row r="137" spans="1:8" s="19" customFormat="1" ht="14.4" x14ac:dyDescent="0.3">
      <c r="A137" s="116"/>
      <c r="B137"/>
      <c r="C137" s="57"/>
      <c r="D137" s="57"/>
      <c r="E137" s="117"/>
      <c r="F137" s="118"/>
    </row>
    <row r="138" spans="1:8" s="19" customFormat="1" ht="14.4" x14ac:dyDescent="0.3">
      <c r="A138" s="116"/>
      <c r="B138" s="128" t="s">
        <v>113</v>
      </c>
      <c r="C138" s="57"/>
      <c r="D138" s="57"/>
      <c r="E138" s="57"/>
    </row>
    <row r="139" spans="1:8" s="19" customFormat="1" ht="14.4" x14ac:dyDescent="0.3">
      <c r="A139" s="116"/>
      <c r="B139" s="114" t="s">
        <v>78</v>
      </c>
      <c r="C139" s="114" t="s">
        <v>5</v>
      </c>
      <c r="D139" s="114" t="s">
        <v>6</v>
      </c>
      <c r="E139" s="114" t="s">
        <v>43</v>
      </c>
    </row>
    <row r="140" spans="1:8" s="19" customFormat="1" ht="14.4" x14ac:dyDescent="0.3">
      <c r="A140" s="115" t="s">
        <v>10</v>
      </c>
      <c r="B140" t="s">
        <v>58</v>
      </c>
      <c r="C140" s="57">
        <v>36601.801153</v>
      </c>
      <c r="D140" s="57">
        <v>16846.271525</v>
      </c>
      <c r="E140" s="57">
        <v>53448.072676999996</v>
      </c>
      <c r="F140" s="19">
        <f>E140/E143</f>
        <v>0.20452268010450828</v>
      </c>
      <c r="H140" s="122">
        <f>_xlfn.CHISQ.TEST(C140:D142,C148:D150)</f>
        <v>0</v>
      </c>
    </row>
    <row r="141" spans="1:8" s="19" customFormat="1" ht="14.4" x14ac:dyDescent="0.3">
      <c r="A141" s="116"/>
      <c r="B141" t="s">
        <v>59</v>
      </c>
      <c r="C141" s="57">
        <v>96414.473155</v>
      </c>
      <c r="D141" s="57">
        <v>29013.030504999999</v>
      </c>
      <c r="E141" s="57">
        <v>125427.50366</v>
      </c>
      <c r="F141" s="19">
        <f>E141/E143</f>
        <v>0.47995686135190108</v>
      </c>
    </row>
    <row r="142" spans="1:8" s="19" customFormat="1" ht="14.4" x14ac:dyDescent="0.3">
      <c r="A142" s="116"/>
      <c r="B142" t="s">
        <v>60</v>
      </c>
      <c r="C142" s="57">
        <v>67757.081619999997</v>
      </c>
      <c r="D142" s="57">
        <v>14157.768969999999</v>
      </c>
      <c r="E142" s="57">
        <v>81914.850590000002</v>
      </c>
      <c r="F142" s="19">
        <f>E142/E143</f>
        <v>0.31345273915249289</v>
      </c>
    </row>
    <row r="143" spans="1:8" s="19" customFormat="1" ht="14.4" x14ac:dyDescent="0.3">
      <c r="A143" s="116"/>
      <c r="B143" t="s">
        <v>43</v>
      </c>
      <c r="C143" s="57">
        <v>201201.86280999999</v>
      </c>
      <c r="D143" s="57">
        <v>60128.922852000003</v>
      </c>
      <c r="E143" s="57">
        <v>261330.78565999999</v>
      </c>
    </row>
    <row r="144" spans="1:8" s="19" customFormat="1" ht="14.4" x14ac:dyDescent="0.3">
      <c r="A144" s="116"/>
      <c r="B144"/>
      <c r="C144" s="57">
        <f>C143/E143</f>
        <v>0.76991259296855397</v>
      </c>
      <c r="D144" s="57">
        <f>D143/E143</f>
        <v>0.23008740703909919</v>
      </c>
      <c r="E144" s="57"/>
    </row>
    <row r="145" spans="1:6" s="19" customFormat="1" ht="14.4" x14ac:dyDescent="0.3">
      <c r="A145" s="116"/>
      <c r="B145"/>
      <c r="C145" s="57"/>
      <c r="D145" s="57"/>
      <c r="E145" s="57"/>
    </row>
    <row r="146" spans="1:6" s="19" customFormat="1" ht="14.4" x14ac:dyDescent="0.3">
      <c r="A146" s="116"/>
      <c r="B146" s="128" t="s">
        <v>114</v>
      </c>
      <c r="C146" s="57"/>
      <c r="D146" s="57"/>
      <c r="E146" s="57"/>
    </row>
    <row r="147" spans="1:6" s="19" customFormat="1" ht="14.4" x14ac:dyDescent="0.3">
      <c r="A147" s="116"/>
      <c r="B147" s="114" t="s">
        <v>78</v>
      </c>
      <c r="C147" s="114" t="s">
        <v>5</v>
      </c>
      <c r="D147" s="114" t="s">
        <v>6</v>
      </c>
      <c r="E147" s="114" t="s">
        <v>43</v>
      </c>
    </row>
    <row r="148" spans="1:6" s="19" customFormat="1" ht="14.4" x14ac:dyDescent="0.3">
      <c r="A148" s="116"/>
      <c r="B148" t="s">
        <v>58</v>
      </c>
      <c r="C148" s="57">
        <f>C144*F140*E143</f>
        <v>41150.344223920787</v>
      </c>
      <c r="D148" s="57">
        <f>D144*F140*E143</f>
        <v>12297.728453488255</v>
      </c>
      <c r="E148" s="57">
        <f>C148+D148</f>
        <v>53448.072677409044</v>
      </c>
    </row>
    <row r="149" spans="1:6" s="19" customFormat="1" ht="14.4" x14ac:dyDescent="0.3">
      <c r="A149" s="116"/>
      <c r="B149" t="s">
        <v>59</v>
      </c>
      <c r="C149" s="57">
        <f>C144*F141*E143</f>
        <v>96568.214572443394</v>
      </c>
      <c r="D149" s="57">
        <f>D144*F141*E143</f>
        <v>28859.289088516525</v>
      </c>
      <c r="E149" s="57">
        <f t="shared" ref="E149:E150" si="16">C149+D149</f>
        <v>125427.50366095992</v>
      </c>
    </row>
    <row r="150" spans="1:6" s="19" customFormat="1" ht="14.4" x14ac:dyDescent="0.3">
      <c r="A150" s="116"/>
      <c r="B150" t="s">
        <v>60</v>
      </c>
      <c r="C150" s="57">
        <f>C144*F142*E143</f>
        <v>63067.275020378591</v>
      </c>
      <c r="D150" s="57">
        <f>D144*F142*E143</f>
        <v>18847.575570248326</v>
      </c>
      <c r="E150" s="57">
        <f t="shared" si="16"/>
        <v>81914.850590626913</v>
      </c>
    </row>
    <row r="151" spans="1:6" s="19" customFormat="1" ht="14.4" x14ac:dyDescent="0.3">
      <c r="A151" s="116"/>
      <c r="B151" t="s">
        <v>43</v>
      </c>
      <c r="C151" s="57">
        <f>C148+C149+C150</f>
        <v>200785.83381674276</v>
      </c>
      <c r="D151" s="57">
        <f>D148+D149+D150</f>
        <v>60004.593112253104</v>
      </c>
      <c r="E151" s="57">
        <v>189076.29556</v>
      </c>
    </row>
    <row r="152" spans="1:6" s="19" customFormat="1" ht="14.4" x14ac:dyDescent="0.3">
      <c r="A152" s="116"/>
      <c r="B152"/>
      <c r="C152" s="57"/>
      <c r="D152" s="57"/>
      <c r="E152" s="57"/>
    </row>
    <row r="153" spans="1:6" s="19" customFormat="1" ht="14.4" x14ac:dyDescent="0.3">
      <c r="A153" s="116"/>
      <c r="B153"/>
      <c r="C153" s="57"/>
      <c r="D153" s="57"/>
      <c r="E153" s="57"/>
    </row>
    <row r="154" spans="1:6" s="19" customFormat="1" ht="14.4" x14ac:dyDescent="0.3">
      <c r="A154" s="116"/>
      <c r="B154" s="114" t="s">
        <v>78</v>
      </c>
      <c r="C154" s="114" t="s">
        <v>5</v>
      </c>
      <c r="D154" s="114" t="s">
        <v>6</v>
      </c>
      <c r="E154" s="114" t="s">
        <v>43</v>
      </c>
    </row>
    <row r="155" spans="1:6" s="19" customFormat="1" ht="14.4" x14ac:dyDescent="0.3">
      <c r="A155" s="116"/>
      <c r="B155" t="s">
        <v>58</v>
      </c>
      <c r="C155" s="57">
        <f>(C140-C148)^2/C148</f>
        <v>502.77207780912801</v>
      </c>
      <c r="D155" s="57">
        <f>(D140-D148)^2/D148</f>
        <v>1682.3630601087953</v>
      </c>
      <c r="E155" s="57">
        <f>C155+D155</f>
        <v>2185.1351379179232</v>
      </c>
    </row>
    <row r="156" spans="1:6" s="19" customFormat="1" ht="14.4" x14ac:dyDescent="0.3">
      <c r="A156" s="116"/>
      <c r="B156" t="s">
        <v>59</v>
      </c>
      <c r="C156" s="57">
        <f t="shared" ref="C156:D156" si="17">(C141-C149)^2/C149</f>
        <v>0.24476401000219894</v>
      </c>
      <c r="D156" s="57">
        <f t="shared" si="17"/>
        <v>0.81902305596814284</v>
      </c>
      <c r="E156" s="57">
        <f t="shared" ref="E156:E157" si="18">C156+D156</f>
        <v>1.0637870659703417</v>
      </c>
    </row>
    <row r="157" spans="1:6" s="19" customFormat="1" ht="14.4" x14ac:dyDescent="0.3">
      <c r="A157" s="116"/>
      <c r="B157" t="s">
        <v>60</v>
      </c>
      <c r="C157" s="57">
        <f t="shared" ref="C157:D157" si="19">(C142-C150)^2/C150</f>
        <v>348.74324179609158</v>
      </c>
      <c r="D157" s="57">
        <f t="shared" si="19"/>
        <v>1166.9557108688107</v>
      </c>
      <c r="E157" s="57">
        <f t="shared" si="18"/>
        <v>1515.6989526649022</v>
      </c>
    </row>
    <row r="158" spans="1:6" s="19" customFormat="1" ht="14.4" x14ac:dyDescent="0.3">
      <c r="A158" s="116"/>
      <c r="B158" t="s">
        <v>43</v>
      </c>
      <c r="C158" s="57">
        <f>C155+C156+C157</f>
        <v>851.76008361522179</v>
      </c>
      <c r="D158" s="57">
        <f>D155+D156+D157</f>
        <v>2850.1377940335742</v>
      </c>
      <c r="E158" s="117">
        <f>C158+D158</f>
        <v>3701.8978776487961</v>
      </c>
      <c r="F158" s="118">
        <f>_xlfn.CHISQ.INV.RT(0.05,2)</f>
        <v>5.9914645471079817</v>
      </c>
    </row>
    <row r="159" spans="1:6" s="19" customFormat="1" ht="14.4" x14ac:dyDescent="0.3">
      <c r="A159" s="116"/>
      <c r="B159"/>
      <c r="C159" s="57"/>
      <c r="D159" s="57"/>
      <c r="E159" s="57"/>
    </row>
    <row r="160" spans="1:6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opLeftCell="T1" zoomScaleNormal="100" zoomScaleSheetLayoutView="17" workbookViewId="0">
      <selection activeCell="U40" sqref="U40"/>
    </sheetView>
  </sheetViews>
  <sheetFormatPr defaultColWidth="9.33203125" defaultRowHeight="11.4" x14ac:dyDescent="0.3"/>
  <cols>
    <col min="1" max="14" width="9.33203125" style="1"/>
    <col min="15" max="15" width="9.44140625" style="1" bestFit="1" customWidth="1"/>
    <col min="16" max="24" width="10.44140625" style="1" customWidth="1"/>
    <col min="25" max="26" width="9.44140625" style="1" bestFit="1" customWidth="1"/>
    <col min="27" max="27" width="9.33203125" style="1" bestFit="1" customWidth="1"/>
    <col min="28" max="28" width="9.6640625" style="1" bestFit="1" customWidth="1"/>
    <col min="29" max="39" width="9.33203125" style="1" bestFit="1" customWidth="1"/>
    <col min="40" max="40" width="10" style="1" bestFit="1" customWidth="1"/>
    <col min="41" max="43" width="9.33203125" style="1" bestFit="1" customWidth="1"/>
    <col min="44" max="44" width="10.5546875" style="1" customWidth="1"/>
    <col min="45" max="50" width="9.33203125" style="1" bestFit="1" customWidth="1"/>
    <col min="51" max="53" width="9.33203125" style="1"/>
    <col min="54" max="59" width="9.33203125" style="1" bestFit="1" customWidth="1"/>
    <col min="60" max="264" width="9.33203125" style="1"/>
    <col min="265" max="265" width="13.44140625" style="1" customWidth="1"/>
    <col min="266" max="269" width="9.44140625" style="1" bestFit="1" customWidth="1"/>
    <col min="270" max="271" width="11" style="1" bestFit="1" customWidth="1"/>
    <col min="272" max="273" width="9.44140625" style="1" bestFit="1" customWidth="1"/>
    <col min="274" max="274" width="10.33203125" style="1" bestFit="1" customWidth="1"/>
    <col min="275" max="275" width="10" style="1" bestFit="1" customWidth="1"/>
    <col min="276" max="277" width="9.44140625" style="1" bestFit="1" customWidth="1"/>
    <col min="278" max="278" width="10.33203125" style="1" bestFit="1" customWidth="1"/>
    <col min="279" max="279" width="10" style="1" bestFit="1" customWidth="1"/>
    <col min="280" max="282" width="9.44140625" style="1" bestFit="1" customWidth="1"/>
    <col min="283" max="283" width="9.33203125" style="1" bestFit="1" customWidth="1"/>
    <col min="284" max="284" width="9.6640625" style="1" bestFit="1" customWidth="1"/>
    <col min="285" max="295" width="9.33203125" style="1" bestFit="1" customWidth="1"/>
    <col min="296" max="296" width="10" style="1" bestFit="1" customWidth="1"/>
    <col min="297" max="299" width="9.33203125" style="1" bestFit="1" customWidth="1"/>
    <col min="300" max="300" width="10.5546875" style="1" customWidth="1"/>
    <col min="301" max="306" width="9.33203125" style="1" bestFit="1" customWidth="1"/>
    <col min="307" max="309" width="9.33203125" style="1"/>
    <col min="310" max="315" width="9.33203125" style="1" bestFit="1" customWidth="1"/>
    <col min="316" max="520" width="9.33203125" style="1"/>
    <col min="521" max="521" width="13.44140625" style="1" customWidth="1"/>
    <col min="522" max="525" width="9.44140625" style="1" bestFit="1" customWidth="1"/>
    <col min="526" max="527" width="11" style="1" bestFit="1" customWidth="1"/>
    <col min="528" max="529" width="9.44140625" style="1" bestFit="1" customWidth="1"/>
    <col min="530" max="530" width="10.33203125" style="1" bestFit="1" customWidth="1"/>
    <col min="531" max="531" width="10" style="1" bestFit="1" customWidth="1"/>
    <col min="532" max="533" width="9.44140625" style="1" bestFit="1" customWidth="1"/>
    <col min="534" max="534" width="10.33203125" style="1" bestFit="1" customWidth="1"/>
    <col min="535" max="535" width="10" style="1" bestFit="1" customWidth="1"/>
    <col min="536" max="538" width="9.44140625" style="1" bestFit="1" customWidth="1"/>
    <col min="539" max="539" width="9.33203125" style="1" bestFit="1" customWidth="1"/>
    <col min="540" max="540" width="9.6640625" style="1" bestFit="1" customWidth="1"/>
    <col min="541" max="551" width="9.33203125" style="1" bestFit="1" customWidth="1"/>
    <col min="552" max="552" width="10" style="1" bestFit="1" customWidth="1"/>
    <col min="553" max="555" width="9.33203125" style="1" bestFit="1" customWidth="1"/>
    <col min="556" max="556" width="10.5546875" style="1" customWidth="1"/>
    <col min="557" max="562" width="9.33203125" style="1" bestFit="1" customWidth="1"/>
    <col min="563" max="565" width="9.33203125" style="1"/>
    <col min="566" max="571" width="9.33203125" style="1" bestFit="1" customWidth="1"/>
    <col min="572" max="776" width="9.33203125" style="1"/>
    <col min="777" max="777" width="13.44140625" style="1" customWidth="1"/>
    <col min="778" max="781" width="9.44140625" style="1" bestFit="1" customWidth="1"/>
    <col min="782" max="783" width="11" style="1" bestFit="1" customWidth="1"/>
    <col min="784" max="785" width="9.44140625" style="1" bestFit="1" customWidth="1"/>
    <col min="786" max="786" width="10.33203125" style="1" bestFit="1" customWidth="1"/>
    <col min="787" max="787" width="10" style="1" bestFit="1" customWidth="1"/>
    <col min="788" max="789" width="9.44140625" style="1" bestFit="1" customWidth="1"/>
    <col min="790" max="790" width="10.33203125" style="1" bestFit="1" customWidth="1"/>
    <col min="791" max="791" width="10" style="1" bestFit="1" customWidth="1"/>
    <col min="792" max="794" width="9.44140625" style="1" bestFit="1" customWidth="1"/>
    <col min="795" max="795" width="9.33203125" style="1" bestFit="1" customWidth="1"/>
    <col min="796" max="796" width="9.6640625" style="1" bestFit="1" customWidth="1"/>
    <col min="797" max="807" width="9.33203125" style="1" bestFit="1" customWidth="1"/>
    <col min="808" max="808" width="10" style="1" bestFit="1" customWidth="1"/>
    <col min="809" max="811" width="9.33203125" style="1" bestFit="1" customWidth="1"/>
    <col min="812" max="812" width="10.5546875" style="1" customWidth="1"/>
    <col min="813" max="818" width="9.33203125" style="1" bestFit="1" customWidth="1"/>
    <col min="819" max="821" width="9.33203125" style="1"/>
    <col min="822" max="827" width="9.33203125" style="1" bestFit="1" customWidth="1"/>
    <col min="828" max="1032" width="9.33203125" style="1"/>
    <col min="1033" max="1033" width="13.44140625" style="1" customWidth="1"/>
    <col min="1034" max="1037" width="9.44140625" style="1" bestFit="1" customWidth="1"/>
    <col min="1038" max="1039" width="11" style="1" bestFit="1" customWidth="1"/>
    <col min="1040" max="1041" width="9.44140625" style="1" bestFit="1" customWidth="1"/>
    <col min="1042" max="1042" width="10.33203125" style="1" bestFit="1" customWidth="1"/>
    <col min="1043" max="1043" width="10" style="1" bestFit="1" customWidth="1"/>
    <col min="1044" max="1045" width="9.44140625" style="1" bestFit="1" customWidth="1"/>
    <col min="1046" max="1046" width="10.33203125" style="1" bestFit="1" customWidth="1"/>
    <col min="1047" max="1047" width="10" style="1" bestFit="1" customWidth="1"/>
    <col min="1048" max="1050" width="9.44140625" style="1" bestFit="1" customWidth="1"/>
    <col min="1051" max="1051" width="9.33203125" style="1" bestFit="1" customWidth="1"/>
    <col min="1052" max="1052" width="9.6640625" style="1" bestFit="1" customWidth="1"/>
    <col min="1053" max="1063" width="9.33203125" style="1" bestFit="1" customWidth="1"/>
    <col min="1064" max="1064" width="10" style="1" bestFit="1" customWidth="1"/>
    <col min="1065" max="1067" width="9.33203125" style="1" bestFit="1" customWidth="1"/>
    <col min="1068" max="1068" width="10.5546875" style="1" customWidth="1"/>
    <col min="1069" max="1074" width="9.33203125" style="1" bestFit="1" customWidth="1"/>
    <col min="1075" max="1077" width="9.33203125" style="1"/>
    <col min="1078" max="1083" width="9.33203125" style="1" bestFit="1" customWidth="1"/>
    <col min="1084" max="1288" width="9.33203125" style="1"/>
    <col min="1289" max="1289" width="13.44140625" style="1" customWidth="1"/>
    <col min="1290" max="1293" width="9.44140625" style="1" bestFit="1" customWidth="1"/>
    <col min="1294" max="1295" width="11" style="1" bestFit="1" customWidth="1"/>
    <col min="1296" max="1297" width="9.44140625" style="1" bestFit="1" customWidth="1"/>
    <col min="1298" max="1298" width="10.33203125" style="1" bestFit="1" customWidth="1"/>
    <col min="1299" max="1299" width="10" style="1" bestFit="1" customWidth="1"/>
    <col min="1300" max="1301" width="9.44140625" style="1" bestFit="1" customWidth="1"/>
    <col min="1302" max="1302" width="10.33203125" style="1" bestFit="1" customWidth="1"/>
    <col min="1303" max="1303" width="10" style="1" bestFit="1" customWidth="1"/>
    <col min="1304" max="1306" width="9.44140625" style="1" bestFit="1" customWidth="1"/>
    <col min="1307" max="1307" width="9.33203125" style="1" bestFit="1" customWidth="1"/>
    <col min="1308" max="1308" width="9.6640625" style="1" bestFit="1" customWidth="1"/>
    <col min="1309" max="1319" width="9.33203125" style="1" bestFit="1" customWidth="1"/>
    <col min="1320" max="1320" width="10" style="1" bestFit="1" customWidth="1"/>
    <col min="1321" max="1323" width="9.33203125" style="1" bestFit="1" customWidth="1"/>
    <col min="1324" max="1324" width="10.5546875" style="1" customWidth="1"/>
    <col min="1325" max="1330" width="9.33203125" style="1" bestFit="1" customWidth="1"/>
    <col min="1331" max="1333" width="9.33203125" style="1"/>
    <col min="1334" max="1339" width="9.33203125" style="1" bestFit="1" customWidth="1"/>
    <col min="1340" max="1544" width="9.33203125" style="1"/>
    <col min="1545" max="1545" width="13.44140625" style="1" customWidth="1"/>
    <col min="1546" max="1549" width="9.44140625" style="1" bestFit="1" customWidth="1"/>
    <col min="1550" max="1551" width="11" style="1" bestFit="1" customWidth="1"/>
    <col min="1552" max="1553" width="9.44140625" style="1" bestFit="1" customWidth="1"/>
    <col min="1554" max="1554" width="10.33203125" style="1" bestFit="1" customWidth="1"/>
    <col min="1555" max="1555" width="10" style="1" bestFit="1" customWidth="1"/>
    <col min="1556" max="1557" width="9.44140625" style="1" bestFit="1" customWidth="1"/>
    <col min="1558" max="1558" width="10.33203125" style="1" bestFit="1" customWidth="1"/>
    <col min="1559" max="1559" width="10" style="1" bestFit="1" customWidth="1"/>
    <col min="1560" max="1562" width="9.44140625" style="1" bestFit="1" customWidth="1"/>
    <col min="1563" max="1563" width="9.33203125" style="1" bestFit="1" customWidth="1"/>
    <col min="1564" max="1564" width="9.6640625" style="1" bestFit="1" customWidth="1"/>
    <col min="1565" max="1575" width="9.33203125" style="1" bestFit="1" customWidth="1"/>
    <col min="1576" max="1576" width="10" style="1" bestFit="1" customWidth="1"/>
    <col min="1577" max="1579" width="9.33203125" style="1" bestFit="1" customWidth="1"/>
    <col min="1580" max="1580" width="10.5546875" style="1" customWidth="1"/>
    <col min="1581" max="1586" width="9.33203125" style="1" bestFit="1" customWidth="1"/>
    <col min="1587" max="1589" width="9.33203125" style="1"/>
    <col min="1590" max="1595" width="9.33203125" style="1" bestFit="1" customWidth="1"/>
    <col min="1596" max="1800" width="9.33203125" style="1"/>
    <col min="1801" max="1801" width="13.44140625" style="1" customWidth="1"/>
    <col min="1802" max="1805" width="9.44140625" style="1" bestFit="1" customWidth="1"/>
    <col min="1806" max="1807" width="11" style="1" bestFit="1" customWidth="1"/>
    <col min="1808" max="1809" width="9.44140625" style="1" bestFit="1" customWidth="1"/>
    <col min="1810" max="1810" width="10.33203125" style="1" bestFit="1" customWidth="1"/>
    <col min="1811" max="1811" width="10" style="1" bestFit="1" customWidth="1"/>
    <col min="1812" max="1813" width="9.44140625" style="1" bestFit="1" customWidth="1"/>
    <col min="1814" max="1814" width="10.33203125" style="1" bestFit="1" customWidth="1"/>
    <col min="1815" max="1815" width="10" style="1" bestFit="1" customWidth="1"/>
    <col min="1816" max="1818" width="9.44140625" style="1" bestFit="1" customWidth="1"/>
    <col min="1819" max="1819" width="9.33203125" style="1" bestFit="1" customWidth="1"/>
    <col min="1820" max="1820" width="9.6640625" style="1" bestFit="1" customWidth="1"/>
    <col min="1821" max="1831" width="9.33203125" style="1" bestFit="1" customWidth="1"/>
    <col min="1832" max="1832" width="10" style="1" bestFit="1" customWidth="1"/>
    <col min="1833" max="1835" width="9.33203125" style="1" bestFit="1" customWidth="1"/>
    <col min="1836" max="1836" width="10.5546875" style="1" customWidth="1"/>
    <col min="1837" max="1842" width="9.33203125" style="1" bestFit="1" customWidth="1"/>
    <col min="1843" max="1845" width="9.33203125" style="1"/>
    <col min="1846" max="1851" width="9.33203125" style="1" bestFit="1" customWidth="1"/>
    <col min="1852" max="2056" width="9.33203125" style="1"/>
    <col min="2057" max="2057" width="13.44140625" style="1" customWidth="1"/>
    <col min="2058" max="2061" width="9.44140625" style="1" bestFit="1" customWidth="1"/>
    <col min="2062" max="2063" width="11" style="1" bestFit="1" customWidth="1"/>
    <col min="2064" max="2065" width="9.44140625" style="1" bestFit="1" customWidth="1"/>
    <col min="2066" max="2066" width="10.33203125" style="1" bestFit="1" customWidth="1"/>
    <col min="2067" max="2067" width="10" style="1" bestFit="1" customWidth="1"/>
    <col min="2068" max="2069" width="9.44140625" style="1" bestFit="1" customWidth="1"/>
    <col min="2070" max="2070" width="10.33203125" style="1" bestFit="1" customWidth="1"/>
    <col min="2071" max="2071" width="10" style="1" bestFit="1" customWidth="1"/>
    <col min="2072" max="2074" width="9.44140625" style="1" bestFit="1" customWidth="1"/>
    <col min="2075" max="2075" width="9.33203125" style="1" bestFit="1" customWidth="1"/>
    <col min="2076" max="2076" width="9.6640625" style="1" bestFit="1" customWidth="1"/>
    <col min="2077" max="2087" width="9.33203125" style="1" bestFit="1" customWidth="1"/>
    <col min="2088" max="2088" width="10" style="1" bestFit="1" customWidth="1"/>
    <col min="2089" max="2091" width="9.33203125" style="1" bestFit="1" customWidth="1"/>
    <col min="2092" max="2092" width="10.5546875" style="1" customWidth="1"/>
    <col min="2093" max="2098" width="9.33203125" style="1" bestFit="1" customWidth="1"/>
    <col min="2099" max="2101" width="9.33203125" style="1"/>
    <col min="2102" max="2107" width="9.33203125" style="1" bestFit="1" customWidth="1"/>
    <col min="2108" max="2312" width="9.33203125" style="1"/>
    <col min="2313" max="2313" width="13.44140625" style="1" customWidth="1"/>
    <col min="2314" max="2317" width="9.44140625" style="1" bestFit="1" customWidth="1"/>
    <col min="2318" max="2319" width="11" style="1" bestFit="1" customWidth="1"/>
    <col min="2320" max="2321" width="9.44140625" style="1" bestFit="1" customWidth="1"/>
    <col min="2322" max="2322" width="10.33203125" style="1" bestFit="1" customWidth="1"/>
    <col min="2323" max="2323" width="10" style="1" bestFit="1" customWidth="1"/>
    <col min="2324" max="2325" width="9.44140625" style="1" bestFit="1" customWidth="1"/>
    <col min="2326" max="2326" width="10.33203125" style="1" bestFit="1" customWidth="1"/>
    <col min="2327" max="2327" width="10" style="1" bestFit="1" customWidth="1"/>
    <col min="2328" max="2330" width="9.44140625" style="1" bestFit="1" customWidth="1"/>
    <col min="2331" max="2331" width="9.33203125" style="1" bestFit="1" customWidth="1"/>
    <col min="2332" max="2332" width="9.6640625" style="1" bestFit="1" customWidth="1"/>
    <col min="2333" max="2343" width="9.33203125" style="1" bestFit="1" customWidth="1"/>
    <col min="2344" max="2344" width="10" style="1" bestFit="1" customWidth="1"/>
    <col min="2345" max="2347" width="9.33203125" style="1" bestFit="1" customWidth="1"/>
    <col min="2348" max="2348" width="10.5546875" style="1" customWidth="1"/>
    <col min="2349" max="2354" width="9.33203125" style="1" bestFit="1" customWidth="1"/>
    <col min="2355" max="2357" width="9.33203125" style="1"/>
    <col min="2358" max="2363" width="9.33203125" style="1" bestFit="1" customWidth="1"/>
    <col min="2364" max="2568" width="9.33203125" style="1"/>
    <col min="2569" max="2569" width="13.44140625" style="1" customWidth="1"/>
    <col min="2570" max="2573" width="9.44140625" style="1" bestFit="1" customWidth="1"/>
    <col min="2574" max="2575" width="11" style="1" bestFit="1" customWidth="1"/>
    <col min="2576" max="2577" width="9.44140625" style="1" bestFit="1" customWidth="1"/>
    <col min="2578" max="2578" width="10.33203125" style="1" bestFit="1" customWidth="1"/>
    <col min="2579" max="2579" width="10" style="1" bestFit="1" customWidth="1"/>
    <col min="2580" max="2581" width="9.44140625" style="1" bestFit="1" customWidth="1"/>
    <col min="2582" max="2582" width="10.33203125" style="1" bestFit="1" customWidth="1"/>
    <col min="2583" max="2583" width="10" style="1" bestFit="1" customWidth="1"/>
    <col min="2584" max="2586" width="9.44140625" style="1" bestFit="1" customWidth="1"/>
    <col min="2587" max="2587" width="9.33203125" style="1" bestFit="1" customWidth="1"/>
    <col min="2588" max="2588" width="9.6640625" style="1" bestFit="1" customWidth="1"/>
    <col min="2589" max="2599" width="9.33203125" style="1" bestFit="1" customWidth="1"/>
    <col min="2600" max="2600" width="10" style="1" bestFit="1" customWidth="1"/>
    <col min="2601" max="2603" width="9.33203125" style="1" bestFit="1" customWidth="1"/>
    <col min="2604" max="2604" width="10.5546875" style="1" customWidth="1"/>
    <col min="2605" max="2610" width="9.33203125" style="1" bestFit="1" customWidth="1"/>
    <col min="2611" max="2613" width="9.33203125" style="1"/>
    <col min="2614" max="2619" width="9.33203125" style="1" bestFit="1" customWidth="1"/>
    <col min="2620" max="2824" width="9.33203125" style="1"/>
    <col min="2825" max="2825" width="13.44140625" style="1" customWidth="1"/>
    <col min="2826" max="2829" width="9.44140625" style="1" bestFit="1" customWidth="1"/>
    <col min="2830" max="2831" width="11" style="1" bestFit="1" customWidth="1"/>
    <col min="2832" max="2833" width="9.44140625" style="1" bestFit="1" customWidth="1"/>
    <col min="2834" max="2834" width="10.33203125" style="1" bestFit="1" customWidth="1"/>
    <col min="2835" max="2835" width="10" style="1" bestFit="1" customWidth="1"/>
    <col min="2836" max="2837" width="9.44140625" style="1" bestFit="1" customWidth="1"/>
    <col min="2838" max="2838" width="10.33203125" style="1" bestFit="1" customWidth="1"/>
    <col min="2839" max="2839" width="10" style="1" bestFit="1" customWidth="1"/>
    <col min="2840" max="2842" width="9.44140625" style="1" bestFit="1" customWidth="1"/>
    <col min="2843" max="2843" width="9.33203125" style="1" bestFit="1" customWidth="1"/>
    <col min="2844" max="2844" width="9.6640625" style="1" bestFit="1" customWidth="1"/>
    <col min="2845" max="2855" width="9.33203125" style="1" bestFit="1" customWidth="1"/>
    <col min="2856" max="2856" width="10" style="1" bestFit="1" customWidth="1"/>
    <col min="2857" max="2859" width="9.33203125" style="1" bestFit="1" customWidth="1"/>
    <col min="2860" max="2860" width="10.5546875" style="1" customWidth="1"/>
    <col min="2861" max="2866" width="9.33203125" style="1" bestFit="1" customWidth="1"/>
    <col min="2867" max="2869" width="9.33203125" style="1"/>
    <col min="2870" max="2875" width="9.33203125" style="1" bestFit="1" customWidth="1"/>
    <col min="2876" max="3080" width="9.33203125" style="1"/>
    <col min="3081" max="3081" width="13.44140625" style="1" customWidth="1"/>
    <col min="3082" max="3085" width="9.44140625" style="1" bestFit="1" customWidth="1"/>
    <col min="3086" max="3087" width="11" style="1" bestFit="1" customWidth="1"/>
    <col min="3088" max="3089" width="9.44140625" style="1" bestFit="1" customWidth="1"/>
    <col min="3090" max="3090" width="10.33203125" style="1" bestFit="1" customWidth="1"/>
    <col min="3091" max="3091" width="10" style="1" bestFit="1" customWidth="1"/>
    <col min="3092" max="3093" width="9.44140625" style="1" bestFit="1" customWidth="1"/>
    <col min="3094" max="3094" width="10.33203125" style="1" bestFit="1" customWidth="1"/>
    <col min="3095" max="3095" width="10" style="1" bestFit="1" customWidth="1"/>
    <col min="3096" max="3098" width="9.44140625" style="1" bestFit="1" customWidth="1"/>
    <col min="3099" max="3099" width="9.33203125" style="1" bestFit="1" customWidth="1"/>
    <col min="3100" max="3100" width="9.6640625" style="1" bestFit="1" customWidth="1"/>
    <col min="3101" max="3111" width="9.33203125" style="1" bestFit="1" customWidth="1"/>
    <col min="3112" max="3112" width="10" style="1" bestFit="1" customWidth="1"/>
    <col min="3113" max="3115" width="9.33203125" style="1" bestFit="1" customWidth="1"/>
    <col min="3116" max="3116" width="10.5546875" style="1" customWidth="1"/>
    <col min="3117" max="3122" width="9.33203125" style="1" bestFit="1" customWidth="1"/>
    <col min="3123" max="3125" width="9.33203125" style="1"/>
    <col min="3126" max="3131" width="9.33203125" style="1" bestFit="1" customWidth="1"/>
    <col min="3132" max="3336" width="9.33203125" style="1"/>
    <col min="3337" max="3337" width="13.44140625" style="1" customWidth="1"/>
    <col min="3338" max="3341" width="9.44140625" style="1" bestFit="1" customWidth="1"/>
    <col min="3342" max="3343" width="11" style="1" bestFit="1" customWidth="1"/>
    <col min="3344" max="3345" width="9.44140625" style="1" bestFit="1" customWidth="1"/>
    <col min="3346" max="3346" width="10.33203125" style="1" bestFit="1" customWidth="1"/>
    <col min="3347" max="3347" width="10" style="1" bestFit="1" customWidth="1"/>
    <col min="3348" max="3349" width="9.44140625" style="1" bestFit="1" customWidth="1"/>
    <col min="3350" max="3350" width="10.33203125" style="1" bestFit="1" customWidth="1"/>
    <col min="3351" max="3351" width="10" style="1" bestFit="1" customWidth="1"/>
    <col min="3352" max="3354" width="9.44140625" style="1" bestFit="1" customWidth="1"/>
    <col min="3355" max="3355" width="9.33203125" style="1" bestFit="1" customWidth="1"/>
    <col min="3356" max="3356" width="9.6640625" style="1" bestFit="1" customWidth="1"/>
    <col min="3357" max="3367" width="9.33203125" style="1" bestFit="1" customWidth="1"/>
    <col min="3368" max="3368" width="10" style="1" bestFit="1" customWidth="1"/>
    <col min="3369" max="3371" width="9.33203125" style="1" bestFit="1" customWidth="1"/>
    <col min="3372" max="3372" width="10.5546875" style="1" customWidth="1"/>
    <col min="3373" max="3378" width="9.33203125" style="1" bestFit="1" customWidth="1"/>
    <col min="3379" max="3381" width="9.33203125" style="1"/>
    <col min="3382" max="3387" width="9.33203125" style="1" bestFit="1" customWidth="1"/>
    <col min="3388" max="3592" width="9.33203125" style="1"/>
    <col min="3593" max="3593" width="13.44140625" style="1" customWidth="1"/>
    <col min="3594" max="3597" width="9.44140625" style="1" bestFit="1" customWidth="1"/>
    <col min="3598" max="3599" width="11" style="1" bestFit="1" customWidth="1"/>
    <col min="3600" max="3601" width="9.44140625" style="1" bestFit="1" customWidth="1"/>
    <col min="3602" max="3602" width="10.33203125" style="1" bestFit="1" customWidth="1"/>
    <col min="3603" max="3603" width="10" style="1" bestFit="1" customWidth="1"/>
    <col min="3604" max="3605" width="9.44140625" style="1" bestFit="1" customWidth="1"/>
    <col min="3606" max="3606" width="10.33203125" style="1" bestFit="1" customWidth="1"/>
    <col min="3607" max="3607" width="10" style="1" bestFit="1" customWidth="1"/>
    <col min="3608" max="3610" width="9.44140625" style="1" bestFit="1" customWidth="1"/>
    <col min="3611" max="3611" width="9.33203125" style="1" bestFit="1" customWidth="1"/>
    <col min="3612" max="3612" width="9.6640625" style="1" bestFit="1" customWidth="1"/>
    <col min="3613" max="3623" width="9.33203125" style="1" bestFit="1" customWidth="1"/>
    <col min="3624" max="3624" width="10" style="1" bestFit="1" customWidth="1"/>
    <col min="3625" max="3627" width="9.33203125" style="1" bestFit="1" customWidth="1"/>
    <col min="3628" max="3628" width="10.5546875" style="1" customWidth="1"/>
    <col min="3629" max="3634" width="9.33203125" style="1" bestFit="1" customWidth="1"/>
    <col min="3635" max="3637" width="9.33203125" style="1"/>
    <col min="3638" max="3643" width="9.33203125" style="1" bestFit="1" customWidth="1"/>
    <col min="3644" max="3848" width="9.33203125" style="1"/>
    <col min="3849" max="3849" width="13.44140625" style="1" customWidth="1"/>
    <col min="3850" max="3853" width="9.44140625" style="1" bestFit="1" customWidth="1"/>
    <col min="3854" max="3855" width="11" style="1" bestFit="1" customWidth="1"/>
    <col min="3856" max="3857" width="9.44140625" style="1" bestFit="1" customWidth="1"/>
    <col min="3858" max="3858" width="10.33203125" style="1" bestFit="1" customWidth="1"/>
    <col min="3859" max="3859" width="10" style="1" bestFit="1" customWidth="1"/>
    <col min="3860" max="3861" width="9.44140625" style="1" bestFit="1" customWidth="1"/>
    <col min="3862" max="3862" width="10.33203125" style="1" bestFit="1" customWidth="1"/>
    <col min="3863" max="3863" width="10" style="1" bestFit="1" customWidth="1"/>
    <col min="3864" max="3866" width="9.44140625" style="1" bestFit="1" customWidth="1"/>
    <col min="3867" max="3867" width="9.33203125" style="1" bestFit="1" customWidth="1"/>
    <col min="3868" max="3868" width="9.6640625" style="1" bestFit="1" customWidth="1"/>
    <col min="3869" max="3879" width="9.33203125" style="1" bestFit="1" customWidth="1"/>
    <col min="3880" max="3880" width="10" style="1" bestFit="1" customWidth="1"/>
    <col min="3881" max="3883" width="9.33203125" style="1" bestFit="1" customWidth="1"/>
    <col min="3884" max="3884" width="10.5546875" style="1" customWidth="1"/>
    <col min="3885" max="3890" width="9.33203125" style="1" bestFit="1" customWidth="1"/>
    <col min="3891" max="3893" width="9.33203125" style="1"/>
    <col min="3894" max="3899" width="9.33203125" style="1" bestFit="1" customWidth="1"/>
    <col min="3900" max="4104" width="9.33203125" style="1"/>
    <col min="4105" max="4105" width="13.44140625" style="1" customWidth="1"/>
    <col min="4106" max="4109" width="9.44140625" style="1" bestFit="1" customWidth="1"/>
    <col min="4110" max="4111" width="11" style="1" bestFit="1" customWidth="1"/>
    <col min="4112" max="4113" width="9.44140625" style="1" bestFit="1" customWidth="1"/>
    <col min="4114" max="4114" width="10.33203125" style="1" bestFit="1" customWidth="1"/>
    <col min="4115" max="4115" width="10" style="1" bestFit="1" customWidth="1"/>
    <col min="4116" max="4117" width="9.44140625" style="1" bestFit="1" customWidth="1"/>
    <col min="4118" max="4118" width="10.33203125" style="1" bestFit="1" customWidth="1"/>
    <col min="4119" max="4119" width="10" style="1" bestFit="1" customWidth="1"/>
    <col min="4120" max="4122" width="9.44140625" style="1" bestFit="1" customWidth="1"/>
    <col min="4123" max="4123" width="9.33203125" style="1" bestFit="1" customWidth="1"/>
    <col min="4124" max="4124" width="9.6640625" style="1" bestFit="1" customWidth="1"/>
    <col min="4125" max="4135" width="9.33203125" style="1" bestFit="1" customWidth="1"/>
    <col min="4136" max="4136" width="10" style="1" bestFit="1" customWidth="1"/>
    <col min="4137" max="4139" width="9.33203125" style="1" bestFit="1" customWidth="1"/>
    <col min="4140" max="4140" width="10.5546875" style="1" customWidth="1"/>
    <col min="4141" max="4146" width="9.33203125" style="1" bestFit="1" customWidth="1"/>
    <col min="4147" max="4149" width="9.33203125" style="1"/>
    <col min="4150" max="4155" width="9.33203125" style="1" bestFit="1" customWidth="1"/>
    <col min="4156" max="4360" width="9.33203125" style="1"/>
    <col min="4361" max="4361" width="13.44140625" style="1" customWidth="1"/>
    <col min="4362" max="4365" width="9.44140625" style="1" bestFit="1" customWidth="1"/>
    <col min="4366" max="4367" width="11" style="1" bestFit="1" customWidth="1"/>
    <col min="4368" max="4369" width="9.44140625" style="1" bestFit="1" customWidth="1"/>
    <col min="4370" max="4370" width="10.33203125" style="1" bestFit="1" customWidth="1"/>
    <col min="4371" max="4371" width="10" style="1" bestFit="1" customWidth="1"/>
    <col min="4372" max="4373" width="9.44140625" style="1" bestFit="1" customWidth="1"/>
    <col min="4374" max="4374" width="10.33203125" style="1" bestFit="1" customWidth="1"/>
    <col min="4375" max="4375" width="10" style="1" bestFit="1" customWidth="1"/>
    <col min="4376" max="4378" width="9.44140625" style="1" bestFit="1" customWidth="1"/>
    <col min="4379" max="4379" width="9.33203125" style="1" bestFit="1" customWidth="1"/>
    <col min="4380" max="4380" width="9.6640625" style="1" bestFit="1" customWidth="1"/>
    <col min="4381" max="4391" width="9.33203125" style="1" bestFit="1" customWidth="1"/>
    <col min="4392" max="4392" width="10" style="1" bestFit="1" customWidth="1"/>
    <col min="4393" max="4395" width="9.33203125" style="1" bestFit="1" customWidth="1"/>
    <col min="4396" max="4396" width="10.5546875" style="1" customWidth="1"/>
    <col min="4397" max="4402" width="9.33203125" style="1" bestFit="1" customWidth="1"/>
    <col min="4403" max="4405" width="9.33203125" style="1"/>
    <col min="4406" max="4411" width="9.33203125" style="1" bestFit="1" customWidth="1"/>
    <col min="4412" max="4616" width="9.33203125" style="1"/>
    <col min="4617" max="4617" width="13.44140625" style="1" customWidth="1"/>
    <col min="4618" max="4621" width="9.44140625" style="1" bestFit="1" customWidth="1"/>
    <col min="4622" max="4623" width="11" style="1" bestFit="1" customWidth="1"/>
    <col min="4624" max="4625" width="9.44140625" style="1" bestFit="1" customWidth="1"/>
    <col min="4626" max="4626" width="10.33203125" style="1" bestFit="1" customWidth="1"/>
    <col min="4627" max="4627" width="10" style="1" bestFit="1" customWidth="1"/>
    <col min="4628" max="4629" width="9.44140625" style="1" bestFit="1" customWidth="1"/>
    <col min="4630" max="4630" width="10.33203125" style="1" bestFit="1" customWidth="1"/>
    <col min="4631" max="4631" width="10" style="1" bestFit="1" customWidth="1"/>
    <col min="4632" max="4634" width="9.44140625" style="1" bestFit="1" customWidth="1"/>
    <col min="4635" max="4635" width="9.33203125" style="1" bestFit="1" customWidth="1"/>
    <col min="4636" max="4636" width="9.6640625" style="1" bestFit="1" customWidth="1"/>
    <col min="4637" max="4647" width="9.33203125" style="1" bestFit="1" customWidth="1"/>
    <col min="4648" max="4648" width="10" style="1" bestFit="1" customWidth="1"/>
    <col min="4649" max="4651" width="9.33203125" style="1" bestFit="1" customWidth="1"/>
    <col min="4652" max="4652" width="10.5546875" style="1" customWidth="1"/>
    <col min="4653" max="4658" width="9.33203125" style="1" bestFit="1" customWidth="1"/>
    <col min="4659" max="4661" width="9.33203125" style="1"/>
    <col min="4662" max="4667" width="9.33203125" style="1" bestFit="1" customWidth="1"/>
    <col min="4668" max="4872" width="9.33203125" style="1"/>
    <col min="4873" max="4873" width="13.44140625" style="1" customWidth="1"/>
    <col min="4874" max="4877" width="9.44140625" style="1" bestFit="1" customWidth="1"/>
    <col min="4878" max="4879" width="11" style="1" bestFit="1" customWidth="1"/>
    <col min="4880" max="4881" width="9.44140625" style="1" bestFit="1" customWidth="1"/>
    <col min="4882" max="4882" width="10.33203125" style="1" bestFit="1" customWidth="1"/>
    <col min="4883" max="4883" width="10" style="1" bestFit="1" customWidth="1"/>
    <col min="4884" max="4885" width="9.44140625" style="1" bestFit="1" customWidth="1"/>
    <col min="4886" max="4886" width="10.33203125" style="1" bestFit="1" customWidth="1"/>
    <col min="4887" max="4887" width="10" style="1" bestFit="1" customWidth="1"/>
    <col min="4888" max="4890" width="9.44140625" style="1" bestFit="1" customWidth="1"/>
    <col min="4891" max="4891" width="9.33203125" style="1" bestFit="1" customWidth="1"/>
    <col min="4892" max="4892" width="9.6640625" style="1" bestFit="1" customWidth="1"/>
    <col min="4893" max="4903" width="9.33203125" style="1" bestFit="1" customWidth="1"/>
    <col min="4904" max="4904" width="10" style="1" bestFit="1" customWidth="1"/>
    <col min="4905" max="4907" width="9.33203125" style="1" bestFit="1" customWidth="1"/>
    <col min="4908" max="4908" width="10.5546875" style="1" customWidth="1"/>
    <col min="4909" max="4914" width="9.33203125" style="1" bestFit="1" customWidth="1"/>
    <col min="4915" max="4917" width="9.33203125" style="1"/>
    <col min="4918" max="4923" width="9.33203125" style="1" bestFit="1" customWidth="1"/>
    <col min="4924" max="5128" width="9.33203125" style="1"/>
    <col min="5129" max="5129" width="13.44140625" style="1" customWidth="1"/>
    <col min="5130" max="5133" width="9.44140625" style="1" bestFit="1" customWidth="1"/>
    <col min="5134" max="5135" width="11" style="1" bestFit="1" customWidth="1"/>
    <col min="5136" max="5137" width="9.44140625" style="1" bestFit="1" customWidth="1"/>
    <col min="5138" max="5138" width="10.33203125" style="1" bestFit="1" customWidth="1"/>
    <col min="5139" max="5139" width="10" style="1" bestFit="1" customWidth="1"/>
    <col min="5140" max="5141" width="9.44140625" style="1" bestFit="1" customWidth="1"/>
    <col min="5142" max="5142" width="10.33203125" style="1" bestFit="1" customWidth="1"/>
    <col min="5143" max="5143" width="10" style="1" bestFit="1" customWidth="1"/>
    <col min="5144" max="5146" width="9.44140625" style="1" bestFit="1" customWidth="1"/>
    <col min="5147" max="5147" width="9.33203125" style="1" bestFit="1" customWidth="1"/>
    <col min="5148" max="5148" width="9.6640625" style="1" bestFit="1" customWidth="1"/>
    <col min="5149" max="5159" width="9.33203125" style="1" bestFit="1" customWidth="1"/>
    <col min="5160" max="5160" width="10" style="1" bestFit="1" customWidth="1"/>
    <col min="5161" max="5163" width="9.33203125" style="1" bestFit="1" customWidth="1"/>
    <col min="5164" max="5164" width="10.5546875" style="1" customWidth="1"/>
    <col min="5165" max="5170" width="9.33203125" style="1" bestFit="1" customWidth="1"/>
    <col min="5171" max="5173" width="9.33203125" style="1"/>
    <col min="5174" max="5179" width="9.33203125" style="1" bestFit="1" customWidth="1"/>
    <col min="5180" max="5384" width="9.33203125" style="1"/>
    <col min="5385" max="5385" width="13.44140625" style="1" customWidth="1"/>
    <col min="5386" max="5389" width="9.44140625" style="1" bestFit="1" customWidth="1"/>
    <col min="5390" max="5391" width="11" style="1" bestFit="1" customWidth="1"/>
    <col min="5392" max="5393" width="9.44140625" style="1" bestFit="1" customWidth="1"/>
    <col min="5394" max="5394" width="10.33203125" style="1" bestFit="1" customWidth="1"/>
    <col min="5395" max="5395" width="10" style="1" bestFit="1" customWidth="1"/>
    <col min="5396" max="5397" width="9.44140625" style="1" bestFit="1" customWidth="1"/>
    <col min="5398" max="5398" width="10.33203125" style="1" bestFit="1" customWidth="1"/>
    <col min="5399" max="5399" width="10" style="1" bestFit="1" customWidth="1"/>
    <col min="5400" max="5402" width="9.44140625" style="1" bestFit="1" customWidth="1"/>
    <col min="5403" max="5403" width="9.33203125" style="1" bestFit="1" customWidth="1"/>
    <col min="5404" max="5404" width="9.6640625" style="1" bestFit="1" customWidth="1"/>
    <col min="5405" max="5415" width="9.33203125" style="1" bestFit="1" customWidth="1"/>
    <col min="5416" max="5416" width="10" style="1" bestFit="1" customWidth="1"/>
    <col min="5417" max="5419" width="9.33203125" style="1" bestFit="1" customWidth="1"/>
    <col min="5420" max="5420" width="10.5546875" style="1" customWidth="1"/>
    <col min="5421" max="5426" width="9.33203125" style="1" bestFit="1" customWidth="1"/>
    <col min="5427" max="5429" width="9.33203125" style="1"/>
    <col min="5430" max="5435" width="9.33203125" style="1" bestFit="1" customWidth="1"/>
    <col min="5436" max="5640" width="9.33203125" style="1"/>
    <col min="5641" max="5641" width="13.44140625" style="1" customWidth="1"/>
    <col min="5642" max="5645" width="9.44140625" style="1" bestFit="1" customWidth="1"/>
    <col min="5646" max="5647" width="11" style="1" bestFit="1" customWidth="1"/>
    <col min="5648" max="5649" width="9.44140625" style="1" bestFit="1" customWidth="1"/>
    <col min="5650" max="5650" width="10.33203125" style="1" bestFit="1" customWidth="1"/>
    <col min="5651" max="5651" width="10" style="1" bestFit="1" customWidth="1"/>
    <col min="5652" max="5653" width="9.44140625" style="1" bestFit="1" customWidth="1"/>
    <col min="5654" max="5654" width="10.33203125" style="1" bestFit="1" customWidth="1"/>
    <col min="5655" max="5655" width="10" style="1" bestFit="1" customWidth="1"/>
    <col min="5656" max="5658" width="9.44140625" style="1" bestFit="1" customWidth="1"/>
    <col min="5659" max="5659" width="9.33203125" style="1" bestFit="1" customWidth="1"/>
    <col min="5660" max="5660" width="9.6640625" style="1" bestFit="1" customWidth="1"/>
    <col min="5661" max="5671" width="9.33203125" style="1" bestFit="1" customWidth="1"/>
    <col min="5672" max="5672" width="10" style="1" bestFit="1" customWidth="1"/>
    <col min="5673" max="5675" width="9.33203125" style="1" bestFit="1" customWidth="1"/>
    <col min="5676" max="5676" width="10.5546875" style="1" customWidth="1"/>
    <col min="5677" max="5682" width="9.33203125" style="1" bestFit="1" customWidth="1"/>
    <col min="5683" max="5685" width="9.33203125" style="1"/>
    <col min="5686" max="5691" width="9.33203125" style="1" bestFit="1" customWidth="1"/>
    <col min="5692" max="5896" width="9.33203125" style="1"/>
    <col min="5897" max="5897" width="13.44140625" style="1" customWidth="1"/>
    <col min="5898" max="5901" width="9.44140625" style="1" bestFit="1" customWidth="1"/>
    <col min="5902" max="5903" width="11" style="1" bestFit="1" customWidth="1"/>
    <col min="5904" max="5905" width="9.44140625" style="1" bestFit="1" customWidth="1"/>
    <col min="5906" max="5906" width="10.33203125" style="1" bestFit="1" customWidth="1"/>
    <col min="5907" max="5907" width="10" style="1" bestFit="1" customWidth="1"/>
    <col min="5908" max="5909" width="9.44140625" style="1" bestFit="1" customWidth="1"/>
    <col min="5910" max="5910" width="10.33203125" style="1" bestFit="1" customWidth="1"/>
    <col min="5911" max="5911" width="10" style="1" bestFit="1" customWidth="1"/>
    <col min="5912" max="5914" width="9.44140625" style="1" bestFit="1" customWidth="1"/>
    <col min="5915" max="5915" width="9.33203125" style="1" bestFit="1" customWidth="1"/>
    <col min="5916" max="5916" width="9.6640625" style="1" bestFit="1" customWidth="1"/>
    <col min="5917" max="5927" width="9.33203125" style="1" bestFit="1" customWidth="1"/>
    <col min="5928" max="5928" width="10" style="1" bestFit="1" customWidth="1"/>
    <col min="5929" max="5931" width="9.33203125" style="1" bestFit="1" customWidth="1"/>
    <col min="5932" max="5932" width="10.5546875" style="1" customWidth="1"/>
    <col min="5933" max="5938" width="9.33203125" style="1" bestFit="1" customWidth="1"/>
    <col min="5939" max="5941" width="9.33203125" style="1"/>
    <col min="5942" max="5947" width="9.33203125" style="1" bestFit="1" customWidth="1"/>
    <col min="5948" max="6152" width="9.33203125" style="1"/>
    <col min="6153" max="6153" width="13.44140625" style="1" customWidth="1"/>
    <col min="6154" max="6157" width="9.44140625" style="1" bestFit="1" customWidth="1"/>
    <col min="6158" max="6159" width="11" style="1" bestFit="1" customWidth="1"/>
    <col min="6160" max="6161" width="9.44140625" style="1" bestFit="1" customWidth="1"/>
    <col min="6162" max="6162" width="10.33203125" style="1" bestFit="1" customWidth="1"/>
    <col min="6163" max="6163" width="10" style="1" bestFit="1" customWidth="1"/>
    <col min="6164" max="6165" width="9.44140625" style="1" bestFit="1" customWidth="1"/>
    <col min="6166" max="6166" width="10.33203125" style="1" bestFit="1" customWidth="1"/>
    <col min="6167" max="6167" width="10" style="1" bestFit="1" customWidth="1"/>
    <col min="6168" max="6170" width="9.44140625" style="1" bestFit="1" customWidth="1"/>
    <col min="6171" max="6171" width="9.33203125" style="1" bestFit="1" customWidth="1"/>
    <col min="6172" max="6172" width="9.6640625" style="1" bestFit="1" customWidth="1"/>
    <col min="6173" max="6183" width="9.33203125" style="1" bestFit="1" customWidth="1"/>
    <col min="6184" max="6184" width="10" style="1" bestFit="1" customWidth="1"/>
    <col min="6185" max="6187" width="9.33203125" style="1" bestFit="1" customWidth="1"/>
    <col min="6188" max="6188" width="10.5546875" style="1" customWidth="1"/>
    <col min="6189" max="6194" width="9.33203125" style="1" bestFit="1" customWidth="1"/>
    <col min="6195" max="6197" width="9.33203125" style="1"/>
    <col min="6198" max="6203" width="9.33203125" style="1" bestFit="1" customWidth="1"/>
    <col min="6204" max="6408" width="9.33203125" style="1"/>
    <col min="6409" max="6409" width="13.44140625" style="1" customWidth="1"/>
    <col min="6410" max="6413" width="9.44140625" style="1" bestFit="1" customWidth="1"/>
    <col min="6414" max="6415" width="11" style="1" bestFit="1" customWidth="1"/>
    <col min="6416" max="6417" width="9.44140625" style="1" bestFit="1" customWidth="1"/>
    <col min="6418" max="6418" width="10.33203125" style="1" bestFit="1" customWidth="1"/>
    <col min="6419" max="6419" width="10" style="1" bestFit="1" customWidth="1"/>
    <col min="6420" max="6421" width="9.44140625" style="1" bestFit="1" customWidth="1"/>
    <col min="6422" max="6422" width="10.33203125" style="1" bestFit="1" customWidth="1"/>
    <col min="6423" max="6423" width="10" style="1" bestFit="1" customWidth="1"/>
    <col min="6424" max="6426" width="9.44140625" style="1" bestFit="1" customWidth="1"/>
    <col min="6427" max="6427" width="9.33203125" style="1" bestFit="1" customWidth="1"/>
    <col min="6428" max="6428" width="9.6640625" style="1" bestFit="1" customWidth="1"/>
    <col min="6429" max="6439" width="9.33203125" style="1" bestFit="1" customWidth="1"/>
    <col min="6440" max="6440" width="10" style="1" bestFit="1" customWidth="1"/>
    <col min="6441" max="6443" width="9.33203125" style="1" bestFit="1" customWidth="1"/>
    <col min="6444" max="6444" width="10.5546875" style="1" customWidth="1"/>
    <col min="6445" max="6450" width="9.33203125" style="1" bestFit="1" customWidth="1"/>
    <col min="6451" max="6453" width="9.33203125" style="1"/>
    <col min="6454" max="6459" width="9.33203125" style="1" bestFit="1" customWidth="1"/>
    <col min="6460" max="6664" width="9.33203125" style="1"/>
    <col min="6665" max="6665" width="13.44140625" style="1" customWidth="1"/>
    <col min="6666" max="6669" width="9.44140625" style="1" bestFit="1" customWidth="1"/>
    <col min="6670" max="6671" width="11" style="1" bestFit="1" customWidth="1"/>
    <col min="6672" max="6673" width="9.44140625" style="1" bestFit="1" customWidth="1"/>
    <col min="6674" max="6674" width="10.33203125" style="1" bestFit="1" customWidth="1"/>
    <col min="6675" max="6675" width="10" style="1" bestFit="1" customWidth="1"/>
    <col min="6676" max="6677" width="9.44140625" style="1" bestFit="1" customWidth="1"/>
    <col min="6678" max="6678" width="10.33203125" style="1" bestFit="1" customWidth="1"/>
    <col min="6679" max="6679" width="10" style="1" bestFit="1" customWidth="1"/>
    <col min="6680" max="6682" width="9.44140625" style="1" bestFit="1" customWidth="1"/>
    <col min="6683" max="6683" width="9.33203125" style="1" bestFit="1" customWidth="1"/>
    <col min="6684" max="6684" width="9.6640625" style="1" bestFit="1" customWidth="1"/>
    <col min="6685" max="6695" width="9.33203125" style="1" bestFit="1" customWidth="1"/>
    <col min="6696" max="6696" width="10" style="1" bestFit="1" customWidth="1"/>
    <col min="6697" max="6699" width="9.33203125" style="1" bestFit="1" customWidth="1"/>
    <col min="6700" max="6700" width="10.5546875" style="1" customWidth="1"/>
    <col min="6701" max="6706" width="9.33203125" style="1" bestFit="1" customWidth="1"/>
    <col min="6707" max="6709" width="9.33203125" style="1"/>
    <col min="6710" max="6715" width="9.33203125" style="1" bestFit="1" customWidth="1"/>
    <col min="6716" max="6920" width="9.33203125" style="1"/>
    <col min="6921" max="6921" width="13.44140625" style="1" customWidth="1"/>
    <col min="6922" max="6925" width="9.44140625" style="1" bestFit="1" customWidth="1"/>
    <col min="6926" max="6927" width="11" style="1" bestFit="1" customWidth="1"/>
    <col min="6928" max="6929" width="9.44140625" style="1" bestFit="1" customWidth="1"/>
    <col min="6930" max="6930" width="10.33203125" style="1" bestFit="1" customWidth="1"/>
    <col min="6931" max="6931" width="10" style="1" bestFit="1" customWidth="1"/>
    <col min="6932" max="6933" width="9.44140625" style="1" bestFit="1" customWidth="1"/>
    <col min="6934" max="6934" width="10.33203125" style="1" bestFit="1" customWidth="1"/>
    <col min="6935" max="6935" width="10" style="1" bestFit="1" customWidth="1"/>
    <col min="6936" max="6938" width="9.44140625" style="1" bestFit="1" customWidth="1"/>
    <col min="6939" max="6939" width="9.33203125" style="1" bestFit="1" customWidth="1"/>
    <col min="6940" max="6940" width="9.6640625" style="1" bestFit="1" customWidth="1"/>
    <col min="6941" max="6951" width="9.33203125" style="1" bestFit="1" customWidth="1"/>
    <col min="6952" max="6952" width="10" style="1" bestFit="1" customWidth="1"/>
    <col min="6953" max="6955" width="9.33203125" style="1" bestFit="1" customWidth="1"/>
    <col min="6956" max="6956" width="10.5546875" style="1" customWidth="1"/>
    <col min="6957" max="6962" width="9.33203125" style="1" bestFit="1" customWidth="1"/>
    <col min="6963" max="6965" width="9.33203125" style="1"/>
    <col min="6966" max="6971" width="9.33203125" style="1" bestFit="1" customWidth="1"/>
    <col min="6972" max="7176" width="9.33203125" style="1"/>
    <col min="7177" max="7177" width="13.44140625" style="1" customWidth="1"/>
    <col min="7178" max="7181" width="9.44140625" style="1" bestFit="1" customWidth="1"/>
    <col min="7182" max="7183" width="11" style="1" bestFit="1" customWidth="1"/>
    <col min="7184" max="7185" width="9.44140625" style="1" bestFit="1" customWidth="1"/>
    <col min="7186" max="7186" width="10.33203125" style="1" bestFit="1" customWidth="1"/>
    <col min="7187" max="7187" width="10" style="1" bestFit="1" customWidth="1"/>
    <col min="7188" max="7189" width="9.44140625" style="1" bestFit="1" customWidth="1"/>
    <col min="7190" max="7190" width="10.33203125" style="1" bestFit="1" customWidth="1"/>
    <col min="7191" max="7191" width="10" style="1" bestFit="1" customWidth="1"/>
    <col min="7192" max="7194" width="9.44140625" style="1" bestFit="1" customWidth="1"/>
    <col min="7195" max="7195" width="9.33203125" style="1" bestFit="1" customWidth="1"/>
    <col min="7196" max="7196" width="9.6640625" style="1" bestFit="1" customWidth="1"/>
    <col min="7197" max="7207" width="9.33203125" style="1" bestFit="1" customWidth="1"/>
    <col min="7208" max="7208" width="10" style="1" bestFit="1" customWidth="1"/>
    <col min="7209" max="7211" width="9.33203125" style="1" bestFit="1" customWidth="1"/>
    <col min="7212" max="7212" width="10.5546875" style="1" customWidth="1"/>
    <col min="7213" max="7218" width="9.33203125" style="1" bestFit="1" customWidth="1"/>
    <col min="7219" max="7221" width="9.33203125" style="1"/>
    <col min="7222" max="7227" width="9.33203125" style="1" bestFit="1" customWidth="1"/>
    <col min="7228" max="7432" width="9.33203125" style="1"/>
    <col min="7433" max="7433" width="13.44140625" style="1" customWidth="1"/>
    <col min="7434" max="7437" width="9.44140625" style="1" bestFit="1" customWidth="1"/>
    <col min="7438" max="7439" width="11" style="1" bestFit="1" customWidth="1"/>
    <col min="7440" max="7441" width="9.44140625" style="1" bestFit="1" customWidth="1"/>
    <col min="7442" max="7442" width="10.33203125" style="1" bestFit="1" customWidth="1"/>
    <col min="7443" max="7443" width="10" style="1" bestFit="1" customWidth="1"/>
    <col min="7444" max="7445" width="9.44140625" style="1" bestFit="1" customWidth="1"/>
    <col min="7446" max="7446" width="10.33203125" style="1" bestFit="1" customWidth="1"/>
    <col min="7447" max="7447" width="10" style="1" bestFit="1" customWidth="1"/>
    <col min="7448" max="7450" width="9.44140625" style="1" bestFit="1" customWidth="1"/>
    <col min="7451" max="7451" width="9.33203125" style="1" bestFit="1" customWidth="1"/>
    <col min="7452" max="7452" width="9.6640625" style="1" bestFit="1" customWidth="1"/>
    <col min="7453" max="7463" width="9.33203125" style="1" bestFit="1" customWidth="1"/>
    <col min="7464" max="7464" width="10" style="1" bestFit="1" customWidth="1"/>
    <col min="7465" max="7467" width="9.33203125" style="1" bestFit="1" customWidth="1"/>
    <col min="7468" max="7468" width="10.5546875" style="1" customWidth="1"/>
    <col min="7469" max="7474" width="9.33203125" style="1" bestFit="1" customWidth="1"/>
    <col min="7475" max="7477" width="9.33203125" style="1"/>
    <col min="7478" max="7483" width="9.33203125" style="1" bestFit="1" customWidth="1"/>
    <col min="7484" max="7688" width="9.33203125" style="1"/>
    <col min="7689" max="7689" width="13.44140625" style="1" customWidth="1"/>
    <col min="7690" max="7693" width="9.44140625" style="1" bestFit="1" customWidth="1"/>
    <col min="7694" max="7695" width="11" style="1" bestFit="1" customWidth="1"/>
    <col min="7696" max="7697" width="9.44140625" style="1" bestFit="1" customWidth="1"/>
    <col min="7698" max="7698" width="10.33203125" style="1" bestFit="1" customWidth="1"/>
    <col min="7699" max="7699" width="10" style="1" bestFit="1" customWidth="1"/>
    <col min="7700" max="7701" width="9.44140625" style="1" bestFit="1" customWidth="1"/>
    <col min="7702" max="7702" width="10.33203125" style="1" bestFit="1" customWidth="1"/>
    <col min="7703" max="7703" width="10" style="1" bestFit="1" customWidth="1"/>
    <col min="7704" max="7706" width="9.44140625" style="1" bestFit="1" customWidth="1"/>
    <col min="7707" max="7707" width="9.33203125" style="1" bestFit="1" customWidth="1"/>
    <col min="7708" max="7708" width="9.6640625" style="1" bestFit="1" customWidth="1"/>
    <col min="7709" max="7719" width="9.33203125" style="1" bestFit="1" customWidth="1"/>
    <col min="7720" max="7720" width="10" style="1" bestFit="1" customWidth="1"/>
    <col min="7721" max="7723" width="9.33203125" style="1" bestFit="1" customWidth="1"/>
    <col min="7724" max="7724" width="10.5546875" style="1" customWidth="1"/>
    <col min="7725" max="7730" width="9.33203125" style="1" bestFit="1" customWidth="1"/>
    <col min="7731" max="7733" width="9.33203125" style="1"/>
    <col min="7734" max="7739" width="9.33203125" style="1" bestFit="1" customWidth="1"/>
    <col min="7740" max="7944" width="9.33203125" style="1"/>
    <col min="7945" max="7945" width="13.44140625" style="1" customWidth="1"/>
    <col min="7946" max="7949" width="9.44140625" style="1" bestFit="1" customWidth="1"/>
    <col min="7950" max="7951" width="11" style="1" bestFit="1" customWidth="1"/>
    <col min="7952" max="7953" width="9.44140625" style="1" bestFit="1" customWidth="1"/>
    <col min="7954" max="7954" width="10.33203125" style="1" bestFit="1" customWidth="1"/>
    <col min="7955" max="7955" width="10" style="1" bestFit="1" customWidth="1"/>
    <col min="7956" max="7957" width="9.44140625" style="1" bestFit="1" customWidth="1"/>
    <col min="7958" max="7958" width="10.33203125" style="1" bestFit="1" customWidth="1"/>
    <col min="7959" max="7959" width="10" style="1" bestFit="1" customWidth="1"/>
    <col min="7960" max="7962" width="9.44140625" style="1" bestFit="1" customWidth="1"/>
    <col min="7963" max="7963" width="9.33203125" style="1" bestFit="1" customWidth="1"/>
    <col min="7964" max="7964" width="9.6640625" style="1" bestFit="1" customWidth="1"/>
    <col min="7965" max="7975" width="9.33203125" style="1" bestFit="1" customWidth="1"/>
    <col min="7976" max="7976" width="10" style="1" bestFit="1" customWidth="1"/>
    <col min="7977" max="7979" width="9.33203125" style="1" bestFit="1" customWidth="1"/>
    <col min="7980" max="7980" width="10.5546875" style="1" customWidth="1"/>
    <col min="7981" max="7986" width="9.33203125" style="1" bestFit="1" customWidth="1"/>
    <col min="7987" max="7989" width="9.33203125" style="1"/>
    <col min="7990" max="7995" width="9.33203125" style="1" bestFit="1" customWidth="1"/>
    <col min="7996" max="8200" width="9.33203125" style="1"/>
    <col min="8201" max="8201" width="13.44140625" style="1" customWidth="1"/>
    <col min="8202" max="8205" width="9.44140625" style="1" bestFit="1" customWidth="1"/>
    <col min="8206" max="8207" width="11" style="1" bestFit="1" customWidth="1"/>
    <col min="8208" max="8209" width="9.44140625" style="1" bestFit="1" customWidth="1"/>
    <col min="8210" max="8210" width="10.33203125" style="1" bestFit="1" customWidth="1"/>
    <col min="8211" max="8211" width="10" style="1" bestFit="1" customWidth="1"/>
    <col min="8212" max="8213" width="9.44140625" style="1" bestFit="1" customWidth="1"/>
    <col min="8214" max="8214" width="10.33203125" style="1" bestFit="1" customWidth="1"/>
    <col min="8215" max="8215" width="10" style="1" bestFit="1" customWidth="1"/>
    <col min="8216" max="8218" width="9.44140625" style="1" bestFit="1" customWidth="1"/>
    <col min="8219" max="8219" width="9.33203125" style="1" bestFit="1" customWidth="1"/>
    <col min="8220" max="8220" width="9.6640625" style="1" bestFit="1" customWidth="1"/>
    <col min="8221" max="8231" width="9.33203125" style="1" bestFit="1" customWidth="1"/>
    <col min="8232" max="8232" width="10" style="1" bestFit="1" customWidth="1"/>
    <col min="8233" max="8235" width="9.33203125" style="1" bestFit="1" customWidth="1"/>
    <col min="8236" max="8236" width="10.5546875" style="1" customWidth="1"/>
    <col min="8237" max="8242" width="9.33203125" style="1" bestFit="1" customWidth="1"/>
    <col min="8243" max="8245" width="9.33203125" style="1"/>
    <col min="8246" max="8251" width="9.33203125" style="1" bestFit="1" customWidth="1"/>
    <col min="8252" max="8456" width="9.33203125" style="1"/>
    <col min="8457" max="8457" width="13.44140625" style="1" customWidth="1"/>
    <col min="8458" max="8461" width="9.44140625" style="1" bestFit="1" customWidth="1"/>
    <col min="8462" max="8463" width="11" style="1" bestFit="1" customWidth="1"/>
    <col min="8464" max="8465" width="9.44140625" style="1" bestFit="1" customWidth="1"/>
    <col min="8466" max="8466" width="10.33203125" style="1" bestFit="1" customWidth="1"/>
    <col min="8467" max="8467" width="10" style="1" bestFit="1" customWidth="1"/>
    <col min="8468" max="8469" width="9.44140625" style="1" bestFit="1" customWidth="1"/>
    <col min="8470" max="8470" width="10.33203125" style="1" bestFit="1" customWidth="1"/>
    <col min="8471" max="8471" width="10" style="1" bestFit="1" customWidth="1"/>
    <col min="8472" max="8474" width="9.44140625" style="1" bestFit="1" customWidth="1"/>
    <col min="8475" max="8475" width="9.33203125" style="1" bestFit="1" customWidth="1"/>
    <col min="8476" max="8476" width="9.6640625" style="1" bestFit="1" customWidth="1"/>
    <col min="8477" max="8487" width="9.33203125" style="1" bestFit="1" customWidth="1"/>
    <col min="8488" max="8488" width="10" style="1" bestFit="1" customWidth="1"/>
    <col min="8489" max="8491" width="9.33203125" style="1" bestFit="1" customWidth="1"/>
    <col min="8492" max="8492" width="10.5546875" style="1" customWidth="1"/>
    <col min="8493" max="8498" width="9.33203125" style="1" bestFit="1" customWidth="1"/>
    <col min="8499" max="8501" width="9.33203125" style="1"/>
    <col min="8502" max="8507" width="9.33203125" style="1" bestFit="1" customWidth="1"/>
    <col min="8508" max="8712" width="9.33203125" style="1"/>
    <col min="8713" max="8713" width="13.44140625" style="1" customWidth="1"/>
    <col min="8714" max="8717" width="9.44140625" style="1" bestFit="1" customWidth="1"/>
    <col min="8718" max="8719" width="11" style="1" bestFit="1" customWidth="1"/>
    <col min="8720" max="8721" width="9.44140625" style="1" bestFit="1" customWidth="1"/>
    <col min="8722" max="8722" width="10.33203125" style="1" bestFit="1" customWidth="1"/>
    <col min="8723" max="8723" width="10" style="1" bestFit="1" customWidth="1"/>
    <col min="8724" max="8725" width="9.44140625" style="1" bestFit="1" customWidth="1"/>
    <col min="8726" max="8726" width="10.33203125" style="1" bestFit="1" customWidth="1"/>
    <col min="8727" max="8727" width="10" style="1" bestFit="1" customWidth="1"/>
    <col min="8728" max="8730" width="9.44140625" style="1" bestFit="1" customWidth="1"/>
    <col min="8731" max="8731" width="9.33203125" style="1" bestFit="1" customWidth="1"/>
    <col min="8732" max="8732" width="9.6640625" style="1" bestFit="1" customWidth="1"/>
    <col min="8733" max="8743" width="9.33203125" style="1" bestFit="1" customWidth="1"/>
    <col min="8744" max="8744" width="10" style="1" bestFit="1" customWidth="1"/>
    <col min="8745" max="8747" width="9.33203125" style="1" bestFit="1" customWidth="1"/>
    <col min="8748" max="8748" width="10.5546875" style="1" customWidth="1"/>
    <col min="8749" max="8754" width="9.33203125" style="1" bestFit="1" customWidth="1"/>
    <col min="8755" max="8757" width="9.33203125" style="1"/>
    <col min="8758" max="8763" width="9.33203125" style="1" bestFit="1" customWidth="1"/>
    <col min="8764" max="8968" width="9.33203125" style="1"/>
    <col min="8969" max="8969" width="13.44140625" style="1" customWidth="1"/>
    <col min="8970" max="8973" width="9.44140625" style="1" bestFit="1" customWidth="1"/>
    <col min="8974" max="8975" width="11" style="1" bestFit="1" customWidth="1"/>
    <col min="8976" max="8977" width="9.44140625" style="1" bestFit="1" customWidth="1"/>
    <col min="8978" max="8978" width="10.33203125" style="1" bestFit="1" customWidth="1"/>
    <col min="8979" max="8979" width="10" style="1" bestFit="1" customWidth="1"/>
    <col min="8980" max="8981" width="9.44140625" style="1" bestFit="1" customWidth="1"/>
    <col min="8982" max="8982" width="10.33203125" style="1" bestFit="1" customWidth="1"/>
    <col min="8983" max="8983" width="10" style="1" bestFit="1" customWidth="1"/>
    <col min="8984" max="8986" width="9.44140625" style="1" bestFit="1" customWidth="1"/>
    <col min="8987" max="8987" width="9.33203125" style="1" bestFit="1" customWidth="1"/>
    <col min="8988" max="8988" width="9.6640625" style="1" bestFit="1" customWidth="1"/>
    <col min="8989" max="8999" width="9.33203125" style="1" bestFit="1" customWidth="1"/>
    <col min="9000" max="9000" width="10" style="1" bestFit="1" customWidth="1"/>
    <col min="9001" max="9003" width="9.33203125" style="1" bestFit="1" customWidth="1"/>
    <col min="9004" max="9004" width="10.5546875" style="1" customWidth="1"/>
    <col min="9005" max="9010" width="9.33203125" style="1" bestFit="1" customWidth="1"/>
    <col min="9011" max="9013" width="9.33203125" style="1"/>
    <col min="9014" max="9019" width="9.33203125" style="1" bestFit="1" customWidth="1"/>
    <col min="9020" max="9224" width="9.33203125" style="1"/>
    <col min="9225" max="9225" width="13.44140625" style="1" customWidth="1"/>
    <col min="9226" max="9229" width="9.44140625" style="1" bestFit="1" customWidth="1"/>
    <col min="9230" max="9231" width="11" style="1" bestFit="1" customWidth="1"/>
    <col min="9232" max="9233" width="9.44140625" style="1" bestFit="1" customWidth="1"/>
    <col min="9234" max="9234" width="10.33203125" style="1" bestFit="1" customWidth="1"/>
    <col min="9235" max="9235" width="10" style="1" bestFit="1" customWidth="1"/>
    <col min="9236" max="9237" width="9.44140625" style="1" bestFit="1" customWidth="1"/>
    <col min="9238" max="9238" width="10.33203125" style="1" bestFit="1" customWidth="1"/>
    <col min="9239" max="9239" width="10" style="1" bestFit="1" customWidth="1"/>
    <col min="9240" max="9242" width="9.44140625" style="1" bestFit="1" customWidth="1"/>
    <col min="9243" max="9243" width="9.33203125" style="1" bestFit="1" customWidth="1"/>
    <col min="9244" max="9244" width="9.6640625" style="1" bestFit="1" customWidth="1"/>
    <col min="9245" max="9255" width="9.33203125" style="1" bestFit="1" customWidth="1"/>
    <col min="9256" max="9256" width="10" style="1" bestFit="1" customWidth="1"/>
    <col min="9257" max="9259" width="9.33203125" style="1" bestFit="1" customWidth="1"/>
    <col min="9260" max="9260" width="10.5546875" style="1" customWidth="1"/>
    <col min="9261" max="9266" width="9.33203125" style="1" bestFit="1" customWidth="1"/>
    <col min="9267" max="9269" width="9.33203125" style="1"/>
    <col min="9270" max="9275" width="9.33203125" style="1" bestFit="1" customWidth="1"/>
    <col min="9276" max="9480" width="9.33203125" style="1"/>
    <col min="9481" max="9481" width="13.44140625" style="1" customWidth="1"/>
    <col min="9482" max="9485" width="9.44140625" style="1" bestFit="1" customWidth="1"/>
    <col min="9486" max="9487" width="11" style="1" bestFit="1" customWidth="1"/>
    <col min="9488" max="9489" width="9.44140625" style="1" bestFit="1" customWidth="1"/>
    <col min="9490" max="9490" width="10.33203125" style="1" bestFit="1" customWidth="1"/>
    <col min="9491" max="9491" width="10" style="1" bestFit="1" customWidth="1"/>
    <col min="9492" max="9493" width="9.44140625" style="1" bestFit="1" customWidth="1"/>
    <col min="9494" max="9494" width="10.33203125" style="1" bestFit="1" customWidth="1"/>
    <col min="9495" max="9495" width="10" style="1" bestFit="1" customWidth="1"/>
    <col min="9496" max="9498" width="9.44140625" style="1" bestFit="1" customWidth="1"/>
    <col min="9499" max="9499" width="9.33203125" style="1" bestFit="1" customWidth="1"/>
    <col min="9500" max="9500" width="9.6640625" style="1" bestFit="1" customWidth="1"/>
    <col min="9501" max="9511" width="9.33203125" style="1" bestFit="1" customWidth="1"/>
    <col min="9512" max="9512" width="10" style="1" bestFit="1" customWidth="1"/>
    <col min="9513" max="9515" width="9.33203125" style="1" bestFit="1" customWidth="1"/>
    <col min="9516" max="9516" width="10.5546875" style="1" customWidth="1"/>
    <col min="9517" max="9522" width="9.33203125" style="1" bestFit="1" customWidth="1"/>
    <col min="9523" max="9525" width="9.33203125" style="1"/>
    <col min="9526" max="9531" width="9.33203125" style="1" bestFit="1" customWidth="1"/>
    <col min="9532" max="9736" width="9.33203125" style="1"/>
    <col min="9737" max="9737" width="13.44140625" style="1" customWidth="1"/>
    <col min="9738" max="9741" width="9.44140625" style="1" bestFit="1" customWidth="1"/>
    <col min="9742" max="9743" width="11" style="1" bestFit="1" customWidth="1"/>
    <col min="9744" max="9745" width="9.44140625" style="1" bestFit="1" customWidth="1"/>
    <col min="9746" max="9746" width="10.33203125" style="1" bestFit="1" customWidth="1"/>
    <col min="9747" max="9747" width="10" style="1" bestFit="1" customWidth="1"/>
    <col min="9748" max="9749" width="9.44140625" style="1" bestFit="1" customWidth="1"/>
    <col min="9750" max="9750" width="10.33203125" style="1" bestFit="1" customWidth="1"/>
    <col min="9751" max="9751" width="10" style="1" bestFit="1" customWidth="1"/>
    <col min="9752" max="9754" width="9.44140625" style="1" bestFit="1" customWidth="1"/>
    <col min="9755" max="9755" width="9.33203125" style="1" bestFit="1" customWidth="1"/>
    <col min="9756" max="9756" width="9.6640625" style="1" bestFit="1" customWidth="1"/>
    <col min="9757" max="9767" width="9.33203125" style="1" bestFit="1" customWidth="1"/>
    <col min="9768" max="9768" width="10" style="1" bestFit="1" customWidth="1"/>
    <col min="9769" max="9771" width="9.33203125" style="1" bestFit="1" customWidth="1"/>
    <col min="9772" max="9772" width="10.5546875" style="1" customWidth="1"/>
    <col min="9773" max="9778" width="9.33203125" style="1" bestFit="1" customWidth="1"/>
    <col min="9779" max="9781" width="9.33203125" style="1"/>
    <col min="9782" max="9787" width="9.33203125" style="1" bestFit="1" customWidth="1"/>
    <col min="9788" max="9992" width="9.33203125" style="1"/>
    <col min="9993" max="9993" width="13.44140625" style="1" customWidth="1"/>
    <col min="9994" max="9997" width="9.44140625" style="1" bestFit="1" customWidth="1"/>
    <col min="9998" max="9999" width="11" style="1" bestFit="1" customWidth="1"/>
    <col min="10000" max="10001" width="9.44140625" style="1" bestFit="1" customWidth="1"/>
    <col min="10002" max="10002" width="10.33203125" style="1" bestFit="1" customWidth="1"/>
    <col min="10003" max="10003" width="10" style="1" bestFit="1" customWidth="1"/>
    <col min="10004" max="10005" width="9.44140625" style="1" bestFit="1" customWidth="1"/>
    <col min="10006" max="10006" width="10.33203125" style="1" bestFit="1" customWidth="1"/>
    <col min="10007" max="10007" width="10" style="1" bestFit="1" customWidth="1"/>
    <col min="10008" max="10010" width="9.44140625" style="1" bestFit="1" customWidth="1"/>
    <col min="10011" max="10011" width="9.33203125" style="1" bestFit="1" customWidth="1"/>
    <col min="10012" max="10012" width="9.6640625" style="1" bestFit="1" customWidth="1"/>
    <col min="10013" max="10023" width="9.33203125" style="1" bestFit="1" customWidth="1"/>
    <col min="10024" max="10024" width="10" style="1" bestFit="1" customWidth="1"/>
    <col min="10025" max="10027" width="9.33203125" style="1" bestFit="1" customWidth="1"/>
    <col min="10028" max="10028" width="10.5546875" style="1" customWidth="1"/>
    <col min="10029" max="10034" width="9.33203125" style="1" bestFit="1" customWidth="1"/>
    <col min="10035" max="10037" width="9.33203125" style="1"/>
    <col min="10038" max="10043" width="9.33203125" style="1" bestFit="1" customWidth="1"/>
    <col min="10044" max="10248" width="9.33203125" style="1"/>
    <col min="10249" max="10249" width="13.44140625" style="1" customWidth="1"/>
    <col min="10250" max="10253" width="9.44140625" style="1" bestFit="1" customWidth="1"/>
    <col min="10254" max="10255" width="11" style="1" bestFit="1" customWidth="1"/>
    <col min="10256" max="10257" width="9.44140625" style="1" bestFit="1" customWidth="1"/>
    <col min="10258" max="10258" width="10.33203125" style="1" bestFit="1" customWidth="1"/>
    <col min="10259" max="10259" width="10" style="1" bestFit="1" customWidth="1"/>
    <col min="10260" max="10261" width="9.44140625" style="1" bestFit="1" customWidth="1"/>
    <col min="10262" max="10262" width="10.33203125" style="1" bestFit="1" customWidth="1"/>
    <col min="10263" max="10263" width="10" style="1" bestFit="1" customWidth="1"/>
    <col min="10264" max="10266" width="9.44140625" style="1" bestFit="1" customWidth="1"/>
    <col min="10267" max="10267" width="9.33203125" style="1" bestFit="1" customWidth="1"/>
    <col min="10268" max="10268" width="9.6640625" style="1" bestFit="1" customWidth="1"/>
    <col min="10269" max="10279" width="9.33203125" style="1" bestFit="1" customWidth="1"/>
    <col min="10280" max="10280" width="10" style="1" bestFit="1" customWidth="1"/>
    <col min="10281" max="10283" width="9.33203125" style="1" bestFit="1" customWidth="1"/>
    <col min="10284" max="10284" width="10.5546875" style="1" customWidth="1"/>
    <col min="10285" max="10290" width="9.33203125" style="1" bestFit="1" customWidth="1"/>
    <col min="10291" max="10293" width="9.33203125" style="1"/>
    <col min="10294" max="10299" width="9.33203125" style="1" bestFit="1" customWidth="1"/>
    <col min="10300" max="10504" width="9.33203125" style="1"/>
    <col min="10505" max="10505" width="13.44140625" style="1" customWidth="1"/>
    <col min="10506" max="10509" width="9.44140625" style="1" bestFit="1" customWidth="1"/>
    <col min="10510" max="10511" width="11" style="1" bestFit="1" customWidth="1"/>
    <col min="10512" max="10513" width="9.44140625" style="1" bestFit="1" customWidth="1"/>
    <col min="10514" max="10514" width="10.33203125" style="1" bestFit="1" customWidth="1"/>
    <col min="10515" max="10515" width="10" style="1" bestFit="1" customWidth="1"/>
    <col min="10516" max="10517" width="9.44140625" style="1" bestFit="1" customWidth="1"/>
    <col min="10518" max="10518" width="10.33203125" style="1" bestFit="1" customWidth="1"/>
    <col min="10519" max="10519" width="10" style="1" bestFit="1" customWidth="1"/>
    <col min="10520" max="10522" width="9.44140625" style="1" bestFit="1" customWidth="1"/>
    <col min="10523" max="10523" width="9.33203125" style="1" bestFit="1" customWidth="1"/>
    <col min="10524" max="10524" width="9.6640625" style="1" bestFit="1" customWidth="1"/>
    <col min="10525" max="10535" width="9.33203125" style="1" bestFit="1" customWidth="1"/>
    <col min="10536" max="10536" width="10" style="1" bestFit="1" customWidth="1"/>
    <col min="10537" max="10539" width="9.33203125" style="1" bestFit="1" customWidth="1"/>
    <col min="10540" max="10540" width="10.5546875" style="1" customWidth="1"/>
    <col min="10541" max="10546" width="9.33203125" style="1" bestFit="1" customWidth="1"/>
    <col min="10547" max="10549" width="9.33203125" style="1"/>
    <col min="10550" max="10555" width="9.33203125" style="1" bestFit="1" customWidth="1"/>
    <col min="10556" max="10760" width="9.33203125" style="1"/>
    <col min="10761" max="10761" width="13.44140625" style="1" customWidth="1"/>
    <col min="10762" max="10765" width="9.44140625" style="1" bestFit="1" customWidth="1"/>
    <col min="10766" max="10767" width="11" style="1" bestFit="1" customWidth="1"/>
    <col min="10768" max="10769" width="9.44140625" style="1" bestFit="1" customWidth="1"/>
    <col min="10770" max="10770" width="10.33203125" style="1" bestFit="1" customWidth="1"/>
    <col min="10771" max="10771" width="10" style="1" bestFit="1" customWidth="1"/>
    <col min="10772" max="10773" width="9.44140625" style="1" bestFit="1" customWidth="1"/>
    <col min="10774" max="10774" width="10.33203125" style="1" bestFit="1" customWidth="1"/>
    <col min="10775" max="10775" width="10" style="1" bestFit="1" customWidth="1"/>
    <col min="10776" max="10778" width="9.44140625" style="1" bestFit="1" customWidth="1"/>
    <col min="10779" max="10779" width="9.33203125" style="1" bestFit="1" customWidth="1"/>
    <col min="10780" max="10780" width="9.6640625" style="1" bestFit="1" customWidth="1"/>
    <col min="10781" max="10791" width="9.33203125" style="1" bestFit="1" customWidth="1"/>
    <col min="10792" max="10792" width="10" style="1" bestFit="1" customWidth="1"/>
    <col min="10793" max="10795" width="9.33203125" style="1" bestFit="1" customWidth="1"/>
    <col min="10796" max="10796" width="10.5546875" style="1" customWidth="1"/>
    <col min="10797" max="10802" width="9.33203125" style="1" bestFit="1" customWidth="1"/>
    <col min="10803" max="10805" width="9.33203125" style="1"/>
    <col min="10806" max="10811" width="9.33203125" style="1" bestFit="1" customWidth="1"/>
    <col min="10812" max="11016" width="9.33203125" style="1"/>
    <col min="11017" max="11017" width="13.44140625" style="1" customWidth="1"/>
    <col min="11018" max="11021" width="9.44140625" style="1" bestFit="1" customWidth="1"/>
    <col min="11022" max="11023" width="11" style="1" bestFit="1" customWidth="1"/>
    <col min="11024" max="11025" width="9.44140625" style="1" bestFit="1" customWidth="1"/>
    <col min="11026" max="11026" width="10.33203125" style="1" bestFit="1" customWidth="1"/>
    <col min="11027" max="11027" width="10" style="1" bestFit="1" customWidth="1"/>
    <col min="11028" max="11029" width="9.44140625" style="1" bestFit="1" customWidth="1"/>
    <col min="11030" max="11030" width="10.33203125" style="1" bestFit="1" customWidth="1"/>
    <col min="11031" max="11031" width="10" style="1" bestFit="1" customWidth="1"/>
    <col min="11032" max="11034" width="9.44140625" style="1" bestFit="1" customWidth="1"/>
    <col min="11035" max="11035" width="9.33203125" style="1" bestFit="1" customWidth="1"/>
    <col min="11036" max="11036" width="9.6640625" style="1" bestFit="1" customWidth="1"/>
    <col min="11037" max="11047" width="9.33203125" style="1" bestFit="1" customWidth="1"/>
    <col min="11048" max="11048" width="10" style="1" bestFit="1" customWidth="1"/>
    <col min="11049" max="11051" width="9.33203125" style="1" bestFit="1" customWidth="1"/>
    <col min="11052" max="11052" width="10.5546875" style="1" customWidth="1"/>
    <col min="11053" max="11058" width="9.33203125" style="1" bestFit="1" customWidth="1"/>
    <col min="11059" max="11061" width="9.33203125" style="1"/>
    <col min="11062" max="11067" width="9.33203125" style="1" bestFit="1" customWidth="1"/>
    <col min="11068" max="11272" width="9.33203125" style="1"/>
    <col min="11273" max="11273" width="13.44140625" style="1" customWidth="1"/>
    <col min="11274" max="11277" width="9.44140625" style="1" bestFit="1" customWidth="1"/>
    <col min="11278" max="11279" width="11" style="1" bestFit="1" customWidth="1"/>
    <col min="11280" max="11281" width="9.44140625" style="1" bestFit="1" customWidth="1"/>
    <col min="11282" max="11282" width="10.33203125" style="1" bestFit="1" customWidth="1"/>
    <col min="11283" max="11283" width="10" style="1" bestFit="1" customWidth="1"/>
    <col min="11284" max="11285" width="9.44140625" style="1" bestFit="1" customWidth="1"/>
    <col min="11286" max="11286" width="10.33203125" style="1" bestFit="1" customWidth="1"/>
    <col min="11287" max="11287" width="10" style="1" bestFit="1" customWidth="1"/>
    <col min="11288" max="11290" width="9.44140625" style="1" bestFit="1" customWidth="1"/>
    <col min="11291" max="11291" width="9.33203125" style="1" bestFit="1" customWidth="1"/>
    <col min="11292" max="11292" width="9.6640625" style="1" bestFit="1" customWidth="1"/>
    <col min="11293" max="11303" width="9.33203125" style="1" bestFit="1" customWidth="1"/>
    <col min="11304" max="11304" width="10" style="1" bestFit="1" customWidth="1"/>
    <col min="11305" max="11307" width="9.33203125" style="1" bestFit="1" customWidth="1"/>
    <col min="11308" max="11308" width="10.5546875" style="1" customWidth="1"/>
    <col min="11309" max="11314" width="9.33203125" style="1" bestFit="1" customWidth="1"/>
    <col min="11315" max="11317" width="9.33203125" style="1"/>
    <col min="11318" max="11323" width="9.33203125" style="1" bestFit="1" customWidth="1"/>
    <col min="11324" max="11528" width="9.33203125" style="1"/>
    <col min="11529" max="11529" width="13.44140625" style="1" customWidth="1"/>
    <col min="11530" max="11533" width="9.44140625" style="1" bestFit="1" customWidth="1"/>
    <col min="11534" max="11535" width="11" style="1" bestFit="1" customWidth="1"/>
    <col min="11536" max="11537" width="9.44140625" style="1" bestFit="1" customWidth="1"/>
    <col min="11538" max="11538" width="10.33203125" style="1" bestFit="1" customWidth="1"/>
    <col min="11539" max="11539" width="10" style="1" bestFit="1" customWidth="1"/>
    <col min="11540" max="11541" width="9.44140625" style="1" bestFit="1" customWidth="1"/>
    <col min="11542" max="11542" width="10.33203125" style="1" bestFit="1" customWidth="1"/>
    <col min="11543" max="11543" width="10" style="1" bestFit="1" customWidth="1"/>
    <col min="11544" max="11546" width="9.44140625" style="1" bestFit="1" customWidth="1"/>
    <col min="11547" max="11547" width="9.33203125" style="1" bestFit="1" customWidth="1"/>
    <col min="11548" max="11548" width="9.6640625" style="1" bestFit="1" customWidth="1"/>
    <col min="11549" max="11559" width="9.33203125" style="1" bestFit="1" customWidth="1"/>
    <col min="11560" max="11560" width="10" style="1" bestFit="1" customWidth="1"/>
    <col min="11561" max="11563" width="9.33203125" style="1" bestFit="1" customWidth="1"/>
    <col min="11564" max="11564" width="10.5546875" style="1" customWidth="1"/>
    <col min="11565" max="11570" width="9.33203125" style="1" bestFit="1" customWidth="1"/>
    <col min="11571" max="11573" width="9.33203125" style="1"/>
    <col min="11574" max="11579" width="9.33203125" style="1" bestFit="1" customWidth="1"/>
    <col min="11580" max="11784" width="9.33203125" style="1"/>
    <col min="11785" max="11785" width="13.44140625" style="1" customWidth="1"/>
    <col min="11786" max="11789" width="9.44140625" style="1" bestFit="1" customWidth="1"/>
    <col min="11790" max="11791" width="11" style="1" bestFit="1" customWidth="1"/>
    <col min="11792" max="11793" width="9.44140625" style="1" bestFit="1" customWidth="1"/>
    <col min="11794" max="11794" width="10.33203125" style="1" bestFit="1" customWidth="1"/>
    <col min="11795" max="11795" width="10" style="1" bestFit="1" customWidth="1"/>
    <col min="11796" max="11797" width="9.44140625" style="1" bestFit="1" customWidth="1"/>
    <col min="11798" max="11798" width="10.33203125" style="1" bestFit="1" customWidth="1"/>
    <col min="11799" max="11799" width="10" style="1" bestFit="1" customWidth="1"/>
    <col min="11800" max="11802" width="9.44140625" style="1" bestFit="1" customWidth="1"/>
    <col min="11803" max="11803" width="9.33203125" style="1" bestFit="1" customWidth="1"/>
    <col min="11804" max="11804" width="9.6640625" style="1" bestFit="1" customWidth="1"/>
    <col min="11805" max="11815" width="9.33203125" style="1" bestFit="1" customWidth="1"/>
    <col min="11816" max="11816" width="10" style="1" bestFit="1" customWidth="1"/>
    <col min="11817" max="11819" width="9.33203125" style="1" bestFit="1" customWidth="1"/>
    <col min="11820" max="11820" width="10.5546875" style="1" customWidth="1"/>
    <col min="11821" max="11826" width="9.33203125" style="1" bestFit="1" customWidth="1"/>
    <col min="11827" max="11829" width="9.33203125" style="1"/>
    <col min="11830" max="11835" width="9.33203125" style="1" bestFit="1" customWidth="1"/>
    <col min="11836" max="12040" width="9.33203125" style="1"/>
    <col min="12041" max="12041" width="13.44140625" style="1" customWidth="1"/>
    <col min="12042" max="12045" width="9.44140625" style="1" bestFit="1" customWidth="1"/>
    <col min="12046" max="12047" width="11" style="1" bestFit="1" customWidth="1"/>
    <col min="12048" max="12049" width="9.44140625" style="1" bestFit="1" customWidth="1"/>
    <col min="12050" max="12050" width="10.33203125" style="1" bestFit="1" customWidth="1"/>
    <col min="12051" max="12051" width="10" style="1" bestFit="1" customWidth="1"/>
    <col min="12052" max="12053" width="9.44140625" style="1" bestFit="1" customWidth="1"/>
    <col min="12054" max="12054" width="10.33203125" style="1" bestFit="1" customWidth="1"/>
    <col min="12055" max="12055" width="10" style="1" bestFit="1" customWidth="1"/>
    <col min="12056" max="12058" width="9.44140625" style="1" bestFit="1" customWidth="1"/>
    <col min="12059" max="12059" width="9.33203125" style="1" bestFit="1" customWidth="1"/>
    <col min="12060" max="12060" width="9.6640625" style="1" bestFit="1" customWidth="1"/>
    <col min="12061" max="12071" width="9.33203125" style="1" bestFit="1" customWidth="1"/>
    <col min="12072" max="12072" width="10" style="1" bestFit="1" customWidth="1"/>
    <col min="12073" max="12075" width="9.33203125" style="1" bestFit="1" customWidth="1"/>
    <col min="12076" max="12076" width="10.5546875" style="1" customWidth="1"/>
    <col min="12077" max="12082" width="9.33203125" style="1" bestFit="1" customWidth="1"/>
    <col min="12083" max="12085" width="9.33203125" style="1"/>
    <col min="12086" max="12091" width="9.33203125" style="1" bestFit="1" customWidth="1"/>
    <col min="12092" max="12296" width="9.33203125" style="1"/>
    <col min="12297" max="12297" width="13.44140625" style="1" customWidth="1"/>
    <col min="12298" max="12301" width="9.44140625" style="1" bestFit="1" customWidth="1"/>
    <col min="12302" max="12303" width="11" style="1" bestFit="1" customWidth="1"/>
    <col min="12304" max="12305" width="9.44140625" style="1" bestFit="1" customWidth="1"/>
    <col min="12306" max="12306" width="10.33203125" style="1" bestFit="1" customWidth="1"/>
    <col min="12307" max="12307" width="10" style="1" bestFit="1" customWidth="1"/>
    <col min="12308" max="12309" width="9.44140625" style="1" bestFit="1" customWidth="1"/>
    <col min="12310" max="12310" width="10.33203125" style="1" bestFit="1" customWidth="1"/>
    <col min="12311" max="12311" width="10" style="1" bestFit="1" customWidth="1"/>
    <col min="12312" max="12314" width="9.44140625" style="1" bestFit="1" customWidth="1"/>
    <col min="12315" max="12315" width="9.33203125" style="1" bestFit="1" customWidth="1"/>
    <col min="12316" max="12316" width="9.6640625" style="1" bestFit="1" customWidth="1"/>
    <col min="12317" max="12327" width="9.33203125" style="1" bestFit="1" customWidth="1"/>
    <col min="12328" max="12328" width="10" style="1" bestFit="1" customWidth="1"/>
    <col min="12329" max="12331" width="9.33203125" style="1" bestFit="1" customWidth="1"/>
    <col min="12332" max="12332" width="10.5546875" style="1" customWidth="1"/>
    <col min="12333" max="12338" width="9.33203125" style="1" bestFit="1" customWidth="1"/>
    <col min="12339" max="12341" width="9.33203125" style="1"/>
    <col min="12342" max="12347" width="9.33203125" style="1" bestFit="1" customWidth="1"/>
    <col min="12348" max="12552" width="9.33203125" style="1"/>
    <col min="12553" max="12553" width="13.44140625" style="1" customWidth="1"/>
    <col min="12554" max="12557" width="9.44140625" style="1" bestFit="1" customWidth="1"/>
    <col min="12558" max="12559" width="11" style="1" bestFit="1" customWidth="1"/>
    <col min="12560" max="12561" width="9.44140625" style="1" bestFit="1" customWidth="1"/>
    <col min="12562" max="12562" width="10.33203125" style="1" bestFit="1" customWidth="1"/>
    <col min="12563" max="12563" width="10" style="1" bestFit="1" customWidth="1"/>
    <col min="12564" max="12565" width="9.44140625" style="1" bestFit="1" customWidth="1"/>
    <col min="12566" max="12566" width="10.33203125" style="1" bestFit="1" customWidth="1"/>
    <col min="12567" max="12567" width="10" style="1" bestFit="1" customWidth="1"/>
    <col min="12568" max="12570" width="9.44140625" style="1" bestFit="1" customWidth="1"/>
    <col min="12571" max="12571" width="9.33203125" style="1" bestFit="1" customWidth="1"/>
    <col min="12572" max="12572" width="9.6640625" style="1" bestFit="1" customWidth="1"/>
    <col min="12573" max="12583" width="9.33203125" style="1" bestFit="1" customWidth="1"/>
    <col min="12584" max="12584" width="10" style="1" bestFit="1" customWidth="1"/>
    <col min="12585" max="12587" width="9.33203125" style="1" bestFit="1" customWidth="1"/>
    <col min="12588" max="12588" width="10.5546875" style="1" customWidth="1"/>
    <col min="12589" max="12594" width="9.33203125" style="1" bestFit="1" customWidth="1"/>
    <col min="12595" max="12597" width="9.33203125" style="1"/>
    <col min="12598" max="12603" width="9.33203125" style="1" bestFit="1" customWidth="1"/>
    <col min="12604" max="12808" width="9.33203125" style="1"/>
    <col min="12809" max="12809" width="13.44140625" style="1" customWidth="1"/>
    <col min="12810" max="12813" width="9.44140625" style="1" bestFit="1" customWidth="1"/>
    <col min="12814" max="12815" width="11" style="1" bestFit="1" customWidth="1"/>
    <col min="12816" max="12817" width="9.44140625" style="1" bestFit="1" customWidth="1"/>
    <col min="12818" max="12818" width="10.33203125" style="1" bestFit="1" customWidth="1"/>
    <col min="12819" max="12819" width="10" style="1" bestFit="1" customWidth="1"/>
    <col min="12820" max="12821" width="9.44140625" style="1" bestFit="1" customWidth="1"/>
    <col min="12822" max="12822" width="10.33203125" style="1" bestFit="1" customWidth="1"/>
    <col min="12823" max="12823" width="10" style="1" bestFit="1" customWidth="1"/>
    <col min="12824" max="12826" width="9.44140625" style="1" bestFit="1" customWidth="1"/>
    <col min="12827" max="12827" width="9.33203125" style="1" bestFit="1" customWidth="1"/>
    <col min="12828" max="12828" width="9.6640625" style="1" bestFit="1" customWidth="1"/>
    <col min="12829" max="12839" width="9.33203125" style="1" bestFit="1" customWidth="1"/>
    <col min="12840" max="12840" width="10" style="1" bestFit="1" customWidth="1"/>
    <col min="12841" max="12843" width="9.33203125" style="1" bestFit="1" customWidth="1"/>
    <col min="12844" max="12844" width="10.5546875" style="1" customWidth="1"/>
    <col min="12845" max="12850" width="9.33203125" style="1" bestFit="1" customWidth="1"/>
    <col min="12851" max="12853" width="9.33203125" style="1"/>
    <col min="12854" max="12859" width="9.33203125" style="1" bestFit="1" customWidth="1"/>
    <col min="12860" max="13064" width="9.33203125" style="1"/>
    <col min="13065" max="13065" width="13.44140625" style="1" customWidth="1"/>
    <col min="13066" max="13069" width="9.44140625" style="1" bestFit="1" customWidth="1"/>
    <col min="13070" max="13071" width="11" style="1" bestFit="1" customWidth="1"/>
    <col min="13072" max="13073" width="9.44140625" style="1" bestFit="1" customWidth="1"/>
    <col min="13074" max="13074" width="10.33203125" style="1" bestFit="1" customWidth="1"/>
    <col min="13075" max="13075" width="10" style="1" bestFit="1" customWidth="1"/>
    <col min="13076" max="13077" width="9.44140625" style="1" bestFit="1" customWidth="1"/>
    <col min="13078" max="13078" width="10.33203125" style="1" bestFit="1" customWidth="1"/>
    <col min="13079" max="13079" width="10" style="1" bestFit="1" customWidth="1"/>
    <col min="13080" max="13082" width="9.44140625" style="1" bestFit="1" customWidth="1"/>
    <col min="13083" max="13083" width="9.33203125" style="1" bestFit="1" customWidth="1"/>
    <col min="13084" max="13084" width="9.6640625" style="1" bestFit="1" customWidth="1"/>
    <col min="13085" max="13095" width="9.33203125" style="1" bestFit="1" customWidth="1"/>
    <col min="13096" max="13096" width="10" style="1" bestFit="1" customWidth="1"/>
    <col min="13097" max="13099" width="9.33203125" style="1" bestFit="1" customWidth="1"/>
    <col min="13100" max="13100" width="10.5546875" style="1" customWidth="1"/>
    <col min="13101" max="13106" width="9.33203125" style="1" bestFit="1" customWidth="1"/>
    <col min="13107" max="13109" width="9.33203125" style="1"/>
    <col min="13110" max="13115" width="9.33203125" style="1" bestFit="1" customWidth="1"/>
    <col min="13116" max="13320" width="9.33203125" style="1"/>
    <col min="13321" max="13321" width="13.44140625" style="1" customWidth="1"/>
    <col min="13322" max="13325" width="9.44140625" style="1" bestFit="1" customWidth="1"/>
    <col min="13326" max="13327" width="11" style="1" bestFit="1" customWidth="1"/>
    <col min="13328" max="13329" width="9.44140625" style="1" bestFit="1" customWidth="1"/>
    <col min="13330" max="13330" width="10.33203125" style="1" bestFit="1" customWidth="1"/>
    <col min="13331" max="13331" width="10" style="1" bestFit="1" customWidth="1"/>
    <col min="13332" max="13333" width="9.44140625" style="1" bestFit="1" customWidth="1"/>
    <col min="13334" max="13334" width="10.33203125" style="1" bestFit="1" customWidth="1"/>
    <col min="13335" max="13335" width="10" style="1" bestFit="1" customWidth="1"/>
    <col min="13336" max="13338" width="9.44140625" style="1" bestFit="1" customWidth="1"/>
    <col min="13339" max="13339" width="9.33203125" style="1" bestFit="1" customWidth="1"/>
    <col min="13340" max="13340" width="9.6640625" style="1" bestFit="1" customWidth="1"/>
    <col min="13341" max="13351" width="9.33203125" style="1" bestFit="1" customWidth="1"/>
    <col min="13352" max="13352" width="10" style="1" bestFit="1" customWidth="1"/>
    <col min="13353" max="13355" width="9.33203125" style="1" bestFit="1" customWidth="1"/>
    <col min="13356" max="13356" width="10.5546875" style="1" customWidth="1"/>
    <col min="13357" max="13362" width="9.33203125" style="1" bestFit="1" customWidth="1"/>
    <col min="13363" max="13365" width="9.33203125" style="1"/>
    <col min="13366" max="13371" width="9.33203125" style="1" bestFit="1" customWidth="1"/>
    <col min="13372" max="13576" width="9.33203125" style="1"/>
    <col min="13577" max="13577" width="13.44140625" style="1" customWidth="1"/>
    <col min="13578" max="13581" width="9.44140625" style="1" bestFit="1" customWidth="1"/>
    <col min="13582" max="13583" width="11" style="1" bestFit="1" customWidth="1"/>
    <col min="13584" max="13585" width="9.44140625" style="1" bestFit="1" customWidth="1"/>
    <col min="13586" max="13586" width="10.33203125" style="1" bestFit="1" customWidth="1"/>
    <col min="13587" max="13587" width="10" style="1" bestFit="1" customWidth="1"/>
    <col min="13588" max="13589" width="9.44140625" style="1" bestFit="1" customWidth="1"/>
    <col min="13590" max="13590" width="10.33203125" style="1" bestFit="1" customWidth="1"/>
    <col min="13591" max="13591" width="10" style="1" bestFit="1" customWidth="1"/>
    <col min="13592" max="13594" width="9.44140625" style="1" bestFit="1" customWidth="1"/>
    <col min="13595" max="13595" width="9.33203125" style="1" bestFit="1" customWidth="1"/>
    <col min="13596" max="13596" width="9.6640625" style="1" bestFit="1" customWidth="1"/>
    <col min="13597" max="13607" width="9.33203125" style="1" bestFit="1" customWidth="1"/>
    <col min="13608" max="13608" width="10" style="1" bestFit="1" customWidth="1"/>
    <col min="13609" max="13611" width="9.33203125" style="1" bestFit="1" customWidth="1"/>
    <col min="13612" max="13612" width="10.5546875" style="1" customWidth="1"/>
    <col min="13613" max="13618" width="9.33203125" style="1" bestFit="1" customWidth="1"/>
    <col min="13619" max="13621" width="9.33203125" style="1"/>
    <col min="13622" max="13627" width="9.33203125" style="1" bestFit="1" customWidth="1"/>
    <col min="13628" max="13832" width="9.33203125" style="1"/>
    <col min="13833" max="13833" width="13.44140625" style="1" customWidth="1"/>
    <col min="13834" max="13837" width="9.44140625" style="1" bestFit="1" customWidth="1"/>
    <col min="13838" max="13839" width="11" style="1" bestFit="1" customWidth="1"/>
    <col min="13840" max="13841" width="9.44140625" style="1" bestFit="1" customWidth="1"/>
    <col min="13842" max="13842" width="10.33203125" style="1" bestFit="1" customWidth="1"/>
    <col min="13843" max="13843" width="10" style="1" bestFit="1" customWidth="1"/>
    <col min="13844" max="13845" width="9.44140625" style="1" bestFit="1" customWidth="1"/>
    <col min="13846" max="13846" width="10.33203125" style="1" bestFit="1" customWidth="1"/>
    <col min="13847" max="13847" width="10" style="1" bestFit="1" customWidth="1"/>
    <col min="13848" max="13850" width="9.44140625" style="1" bestFit="1" customWidth="1"/>
    <col min="13851" max="13851" width="9.33203125" style="1" bestFit="1" customWidth="1"/>
    <col min="13852" max="13852" width="9.6640625" style="1" bestFit="1" customWidth="1"/>
    <col min="13853" max="13863" width="9.33203125" style="1" bestFit="1" customWidth="1"/>
    <col min="13864" max="13864" width="10" style="1" bestFit="1" customWidth="1"/>
    <col min="13865" max="13867" width="9.33203125" style="1" bestFit="1" customWidth="1"/>
    <col min="13868" max="13868" width="10.5546875" style="1" customWidth="1"/>
    <col min="13869" max="13874" width="9.33203125" style="1" bestFit="1" customWidth="1"/>
    <col min="13875" max="13877" width="9.33203125" style="1"/>
    <col min="13878" max="13883" width="9.33203125" style="1" bestFit="1" customWidth="1"/>
    <col min="13884" max="14088" width="9.33203125" style="1"/>
    <col min="14089" max="14089" width="13.44140625" style="1" customWidth="1"/>
    <col min="14090" max="14093" width="9.44140625" style="1" bestFit="1" customWidth="1"/>
    <col min="14094" max="14095" width="11" style="1" bestFit="1" customWidth="1"/>
    <col min="14096" max="14097" width="9.44140625" style="1" bestFit="1" customWidth="1"/>
    <col min="14098" max="14098" width="10.33203125" style="1" bestFit="1" customWidth="1"/>
    <col min="14099" max="14099" width="10" style="1" bestFit="1" customWidth="1"/>
    <col min="14100" max="14101" width="9.44140625" style="1" bestFit="1" customWidth="1"/>
    <col min="14102" max="14102" width="10.33203125" style="1" bestFit="1" customWidth="1"/>
    <col min="14103" max="14103" width="10" style="1" bestFit="1" customWidth="1"/>
    <col min="14104" max="14106" width="9.44140625" style="1" bestFit="1" customWidth="1"/>
    <col min="14107" max="14107" width="9.33203125" style="1" bestFit="1" customWidth="1"/>
    <col min="14108" max="14108" width="9.6640625" style="1" bestFit="1" customWidth="1"/>
    <col min="14109" max="14119" width="9.33203125" style="1" bestFit="1" customWidth="1"/>
    <col min="14120" max="14120" width="10" style="1" bestFit="1" customWidth="1"/>
    <col min="14121" max="14123" width="9.33203125" style="1" bestFit="1" customWidth="1"/>
    <col min="14124" max="14124" width="10.5546875" style="1" customWidth="1"/>
    <col min="14125" max="14130" width="9.33203125" style="1" bestFit="1" customWidth="1"/>
    <col min="14131" max="14133" width="9.33203125" style="1"/>
    <col min="14134" max="14139" width="9.33203125" style="1" bestFit="1" customWidth="1"/>
    <col min="14140" max="14344" width="9.33203125" style="1"/>
    <col min="14345" max="14345" width="13.44140625" style="1" customWidth="1"/>
    <col min="14346" max="14349" width="9.44140625" style="1" bestFit="1" customWidth="1"/>
    <col min="14350" max="14351" width="11" style="1" bestFit="1" customWidth="1"/>
    <col min="14352" max="14353" width="9.44140625" style="1" bestFit="1" customWidth="1"/>
    <col min="14354" max="14354" width="10.33203125" style="1" bestFit="1" customWidth="1"/>
    <col min="14355" max="14355" width="10" style="1" bestFit="1" customWidth="1"/>
    <col min="14356" max="14357" width="9.44140625" style="1" bestFit="1" customWidth="1"/>
    <col min="14358" max="14358" width="10.33203125" style="1" bestFit="1" customWidth="1"/>
    <col min="14359" max="14359" width="10" style="1" bestFit="1" customWidth="1"/>
    <col min="14360" max="14362" width="9.44140625" style="1" bestFit="1" customWidth="1"/>
    <col min="14363" max="14363" width="9.33203125" style="1" bestFit="1" customWidth="1"/>
    <col min="14364" max="14364" width="9.6640625" style="1" bestFit="1" customWidth="1"/>
    <col min="14365" max="14375" width="9.33203125" style="1" bestFit="1" customWidth="1"/>
    <col min="14376" max="14376" width="10" style="1" bestFit="1" customWidth="1"/>
    <col min="14377" max="14379" width="9.33203125" style="1" bestFit="1" customWidth="1"/>
    <col min="14380" max="14380" width="10.5546875" style="1" customWidth="1"/>
    <col min="14381" max="14386" width="9.33203125" style="1" bestFit="1" customWidth="1"/>
    <col min="14387" max="14389" width="9.33203125" style="1"/>
    <col min="14390" max="14395" width="9.33203125" style="1" bestFit="1" customWidth="1"/>
    <col min="14396" max="14600" width="9.33203125" style="1"/>
    <col min="14601" max="14601" width="13.44140625" style="1" customWidth="1"/>
    <col min="14602" max="14605" width="9.44140625" style="1" bestFit="1" customWidth="1"/>
    <col min="14606" max="14607" width="11" style="1" bestFit="1" customWidth="1"/>
    <col min="14608" max="14609" width="9.44140625" style="1" bestFit="1" customWidth="1"/>
    <col min="14610" max="14610" width="10.33203125" style="1" bestFit="1" customWidth="1"/>
    <col min="14611" max="14611" width="10" style="1" bestFit="1" customWidth="1"/>
    <col min="14612" max="14613" width="9.44140625" style="1" bestFit="1" customWidth="1"/>
    <col min="14614" max="14614" width="10.33203125" style="1" bestFit="1" customWidth="1"/>
    <col min="14615" max="14615" width="10" style="1" bestFit="1" customWidth="1"/>
    <col min="14616" max="14618" width="9.44140625" style="1" bestFit="1" customWidth="1"/>
    <col min="14619" max="14619" width="9.33203125" style="1" bestFit="1" customWidth="1"/>
    <col min="14620" max="14620" width="9.6640625" style="1" bestFit="1" customWidth="1"/>
    <col min="14621" max="14631" width="9.33203125" style="1" bestFit="1" customWidth="1"/>
    <col min="14632" max="14632" width="10" style="1" bestFit="1" customWidth="1"/>
    <col min="14633" max="14635" width="9.33203125" style="1" bestFit="1" customWidth="1"/>
    <col min="14636" max="14636" width="10.5546875" style="1" customWidth="1"/>
    <col min="14637" max="14642" width="9.33203125" style="1" bestFit="1" customWidth="1"/>
    <col min="14643" max="14645" width="9.33203125" style="1"/>
    <col min="14646" max="14651" width="9.33203125" style="1" bestFit="1" customWidth="1"/>
    <col min="14652" max="14856" width="9.33203125" style="1"/>
    <col min="14857" max="14857" width="13.44140625" style="1" customWidth="1"/>
    <col min="14858" max="14861" width="9.44140625" style="1" bestFit="1" customWidth="1"/>
    <col min="14862" max="14863" width="11" style="1" bestFit="1" customWidth="1"/>
    <col min="14864" max="14865" width="9.44140625" style="1" bestFit="1" customWidth="1"/>
    <col min="14866" max="14866" width="10.33203125" style="1" bestFit="1" customWidth="1"/>
    <col min="14867" max="14867" width="10" style="1" bestFit="1" customWidth="1"/>
    <col min="14868" max="14869" width="9.44140625" style="1" bestFit="1" customWidth="1"/>
    <col min="14870" max="14870" width="10.33203125" style="1" bestFit="1" customWidth="1"/>
    <col min="14871" max="14871" width="10" style="1" bestFit="1" customWidth="1"/>
    <col min="14872" max="14874" width="9.44140625" style="1" bestFit="1" customWidth="1"/>
    <col min="14875" max="14875" width="9.33203125" style="1" bestFit="1" customWidth="1"/>
    <col min="14876" max="14876" width="9.6640625" style="1" bestFit="1" customWidth="1"/>
    <col min="14877" max="14887" width="9.33203125" style="1" bestFit="1" customWidth="1"/>
    <col min="14888" max="14888" width="10" style="1" bestFit="1" customWidth="1"/>
    <col min="14889" max="14891" width="9.33203125" style="1" bestFit="1" customWidth="1"/>
    <col min="14892" max="14892" width="10.5546875" style="1" customWidth="1"/>
    <col min="14893" max="14898" width="9.33203125" style="1" bestFit="1" customWidth="1"/>
    <col min="14899" max="14901" width="9.33203125" style="1"/>
    <col min="14902" max="14907" width="9.33203125" style="1" bestFit="1" customWidth="1"/>
    <col min="14908" max="15112" width="9.33203125" style="1"/>
    <col min="15113" max="15113" width="13.44140625" style="1" customWidth="1"/>
    <col min="15114" max="15117" width="9.44140625" style="1" bestFit="1" customWidth="1"/>
    <col min="15118" max="15119" width="11" style="1" bestFit="1" customWidth="1"/>
    <col min="15120" max="15121" width="9.44140625" style="1" bestFit="1" customWidth="1"/>
    <col min="15122" max="15122" width="10.33203125" style="1" bestFit="1" customWidth="1"/>
    <col min="15123" max="15123" width="10" style="1" bestFit="1" customWidth="1"/>
    <col min="15124" max="15125" width="9.44140625" style="1" bestFit="1" customWidth="1"/>
    <col min="15126" max="15126" width="10.33203125" style="1" bestFit="1" customWidth="1"/>
    <col min="15127" max="15127" width="10" style="1" bestFit="1" customWidth="1"/>
    <col min="15128" max="15130" width="9.44140625" style="1" bestFit="1" customWidth="1"/>
    <col min="15131" max="15131" width="9.33203125" style="1" bestFit="1" customWidth="1"/>
    <col min="15132" max="15132" width="9.6640625" style="1" bestFit="1" customWidth="1"/>
    <col min="15133" max="15143" width="9.33203125" style="1" bestFit="1" customWidth="1"/>
    <col min="15144" max="15144" width="10" style="1" bestFit="1" customWidth="1"/>
    <col min="15145" max="15147" width="9.33203125" style="1" bestFit="1" customWidth="1"/>
    <col min="15148" max="15148" width="10.5546875" style="1" customWidth="1"/>
    <col min="15149" max="15154" width="9.33203125" style="1" bestFit="1" customWidth="1"/>
    <col min="15155" max="15157" width="9.33203125" style="1"/>
    <col min="15158" max="15163" width="9.33203125" style="1" bestFit="1" customWidth="1"/>
    <col min="15164" max="15368" width="9.33203125" style="1"/>
    <col min="15369" max="15369" width="13.44140625" style="1" customWidth="1"/>
    <col min="15370" max="15373" width="9.44140625" style="1" bestFit="1" customWidth="1"/>
    <col min="15374" max="15375" width="11" style="1" bestFit="1" customWidth="1"/>
    <col min="15376" max="15377" width="9.44140625" style="1" bestFit="1" customWidth="1"/>
    <col min="15378" max="15378" width="10.33203125" style="1" bestFit="1" customWidth="1"/>
    <col min="15379" max="15379" width="10" style="1" bestFit="1" customWidth="1"/>
    <col min="15380" max="15381" width="9.44140625" style="1" bestFit="1" customWidth="1"/>
    <col min="15382" max="15382" width="10.33203125" style="1" bestFit="1" customWidth="1"/>
    <col min="15383" max="15383" width="10" style="1" bestFit="1" customWidth="1"/>
    <col min="15384" max="15386" width="9.44140625" style="1" bestFit="1" customWidth="1"/>
    <col min="15387" max="15387" width="9.33203125" style="1" bestFit="1" customWidth="1"/>
    <col min="15388" max="15388" width="9.6640625" style="1" bestFit="1" customWidth="1"/>
    <col min="15389" max="15399" width="9.33203125" style="1" bestFit="1" customWidth="1"/>
    <col min="15400" max="15400" width="10" style="1" bestFit="1" customWidth="1"/>
    <col min="15401" max="15403" width="9.33203125" style="1" bestFit="1" customWidth="1"/>
    <col min="15404" max="15404" width="10.5546875" style="1" customWidth="1"/>
    <col min="15405" max="15410" width="9.33203125" style="1" bestFit="1" customWidth="1"/>
    <col min="15411" max="15413" width="9.33203125" style="1"/>
    <col min="15414" max="15419" width="9.33203125" style="1" bestFit="1" customWidth="1"/>
    <col min="15420" max="15624" width="9.33203125" style="1"/>
    <col min="15625" max="15625" width="13.44140625" style="1" customWidth="1"/>
    <col min="15626" max="15629" width="9.44140625" style="1" bestFit="1" customWidth="1"/>
    <col min="15630" max="15631" width="11" style="1" bestFit="1" customWidth="1"/>
    <col min="15632" max="15633" width="9.44140625" style="1" bestFit="1" customWidth="1"/>
    <col min="15634" max="15634" width="10.33203125" style="1" bestFit="1" customWidth="1"/>
    <col min="15635" max="15635" width="10" style="1" bestFit="1" customWidth="1"/>
    <col min="15636" max="15637" width="9.44140625" style="1" bestFit="1" customWidth="1"/>
    <col min="15638" max="15638" width="10.33203125" style="1" bestFit="1" customWidth="1"/>
    <col min="15639" max="15639" width="10" style="1" bestFit="1" customWidth="1"/>
    <col min="15640" max="15642" width="9.44140625" style="1" bestFit="1" customWidth="1"/>
    <col min="15643" max="15643" width="9.33203125" style="1" bestFit="1" customWidth="1"/>
    <col min="15644" max="15644" width="9.6640625" style="1" bestFit="1" customWidth="1"/>
    <col min="15645" max="15655" width="9.33203125" style="1" bestFit="1" customWidth="1"/>
    <col min="15656" max="15656" width="10" style="1" bestFit="1" customWidth="1"/>
    <col min="15657" max="15659" width="9.33203125" style="1" bestFit="1" customWidth="1"/>
    <col min="15660" max="15660" width="10.5546875" style="1" customWidth="1"/>
    <col min="15661" max="15666" width="9.33203125" style="1" bestFit="1" customWidth="1"/>
    <col min="15667" max="15669" width="9.33203125" style="1"/>
    <col min="15670" max="15675" width="9.33203125" style="1" bestFit="1" customWidth="1"/>
    <col min="15676" max="15880" width="9.33203125" style="1"/>
    <col min="15881" max="15881" width="13.44140625" style="1" customWidth="1"/>
    <col min="15882" max="15885" width="9.44140625" style="1" bestFit="1" customWidth="1"/>
    <col min="15886" max="15887" width="11" style="1" bestFit="1" customWidth="1"/>
    <col min="15888" max="15889" width="9.44140625" style="1" bestFit="1" customWidth="1"/>
    <col min="15890" max="15890" width="10.33203125" style="1" bestFit="1" customWidth="1"/>
    <col min="15891" max="15891" width="10" style="1" bestFit="1" customWidth="1"/>
    <col min="15892" max="15893" width="9.44140625" style="1" bestFit="1" customWidth="1"/>
    <col min="15894" max="15894" width="10.33203125" style="1" bestFit="1" customWidth="1"/>
    <col min="15895" max="15895" width="10" style="1" bestFit="1" customWidth="1"/>
    <col min="15896" max="15898" width="9.44140625" style="1" bestFit="1" customWidth="1"/>
    <col min="15899" max="15899" width="9.33203125" style="1" bestFit="1" customWidth="1"/>
    <col min="15900" max="15900" width="9.6640625" style="1" bestFit="1" customWidth="1"/>
    <col min="15901" max="15911" width="9.33203125" style="1" bestFit="1" customWidth="1"/>
    <col min="15912" max="15912" width="10" style="1" bestFit="1" customWidth="1"/>
    <col min="15913" max="15915" width="9.33203125" style="1" bestFit="1" customWidth="1"/>
    <col min="15916" max="15916" width="10.5546875" style="1" customWidth="1"/>
    <col min="15917" max="15922" width="9.33203125" style="1" bestFit="1" customWidth="1"/>
    <col min="15923" max="15925" width="9.33203125" style="1"/>
    <col min="15926" max="15931" width="9.33203125" style="1" bestFit="1" customWidth="1"/>
    <col min="15932" max="16136" width="9.33203125" style="1"/>
    <col min="16137" max="16137" width="13.44140625" style="1" customWidth="1"/>
    <col min="16138" max="16141" width="9.44140625" style="1" bestFit="1" customWidth="1"/>
    <col min="16142" max="16143" width="11" style="1" bestFit="1" customWidth="1"/>
    <col min="16144" max="16145" width="9.44140625" style="1" bestFit="1" customWidth="1"/>
    <col min="16146" max="16146" width="10.33203125" style="1" bestFit="1" customWidth="1"/>
    <col min="16147" max="16147" width="10" style="1" bestFit="1" customWidth="1"/>
    <col min="16148" max="16149" width="9.44140625" style="1" bestFit="1" customWidth="1"/>
    <col min="16150" max="16150" width="10.33203125" style="1" bestFit="1" customWidth="1"/>
    <col min="16151" max="16151" width="10" style="1" bestFit="1" customWidth="1"/>
    <col min="16152" max="16154" width="9.44140625" style="1" bestFit="1" customWidth="1"/>
    <col min="16155" max="16155" width="9.33203125" style="1" bestFit="1" customWidth="1"/>
    <col min="16156" max="16156" width="9.6640625" style="1" bestFit="1" customWidth="1"/>
    <col min="16157" max="16167" width="9.33203125" style="1" bestFit="1" customWidth="1"/>
    <col min="16168" max="16168" width="10" style="1" bestFit="1" customWidth="1"/>
    <col min="16169" max="16171" width="9.33203125" style="1" bestFit="1" customWidth="1"/>
    <col min="16172" max="16172" width="10.5546875" style="1" customWidth="1"/>
    <col min="16173" max="16178" width="9.33203125" style="1" bestFit="1" customWidth="1"/>
    <col min="16179" max="16181" width="9.33203125" style="1"/>
    <col min="16182" max="16187" width="9.33203125" style="1" bestFit="1" customWidth="1"/>
    <col min="16188" max="16384" width="9.33203125" style="1"/>
  </cols>
  <sheetData>
    <row r="1" spans="1:19" x14ac:dyDescent="0.3">
      <c r="O1" s="1" t="s">
        <v>50</v>
      </c>
    </row>
    <row r="2" spans="1:19" x14ac:dyDescent="0.3">
      <c r="O2" s="1" t="s">
        <v>47</v>
      </c>
    </row>
    <row r="3" spans="1:19" x14ac:dyDescent="0.2">
      <c r="O3" s="15" t="s">
        <v>51</v>
      </c>
    </row>
    <row r="4" spans="1:19" x14ac:dyDescent="0.2">
      <c r="O4" s="17" t="s">
        <v>48</v>
      </c>
    </row>
    <row r="5" spans="1:19" ht="12" x14ac:dyDescent="0.3">
      <c r="A5" s="41"/>
      <c r="B5" s="43"/>
      <c r="C5" s="43"/>
      <c r="D5" s="43" t="s">
        <v>58</v>
      </c>
      <c r="E5" s="43"/>
      <c r="F5" s="43" t="s">
        <v>59</v>
      </c>
      <c r="G5" s="43"/>
      <c r="H5" s="43" t="s">
        <v>60</v>
      </c>
      <c r="I5" s="43"/>
      <c r="J5" s="43" t="s">
        <v>43</v>
      </c>
      <c r="K5" s="43"/>
      <c r="L5" s="43"/>
      <c r="M5" s="43"/>
      <c r="N5" s="43"/>
      <c r="O5" s="43"/>
      <c r="P5" s="43"/>
      <c r="Q5" s="43"/>
      <c r="R5" s="43"/>
      <c r="S5" s="43"/>
    </row>
    <row r="6" spans="1:19" ht="12" x14ac:dyDescent="0.3">
      <c r="A6" s="42" t="s">
        <v>73</v>
      </c>
      <c r="B6" s="67" t="s">
        <v>67</v>
      </c>
      <c r="C6" s="67" t="s">
        <v>0</v>
      </c>
      <c r="D6" s="67" t="s">
        <v>7</v>
      </c>
      <c r="E6" s="67" t="s">
        <v>43</v>
      </c>
      <c r="F6" s="67" t="s">
        <v>7</v>
      </c>
      <c r="G6" s="67" t="s">
        <v>43</v>
      </c>
      <c r="H6" s="67" t="s">
        <v>7</v>
      </c>
      <c r="I6" s="67" t="s">
        <v>43</v>
      </c>
      <c r="J6" s="67" t="s">
        <v>7</v>
      </c>
      <c r="K6" s="67" t="s">
        <v>43</v>
      </c>
      <c r="L6" s="67" t="s">
        <v>62</v>
      </c>
      <c r="M6" s="67" t="s">
        <v>63</v>
      </c>
      <c r="N6" s="67" t="s">
        <v>64</v>
      </c>
      <c r="O6" s="67" t="s">
        <v>10</v>
      </c>
      <c r="P6" s="67" t="s">
        <v>62</v>
      </c>
      <c r="Q6" s="67" t="s">
        <v>63</v>
      </c>
      <c r="R6" s="67" t="s">
        <v>64</v>
      </c>
      <c r="S6" s="67" t="s">
        <v>10</v>
      </c>
    </row>
    <row r="7" spans="1:19" ht="12" x14ac:dyDescent="0.3">
      <c r="A7" s="77">
        <v>0</v>
      </c>
      <c r="B7" s="77" t="s">
        <v>44</v>
      </c>
      <c r="C7" s="77" t="s">
        <v>5</v>
      </c>
      <c r="D7" s="78">
        <v>21909.830741999998</v>
      </c>
      <c r="E7" s="78">
        <v>36601.801153</v>
      </c>
      <c r="F7" s="1">
        <v>72950.961047000004</v>
      </c>
      <c r="G7" s="1">
        <v>96414.473155</v>
      </c>
      <c r="H7" s="1">
        <v>58060.071389999997</v>
      </c>
      <c r="I7" s="1">
        <v>67757.081619999997</v>
      </c>
      <c r="J7" s="1">
        <v>153224.73423</v>
      </c>
      <c r="K7" s="1">
        <v>201201.86280999999</v>
      </c>
      <c r="L7" s="1">
        <f>IF(D7="","x",100*D7/E7)</f>
        <v>59.85997970540911</v>
      </c>
      <c r="M7" s="1">
        <f>IF(F7="","x",100*F7/G7)</f>
        <v>75.66391088371239</v>
      </c>
      <c r="N7" s="1">
        <f>IF(H7="","x",100*H7/I7)</f>
        <v>85.688565684715513</v>
      </c>
      <c r="O7" s="1">
        <f>IF(J7="","x",100*J7/K7)</f>
        <v>76.154729429465576</v>
      </c>
      <c r="P7" s="35">
        <v>59.85997970540911</v>
      </c>
      <c r="Q7" s="35">
        <v>75.66391088371239</v>
      </c>
      <c r="R7" s="35">
        <v>85.688565684715513</v>
      </c>
      <c r="S7" s="35">
        <v>76.154729429465576</v>
      </c>
    </row>
    <row r="8" spans="1:19" ht="12" x14ac:dyDescent="0.3">
      <c r="A8" s="75"/>
      <c r="B8" s="75"/>
      <c r="C8" s="75" t="s">
        <v>6</v>
      </c>
      <c r="D8" s="72">
        <v>7416.9496024999999</v>
      </c>
      <c r="E8" s="72">
        <v>16846.271525</v>
      </c>
      <c r="F8" s="1">
        <v>17657.250286999999</v>
      </c>
      <c r="G8" s="1">
        <v>29013.030504999999</v>
      </c>
      <c r="H8" s="1">
        <v>10702.79873</v>
      </c>
      <c r="I8" s="1">
        <v>14157.768969999999</v>
      </c>
      <c r="J8" s="1">
        <v>35851.561331999997</v>
      </c>
      <c r="K8" s="1">
        <v>60128.922852000003</v>
      </c>
      <c r="L8" s="1">
        <f>IF(D8="","x",100*D8/E8)</f>
        <v>44.027247165600933</v>
      </c>
      <c r="M8" s="1">
        <f>IF(F8="","x",100*F8/G8)</f>
        <v>60.859723991800905</v>
      </c>
      <c r="N8" s="1">
        <f>IF(H8="","x",100*H8/I8)</f>
        <v>75.596647696957035</v>
      </c>
      <c r="O8" s="1">
        <f>IF(J8="","x",100*J8/K8)</f>
        <v>59.62448623974894</v>
      </c>
      <c r="P8" s="35">
        <v>44.027247165600933</v>
      </c>
      <c r="Q8" s="35">
        <v>60.859723991800905</v>
      </c>
      <c r="R8" s="35">
        <v>75.596647696957035</v>
      </c>
      <c r="S8" s="35">
        <v>59.62448623974894</v>
      </c>
    </row>
    <row r="9" spans="1:19" ht="12" x14ac:dyDescent="0.3">
      <c r="A9" s="75"/>
      <c r="B9" s="75"/>
      <c r="C9" s="75"/>
      <c r="D9" s="72"/>
      <c r="E9" s="72"/>
      <c r="L9" s="1" t="str">
        <f t="shared" ref="L9:L72" si="0">IF(D9="","x",100*D9/E9)</f>
        <v>x</v>
      </c>
      <c r="M9" s="1" t="str">
        <f t="shared" ref="M9:M72" si="1">IF(F9="","x",100*F9/G9)</f>
        <v>x</v>
      </c>
      <c r="N9" s="1" t="str">
        <f t="shared" ref="N9:N72" si="2">IF(H9="","x",100*H9/I9)</f>
        <v>x</v>
      </c>
      <c r="O9" s="1" t="str">
        <f t="shared" ref="O9:O72" si="3">IF(J9="","x",100*J9/K9)</f>
        <v>x</v>
      </c>
      <c r="P9" s="35"/>
      <c r="Q9" s="35"/>
      <c r="R9" s="35"/>
      <c r="S9" s="35"/>
    </row>
    <row r="10" spans="1:19" ht="12" x14ac:dyDescent="0.3">
      <c r="A10" s="77">
        <v>1</v>
      </c>
      <c r="B10" s="77" t="s">
        <v>39</v>
      </c>
      <c r="C10" s="77" t="s">
        <v>5</v>
      </c>
      <c r="D10" s="78">
        <v>335.28414249999997</v>
      </c>
      <c r="E10" s="78">
        <v>593.99368500000003</v>
      </c>
      <c r="F10" s="1">
        <v>1633.7253450000001</v>
      </c>
      <c r="G10" s="1">
        <v>1982.0478250000001</v>
      </c>
      <c r="H10" s="1">
        <v>1823.5884625000001</v>
      </c>
      <c r="I10" s="1">
        <v>2061.4331324999998</v>
      </c>
      <c r="J10" s="1">
        <v>3807.1028500000002</v>
      </c>
      <c r="K10" s="1">
        <v>4664.1337874999999</v>
      </c>
      <c r="L10" s="1">
        <f t="shared" si="0"/>
        <v>56.445741927374179</v>
      </c>
      <c r="M10" s="1">
        <f t="shared" si="1"/>
        <v>82.426131417893515</v>
      </c>
      <c r="N10" s="1">
        <f t="shared" si="2"/>
        <v>88.462169048794024</v>
      </c>
      <c r="O10" s="1">
        <f t="shared" si="3"/>
        <v>81.625078169994509</v>
      </c>
      <c r="P10" s="35">
        <v>56.445741927374179</v>
      </c>
      <c r="Q10" s="35">
        <v>82.426131417893515</v>
      </c>
      <c r="R10" s="35">
        <v>88.462169048794024</v>
      </c>
      <c r="S10" s="35">
        <v>81.625078169994509</v>
      </c>
    </row>
    <row r="11" spans="1:19" ht="12" x14ac:dyDescent="0.3">
      <c r="A11" s="75"/>
      <c r="B11" s="75"/>
      <c r="C11" s="75" t="s">
        <v>6</v>
      </c>
      <c r="D11" s="72">
        <v>129.57628249999999</v>
      </c>
      <c r="E11" s="72">
        <v>215.7253475</v>
      </c>
      <c r="F11" s="1">
        <v>468.13888750000001</v>
      </c>
      <c r="G11" s="1">
        <v>592.54495750000001</v>
      </c>
      <c r="H11" s="1">
        <v>334.348455</v>
      </c>
      <c r="I11" s="1">
        <v>391.5068425</v>
      </c>
      <c r="J11" s="1">
        <v>932.61078499999996</v>
      </c>
      <c r="K11" s="1">
        <v>1201.8231499999999</v>
      </c>
      <c r="L11" s="1">
        <f t="shared" si="0"/>
        <v>60.065395189594028</v>
      </c>
      <c r="M11" s="1">
        <f t="shared" si="1"/>
        <v>79.004788003786189</v>
      </c>
      <c r="N11" s="1">
        <f t="shared" si="2"/>
        <v>85.400411616049865</v>
      </c>
      <c r="O11" s="1">
        <f t="shared" si="3"/>
        <v>77.599668886391484</v>
      </c>
      <c r="P11" s="35">
        <v>60.065395189594028</v>
      </c>
      <c r="Q11" s="35">
        <v>79.004788003786189</v>
      </c>
      <c r="R11" s="35">
        <v>85.400411616049865</v>
      </c>
      <c r="S11" s="35">
        <v>77.599668886391484</v>
      </c>
    </row>
    <row r="12" spans="1:19" ht="12" x14ac:dyDescent="0.3">
      <c r="A12" s="75"/>
      <c r="B12" s="75"/>
      <c r="C12" s="75"/>
      <c r="D12" s="72"/>
      <c r="E12" s="72"/>
      <c r="L12" s="1" t="str">
        <f t="shared" si="0"/>
        <v>x</v>
      </c>
      <c r="M12" s="1" t="str">
        <f t="shared" si="1"/>
        <v>x</v>
      </c>
      <c r="N12" s="1" t="str">
        <f t="shared" si="2"/>
        <v>x</v>
      </c>
      <c r="O12" s="1" t="str">
        <f t="shared" si="3"/>
        <v>x</v>
      </c>
      <c r="P12" s="35"/>
      <c r="Q12" s="35"/>
      <c r="R12" s="35"/>
      <c r="S12" s="35"/>
    </row>
    <row r="13" spans="1:19" ht="12" x14ac:dyDescent="0.3">
      <c r="A13" s="77">
        <v>2</v>
      </c>
      <c r="B13" s="77" t="s">
        <v>20</v>
      </c>
      <c r="C13" s="77" t="s">
        <v>5</v>
      </c>
      <c r="D13" s="78">
        <v>39.721814999999999</v>
      </c>
      <c r="E13" s="78">
        <v>61.703035</v>
      </c>
      <c r="F13" s="1">
        <v>240.08181500000001</v>
      </c>
      <c r="G13" s="1">
        <v>300.76763999999997</v>
      </c>
      <c r="H13" s="1">
        <v>209.736165</v>
      </c>
      <c r="I13" s="1">
        <v>243.870475</v>
      </c>
      <c r="J13" s="1">
        <v>489.53979500000003</v>
      </c>
      <c r="K13" s="1">
        <v>606.34114999999997</v>
      </c>
      <c r="L13" s="1">
        <f t="shared" si="0"/>
        <v>64.375787998110624</v>
      </c>
      <c r="M13" s="1">
        <f t="shared" si="1"/>
        <v>79.823020521755595</v>
      </c>
      <c r="N13" s="1">
        <f t="shared" si="2"/>
        <v>86.003098571075483</v>
      </c>
      <c r="O13" s="1">
        <f t="shared" si="3"/>
        <v>80.736693361484711</v>
      </c>
      <c r="P13" s="35">
        <v>64.375787998110624</v>
      </c>
      <c r="Q13" s="35">
        <v>79.823020521755595</v>
      </c>
      <c r="R13" s="35">
        <v>86.003098571075483</v>
      </c>
      <c r="S13" s="35">
        <v>80.736693361484711</v>
      </c>
    </row>
    <row r="14" spans="1:19" ht="12" x14ac:dyDescent="0.3">
      <c r="A14" s="75"/>
      <c r="B14" s="75"/>
      <c r="C14" s="75" t="s">
        <v>6</v>
      </c>
      <c r="D14" s="72">
        <v>5.7945225000000002</v>
      </c>
      <c r="E14" s="72">
        <v>12.55071</v>
      </c>
      <c r="F14" s="1">
        <v>63.780394999999999</v>
      </c>
      <c r="G14" s="1">
        <v>92.400414999999995</v>
      </c>
      <c r="H14" s="1">
        <v>54.837805000000003</v>
      </c>
      <c r="I14" s="1">
        <v>67.900350000000003</v>
      </c>
      <c r="J14" s="1">
        <v>124.4127225</v>
      </c>
      <c r="K14" s="1">
        <v>172.85147499999999</v>
      </c>
      <c r="L14" s="1">
        <f t="shared" si="0"/>
        <v>46.168882079181181</v>
      </c>
      <c r="M14" s="1">
        <f t="shared" si="1"/>
        <v>69.026091495368291</v>
      </c>
      <c r="N14" s="1">
        <f t="shared" si="2"/>
        <v>80.762183110985447</v>
      </c>
      <c r="O14" s="1">
        <f t="shared" si="3"/>
        <v>71.976662333948852</v>
      </c>
      <c r="P14" s="35">
        <v>46.168882079181181</v>
      </c>
      <c r="Q14" s="35">
        <v>69.026091495368291</v>
      </c>
      <c r="R14" s="35">
        <v>80.762183110985447</v>
      </c>
      <c r="S14" s="35">
        <v>71.976662333948852</v>
      </c>
    </row>
    <row r="15" spans="1:19" ht="12" x14ac:dyDescent="0.3">
      <c r="A15" s="75"/>
      <c r="B15" s="75"/>
      <c r="C15" s="75"/>
      <c r="D15" s="72"/>
      <c r="E15" s="72"/>
      <c r="L15" s="1" t="str">
        <f t="shared" si="0"/>
        <v>x</v>
      </c>
      <c r="M15" s="1" t="str">
        <f t="shared" si="1"/>
        <v>x</v>
      </c>
      <c r="N15" s="1" t="str">
        <f t="shared" si="2"/>
        <v>x</v>
      </c>
      <c r="O15" s="1" t="str">
        <f t="shared" si="3"/>
        <v>x</v>
      </c>
      <c r="P15" s="35"/>
      <c r="Q15" s="35"/>
      <c r="R15" s="35"/>
      <c r="S15" s="35"/>
    </row>
    <row r="16" spans="1:19" ht="12" x14ac:dyDescent="0.3">
      <c r="A16" s="77">
        <v>3</v>
      </c>
      <c r="B16" s="77" t="s">
        <v>46</v>
      </c>
      <c r="C16" s="77" t="s">
        <v>5</v>
      </c>
      <c r="D16" s="78">
        <v>3526.2316150000001</v>
      </c>
      <c r="E16" s="78">
        <v>5512.1710224999997</v>
      </c>
      <c r="F16" s="1">
        <v>17099.874515</v>
      </c>
      <c r="G16" s="1">
        <v>20353.478583</v>
      </c>
      <c r="H16" s="1">
        <v>9892.0020175000009</v>
      </c>
      <c r="I16" s="1">
        <v>11009.147238</v>
      </c>
      <c r="J16" s="1">
        <v>30590.024004999999</v>
      </c>
      <c r="K16" s="1">
        <v>36962.227559999999</v>
      </c>
      <c r="L16" s="1">
        <f t="shared" si="0"/>
        <v>63.971738188208583</v>
      </c>
      <c r="M16" s="1">
        <f t="shared" si="1"/>
        <v>84.014506145806763</v>
      </c>
      <c r="N16" s="1">
        <f t="shared" si="2"/>
        <v>89.852572625752742</v>
      </c>
      <c r="O16" s="1">
        <f t="shared" si="3"/>
        <v>82.760228547762338</v>
      </c>
      <c r="P16" s="35">
        <v>63.971738188208583</v>
      </c>
      <c r="Q16" s="35">
        <v>84.014506145806763</v>
      </c>
      <c r="R16" s="35">
        <v>89.852572625752742</v>
      </c>
      <c r="S16" s="35">
        <v>82.760228547762338</v>
      </c>
    </row>
    <row r="17" spans="1:19" ht="12" x14ac:dyDescent="0.3">
      <c r="A17" s="75"/>
      <c r="B17" s="75"/>
      <c r="C17" s="75" t="s">
        <v>6</v>
      </c>
      <c r="D17" s="72">
        <v>1012.3374275</v>
      </c>
      <c r="E17" s="72">
        <v>1827.0871500000001</v>
      </c>
      <c r="F17" s="1">
        <v>5079.9723375000003</v>
      </c>
      <c r="G17" s="1">
        <v>7145.1720825000002</v>
      </c>
      <c r="H17" s="1">
        <v>2813.5989749999999</v>
      </c>
      <c r="I17" s="1">
        <v>3441.188165</v>
      </c>
      <c r="J17" s="1">
        <v>8933.0806475000009</v>
      </c>
      <c r="K17" s="1">
        <v>12445.99418</v>
      </c>
      <c r="L17" s="1">
        <f t="shared" si="0"/>
        <v>55.407177895154042</v>
      </c>
      <c r="M17" s="1">
        <f t="shared" si="1"/>
        <v>71.096570927128539</v>
      </c>
      <c r="N17" s="1">
        <f t="shared" si="2"/>
        <v>81.762427396933688</v>
      </c>
      <c r="O17" s="1">
        <f t="shared" si="3"/>
        <v>71.774745498876669</v>
      </c>
      <c r="P17" s="35">
        <v>55.407177895154042</v>
      </c>
      <c r="Q17" s="35">
        <v>71.096570927128539</v>
      </c>
      <c r="R17" s="35">
        <v>81.762427396933688</v>
      </c>
      <c r="S17" s="35">
        <v>71.774745498876669</v>
      </c>
    </row>
    <row r="18" spans="1:19" ht="12" x14ac:dyDescent="0.3">
      <c r="A18" s="75"/>
      <c r="B18" s="75"/>
      <c r="C18" s="75"/>
      <c r="D18" s="72"/>
      <c r="E18" s="72"/>
      <c r="L18" s="1" t="str">
        <f t="shared" si="0"/>
        <v>x</v>
      </c>
      <c r="M18" s="1" t="str">
        <f t="shared" si="1"/>
        <v>x</v>
      </c>
      <c r="N18" s="1" t="str">
        <f t="shared" si="2"/>
        <v>x</v>
      </c>
      <c r="O18" s="1" t="str">
        <f t="shared" si="3"/>
        <v>x</v>
      </c>
      <c r="P18" s="35"/>
      <c r="Q18" s="35"/>
      <c r="R18" s="35"/>
      <c r="S18" s="35"/>
    </row>
    <row r="19" spans="1:19" ht="12" x14ac:dyDescent="0.3">
      <c r="A19" s="77">
        <v>4</v>
      </c>
      <c r="B19" s="77" t="s">
        <v>19</v>
      </c>
      <c r="C19" s="77" t="s">
        <v>5</v>
      </c>
      <c r="D19" s="78">
        <v>270.52471500000001</v>
      </c>
      <c r="E19" s="78">
        <v>455.94567749999999</v>
      </c>
      <c r="F19" s="1">
        <v>900.21996000000001</v>
      </c>
      <c r="G19" s="1">
        <v>1121.5213325</v>
      </c>
      <c r="H19" s="1">
        <v>900.97824249999996</v>
      </c>
      <c r="I19" s="1">
        <v>1016.4459125</v>
      </c>
      <c r="J19" s="1">
        <v>2088.2005574999998</v>
      </c>
      <c r="K19" s="1">
        <v>2622.5577400000002</v>
      </c>
      <c r="L19" s="1">
        <f t="shared" si="0"/>
        <v>59.332663593460651</v>
      </c>
      <c r="M19" s="1">
        <f t="shared" si="1"/>
        <v>80.267751839664626</v>
      </c>
      <c r="N19" s="1">
        <f t="shared" si="2"/>
        <v>88.640057618412627</v>
      </c>
      <c r="O19" s="1">
        <f t="shared" si="3"/>
        <v>79.6245789234749</v>
      </c>
      <c r="P19" s="35">
        <v>59.332663593460651</v>
      </c>
      <c r="Q19" s="35">
        <v>80.267751839664626</v>
      </c>
      <c r="R19" s="35">
        <v>88.640057618412627</v>
      </c>
      <c r="S19" s="35">
        <v>79.6245789234749</v>
      </c>
    </row>
    <row r="20" spans="1:19" ht="12" x14ac:dyDescent="0.3">
      <c r="A20" s="75"/>
      <c r="B20" s="75"/>
      <c r="C20" s="75" t="s">
        <v>6</v>
      </c>
      <c r="D20" s="72">
        <v>103.9837375</v>
      </c>
      <c r="E20" s="72">
        <v>180.41367</v>
      </c>
      <c r="F20" s="1">
        <v>248.04890499999999</v>
      </c>
      <c r="G20" s="1">
        <v>336.21332999999998</v>
      </c>
      <c r="H20" s="1">
        <v>174.69542000000001</v>
      </c>
      <c r="I20" s="1">
        <v>218.70885000000001</v>
      </c>
      <c r="J20" s="1">
        <v>529.36917000000005</v>
      </c>
      <c r="K20" s="1">
        <v>741.17386999999997</v>
      </c>
      <c r="L20" s="1">
        <f t="shared" si="0"/>
        <v>57.636285265966826</v>
      </c>
      <c r="M20" s="1">
        <f t="shared" si="1"/>
        <v>73.777236910862513</v>
      </c>
      <c r="N20" s="1">
        <f t="shared" si="2"/>
        <v>79.875789205603709</v>
      </c>
      <c r="O20" s="1">
        <f t="shared" si="3"/>
        <v>71.423075128107271</v>
      </c>
      <c r="P20" s="35">
        <v>57.636285265966826</v>
      </c>
      <c r="Q20" s="35">
        <v>73.777236910862513</v>
      </c>
      <c r="R20" s="35">
        <v>79.875789205603709</v>
      </c>
      <c r="S20" s="35">
        <v>71.423075128107271</v>
      </c>
    </row>
    <row r="21" spans="1:19" ht="12" x14ac:dyDescent="0.3">
      <c r="A21" s="75"/>
      <c r="B21" s="75"/>
      <c r="C21" s="75"/>
      <c r="D21" s="72"/>
      <c r="E21" s="72"/>
      <c r="L21" s="1" t="str">
        <f t="shared" si="0"/>
        <v>x</v>
      </c>
      <c r="M21" s="1" t="str">
        <f t="shared" si="1"/>
        <v>x</v>
      </c>
      <c r="N21" s="1" t="str">
        <f t="shared" si="2"/>
        <v>x</v>
      </c>
      <c r="O21" s="1" t="str">
        <f t="shared" si="3"/>
        <v>x</v>
      </c>
      <c r="P21" s="35"/>
      <c r="Q21" s="35"/>
      <c r="R21" s="35"/>
      <c r="S21" s="35"/>
    </row>
    <row r="22" spans="1:19" ht="12" x14ac:dyDescent="0.3">
      <c r="A22" s="77">
        <v>5</v>
      </c>
      <c r="B22" s="77" t="s">
        <v>52</v>
      </c>
      <c r="C22" s="77" t="s">
        <v>5</v>
      </c>
      <c r="D22" s="78">
        <v>779.27801750000003</v>
      </c>
      <c r="E22" s="78">
        <v>1183.211605</v>
      </c>
      <c r="F22" s="1">
        <v>2616.1605374999999</v>
      </c>
      <c r="G22" s="1">
        <v>3189.7153750000002</v>
      </c>
      <c r="H22" s="1">
        <v>2941.8880399999998</v>
      </c>
      <c r="I22" s="1">
        <v>3265.8716100000001</v>
      </c>
      <c r="J22" s="1">
        <v>6426.0610925000001</v>
      </c>
      <c r="K22" s="1">
        <v>7769.7733774999997</v>
      </c>
      <c r="L22" s="1">
        <f t="shared" si="0"/>
        <v>65.861255434525589</v>
      </c>
      <c r="M22" s="1">
        <f t="shared" si="1"/>
        <v>82.018620156665222</v>
      </c>
      <c r="N22" s="1">
        <f t="shared" si="2"/>
        <v>90.079721168218242</v>
      </c>
      <c r="O22" s="1">
        <f t="shared" si="3"/>
        <v>82.705901192804774</v>
      </c>
      <c r="P22" s="35">
        <v>65.861255434525589</v>
      </c>
      <c r="Q22" s="35">
        <v>82.018620156665222</v>
      </c>
      <c r="R22" s="35">
        <v>90.079721168218242</v>
      </c>
      <c r="S22" s="35">
        <v>82.705901192804774</v>
      </c>
    </row>
    <row r="23" spans="1:19" ht="12" x14ac:dyDescent="0.3">
      <c r="A23" s="75"/>
      <c r="B23" s="75"/>
      <c r="C23" s="75" t="s">
        <v>6</v>
      </c>
      <c r="D23" s="72">
        <v>393.92932999999999</v>
      </c>
      <c r="E23" s="72">
        <v>682.57691999999997</v>
      </c>
      <c r="F23" s="1">
        <v>647.95364749999999</v>
      </c>
      <c r="G23" s="1">
        <v>887.09085249999998</v>
      </c>
      <c r="H23" s="1">
        <v>607.53665750000005</v>
      </c>
      <c r="I23" s="1">
        <v>746.65038249999998</v>
      </c>
      <c r="J23" s="1">
        <v>1675.372955</v>
      </c>
      <c r="K23" s="1">
        <v>2360.6782874999999</v>
      </c>
      <c r="L23" s="1">
        <f t="shared" si="0"/>
        <v>57.712078808641813</v>
      </c>
      <c r="M23" s="1">
        <f t="shared" si="1"/>
        <v>73.042535121846498</v>
      </c>
      <c r="N23" s="1">
        <f t="shared" si="2"/>
        <v>81.368291202877685</v>
      </c>
      <c r="O23" s="1">
        <f t="shared" si="3"/>
        <v>70.96998196964185</v>
      </c>
      <c r="P23" s="35">
        <v>57.712078808641813</v>
      </c>
      <c r="Q23" s="35">
        <v>73.042535121846498</v>
      </c>
      <c r="R23" s="35">
        <v>81.368291202877685</v>
      </c>
      <c r="S23" s="35">
        <v>70.96998196964185</v>
      </c>
    </row>
    <row r="24" spans="1:19" ht="12" x14ac:dyDescent="0.3">
      <c r="A24" s="75"/>
      <c r="B24" s="75"/>
      <c r="C24" s="75"/>
      <c r="D24" s="72"/>
      <c r="E24" s="72"/>
      <c r="L24" s="1" t="str">
        <f t="shared" si="0"/>
        <v>x</v>
      </c>
      <c r="M24" s="1" t="str">
        <f t="shared" si="1"/>
        <v>x</v>
      </c>
      <c r="N24" s="1" t="str">
        <f t="shared" si="2"/>
        <v>x</v>
      </c>
      <c r="O24" s="1" t="str">
        <f t="shared" si="3"/>
        <v>x</v>
      </c>
      <c r="P24" s="35"/>
      <c r="Q24" s="35"/>
      <c r="R24" s="35"/>
      <c r="S24" s="35"/>
    </row>
    <row r="25" spans="1:19" ht="12" x14ac:dyDescent="0.3">
      <c r="A25" s="77">
        <v>6</v>
      </c>
      <c r="B25" s="77" t="s">
        <v>28</v>
      </c>
      <c r="C25" s="77" t="s">
        <v>5</v>
      </c>
      <c r="D25" s="78">
        <v>51.841884999999998</v>
      </c>
      <c r="E25" s="78">
        <v>82.029177500000003</v>
      </c>
      <c r="F25" s="1">
        <v>334.85368499999998</v>
      </c>
      <c r="G25" s="1">
        <v>435.33117499999997</v>
      </c>
      <c r="H25" s="1">
        <v>278.43200250000001</v>
      </c>
      <c r="I25" s="1">
        <v>317.08510000000001</v>
      </c>
      <c r="J25" s="1">
        <v>665.30679499999997</v>
      </c>
      <c r="K25" s="1">
        <v>834.7190875</v>
      </c>
      <c r="L25" s="1">
        <f t="shared" si="0"/>
        <v>63.199323192043465</v>
      </c>
      <c r="M25" s="1">
        <f t="shared" si="1"/>
        <v>76.919298279063057</v>
      </c>
      <c r="N25" s="1">
        <f t="shared" si="2"/>
        <v>87.80986634187478</v>
      </c>
      <c r="O25" s="1">
        <f t="shared" si="3"/>
        <v>79.704274762975274</v>
      </c>
      <c r="P25" s="35">
        <v>63.199323192043465</v>
      </c>
      <c r="Q25" s="35">
        <v>76.919298279063057</v>
      </c>
      <c r="R25" s="35">
        <v>87.80986634187478</v>
      </c>
      <c r="S25" s="35">
        <v>79.704274762975274</v>
      </c>
    </row>
    <row r="26" spans="1:19" ht="12" x14ac:dyDescent="0.3">
      <c r="A26" s="75"/>
      <c r="B26" s="75"/>
      <c r="C26" s="75" t="s">
        <v>6</v>
      </c>
      <c r="D26" s="72">
        <v>6.2537000000000003</v>
      </c>
      <c r="E26" s="72">
        <v>12.746672500000001</v>
      </c>
      <c r="F26" s="1">
        <v>113.6728675</v>
      </c>
      <c r="G26" s="1">
        <v>175.20666750000001</v>
      </c>
      <c r="H26" s="1">
        <v>62.430855000000001</v>
      </c>
      <c r="I26" s="1">
        <v>77.955537500000005</v>
      </c>
      <c r="J26" s="1">
        <v>182.4745925</v>
      </c>
      <c r="K26" s="1">
        <v>266.0260475</v>
      </c>
      <c r="L26" s="1">
        <f t="shared" si="0"/>
        <v>49.061431522618939</v>
      </c>
      <c r="M26" s="1">
        <f t="shared" si="1"/>
        <v>64.879304607514428</v>
      </c>
      <c r="N26" s="1">
        <f t="shared" si="2"/>
        <v>80.085208828173364</v>
      </c>
      <c r="O26" s="1">
        <f t="shared" si="3"/>
        <v>68.592754061047344</v>
      </c>
      <c r="P26" s="35">
        <v>49.061431522618939</v>
      </c>
      <c r="Q26" s="35">
        <v>64.879304607514428</v>
      </c>
      <c r="R26" s="35">
        <v>80.085208828173364</v>
      </c>
      <c r="S26" s="35">
        <v>68.592754061047344</v>
      </c>
    </row>
    <row r="27" spans="1:19" ht="12" x14ac:dyDescent="0.3">
      <c r="A27" s="75"/>
      <c r="B27" s="75"/>
      <c r="C27" s="75"/>
      <c r="D27" s="72"/>
      <c r="E27" s="72"/>
      <c r="L27" s="1" t="str">
        <f t="shared" si="0"/>
        <v>x</v>
      </c>
      <c r="M27" s="1" t="str">
        <f t="shared" si="1"/>
        <v>x</v>
      </c>
      <c r="N27" s="1" t="str">
        <f t="shared" si="2"/>
        <v>x</v>
      </c>
      <c r="O27" s="1" t="str">
        <f t="shared" si="3"/>
        <v>x</v>
      </c>
      <c r="P27" s="35"/>
      <c r="Q27" s="35"/>
      <c r="R27" s="35"/>
      <c r="S27" s="35"/>
    </row>
    <row r="28" spans="1:19" ht="12" x14ac:dyDescent="0.3">
      <c r="A28" s="77">
        <v>7</v>
      </c>
      <c r="B28" s="77" t="s">
        <v>18</v>
      </c>
      <c r="C28" s="77" t="s">
        <v>5</v>
      </c>
      <c r="D28" s="78">
        <v>188.17241000000001</v>
      </c>
      <c r="E28" s="78">
        <v>316.53317249999998</v>
      </c>
      <c r="F28" s="1">
        <v>2919.3693050000002</v>
      </c>
      <c r="G28" s="1">
        <v>3457.0213399999998</v>
      </c>
      <c r="H28" s="1">
        <v>1070.4355275</v>
      </c>
      <c r="I28" s="1">
        <v>1278.2995249999999</v>
      </c>
      <c r="J28" s="1">
        <v>4178.5970500000003</v>
      </c>
      <c r="K28" s="1">
        <v>5053.2698700000001</v>
      </c>
      <c r="L28" s="1">
        <f t="shared" si="0"/>
        <v>59.447927215274738</v>
      </c>
      <c r="M28" s="1">
        <f t="shared" si="1"/>
        <v>84.447534969512233</v>
      </c>
      <c r="N28" s="1">
        <f t="shared" si="2"/>
        <v>83.739022550290017</v>
      </c>
      <c r="O28" s="1">
        <f t="shared" si="3"/>
        <v>82.690953728936705</v>
      </c>
      <c r="P28" s="35">
        <v>59.447927215274738</v>
      </c>
      <c r="Q28" s="35">
        <v>84.447534969512233</v>
      </c>
      <c r="R28" s="35">
        <v>83.739022550290017</v>
      </c>
      <c r="S28" s="35">
        <v>82.690953728936705</v>
      </c>
    </row>
    <row r="29" spans="1:19" ht="12" x14ac:dyDescent="0.3">
      <c r="A29" s="75"/>
      <c r="B29" s="75"/>
      <c r="C29" s="75" t="s">
        <v>6</v>
      </c>
      <c r="D29" s="72">
        <v>35.783902500000003</v>
      </c>
      <c r="E29" s="72">
        <v>93.230959999999996</v>
      </c>
      <c r="F29" s="1">
        <v>656.57027249999999</v>
      </c>
      <c r="G29" s="1">
        <v>978.36073250000004</v>
      </c>
      <c r="H29" s="1">
        <v>195.34617249999999</v>
      </c>
      <c r="I29" s="1">
        <v>230.23383250000001</v>
      </c>
      <c r="J29" s="1">
        <v>887.81000500000005</v>
      </c>
      <c r="K29" s="1">
        <v>1301.9670799999999</v>
      </c>
      <c r="L29" s="1">
        <f t="shared" si="0"/>
        <v>38.38199510119815</v>
      </c>
      <c r="M29" s="1">
        <f t="shared" si="1"/>
        <v>67.109221648979045</v>
      </c>
      <c r="N29" s="1">
        <f t="shared" si="2"/>
        <v>84.846857813566558</v>
      </c>
      <c r="O29" s="1">
        <f t="shared" si="3"/>
        <v>68.189896552530357</v>
      </c>
      <c r="P29" s="35">
        <v>38.38199510119815</v>
      </c>
      <c r="Q29" s="35">
        <v>67.109221648979045</v>
      </c>
      <c r="R29" s="35">
        <v>84.846857813566558</v>
      </c>
      <c r="S29" s="35">
        <v>68.189896552530357</v>
      </c>
    </row>
    <row r="30" spans="1:19" ht="12" x14ac:dyDescent="0.3">
      <c r="A30" s="75"/>
      <c r="B30" s="75"/>
      <c r="C30" s="75"/>
      <c r="D30" s="72"/>
      <c r="E30" s="72"/>
      <c r="L30" s="1" t="str">
        <f t="shared" si="0"/>
        <v>x</v>
      </c>
      <c r="M30" s="1" t="str">
        <f t="shared" si="1"/>
        <v>x</v>
      </c>
      <c r="N30" s="1" t="str">
        <f t="shared" si="2"/>
        <v>x</v>
      </c>
      <c r="O30" s="1" t="str">
        <f t="shared" si="3"/>
        <v>x</v>
      </c>
      <c r="P30" s="35"/>
      <c r="Q30" s="35"/>
      <c r="R30" s="35"/>
      <c r="S30" s="35"/>
    </row>
    <row r="31" spans="1:19" ht="12" x14ac:dyDescent="0.3">
      <c r="A31" s="77">
        <v>8</v>
      </c>
      <c r="B31" s="77" t="s">
        <v>29</v>
      </c>
      <c r="C31" s="77" t="s">
        <v>5</v>
      </c>
      <c r="D31" s="78">
        <v>37.502102499999999</v>
      </c>
      <c r="E31" s="78">
        <v>75.301839999999999</v>
      </c>
      <c r="F31" s="1">
        <v>449.25729999999999</v>
      </c>
      <c r="G31" s="1">
        <v>621.68415749999997</v>
      </c>
      <c r="H31" s="1">
        <v>523.08237999999994</v>
      </c>
      <c r="I31" s="1">
        <v>571.40752499999996</v>
      </c>
      <c r="J31" s="1">
        <v>1009.8417825</v>
      </c>
      <c r="K31" s="1">
        <v>1268.3935225</v>
      </c>
      <c r="L31" s="1">
        <f t="shared" si="0"/>
        <v>49.802372027031481</v>
      </c>
      <c r="M31" s="1">
        <f t="shared" si="1"/>
        <v>72.264556620939786</v>
      </c>
      <c r="N31" s="1">
        <f t="shared" si="2"/>
        <v>91.542788135315504</v>
      </c>
      <c r="O31" s="1">
        <f t="shared" si="3"/>
        <v>79.61581043946083</v>
      </c>
      <c r="P31" s="35">
        <v>49.802372027031481</v>
      </c>
      <c r="Q31" s="35">
        <v>72.264556620939786</v>
      </c>
      <c r="R31" s="35">
        <v>91.542788135315504</v>
      </c>
      <c r="S31" s="35">
        <v>79.61581043946083</v>
      </c>
    </row>
    <row r="32" spans="1:19" ht="12" x14ac:dyDescent="0.3">
      <c r="A32" s="75"/>
      <c r="B32" s="75"/>
      <c r="C32" s="75" t="s">
        <v>6</v>
      </c>
      <c r="D32" s="72">
        <v>3.7093425</v>
      </c>
      <c r="E32" s="72">
        <v>10.2416175</v>
      </c>
      <c r="F32" s="1">
        <v>171.95498749999999</v>
      </c>
      <c r="G32" s="1">
        <v>274.54047250000002</v>
      </c>
      <c r="H32" s="1">
        <v>104.6115575</v>
      </c>
      <c r="I32" s="1">
        <v>129.88265749999999</v>
      </c>
      <c r="J32" s="1">
        <v>280.27588750000001</v>
      </c>
      <c r="K32" s="1">
        <v>414.66474749999998</v>
      </c>
      <c r="L32" s="1">
        <f t="shared" si="0"/>
        <v>36.218326841438866</v>
      </c>
      <c r="M32" s="1">
        <f t="shared" si="1"/>
        <v>62.633747925818106</v>
      </c>
      <c r="N32" s="1">
        <f t="shared" si="2"/>
        <v>80.543129863199795</v>
      </c>
      <c r="O32" s="1">
        <f t="shared" si="3"/>
        <v>67.590960936461101</v>
      </c>
      <c r="P32" s="35">
        <v>36.218326841438866</v>
      </c>
      <c r="Q32" s="35">
        <v>62.633747925818106</v>
      </c>
      <c r="R32" s="35">
        <v>80.543129863199795</v>
      </c>
      <c r="S32" s="35">
        <v>67.590960936461101</v>
      </c>
    </row>
    <row r="33" spans="1:19" ht="12" x14ac:dyDescent="0.3">
      <c r="A33" s="75"/>
      <c r="B33" s="75"/>
      <c r="C33" s="75"/>
      <c r="D33" s="72"/>
      <c r="E33" s="72"/>
      <c r="L33" s="1" t="str">
        <f t="shared" si="0"/>
        <v>x</v>
      </c>
      <c r="M33" s="1" t="str">
        <f t="shared" si="1"/>
        <v>x</v>
      </c>
      <c r="N33" s="1" t="str">
        <f t="shared" si="2"/>
        <v>x</v>
      </c>
      <c r="O33" s="1" t="str">
        <f t="shared" si="3"/>
        <v>x</v>
      </c>
      <c r="P33" s="35"/>
      <c r="Q33" s="35"/>
      <c r="R33" s="35"/>
      <c r="S33" s="35"/>
    </row>
    <row r="34" spans="1:19" ht="12" x14ac:dyDescent="0.3">
      <c r="A34" s="77">
        <v>9</v>
      </c>
      <c r="B34" s="77" t="s">
        <v>38</v>
      </c>
      <c r="C34" s="77" t="s">
        <v>5</v>
      </c>
      <c r="D34" s="78">
        <v>99.871982500000001</v>
      </c>
      <c r="E34" s="78">
        <v>189.21390249999999</v>
      </c>
      <c r="F34" s="1">
        <v>862.66553999999996</v>
      </c>
      <c r="G34" s="1">
        <v>1152.94605</v>
      </c>
      <c r="H34" s="1">
        <v>927.35693000000003</v>
      </c>
      <c r="I34" s="1">
        <v>1044.0007949999999</v>
      </c>
      <c r="J34" s="1">
        <v>1889.8944524999999</v>
      </c>
      <c r="K34" s="1">
        <v>2386.1607475000001</v>
      </c>
      <c r="L34" s="1">
        <f t="shared" si="0"/>
        <v>52.782581607606765</v>
      </c>
      <c r="M34" s="1">
        <f t="shared" si="1"/>
        <v>74.822715251940892</v>
      </c>
      <c r="N34" s="1">
        <f t="shared" si="2"/>
        <v>88.827224504172918</v>
      </c>
      <c r="O34" s="1">
        <f t="shared" si="3"/>
        <v>79.202310845153988</v>
      </c>
      <c r="P34" s="35">
        <v>52.782581607606765</v>
      </c>
      <c r="Q34" s="35">
        <v>74.822715251940892</v>
      </c>
      <c r="R34" s="35">
        <v>88.827224504172918</v>
      </c>
      <c r="S34" s="35">
        <v>79.202310845153988</v>
      </c>
    </row>
    <row r="35" spans="1:19" ht="12" x14ac:dyDescent="0.3">
      <c r="A35" s="75"/>
      <c r="B35" s="75"/>
      <c r="C35" s="75" t="s">
        <v>6</v>
      </c>
      <c r="D35" s="72">
        <v>46.692234999999997</v>
      </c>
      <c r="E35" s="72">
        <v>95.216489999999993</v>
      </c>
      <c r="F35" s="1">
        <v>203.10819749999999</v>
      </c>
      <c r="G35" s="1">
        <v>321.09733249999999</v>
      </c>
      <c r="H35" s="1">
        <v>240.99838500000001</v>
      </c>
      <c r="I35" s="1">
        <v>310.91627749999998</v>
      </c>
      <c r="J35" s="1">
        <v>490.79881749999998</v>
      </c>
      <c r="K35" s="1">
        <v>727.23009999999999</v>
      </c>
      <c r="L35" s="1">
        <f t="shared" si="0"/>
        <v>49.037971258969961</v>
      </c>
      <c r="M35" s="1">
        <f t="shared" si="1"/>
        <v>63.254401996628232</v>
      </c>
      <c r="N35" s="1">
        <f t="shared" si="2"/>
        <v>77.512308759711061</v>
      </c>
      <c r="O35" s="1">
        <f t="shared" si="3"/>
        <v>67.488793093135172</v>
      </c>
      <c r="P35" s="35">
        <v>49.037971258969961</v>
      </c>
      <c r="Q35" s="35">
        <v>63.254401996628232</v>
      </c>
      <c r="R35" s="35">
        <v>77.512308759711061</v>
      </c>
      <c r="S35" s="35">
        <v>67.488793093135172</v>
      </c>
    </row>
    <row r="36" spans="1:19" ht="12" x14ac:dyDescent="0.3">
      <c r="A36" s="75"/>
      <c r="B36" s="75"/>
      <c r="C36" s="75"/>
      <c r="D36" s="72"/>
      <c r="E36" s="72"/>
      <c r="L36" s="1" t="str">
        <f t="shared" si="0"/>
        <v>x</v>
      </c>
      <c r="M36" s="1" t="str">
        <f t="shared" si="1"/>
        <v>x</v>
      </c>
      <c r="N36" s="1" t="str">
        <f t="shared" si="2"/>
        <v>x</v>
      </c>
      <c r="O36" s="1" t="str">
        <f t="shared" si="3"/>
        <v>x</v>
      </c>
      <c r="P36" s="35"/>
      <c r="Q36" s="35"/>
      <c r="R36" s="35"/>
      <c r="S36" s="35"/>
    </row>
    <row r="37" spans="1:19" ht="12" x14ac:dyDescent="0.3">
      <c r="A37" s="77">
        <v>10</v>
      </c>
      <c r="B37" s="77" t="s">
        <v>17</v>
      </c>
      <c r="C37" s="77" t="s">
        <v>5</v>
      </c>
      <c r="D37" s="78">
        <v>262.19769500000001</v>
      </c>
      <c r="E37" s="78">
        <v>519.05444999999997</v>
      </c>
      <c r="F37" s="1">
        <v>1329.0015774999999</v>
      </c>
      <c r="G37" s="1">
        <v>1738.531475</v>
      </c>
      <c r="H37" s="1">
        <v>818.47084500000005</v>
      </c>
      <c r="I37" s="1">
        <v>907.14418999999998</v>
      </c>
      <c r="J37" s="1">
        <v>2409.6701174999998</v>
      </c>
      <c r="K37" s="1">
        <v>3164.7301149999998</v>
      </c>
      <c r="L37" s="1">
        <f t="shared" si="0"/>
        <v>50.514487449245458</v>
      </c>
      <c r="M37" s="1">
        <f t="shared" si="1"/>
        <v>76.443918134988024</v>
      </c>
      <c r="N37" s="1">
        <f t="shared" si="2"/>
        <v>90.2249999528741</v>
      </c>
      <c r="O37" s="1">
        <f t="shared" si="3"/>
        <v>76.141409533747861</v>
      </c>
      <c r="P37" s="35">
        <v>50.514487449245458</v>
      </c>
      <c r="Q37" s="35">
        <v>76.443918134988024</v>
      </c>
      <c r="R37" s="35">
        <v>90.2249999528741</v>
      </c>
      <c r="S37" s="35">
        <v>76.141409533747861</v>
      </c>
    </row>
    <row r="38" spans="1:19" ht="12" x14ac:dyDescent="0.3">
      <c r="A38" s="75"/>
      <c r="B38" s="75"/>
      <c r="C38" s="75" t="s">
        <v>6</v>
      </c>
      <c r="D38" s="72">
        <v>67.536712499999993</v>
      </c>
      <c r="E38" s="72">
        <v>166.821575</v>
      </c>
      <c r="F38" s="1">
        <v>364.72869250000002</v>
      </c>
      <c r="G38" s="1">
        <v>550.48599999999999</v>
      </c>
      <c r="H38" s="1">
        <v>172.79132999999999</v>
      </c>
      <c r="I38" s="1">
        <v>224.74297000000001</v>
      </c>
      <c r="J38" s="1">
        <v>605.056735</v>
      </c>
      <c r="K38" s="1">
        <v>942.05054500000006</v>
      </c>
      <c r="L38" s="1">
        <f t="shared" si="0"/>
        <v>40.484399275093764</v>
      </c>
      <c r="M38" s="1">
        <f t="shared" si="1"/>
        <v>66.255761726910407</v>
      </c>
      <c r="N38" s="1">
        <f t="shared" si="2"/>
        <v>76.88397550321595</v>
      </c>
      <c r="O38" s="1">
        <f t="shared" si="3"/>
        <v>64.227629633184904</v>
      </c>
      <c r="P38" s="35">
        <v>40.484399275093764</v>
      </c>
      <c r="Q38" s="35">
        <v>66.255761726910407</v>
      </c>
      <c r="R38" s="35">
        <v>76.88397550321595</v>
      </c>
      <c r="S38" s="35">
        <v>64.227629633184904</v>
      </c>
    </row>
    <row r="39" spans="1:19" ht="12" x14ac:dyDescent="0.3">
      <c r="A39" s="75"/>
      <c r="B39" s="75"/>
      <c r="C39" s="75"/>
      <c r="D39" s="72"/>
      <c r="E39" s="72"/>
      <c r="L39" s="1" t="str">
        <f t="shared" si="0"/>
        <v>x</v>
      </c>
      <c r="M39" s="1" t="str">
        <f t="shared" si="1"/>
        <v>x</v>
      </c>
      <c r="N39" s="1" t="str">
        <f t="shared" si="2"/>
        <v>x</v>
      </c>
      <c r="O39" s="1" t="str">
        <f t="shared" si="3"/>
        <v>x</v>
      </c>
      <c r="P39" s="35"/>
      <c r="Q39" s="35"/>
      <c r="R39" s="35"/>
      <c r="S39" s="35"/>
    </row>
    <row r="40" spans="1:19" ht="12" x14ac:dyDescent="0.3">
      <c r="A40" s="77">
        <v>11</v>
      </c>
      <c r="B40" s="77" t="s">
        <v>21</v>
      </c>
      <c r="C40" s="77" t="s">
        <v>5</v>
      </c>
      <c r="D40" s="78">
        <v>118.09798499999999</v>
      </c>
      <c r="E40" s="78">
        <v>224.0908475</v>
      </c>
      <c r="F40" s="1">
        <v>633.57653000000005</v>
      </c>
      <c r="G40" s="1">
        <v>911.90606000000002</v>
      </c>
      <c r="H40" s="1">
        <v>1008.0031825</v>
      </c>
      <c r="I40" s="1">
        <v>1175.0556975</v>
      </c>
      <c r="J40" s="1">
        <v>1807.6650374999999</v>
      </c>
      <c r="K40" s="1">
        <v>2377.4539650000002</v>
      </c>
      <c r="L40" s="1">
        <f t="shared" si="0"/>
        <v>52.700940853909707</v>
      </c>
      <c r="M40" s="1">
        <f t="shared" si="1"/>
        <v>69.478267311876408</v>
      </c>
      <c r="N40" s="1">
        <f t="shared" si="2"/>
        <v>85.783438576110555</v>
      </c>
      <c r="O40" s="1">
        <f t="shared" si="3"/>
        <v>76.033650455982638</v>
      </c>
      <c r="P40" s="35">
        <v>52.700940853909707</v>
      </c>
      <c r="Q40" s="35">
        <v>69.478267311876408</v>
      </c>
      <c r="R40" s="35">
        <v>85.783438576110555</v>
      </c>
      <c r="S40" s="35">
        <v>76.033650455982638</v>
      </c>
    </row>
    <row r="41" spans="1:19" ht="12" x14ac:dyDescent="0.3">
      <c r="A41" s="75"/>
      <c r="B41" s="75"/>
      <c r="C41" s="75" t="s">
        <v>6</v>
      </c>
      <c r="D41" s="72">
        <v>79.627482499999999</v>
      </c>
      <c r="E41" s="72">
        <v>161.57697999999999</v>
      </c>
      <c r="F41" s="1">
        <v>126.90027000000001</v>
      </c>
      <c r="G41" s="1">
        <v>198.76775499999999</v>
      </c>
      <c r="H41" s="1">
        <v>128.7878</v>
      </c>
      <c r="I41" s="1">
        <v>180.9014</v>
      </c>
      <c r="J41" s="1">
        <v>341.905055</v>
      </c>
      <c r="K41" s="1">
        <v>552.9480575</v>
      </c>
      <c r="L41" s="1">
        <f t="shared" si="0"/>
        <v>49.2814524073912</v>
      </c>
      <c r="M41" s="1">
        <f t="shared" si="1"/>
        <v>63.843489101137159</v>
      </c>
      <c r="N41" s="1">
        <f t="shared" si="2"/>
        <v>71.192262746446417</v>
      </c>
      <c r="O41" s="1">
        <f t="shared" si="3"/>
        <v>61.833123448489552</v>
      </c>
      <c r="P41" s="35">
        <v>49.2814524073912</v>
      </c>
      <c r="Q41" s="35">
        <v>63.843489101137159</v>
      </c>
      <c r="R41" s="35">
        <v>71.192262746446417</v>
      </c>
      <c r="S41" s="35">
        <v>61.833123448489552</v>
      </c>
    </row>
    <row r="42" spans="1:19" ht="12" x14ac:dyDescent="0.3">
      <c r="A42" s="75"/>
      <c r="B42" s="75"/>
      <c r="C42" s="75"/>
      <c r="D42" s="72"/>
      <c r="E42" s="72"/>
      <c r="L42" s="1" t="str">
        <f t="shared" si="0"/>
        <v>x</v>
      </c>
      <c r="M42" s="1" t="str">
        <f t="shared" si="1"/>
        <v>x</v>
      </c>
      <c r="N42" s="1" t="str">
        <f t="shared" si="2"/>
        <v>x</v>
      </c>
      <c r="O42" s="1" t="str">
        <f t="shared" si="3"/>
        <v>x</v>
      </c>
      <c r="P42" s="35"/>
      <c r="Q42" s="35"/>
      <c r="R42" s="35"/>
      <c r="S42" s="35"/>
    </row>
    <row r="43" spans="1:19" ht="12" x14ac:dyDescent="0.3">
      <c r="A43" s="77">
        <v>12</v>
      </c>
      <c r="B43" s="77" t="s">
        <v>27</v>
      </c>
      <c r="C43" s="77" t="s">
        <v>5</v>
      </c>
      <c r="D43" s="78">
        <v>40.763192500000002</v>
      </c>
      <c r="E43" s="78">
        <v>57.876154999999997</v>
      </c>
      <c r="F43" s="1">
        <v>124.46022499999999</v>
      </c>
      <c r="G43" s="1">
        <v>169.92693750000001</v>
      </c>
      <c r="H43" s="1">
        <v>172.44035249999999</v>
      </c>
      <c r="I43" s="1">
        <v>203.18084999999999</v>
      </c>
      <c r="J43" s="1">
        <v>337.66377</v>
      </c>
      <c r="K43" s="1">
        <v>430.98394250000001</v>
      </c>
      <c r="L43" s="1">
        <f t="shared" si="0"/>
        <v>70.431756394321638</v>
      </c>
      <c r="M43" s="1">
        <f t="shared" si="1"/>
        <v>73.243375553684643</v>
      </c>
      <c r="N43" s="1">
        <f t="shared" si="2"/>
        <v>84.870376563539324</v>
      </c>
      <c r="O43" s="1">
        <f t="shared" si="3"/>
        <v>78.347181113365963</v>
      </c>
      <c r="P43" s="35">
        <v>70.431756394321638</v>
      </c>
      <c r="Q43" s="35">
        <v>73.243375553684643</v>
      </c>
      <c r="R43" s="35">
        <v>84.870376563539324</v>
      </c>
      <c r="S43" s="35">
        <v>78.347181113365963</v>
      </c>
    </row>
    <row r="44" spans="1:19" ht="12" x14ac:dyDescent="0.3">
      <c r="A44" s="75"/>
      <c r="B44" s="75"/>
      <c r="C44" s="75" t="s">
        <v>6</v>
      </c>
      <c r="D44" s="72">
        <v>15.423080000000001</v>
      </c>
      <c r="E44" s="72">
        <v>29.915117500000001</v>
      </c>
      <c r="F44" s="1">
        <v>28.052587500000001</v>
      </c>
      <c r="G44" s="1">
        <v>46.291197500000003</v>
      </c>
      <c r="H44" s="1">
        <v>20.9462625</v>
      </c>
      <c r="I44" s="1">
        <v>29.434012500000001</v>
      </c>
      <c r="J44" s="1">
        <v>64.421930000000003</v>
      </c>
      <c r="K44" s="1">
        <v>105.6403275</v>
      </c>
      <c r="L44" s="1">
        <f t="shared" si="0"/>
        <v>51.556140469780871</v>
      </c>
      <c r="M44" s="1">
        <f t="shared" si="1"/>
        <v>60.600263149381689</v>
      </c>
      <c r="N44" s="1">
        <f t="shared" si="2"/>
        <v>71.163462677743979</v>
      </c>
      <c r="O44" s="1">
        <f t="shared" si="3"/>
        <v>60.982327037939186</v>
      </c>
      <c r="P44" s="35">
        <v>51.556140469780871</v>
      </c>
      <c r="Q44" s="35">
        <v>60.600263149381689</v>
      </c>
      <c r="R44" s="35">
        <v>71.163462677743979</v>
      </c>
      <c r="S44" s="35">
        <v>60.982327037939186</v>
      </c>
    </row>
    <row r="45" spans="1:19" ht="12" x14ac:dyDescent="0.3">
      <c r="A45" s="75"/>
      <c r="B45" s="75"/>
      <c r="C45" s="75"/>
      <c r="D45" s="72"/>
      <c r="E45" s="72"/>
      <c r="L45" s="1" t="str">
        <f t="shared" si="0"/>
        <v>x</v>
      </c>
      <c r="M45" s="1" t="str">
        <f t="shared" si="1"/>
        <v>x</v>
      </c>
      <c r="N45" s="1" t="str">
        <f t="shared" si="2"/>
        <v>x</v>
      </c>
      <c r="O45" s="1" t="str">
        <f t="shared" si="3"/>
        <v>x</v>
      </c>
      <c r="P45" s="35"/>
      <c r="Q45" s="35"/>
      <c r="R45" s="35"/>
      <c r="S45" s="35"/>
    </row>
    <row r="46" spans="1:19" ht="12" x14ac:dyDescent="0.3">
      <c r="A46" s="77">
        <v>13</v>
      </c>
      <c r="B46" s="77" t="s">
        <v>34</v>
      </c>
      <c r="C46" s="77" t="s">
        <v>5</v>
      </c>
      <c r="D46" s="78">
        <v>1248.9273025</v>
      </c>
      <c r="E46" s="78">
        <v>1613.2329</v>
      </c>
      <c r="F46" s="1">
        <v>1190.668195</v>
      </c>
      <c r="G46" s="1">
        <v>1591.1793175</v>
      </c>
      <c r="H46" s="1">
        <v>1224.8823225000001</v>
      </c>
      <c r="I46" s="1">
        <v>1436.0633975000001</v>
      </c>
      <c r="J46" s="1">
        <v>3664.4778200000001</v>
      </c>
      <c r="K46" s="1">
        <v>4640.4756150000003</v>
      </c>
      <c r="L46" s="1">
        <f t="shared" si="0"/>
        <v>77.417668738345213</v>
      </c>
      <c r="M46" s="1">
        <f t="shared" si="1"/>
        <v>74.829290571142678</v>
      </c>
      <c r="N46" s="1">
        <f t="shared" si="2"/>
        <v>85.294446236312496</v>
      </c>
      <c r="O46" s="1">
        <f t="shared" si="3"/>
        <v>78.967720639557754</v>
      </c>
      <c r="P46" s="35">
        <v>77.417668738345213</v>
      </c>
      <c r="Q46" s="35">
        <v>74.829290571142678</v>
      </c>
      <c r="R46" s="35">
        <v>85.294446236312496</v>
      </c>
      <c r="S46" s="35">
        <v>78.967720639557754</v>
      </c>
    </row>
    <row r="47" spans="1:19" ht="12" x14ac:dyDescent="0.3">
      <c r="A47" s="75"/>
      <c r="B47" s="75"/>
      <c r="C47" s="75" t="s">
        <v>6</v>
      </c>
      <c r="D47" s="72">
        <v>503.62046500000002</v>
      </c>
      <c r="E47" s="72">
        <v>924.82186750000005</v>
      </c>
      <c r="F47" s="1">
        <v>171.11240749999999</v>
      </c>
      <c r="G47" s="1">
        <v>258.46467999999999</v>
      </c>
      <c r="H47" s="1">
        <v>189.61875749999999</v>
      </c>
      <c r="I47" s="1">
        <v>239.8582825</v>
      </c>
      <c r="J47" s="1">
        <v>864.35163</v>
      </c>
      <c r="K47" s="1">
        <v>1423.14483</v>
      </c>
      <c r="L47" s="1">
        <f t="shared" si="0"/>
        <v>54.455942565609803</v>
      </c>
      <c r="M47" s="1">
        <f t="shared" si="1"/>
        <v>66.20340059616656</v>
      </c>
      <c r="N47" s="1">
        <f t="shared" si="2"/>
        <v>79.054496481688091</v>
      </c>
      <c r="O47" s="1">
        <f t="shared" si="3"/>
        <v>60.735324457455256</v>
      </c>
      <c r="P47" s="35">
        <v>54.455942565609803</v>
      </c>
      <c r="Q47" s="35">
        <v>66.20340059616656</v>
      </c>
      <c r="R47" s="35">
        <v>79.054496481688091</v>
      </c>
      <c r="S47" s="35">
        <v>60.735324457455256</v>
      </c>
    </row>
    <row r="48" spans="1:19" ht="12" x14ac:dyDescent="0.3">
      <c r="A48" s="75"/>
      <c r="B48" s="75"/>
      <c r="C48" s="75"/>
      <c r="D48" s="72"/>
      <c r="E48" s="72"/>
      <c r="L48" s="1" t="str">
        <f t="shared" si="0"/>
        <v>x</v>
      </c>
      <c r="M48" s="1" t="str">
        <f t="shared" si="1"/>
        <v>x</v>
      </c>
      <c r="N48" s="1" t="str">
        <f t="shared" si="2"/>
        <v>x</v>
      </c>
      <c r="O48" s="1" t="str">
        <f t="shared" si="3"/>
        <v>x</v>
      </c>
      <c r="P48" s="35"/>
      <c r="Q48" s="35"/>
      <c r="R48" s="35"/>
      <c r="S48" s="35"/>
    </row>
    <row r="49" spans="1:19" ht="12" x14ac:dyDescent="0.3">
      <c r="A49" s="77">
        <v>14</v>
      </c>
      <c r="B49" s="77" t="s">
        <v>30</v>
      </c>
      <c r="C49" s="77" t="s">
        <v>5</v>
      </c>
      <c r="D49" s="78">
        <v>374.67607249999998</v>
      </c>
      <c r="E49" s="78">
        <v>618.15110500000003</v>
      </c>
      <c r="F49" s="1">
        <v>2188.8993624999998</v>
      </c>
      <c r="G49" s="1">
        <v>2758.5083974999998</v>
      </c>
      <c r="H49" s="1">
        <v>1081.7551974999999</v>
      </c>
      <c r="I49" s="1">
        <v>1237.8423725</v>
      </c>
      <c r="J49" s="1">
        <v>3645.3306324999999</v>
      </c>
      <c r="K49" s="1">
        <v>4614.5018749999999</v>
      </c>
      <c r="L49" s="1">
        <f t="shared" si="0"/>
        <v>60.612376079146536</v>
      </c>
      <c r="M49" s="1">
        <f t="shared" si="1"/>
        <v>79.350831938150733</v>
      </c>
      <c r="N49" s="1">
        <f t="shared" si="2"/>
        <v>87.390383584562571</v>
      </c>
      <c r="O49" s="1">
        <f t="shared" si="3"/>
        <v>78.99727275546941</v>
      </c>
      <c r="P49" s="35">
        <v>60.612376079146536</v>
      </c>
      <c r="Q49" s="35">
        <v>79.350831938150733</v>
      </c>
      <c r="R49" s="35">
        <v>87.390383584562571</v>
      </c>
      <c r="S49" s="35">
        <v>78.99727275546941</v>
      </c>
    </row>
    <row r="50" spans="1:19" ht="12" x14ac:dyDescent="0.3">
      <c r="A50" s="75"/>
      <c r="B50" s="75"/>
      <c r="C50" s="75" t="s">
        <v>6</v>
      </c>
      <c r="D50" s="72">
        <v>82.210890000000006</v>
      </c>
      <c r="E50" s="72">
        <v>218.22414749999999</v>
      </c>
      <c r="F50" s="1">
        <v>445.49979500000001</v>
      </c>
      <c r="G50" s="1">
        <v>726.72234749999996</v>
      </c>
      <c r="H50" s="1">
        <v>179.366265</v>
      </c>
      <c r="I50" s="1">
        <v>241.45960249999999</v>
      </c>
      <c r="J50" s="1">
        <v>707.07695000000001</v>
      </c>
      <c r="K50" s="1">
        <v>1186.4060975</v>
      </c>
      <c r="L50" s="1">
        <f t="shared" si="0"/>
        <v>37.672682396433693</v>
      </c>
      <c r="M50" s="1">
        <f t="shared" si="1"/>
        <v>61.302613925740054</v>
      </c>
      <c r="N50" s="1">
        <f t="shared" si="2"/>
        <v>74.284171407099038</v>
      </c>
      <c r="O50" s="1">
        <f t="shared" si="3"/>
        <v>59.598222858931329</v>
      </c>
      <c r="P50" s="35">
        <v>37.672682396433693</v>
      </c>
      <c r="Q50" s="35">
        <v>61.302613925740054</v>
      </c>
      <c r="R50" s="35">
        <v>74.284171407099038</v>
      </c>
      <c r="S50" s="35">
        <v>59.598222858931329</v>
      </c>
    </row>
    <row r="51" spans="1:19" ht="12" x14ac:dyDescent="0.3">
      <c r="A51" s="75"/>
      <c r="B51" s="75"/>
      <c r="C51" s="75"/>
      <c r="D51" s="72"/>
      <c r="E51" s="72"/>
      <c r="L51" s="1" t="str">
        <f t="shared" si="0"/>
        <v>x</v>
      </c>
      <c r="M51" s="1" t="str">
        <f t="shared" si="1"/>
        <v>x</v>
      </c>
      <c r="N51" s="1" t="str">
        <f t="shared" si="2"/>
        <v>x</v>
      </c>
      <c r="O51" s="1" t="str">
        <f t="shared" si="3"/>
        <v>x</v>
      </c>
      <c r="P51" s="35"/>
      <c r="Q51" s="35"/>
      <c r="R51" s="35"/>
      <c r="S51" s="35"/>
    </row>
    <row r="52" spans="1:19" ht="12" x14ac:dyDescent="0.3">
      <c r="A52" s="77">
        <v>15</v>
      </c>
      <c r="B52" s="77" t="s">
        <v>37</v>
      </c>
      <c r="C52" s="77" t="s">
        <v>5</v>
      </c>
      <c r="D52" s="78">
        <v>69.996875000000003</v>
      </c>
      <c r="E52" s="78">
        <v>192.841385</v>
      </c>
      <c r="F52" s="1">
        <v>1381.573815</v>
      </c>
      <c r="G52" s="1">
        <v>1759.0944950000001</v>
      </c>
      <c r="H52" s="1">
        <v>612.76814249999995</v>
      </c>
      <c r="I52" s="1">
        <v>756.45761249999998</v>
      </c>
      <c r="J52" s="1">
        <v>2064.3388325000001</v>
      </c>
      <c r="K52" s="1">
        <v>2708.3934924999999</v>
      </c>
      <c r="L52" s="1">
        <f t="shared" si="0"/>
        <v>36.297641712125227</v>
      </c>
      <c r="M52" s="1">
        <f t="shared" si="1"/>
        <v>78.538919820791079</v>
      </c>
      <c r="N52" s="1">
        <f t="shared" si="2"/>
        <v>81.004954193649539</v>
      </c>
      <c r="O52" s="1">
        <f t="shared" si="3"/>
        <v>76.220048461071258</v>
      </c>
      <c r="P52" s="35">
        <v>36.297641712125227</v>
      </c>
      <c r="Q52" s="35">
        <v>78.538919820791079</v>
      </c>
      <c r="R52" s="35">
        <v>81.004954193649539</v>
      </c>
      <c r="S52" s="35">
        <v>76.220048461071258</v>
      </c>
    </row>
    <row r="53" spans="1:19" ht="12" x14ac:dyDescent="0.3">
      <c r="A53" s="75"/>
      <c r="B53" s="75"/>
      <c r="C53" s="75" t="s">
        <v>6</v>
      </c>
      <c r="D53" s="72">
        <v>18.501617499999998</v>
      </c>
      <c r="E53" s="72">
        <v>67.172465000000003</v>
      </c>
      <c r="F53" s="1">
        <v>305.10365000000002</v>
      </c>
      <c r="G53" s="1">
        <v>525.15736000000004</v>
      </c>
      <c r="H53" s="1">
        <v>94.940205000000006</v>
      </c>
      <c r="I53" s="1">
        <v>125.50509750000001</v>
      </c>
      <c r="J53" s="1">
        <v>418.54547250000002</v>
      </c>
      <c r="K53" s="1">
        <v>717.83492249999995</v>
      </c>
      <c r="L53" s="1">
        <f t="shared" si="0"/>
        <v>27.543454747417705</v>
      </c>
      <c r="M53" s="1">
        <f t="shared" si="1"/>
        <v>58.09756717491306</v>
      </c>
      <c r="N53" s="1">
        <f t="shared" si="2"/>
        <v>75.646493163355373</v>
      </c>
      <c r="O53" s="1">
        <f t="shared" si="3"/>
        <v>58.306646748577499</v>
      </c>
      <c r="P53" s="35">
        <v>27.543454747417705</v>
      </c>
      <c r="Q53" s="35">
        <v>58.09756717491306</v>
      </c>
      <c r="R53" s="35">
        <v>75.646493163355373</v>
      </c>
      <c r="S53" s="35">
        <v>58.306646748577499</v>
      </c>
    </row>
    <row r="54" spans="1:19" ht="12" x14ac:dyDescent="0.3">
      <c r="A54" s="75"/>
      <c r="B54" s="75"/>
      <c r="C54" s="75"/>
      <c r="D54" s="72"/>
      <c r="E54" s="72"/>
      <c r="L54" s="1" t="str">
        <f t="shared" si="0"/>
        <v>x</v>
      </c>
      <c r="M54" s="1" t="str">
        <f t="shared" si="1"/>
        <v>x</v>
      </c>
      <c r="N54" s="1" t="str">
        <f t="shared" si="2"/>
        <v>x</v>
      </c>
      <c r="O54" s="1" t="str">
        <f t="shared" si="3"/>
        <v>x</v>
      </c>
      <c r="P54" s="35"/>
      <c r="Q54" s="35"/>
      <c r="R54" s="35"/>
      <c r="S54" s="35"/>
    </row>
    <row r="55" spans="1:19" ht="12" x14ac:dyDescent="0.3">
      <c r="A55" s="77">
        <v>16</v>
      </c>
      <c r="B55" s="77" t="s">
        <v>32</v>
      </c>
      <c r="C55" s="77" t="s">
        <v>5</v>
      </c>
      <c r="D55" s="78">
        <v>331.06087250000002</v>
      </c>
      <c r="E55" s="78">
        <v>534.49495750000006</v>
      </c>
      <c r="F55" s="1">
        <v>1757.9872049999999</v>
      </c>
      <c r="G55" s="1">
        <v>2126.6031324999999</v>
      </c>
      <c r="H55" s="1">
        <v>1313.2730449999999</v>
      </c>
      <c r="I55" s="1">
        <v>1499.7887275</v>
      </c>
      <c r="J55" s="1">
        <v>3402.3211225</v>
      </c>
      <c r="K55" s="1">
        <v>4160.8868174999998</v>
      </c>
      <c r="L55" s="1">
        <f t="shared" si="0"/>
        <v>61.939007628523797</v>
      </c>
      <c r="M55" s="1">
        <f t="shared" si="1"/>
        <v>82.666444816778721</v>
      </c>
      <c r="N55" s="1">
        <f t="shared" si="2"/>
        <v>87.563869558420848</v>
      </c>
      <c r="O55" s="1">
        <f t="shared" si="3"/>
        <v>81.769134122812517</v>
      </c>
      <c r="P55" s="35">
        <v>61.939007628523797</v>
      </c>
      <c r="Q55" s="35">
        <v>82.666444816778721</v>
      </c>
      <c r="R55" s="35">
        <v>87.563869558420848</v>
      </c>
      <c r="S55" s="35">
        <v>81.769134122812517</v>
      </c>
    </row>
    <row r="56" spans="1:19" ht="12" x14ac:dyDescent="0.3">
      <c r="A56" s="75"/>
      <c r="B56" s="75"/>
      <c r="C56" s="75" t="s">
        <v>6</v>
      </c>
      <c r="D56" s="72">
        <v>88.643877500000002</v>
      </c>
      <c r="E56" s="72">
        <v>240.16092</v>
      </c>
      <c r="F56" s="1">
        <v>371.90538750000002</v>
      </c>
      <c r="G56" s="1">
        <v>696.9667475</v>
      </c>
      <c r="H56" s="1">
        <v>227.22160249999999</v>
      </c>
      <c r="I56" s="1">
        <v>319.57580250000001</v>
      </c>
      <c r="J56" s="1">
        <v>687.77086750000001</v>
      </c>
      <c r="K56" s="1">
        <v>1256.7034699999999</v>
      </c>
      <c r="L56" s="1">
        <f t="shared" si="0"/>
        <v>36.91020066878491</v>
      </c>
      <c r="M56" s="1">
        <f t="shared" si="1"/>
        <v>53.360564020308587</v>
      </c>
      <c r="N56" s="1">
        <f t="shared" si="2"/>
        <v>71.101003493529504</v>
      </c>
      <c r="O56" s="1">
        <f t="shared" si="3"/>
        <v>54.728174459484869</v>
      </c>
      <c r="P56" s="35">
        <v>36.91020066878491</v>
      </c>
      <c r="Q56" s="35">
        <v>53.360564020308587</v>
      </c>
      <c r="R56" s="35">
        <v>71.101003493529504</v>
      </c>
      <c r="S56" s="35">
        <v>54.728174459484869</v>
      </c>
    </row>
    <row r="57" spans="1:19" ht="12" x14ac:dyDescent="0.3">
      <c r="A57" s="75"/>
      <c r="B57" s="75"/>
      <c r="C57" s="75"/>
      <c r="D57" s="72"/>
      <c r="E57" s="72"/>
      <c r="L57" s="1" t="str">
        <f t="shared" si="0"/>
        <v>x</v>
      </c>
      <c r="M57" s="1" t="str">
        <f t="shared" si="1"/>
        <v>x</v>
      </c>
      <c r="N57" s="1" t="str">
        <f t="shared" si="2"/>
        <v>x</v>
      </c>
      <c r="O57" s="1" t="str">
        <f t="shared" si="3"/>
        <v>x</v>
      </c>
      <c r="P57" s="35"/>
      <c r="Q57" s="35"/>
      <c r="R57" s="35"/>
      <c r="S57" s="35"/>
    </row>
    <row r="58" spans="1:19" ht="12" x14ac:dyDescent="0.3">
      <c r="A58" s="77">
        <v>17</v>
      </c>
      <c r="B58" s="77" t="s">
        <v>26</v>
      </c>
      <c r="C58" s="77" t="s">
        <v>5</v>
      </c>
      <c r="D58" s="78">
        <v>4714.7806</v>
      </c>
      <c r="E58" s="78">
        <v>8388.6495500000001</v>
      </c>
      <c r="F58" s="1">
        <v>8387.9596500000007</v>
      </c>
      <c r="G58" s="1">
        <v>12771.584575000001</v>
      </c>
      <c r="H58" s="1">
        <v>4430.4229999999998</v>
      </c>
      <c r="I58" s="1">
        <v>5733.0232999999998</v>
      </c>
      <c r="J58" s="1">
        <v>17533.163250000001</v>
      </c>
      <c r="K58" s="1">
        <v>26893.257425</v>
      </c>
      <c r="L58" s="1">
        <f t="shared" si="0"/>
        <v>56.204286183346397</v>
      </c>
      <c r="M58" s="1">
        <f t="shared" si="1"/>
        <v>65.676734165149597</v>
      </c>
      <c r="N58" s="1">
        <f t="shared" si="2"/>
        <v>77.278998674224823</v>
      </c>
      <c r="O58" s="1">
        <f t="shared" si="3"/>
        <v>65.195386980906065</v>
      </c>
      <c r="P58" s="35">
        <v>56.204286183346397</v>
      </c>
      <c r="Q58" s="35">
        <v>65.676734165149597</v>
      </c>
      <c r="R58" s="35">
        <v>77.278998674224823</v>
      </c>
      <c r="S58" s="35">
        <v>65.195386980906065</v>
      </c>
    </row>
    <row r="59" spans="1:19" ht="12" x14ac:dyDescent="0.3">
      <c r="A59" s="75"/>
      <c r="B59" s="75"/>
      <c r="C59" s="75" t="s">
        <v>6</v>
      </c>
      <c r="D59" s="72">
        <v>1665.68535</v>
      </c>
      <c r="E59" s="72">
        <v>4136.8229499999998</v>
      </c>
      <c r="F59" s="1">
        <v>2023.2748999999999</v>
      </c>
      <c r="G59" s="1">
        <v>3230.5172499999999</v>
      </c>
      <c r="H59" s="1">
        <v>907.26247499999999</v>
      </c>
      <c r="I59" s="1">
        <v>1109.8677250000001</v>
      </c>
      <c r="J59" s="1">
        <v>4596.2227249999996</v>
      </c>
      <c r="K59" s="1">
        <v>8477.2079250000006</v>
      </c>
      <c r="L59" s="1">
        <f t="shared" si="0"/>
        <v>40.264845030411564</v>
      </c>
      <c r="M59" s="1">
        <f t="shared" si="1"/>
        <v>62.630060248091851</v>
      </c>
      <c r="N59" s="1">
        <f t="shared" si="2"/>
        <v>81.745099399119823</v>
      </c>
      <c r="O59" s="1">
        <f t="shared" si="3"/>
        <v>54.21859137659407</v>
      </c>
      <c r="P59" s="35">
        <v>40.264845030411564</v>
      </c>
      <c r="Q59" s="35">
        <v>62.630060248091851</v>
      </c>
      <c r="R59" s="35">
        <v>81.745099399119823</v>
      </c>
      <c r="S59" s="35">
        <v>54.21859137659407</v>
      </c>
    </row>
    <row r="60" spans="1:19" ht="12" x14ac:dyDescent="0.3">
      <c r="A60" s="75"/>
      <c r="B60" s="75"/>
      <c r="C60" s="75"/>
      <c r="D60" s="72"/>
      <c r="E60" s="72"/>
      <c r="L60" s="1" t="str">
        <f t="shared" si="0"/>
        <v>x</v>
      </c>
      <c r="M60" s="1" t="str">
        <f t="shared" si="1"/>
        <v>x</v>
      </c>
      <c r="N60" s="1" t="str">
        <f t="shared" si="2"/>
        <v>x</v>
      </c>
      <c r="O60" s="1" t="str">
        <f t="shared" si="3"/>
        <v>x</v>
      </c>
      <c r="P60" s="35"/>
      <c r="Q60" s="35"/>
      <c r="R60" s="35"/>
      <c r="S60" s="35"/>
    </row>
    <row r="61" spans="1:19" ht="12" x14ac:dyDescent="0.3">
      <c r="A61" s="77">
        <v>18</v>
      </c>
      <c r="B61" s="77" t="s">
        <v>24</v>
      </c>
      <c r="C61" s="77" t="s">
        <v>5</v>
      </c>
      <c r="D61" s="78">
        <v>2423.1724825000001</v>
      </c>
      <c r="E61" s="78">
        <v>4094.5983150000002</v>
      </c>
      <c r="F61" s="1">
        <v>8839.7547799999993</v>
      </c>
      <c r="G61" s="1">
        <v>11973.943013</v>
      </c>
      <c r="H61" s="1">
        <v>10318.612537000001</v>
      </c>
      <c r="I61" s="1">
        <v>12094.719779999999</v>
      </c>
      <c r="J61" s="1">
        <v>21640.315429999999</v>
      </c>
      <c r="K61" s="1">
        <v>28243.464432000001</v>
      </c>
      <c r="L61" s="1">
        <f t="shared" si="0"/>
        <v>59.179736230121513</v>
      </c>
      <c r="M61" s="1">
        <f t="shared" si="1"/>
        <v>73.824927765254586</v>
      </c>
      <c r="N61" s="1">
        <f t="shared" si="2"/>
        <v>85.315019485304703</v>
      </c>
      <c r="O61" s="1">
        <f t="shared" si="3"/>
        <v>76.62061246807032</v>
      </c>
      <c r="P61" s="35">
        <v>59.179736230121513</v>
      </c>
      <c r="Q61" s="35">
        <v>73.824927765254586</v>
      </c>
      <c r="R61" s="35">
        <v>85.315019485304703</v>
      </c>
      <c r="S61" s="35">
        <v>76.62061246807032</v>
      </c>
    </row>
    <row r="62" spans="1:19" ht="12" x14ac:dyDescent="0.3">
      <c r="A62" s="75"/>
      <c r="B62" s="75"/>
      <c r="C62" s="75" t="s">
        <v>6</v>
      </c>
      <c r="D62" s="72">
        <v>971.25651749999997</v>
      </c>
      <c r="E62" s="72">
        <v>2368.3901850000002</v>
      </c>
      <c r="F62" s="1">
        <v>2034.6705199999999</v>
      </c>
      <c r="G62" s="1">
        <v>3793.3628650000001</v>
      </c>
      <c r="H62" s="1">
        <v>1494.5076274999999</v>
      </c>
      <c r="I62" s="1">
        <v>2208.9890500000001</v>
      </c>
      <c r="J62" s="1">
        <v>4511.1043325000001</v>
      </c>
      <c r="K62" s="1">
        <v>8384.3114700000006</v>
      </c>
      <c r="L62" s="1">
        <f t="shared" si="0"/>
        <v>41.009142988827236</v>
      </c>
      <c r="M62" s="1">
        <f t="shared" si="1"/>
        <v>53.637645340317313</v>
      </c>
      <c r="N62" s="1">
        <f t="shared" si="2"/>
        <v>67.655728193854102</v>
      </c>
      <c r="O62" s="1">
        <f t="shared" si="3"/>
        <v>53.80411198511927</v>
      </c>
      <c r="P62" s="35">
        <v>41.009142988827236</v>
      </c>
      <c r="Q62" s="35">
        <v>53.637645340317313</v>
      </c>
      <c r="R62" s="35">
        <v>67.655728193854102</v>
      </c>
      <c r="S62" s="35">
        <v>53.80411198511927</v>
      </c>
    </row>
    <row r="63" spans="1:19" ht="12" x14ac:dyDescent="0.3">
      <c r="A63" s="75"/>
      <c r="B63" s="75"/>
      <c r="C63" s="75"/>
      <c r="D63" s="72"/>
      <c r="E63" s="72"/>
      <c r="L63" s="1" t="str">
        <f t="shared" si="0"/>
        <v>x</v>
      </c>
      <c r="M63" s="1" t="str">
        <f t="shared" si="1"/>
        <v>x</v>
      </c>
      <c r="N63" s="1" t="str">
        <f t="shared" si="2"/>
        <v>x</v>
      </c>
      <c r="O63" s="1" t="str">
        <f t="shared" si="3"/>
        <v>x</v>
      </c>
      <c r="P63" s="35"/>
      <c r="Q63" s="35"/>
      <c r="R63" s="35"/>
      <c r="S63" s="35"/>
    </row>
    <row r="64" spans="1:19" ht="12" x14ac:dyDescent="0.3">
      <c r="A64" s="77">
        <v>19</v>
      </c>
      <c r="B64" s="77" t="s">
        <v>23</v>
      </c>
      <c r="C64" s="77" t="s">
        <v>5</v>
      </c>
      <c r="D64" s="78">
        <v>4346.5748350000003</v>
      </c>
      <c r="E64" s="78">
        <v>7188.9817624999996</v>
      </c>
      <c r="F64" s="1">
        <v>3692.3061925000002</v>
      </c>
      <c r="G64" s="1">
        <v>5922.5926074999998</v>
      </c>
      <c r="H64" s="1">
        <v>7347.3207300000004</v>
      </c>
      <c r="I64" s="1">
        <v>9231.9634674999998</v>
      </c>
      <c r="J64" s="1">
        <v>15386.201757000001</v>
      </c>
      <c r="K64" s="1">
        <v>22343.537837</v>
      </c>
      <c r="L64" s="1">
        <f t="shared" si="0"/>
        <v>60.461619998441336</v>
      </c>
      <c r="M64" s="1">
        <f t="shared" si="1"/>
        <v>62.342734629835839</v>
      </c>
      <c r="N64" s="1">
        <f t="shared" si="2"/>
        <v>79.585678126493306</v>
      </c>
      <c r="O64" s="1">
        <f t="shared" si="3"/>
        <v>68.861976421303652</v>
      </c>
      <c r="P64" s="35">
        <v>60.461619998441336</v>
      </c>
      <c r="Q64" s="35">
        <v>62.342734629835839</v>
      </c>
      <c r="R64" s="35">
        <v>79.585678126493306</v>
      </c>
      <c r="S64" s="35">
        <v>68.861976421303652</v>
      </c>
    </row>
    <row r="65" spans="1:19" ht="12" x14ac:dyDescent="0.3">
      <c r="A65" s="75"/>
      <c r="B65" s="75"/>
      <c r="C65" s="75" t="s">
        <v>6</v>
      </c>
      <c r="D65" s="72">
        <v>1379.4197775</v>
      </c>
      <c r="E65" s="72">
        <v>3154.2073375</v>
      </c>
      <c r="F65" s="1">
        <v>811.47638500000005</v>
      </c>
      <c r="G65" s="1">
        <v>1393.3271425</v>
      </c>
      <c r="H65" s="1">
        <v>1274.0873525</v>
      </c>
      <c r="I65" s="1">
        <v>1790.2383075</v>
      </c>
      <c r="J65" s="1">
        <v>3464.9835149999999</v>
      </c>
      <c r="K65" s="1">
        <v>6337.7727875</v>
      </c>
      <c r="L65" s="1">
        <f t="shared" si="0"/>
        <v>43.73269192231723</v>
      </c>
      <c r="M65" s="1">
        <f t="shared" si="1"/>
        <v>58.240190709555492</v>
      </c>
      <c r="N65" s="1">
        <f t="shared" si="2"/>
        <v>71.168589520308871</v>
      </c>
      <c r="O65" s="1">
        <f t="shared" si="3"/>
        <v>54.671942828780367</v>
      </c>
      <c r="P65" s="35">
        <v>43.73269192231723</v>
      </c>
      <c r="Q65" s="35">
        <v>58.240190709555492</v>
      </c>
      <c r="R65" s="35">
        <v>71.168589520308871</v>
      </c>
      <c r="S65" s="35">
        <v>54.671942828780367</v>
      </c>
    </row>
    <row r="66" spans="1:19" ht="12" x14ac:dyDescent="0.3">
      <c r="A66" s="75"/>
      <c r="B66" s="75"/>
      <c r="C66" s="75"/>
      <c r="D66" s="72"/>
      <c r="E66" s="72"/>
      <c r="L66" s="1" t="str">
        <f t="shared" si="0"/>
        <v>x</v>
      </c>
      <c r="M66" s="1" t="str">
        <f t="shared" si="1"/>
        <v>x</v>
      </c>
      <c r="N66" s="1" t="str">
        <f t="shared" si="2"/>
        <v>x</v>
      </c>
      <c r="O66" s="1" t="str">
        <f t="shared" si="3"/>
        <v>x</v>
      </c>
      <c r="P66" s="35"/>
      <c r="Q66" s="35"/>
      <c r="R66" s="35"/>
      <c r="S66" s="35"/>
    </row>
    <row r="67" spans="1:19" ht="12" x14ac:dyDescent="0.3">
      <c r="A67" s="77">
        <v>20</v>
      </c>
      <c r="B67" s="77" t="s">
        <v>16</v>
      </c>
      <c r="C67" s="77" t="s">
        <v>5</v>
      </c>
      <c r="D67" s="78">
        <v>436.09882499999998</v>
      </c>
      <c r="E67" s="78">
        <v>840.85552499999994</v>
      </c>
      <c r="F67" s="1">
        <v>1493.806425</v>
      </c>
      <c r="G67" s="1">
        <v>2068.3576925000002</v>
      </c>
      <c r="H67" s="1">
        <v>1944.3648250000001</v>
      </c>
      <c r="I67" s="1">
        <v>2259.6460274999999</v>
      </c>
      <c r="J67" s="1">
        <v>3874.2700749999999</v>
      </c>
      <c r="K67" s="1">
        <v>5168.8592449999996</v>
      </c>
      <c r="L67" s="1">
        <f t="shared" si="0"/>
        <v>51.863704528789299</v>
      </c>
      <c r="M67" s="1">
        <f t="shared" si="1"/>
        <v>72.221861354863293</v>
      </c>
      <c r="N67" s="1">
        <f t="shared" si="2"/>
        <v>86.047318975493837</v>
      </c>
      <c r="O67" s="1">
        <f t="shared" si="3"/>
        <v>74.954064163145929</v>
      </c>
      <c r="P67" s="35">
        <v>51.863704528789299</v>
      </c>
      <c r="Q67" s="35">
        <v>72.221861354863293</v>
      </c>
      <c r="R67" s="35">
        <v>86.047318975493837</v>
      </c>
      <c r="S67" s="35">
        <v>74.954064163145929</v>
      </c>
    </row>
    <row r="68" spans="1:19" ht="12" x14ac:dyDescent="0.3">
      <c r="A68" s="75"/>
      <c r="B68" s="75"/>
      <c r="C68" s="75" t="s">
        <v>6</v>
      </c>
      <c r="D68" s="72">
        <v>163.53220999999999</v>
      </c>
      <c r="E68" s="72">
        <v>473.13093750000002</v>
      </c>
      <c r="F68" s="1">
        <v>294.72344500000003</v>
      </c>
      <c r="G68" s="1">
        <v>559.3153575</v>
      </c>
      <c r="H68" s="1">
        <v>354.04361749999998</v>
      </c>
      <c r="I68" s="1">
        <v>491.2537825</v>
      </c>
      <c r="J68" s="1">
        <v>812.29927250000003</v>
      </c>
      <c r="K68" s="1">
        <v>1523.7000774999999</v>
      </c>
      <c r="L68" s="1">
        <f t="shared" si="0"/>
        <v>34.563837838230562</v>
      </c>
      <c r="M68" s="1">
        <f t="shared" si="1"/>
        <v>52.693608542654765</v>
      </c>
      <c r="N68" s="1">
        <f t="shared" si="2"/>
        <v>72.069392666711934</v>
      </c>
      <c r="O68" s="1">
        <f t="shared" si="3"/>
        <v>53.310968772330469</v>
      </c>
      <c r="P68" s="35">
        <v>34.563837838230562</v>
      </c>
      <c r="Q68" s="35">
        <v>52.693608542654765</v>
      </c>
      <c r="R68" s="35">
        <v>72.069392666711934</v>
      </c>
      <c r="S68" s="35">
        <v>53.310968772330469</v>
      </c>
    </row>
    <row r="69" spans="1:19" ht="12" x14ac:dyDescent="0.3">
      <c r="A69" s="75"/>
      <c r="B69" s="75"/>
      <c r="C69" s="75"/>
      <c r="D69" s="72"/>
      <c r="E69" s="72"/>
      <c r="L69" s="1" t="str">
        <f t="shared" si="0"/>
        <v>x</v>
      </c>
      <c r="M69" s="1" t="str">
        <f t="shared" si="1"/>
        <v>x</v>
      </c>
      <c r="N69" s="1" t="str">
        <f t="shared" si="2"/>
        <v>x</v>
      </c>
      <c r="O69" s="1" t="str">
        <f t="shared" si="3"/>
        <v>x</v>
      </c>
      <c r="P69" s="35"/>
      <c r="Q69" s="35"/>
      <c r="R69" s="35"/>
      <c r="S69" s="35"/>
    </row>
    <row r="70" spans="1:19" ht="12" x14ac:dyDescent="0.3">
      <c r="A70" s="77">
        <v>21</v>
      </c>
      <c r="B70" s="77" t="s">
        <v>31</v>
      </c>
      <c r="C70" s="77" t="s">
        <v>5</v>
      </c>
      <c r="D70" s="78">
        <v>68.082750000000004</v>
      </c>
      <c r="E70" s="78">
        <v>90.727999999999994</v>
      </c>
      <c r="F70" s="1">
        <v>72.507499999999993</v>
      </c>
      <c r="G70" s="1">
        <v>86.304249999999996</v>
      </c>
      <c r="H70" s="1">
        <v>79.049250000000001</v>
      </c>
      <c r="I70" s="1">
        <v>87.261250000000004</v>
      </c>
      <c r="J70" s="1">
        <v>219.6395</v>
      </c>
      <c r="K70" s="1">
        <v>264.29349999999999</v>
      </c>
      <c r="L70" s="1">
        <f t="shared" si="0"/>
        <v>75.040505687329173</v>
      </c>
      <c r="M70" s="1">
        <f t="shared" si="1"/>
        <v>84.01382318947212</v>
      </c>
      <c r="N70" s="1">
        <f t="shared" si="2"/>
        <v>90.589179045681789</v>
      </c>
      <c r="O70" s="1">
        <f t="shared" si="3"/>
        <v>83.10438962744071</v>
      </c>
      <c r="P70" s="35">
        <v>75.040505687329173</v>
      </c>
      <c r="Q70" s="35">
        <v>84.01382318947212</v>
      </c>
      <c r="R70" s="35">
        <v>90.589179045681789</v>
      </c>
      <c r="S70" s="35">
        <v>83.10438962744071</v>
      </c>
    </row>
    <row r="71" spans="1:19" ht="12" x14ac:dyDescent="0.3">
      <c r="A71" s="75"/>
      <c r="B71" s="75"/>
      <c r="C71" s="75" t="s">
        <v>6</v>
      </c>
      <c r="D71" s="72">
        <v>16.95825</v>
      </c>
      <c r="E71" s="72">
        <v>39.854750000000003</v>
      </c>
      <c r="F71" s="1">
        <v>7.6005000000000003</v>
      </c>
      <c r="G71" s="1">
        <v>11.54175</v>
      </c>
      <c r="H71" s="1">
        <v>7.8512500000000003</v>
      </c>
      <c r="I71" s="1">
        <v>9.8765000000000001</v>
      </c>
      <c r="J71" s="1">
        <v>32.409999999999997</v>
      </c>
      <c r="K71" s="1">
        <v>61.273000000000003</v>
      </c>
      <c r="L71" s="1">
        <f t="shared" si="0"/>
        <v>42.550135178366439</v>
      </c>
      <c r="M71" s="1">
        <f t="shared" si="1"/>
        <v>65.852232113847563</v>
      </c>
      <c r="N71" s="1">
        <f t="shared" si="2"/>
        <v>79.494254037361415</v>
      </c>
      <c r="O71" s="1">
        <f t="shared" si="3"/>
        <v>52.894423318590562</v>
      </c>
      <c r="P71" s="35">
        <v>42.550135178366439</v>
      </c>
      <c r="Q71" s="35">
        <v>65.852232113847563</v>
      </c>
      <c r="R71" s="35">
        <v>79.494254037361415</v>
      </c>
      <c r="S71" s="35">
        <v>52.894423318590562</v>
      </c>
    </row>
    <row r="72" spans="1:19" ht="12" x14ac:dyDescent="0.3">
      <c r="A72" s="75"/>
      <c r="B72" s="75"/>
      <c r="C72" s="75"/>
      <c r="D72" s="72"/>
      <c r="E72" s="72"/>
      <c r="L72" s="1" t="str">
        <f t="shared" si="0"/>
        <v>x</v>
      </c>
      <c r="M72" s="1" t="str">
        <f t="shared" si="1"/>
        <v>x</v>
      </c>
      <c r="N72" s="1" t="str">
        <f t="shared" si="2"/>
        <v>x</v>
      </c>
      <c r="O72" s="1" t="str">
        <f t="shared" si="3"/>
        <v>x</v>
      </c>
      <c r="P72" s="35"/>
      <c r="Q72" s="35"/>
      <c r="R72" s="35"/>
      <c r="S72" s="35"/>
    </row>
    <row r="73" spans="1:19" ht="12" x14ac:dyDescent="0.3">
      <c r="A73" s="77">
        <v>22</v>
      </c>
      <c r="B73" s="77" t="s">
        <v>33</v>
      </c>
      <c r="C73" s="77" t="s">
        <v>5</v>
      </c>
      <c r="D73" s="78">
        <v>541.51956250000001</v>
      </c>
      <c r="E73" s="78">
        <v>1066.725745</v>
      </c>
      <c r="F73" s="1">
        <v>7575.4688749999996</v>
      </c>
      <c r="G73" s="1">
        <v>9890.7738950000003</v>
      </c>
      <c r="H73" s="1">
        <v>5366.9777100000001</v>
      </c>
      <c r="I73" s="1">
        <v>5950.7584850000003</v>
      </c>
      <c r="J73" s="1">
        <v>13483.966146999999</v>
      </c>
      <c r="K73" s="1">
        <v>16908.258125</v>
      </c>
      <c r="L73" s="1">
        <f t="shared" ref="L73:L112" si="4">IF(D73="","x",100*D73/E73)</f>
        <v>50.764647336790397</v>
      </c>
      <c r="M73" s="1">
        <f t="shared" ref="M73:M112" si="5">IF(F73="","x",100*F73/G73)</f>
        <v>76.591265308668738</v>
      </c>
      <c r="N73" s="1">
        <f t="shared" ref="N73:N112" si="6">IF(H73="","x",100*H73/I73)</f>
        <v>90.189808971889406</v>
      </c>
      <c r="O73" s="1">
        <f t="shared" ref="O73:O112" si="7">IF(J73="","x",100*J73/K73)</f>
        <v>79.747813448997704</v>
      </c>
      <c r="P73" s="35">
        <v>50.764647336790397</v>
      </c>
      <c r="Q73" s="35">
        <v>76.591265308668738</v>
      </c>
      <c r="R73" s="35">
        <v>90.189808971889406</v>
      </c>
      <c r="S73" s="35">
        <v>79.747813448997704</v>
      </c>
    </row>
    <row r="74" spans="1:19" ht="12" x14ac:dyDescent="0.3">
      <c r="A74" s="75"/>
      <c r="B74" s="75"/>
      <c r="C74" s="75" t="s">
        <v>6</v>
      </c>
      <c r="D74" s="72">
        <v>147.94372999999999</v>
      </c>
      <c r="E74" s="72">
        <v>460.17869999999999</v>
      </c>
      <c r="F74" s="1">
        <v>1757.1974674999999</v>
      </c>
      <c r="G74" s="1">
        <v>3541.8064749999999</v>
      </c>
      <c r="H74" s="1">
        <v>588.87827249999998</v>
      </c>
      <c r="I74" s="1">
        <v>813.24847750000004</v>
      </c>
      <c r="J74" s="1">
        <v>2494.0194700000002</v>
      </c>
      <c r="K74" s="1">
        <v>4815.2336525000001</v>
      </c>
      <c r="L74" s="1">
        <f t="shared" si="4"/>
        <v>32.149191172907393</v>
      </c>
      <c r="M74" s="1">
        <f t="shared" si="5"/>
        <v>49.613028828741975</v>
      </c>
      <c r="N74" s="1">
        <f t="shared" si="6"/>
        <v>72.410620959324191</v>
      </c>
      <c r="O74" s="1">
        <f t="shared" si="7"/>
        <v>51.794360356846674</v>
      </c>
      <c r="P74" s="35">
        <v>32.149191172907393</v>
      </c>
      <c r="Q74" s="35">
        <v>49.613028828741975</v>
      </c>
      <c r="R74" s="35">
        <v>72.410620959324191</v>
      </c>
      <c r="S74" s="35">
        <v>51.794360356846674</v>
      </c>
    </row>
    <row r="75" spans="1:19" ht="12" x14ac:dyDescent="0.3">
      <c r="A75" s="75"/>
      <c r="B75" s="75"/>
      <c r="C75" s="75"/>
      <c r="D75" s="72"/>
      <c r="E75" s="72"/>
      <c r="L75" s="1" t="str">
        <f t="shared" si="4"/>
        <v>x</v>
      </c>
      <c r="M75" s="1" t="str">
        <f t="shared" si="5"/>
        <v>x</v>
      </c>
      <c r="N75" s="1" t="str">
        <f t="shared" si="6"/>
        <v>x</v>
      </c>
      <c r="O75" s="1" t="str">
        <f t="shared" si="7"/>
        <v>x</v>
      </c>
      <c r="P75" s="35"/>
      <c r="Q75" s="35"/>
      <c r="R75" s="35"/>
      <c r="S75" s="35"/>
    </row>
    <row r="76" spans="1:19" ht="12" x14ac:dyDescent="0.3">
      <c r="A76" s="77">
        <v>23</v>
      </c>
      <c r="B76" s="77" t="s">
        <v>36</v>
      </c>
      <c r="C76" s="77" t="s">
        <v>5</v>
      </c>
      <c r="D76" s="78">
        <v>43.886197500000002</v>
      </c>
      <c r="E76" s="78">
        <v>72.367767499999999</v>
      </c>
      <c r="F76" s="1">
        <v>433.11768749999999</v>
      </c>
      <c r="G76" s="1">
        <v>535.54465749999997</v>
      </c>
      <c r="H76" s="1">
        <v>328.0576575</v>
      </c>
      <c r="I76" s="1">
        <v>355.63522499999999</v>
      </c>
      <c r="J76" s="1">
        <v>805.06154249999997</v>
      </c>
      <c r="K76" s="1">
        <v>963.54764999999998</v>
      </c>
      <c r="L76" s="1">
        <f t="shared" si="4"/>
        <v>60.643293300432404</v>
      </c>
      <c r="M76" s="1">
        <f t="shared" si="5"/>
        <v>80.874242966376713</v>
      </c>
      <c r="N76" s="1">
        <f t="shared" si="6"/>
        <v>92.245546683402921</v>
      </c>
      <c r="O76" s="1">
        <f t="shared" si="7"/>
        <v>83.551814225274683</v>
      </c>
      <c r="P76" s="35">
        <v>60.643293300432404</v>
      </c>
      <c r="Q76" s="35">
        <v>80.874242966376713</v>
      </c>
      <c r="R76" s="35">
        <v>92.245546683402921</v>
      </c>
      <c r="S76" s="35">
        <v>83.551814225274683</v>
      </c>
    </row>
    <row r="77" spans="1:19" ht="12" x14ac:dyDescent="0.3">
      <c r="A77" s="75"/>
      <c r="B77" s="75"/>
      <c r="C77" s="75" t="s">
        <v>6</v>
      </c>
      <c r="D77" s="72">
        <v>13.524862499999999</v>
      </c>
      <c r="E77" s="72">
        <v>48.679282499999999</v>
      </c>
      <c r="F77" s="1">
        <v>84.764894999999996</v>
      </c>
      <c r="G77" s="1">
        <v>182.390815</v>
      </c>
      <c r="H77" s="1">
        <v>55.2722525</v>
      </c>
      <c r="I77" s="1">
        <v>73.14846</v>
      </c>
      <c r="J77" s="1">
        <v>153.56200999999999</v>
      </c>
      <c r="K77" s="1">
        <v>304.21855749999997</v>
      </c>
      <c r="L77" s="1">
        <f t="shared" si="4"/>
        <v>27.783611025902033</v>
      </c>
      <c r="M77" s="1">
        <f t="shared" si="5"/>
        <v>46.474322185577158</v>
      </c>
      <c r="N77" s="1">
        <f t="shared" si="6"/>
        <v>75.561744567144686</v>
      </c>
      <c r="O77" s="1">
        <f t="shared" si="7"/>
        <v>50.477528807558038</v>
      </c>
      <c r="P77" s="35">
        <v>27.783611025902033</v>
      </c>
      <c r="Q77" s="35">
        <v>46.474322185577158</v>
      </c>
      <c r="R77" s="35">
        <v>75.561744567144686</v>
      </c>
      <c r="S77" s="35">
        <v>50.477528807558038</v>
      </c>
    </row>
    <row r="78" spans="1:19" ht="12" x14ac:dyDescent="0.3">
      <c r="A78" s="75"/>
      <c r="B78" s="75"/>
      <c r="C78" s="75"/>
      <c r="D78" s="72"/>
      <c r="E78" s="72"/>
      <c r="L78" s="1" t="str">
        <f t="shared" si="4"/>
        <v>x</v>
      </c>
      <c r="M78" s="1" t="str">
        <f t="shared" si="5"/>
        <v>x</v>
      </c>
      <c r="N78" s="1" t="str">
        <f t="shared" si="6"/>
        <v>x</v>
      </c>
      <c r="O78" s="1" t="str">
        <f t="shared" si="7"/>
        <v>x</v>
      </c>
      <c r="P78" s="35"/>
      <c r="Q78" s="35"/>
      <c r="R78" s="35"/>
      <c r="S78" s="35"/>
    </row>
    <row r="79" spans="1:19" ht="12" x14ac:dyDescent="0.3">
      <c r="A79" s="77">
        <v>24</v>
      </c>
      <c r="B79" s="77" t="s">
        <v>35</v>
      </c>
      <c r="C79" s="77" t="s">
        <v>5</v>
      </c>
      <c r="D79" s="78">
        <v>1034.5837650000001</v>
      </c>
      <c r="E79" s="78">
        <v>1704.4585225000001</v>
      </c>
      <c r="F79" s="1">
        <v>4361.4797850000004</v>
      </c>
      <c r="G79" s="1">
        <v>5727.7393375000001</v>
      </c>
      <c r="H79" s="1">
        <v>1668.29872</v>
      </c>
      <c r="I79" s="1">
        <v>1814.8699575000001</v>
      </c>
      <c r="J79" s="1">
        <v>7064.3622699999996</v>
      </c>
      <c r="K79" s="1">
        <v>9247.0678174999994</v>
      </c>
      <c r="L79" s="1">
        <f t="shared" si="4"/>
        <v>60.698676520595711</v>
      </c>
      <c r="M79" s="1">
        <f t="shared" si="5"/>
        <v>76.14661785401124</v>
      </c>
      <c r="N79" s="1">
        <f t="shared" si="6"/>
        <v>91.923871079892507</v>
      </c>
      <c r="O79" s="1">
        <f t="shared" si="7"/>
        <v>76.395700879696719</v>
      </c>
      <c r="P79" s="35">
        <v>60.698676520595711</v>
      </c>
      <c r="Q79" s="35">
        <v>76.14661785401124</v>
      </c>
      <c r="R79" s="35">
        <v>91.923871079892507</v>
      </c>
      <c r="S79" s="35">
        <v>76.395700879696719</v>
      </c>
    </row>
    <row r="80" spans="1:19" ht="12" x14ac:dyDescent="0.3">
      <c r="A80" s="75"/>
      <c r="B80" s="75"/>
      <c r="C80" s="75" t="s">
        <v>6</v>
      </c>
      <c r="D80" s="72">
        <v>215.2860575</v>
      </c>
      <c r="E80" s="72">
        <v>537.77085250000005</v>
      </c>
      <c r="F80" s="1">
        <v>770.74476249999998</v>
      </c>
      <c r="G80" s="1">
        <v>1569.1436125</v>
      </c>
      <c r="H80" s="1">
        <v>145.64637500000001</v>
      </c>
      <c r="I80" s="1">
        <v>227.09954999999999</v>
      </c>
      <c r="J80" s="1">
        <v>1131.677195</v>
      </c>
      <c r="K80" s="1">
        <v>2334.0140150000002</v>
      </c>
      <c r="L80" s="1">
        <f t="shared" si="4"/>
        <v>40.033046882175519</v>
      </c>
      <c r="M80" s="1">
        <f t="shared" si="5"/>
        <v>49.118815917175965</v>
      </c>
      <c r="N80" s="1">
        <f t="shared" si="6"/>
        <v>64.133273271567475</v>
      </c>
      <c r="O80" s="1">
        <f t="shared" si="7"/>
        <v>48.486306754246279</v>
      </c>
      <c r="P80" s="35">
        <v>40.033046882175519</v>
      </c>
      <c r="Q80" s="35">
        <v>49.118815917175965</v>
      </c>
      <c r="R80" s="35">
        <v>64.133273271567475</v>
      </c>
      <c r="S80" s="35">
        <v>48.486306754246279</v>
      </c>
    </row>
    <row r="81" spans="1:19" ht="12" x14ac:dyDescent="0.3">
      <c r="A81" s="75"/>
      <c r="B81" s="75"/>
      <c r="C81" s="75"/>
      <c r="D81" s="72"/>
      <c r="E81" s="72"/>
      <c r="L81" s="1" t="str">
        <f t="shared" si="4"/>
        <v>x</v>
      </c>
      <c r="M81" s="1" t="str">
        <f t="shared" si="5"/>
        <v>x</v>
      </c>
      <c r="N81" s="1" t="str">
        <f t="shared" si="6"/>
        <v>x</v>
      </c>
      <c r="O81" s="1" t="str">
        <f t="shared" si="7"/>
        <v>x</v>
      </c>
      <c r="P81" s="35"/>
      <c r="Q81" s="35"/>
      <c r="R81" s="35"/>
      <c r="S81" s="35"/>
    </row>
    <row r="82" spans="1:19" ht="12" x14ac:dyDescent="0.3">
      <c r="A82" s="77">
        <v>25</v>
      </c>
      <c r="B82" s="77" t="s">
        <v>25</v>
      </c>
      <c r="C82" s="77" t="s">
        <v>5</v>
      </c>
      <c r="D82" s="78">
        <v>77.534737500000006</v>
      </c>
      <c r="E82" s="78">
        <v>159.75961000000001</v>
      </c>
      <c r="F82" s="1">
        <v>856.03051500000004</v>
      </c>
      <c r="G82" s="1">
        <v>1184.7323725000001</v>
      </c>
      <c r="H82" s="1">
        <v>412.17350750000003</v>
      </c>
      <c r="I82" s="1">
        <v>476.82763249999999</v>
      </c>
      <c r="J82" s="1">
        <v>1345.73876</v>
      </c>
      <c r="K82" s="1">
        <v>1821.3196150000001</v>
      </c>
      <c r="L82" s="1">
        <f t="shared" si="4"/>
        <v>48.532127425699152</v>
      </c>
      <c r="M82" s="1">
        <f t="shared" si="5"/>
        <v>72.255180568217312</v>
      </c>
      <c r="N82" s="1">
        <f t="shared" si="6"/>
        <v>86.440776374259315</v>
      </c>
      <c r="O82" s="1">
        <f t="shared" si="7"/>
        <v>73.888116556631928</v>
      </c>
      <c r="P82" s="35">
        <v>48.532127425699152</v>
      </c>
      <c r="Q82" s="35">
        <v>72.255180568217312</v>
      </c>
      <c r="R82" s="35">
        <v>86.440776374259315</v>
      </c>
      <c r="S82" s="35">
        <v>73.888116556631928</v>
      </c>
    </row>
    <row r="83" spans="1:19" ht="12" x14ac:dyDescent="0.3">
      <c r="A83" s="75"/>
      <c r="B83" s="75"/>
      <c r="C83" s="75" t="s">
        <v>6</v>
      </c>
      <c r="D83" s="72">
        <v>38.180905000000003</v>
      </c>
      <c r="E83" s="72">
        <v>140.50706</v>
      </c>
      <c r="F83" s="1">
        <v>164.36653999999999</v>
      </c>
      <c r="G83" s="1">
        <v>356.69932499999999</v>
      </c>
      <c r="H83" s="1">
        <v>69.834172499999994</v>
      </c>
      <c r="I83" s="1">
        <v>101.3339</v>
      </c>
      <c r="J83" s="1">
        <v>272.3816175</v>
      </c>
      <c r="K83" s="1">
        <v>598.54028500000004</v>
      </c>
      <c r="L83" s="1">
        <f t="shared" si="4"/>
        <v>27.173655900280032</v>
      </c>
      <c r="M83" s="1">
        <f t="shared" si="5"/>
        <v>46.079857313999682</v>
      </c>
      <c r="N83" s="1">
        <f t="shared" si="6"/>
        <v>68.914916429743641</v>
      </c>
      <c r="O83" s="1">
        <f t="shared" si="7"/>
        <v>45.507649915326915</v>
      </c>
      <c r="P83" s="35">
        <v>27.173655900280032</v>
      </c>
      <c r="Q83" s="35">
        <v>46.079857313999682</v>
      </c>
      <c r="R83" s="35">
        <v>68.914916429743641</v>
      </c>
      <c r="S83" s="35">
        <v>45.507649915326915</v>
      </c>
    </row>
    <row r="84" spans="1:19" ht="12" x14ac:dyDescent="0.3">
      <c r="A84" s="75"/>
      <c r="B84" s="75"/>
      <c r="C84" s="75"/>
      <c r="D84" s="72"/>
      <c r="E84" s="72"/>
      <c r="L84" s="1" t="str">
        <f t="shared" si="4"/>
        <v>x</v>
      </c>
      <c r="M84" s="1" t="str">
        <f t="shared" si="5"/>
        <v>x</v>
      </c>
      <c r="N84" s="1" t="str">
        <f t="shared" si="6"/>
        <v>x</v>
      </c>
      <c r="O84" s="1" t="str">
        <f t="shared" si="7"/>
        <v>x</v>
      </c>
      <c r="P84" s="35"/>
      <c r="Q84" s="35"/>
      <c r="R84" s="35"/>
      <c r="S84" s="35"/>
    </row>
    <row r="85" spans="1:19" ht="12" x14ac:dyDescent="0.3">
      <c r="A85" s="77">
        <v>26</v>
      </c>
      <c r="B85" s="77" t="s">
        <v>22</v>
      </c>
      <c r="C85" s="77" t="s">
        <v>5</v>
      </c>
      <c r="D85" s="78">
        <v>409.22461249999998</v>
      </c>
      <c r="E85" s="78">
        <v>705.48877500000003</v>
      </c>
      <c r="F85" s="1">
        <v>1498.2018925</v>
      </c>
      <c r="G85" s="1">
        <v>2478.6678824999999</v>
      </c>
      <c r="H85" s="1">
        <v>1234.9176024999999</v>
      </c>
      <c r="I85" s="1">
        <v>1577.2255775000001</v>
      </c>
      <c r="J85" s="1">
        <v>3142.3441075000001</v>
      </c>
      <c r="K85" s="1">
        <v>4761.382235</v>
      </c>
      <c r="L85" s="1">
        <f t="shared" si="4"/>
        <v>58.005829008406259</v>
      </c>
      <c r="M85" s="1">
        <f t="shared" si="5"/>
        <v>60.443833684926929</v>
      </c>
      <c r="N85" s="1">
        <f t="shared" si="6"/>
        <v>78.296828311484816</v>
      </c>
      <c r="O85" s="1">
        <f t="shared" si="7"/>
        <v>65.996468092841525</v>
      </c>
      <c r="P85" s="35">
        <v>58.005829008406259</v>
      </c>
      <c r="Q85" s="35">
        <v>60.443833684926929</v>
      </c>
      <c r="R85" s="35">
        <v>78.296828311484816</v>
      </c>
      <c r="S85" s="35">
        <v>65.996468092841525</v>
      </c>
    </row>
    <row r="86" spans="1:19" ht="12" x14ac:dyDescent="0.3">
      <c r="A86" s="75"/>
      <c r="B86" s="75"/>
      <c r="C86" s="75" t="s">
        <v>6</v>
      </c>
      <c r="D86" s="72">
        <v>203.31396749999999</v>
      </c>
      <c r="E86" s="72">
        <v>522.51361750000001</v>
      </c>
      <c r="F86" s="1">
        <v>230.40911249999999</v>
      </c>
      <c r="G86" s="1">
        <v>541.12789999999995</v>
      </c>
      <c r="H86" s="1">
        <v>190.1747575</v>
      </c>
      <c r="I86" s="1">
        <v>335.36349000000001</v>
      </c>
      <c r="J86" s="1">
        <v>623.89783750000004</v>
      </c>
      <c r="K86" s="1">
        <v>1399.0050074999999</v>
      </c>
      <c r="L86" s="1">
        <f t="shared" si="4"/>
        <v>38.910750015046254</v>
      </c>
      <c r="M86" s="1">
        <f t="shared" si="5"/>
        <v>42.579418377799406</v>
      </c>
      <c r="N86" s="1">
        <f t="shared" si="6"/>
        <v>56.70705463495743</v>
      </c>
      <c r="O86" s="1">
        <f t="shared" si="7"/>
        <v>44.59582590164532</v>
      </c>
      <c r="P86" s="35">
        <v>38.910750015046254</v>
      </c>
      <c r="Q86" s="35">
        <v>42.579418377799406</v>
      </c>
      <c r="R86" s="35">
        <v>56.70705463495743</v>
      </c>
      <c r="S86" s="35">
        <v>44.59582590164532</v>
      </c>
    </row>
    <row r="87" spans="1:19" ht="12" x14ac:dyDescent="0.3">
      <c r="A87" s="75"/>
      <c r="B87" s="75"/>
      <c r="C87" s="75"/>
      <c r="D87" s="72"/>
      <c r="E87" s="72"/>
      <c r="L87" s="1" t="str">
        <f t="shared" si="4"/>
        <v>x</v>
      </c>
      <c r="M87" s="1" t="str">
        <f t="shared" si="5"/>
        <v>x</v>
      </c>
      <c r="N87" s="1" t="str">
        <f t="shared" si="6"/>
        <v>x</v>
      </c>
      <c r="O87" s="1" t="str">
        <f t="shared" si="7"/>
        <v>x</v>
      </c>
      <c r="P87" s="35"/>
      <c r="Q87" s="35"/>
      <c r="R87" s="35"/>
      <c r="S87" s="35"/>
    </row>
    <row r="88" spans="1:19" ht="12" x14ac:dyDescent="0.3">
      <c r="A88" s="77">
        <v>27</v>
      </c>
      <c r="B88" s="77" t="s">
        <v>53</v>
      </c>
      <c r="C88" s="77" t="s">
        <v>5</v>
      </c>
      <c r="D88" s="78">
        <v>40.223694999999999</v>
      </c>
      <c r="E88" s="78">
        <v>59.342662500000003</v>
      </c>
      <c r="F88" s="1">
        <v>77.9528325</v>
      </c>
      <c r="G88" s="1">
        <v>103.96957999999999</v>
      </c>
      <c r="H88" s="1">
        <v>130.782995</v>
      </c>
      <c r="I88" s="1">
        <v>152.0567575</v>
      </c>
      <c r="J88" s="1">
        <v>253.6356725</v>
      </c>
      <c r="K88" s="1">
        <v>321.87225999999998</v>
      </c>
      <c r="L88" s="1">
        <f t="shared" si="4"/>
        <v>67.782086791269265</v>
      </c>
      <c r="M88" s="1">
        <f t="shared" si="5"/>
        <v>74.976577283470803</v>
      </c>
      <c r="N88" s="1">
        <f t="shared" si="6"/>
        <v>86.009327799851306</v>
      </c>
      <c r="O88" s="1">
        <f t="shared" si="7"/>
        <v>78.800103028449868</v>
      </c>
      <c r="P88" s="35">
        <v>67.782086791269265</v>
      </c>
      <c r="Q88" s="35">
        <v>74.976577283470803</v>
      </c>
      <c r="R88" s="35">
        <v>86.009327799851306</v>
      </c>
      <c r="S88" s="35">
        <v>78.800103028449868</v>
      </c>
    </row>
    <row r="89" spans="1:19" ht="12" x14ac:dyDescent="0.3">
      <c r="A89" s="75"/>
      <c r="B89" s="75"/>
      <c r="C89" s="75" t="s">
        <v>6</v>
      </c>
      <c r="D89" s="72">
        <v>8.2233699999999992</v>
      </c>
      <c r="E89" s="72">
        <v>25.733242499999999</v>
      </c>
      <c r="F89" s="1">
        <v>11.5184725</v>
      </c>
      <c r="G89" s="1">
        <v>28.315082499999999</v>
      </c>
      <c r="H89" s="1">
        <v>13.1640725</v>
      </c>
      <c r="I89" s="1">
        <v>20.929665</v>
      </c>
      <c r="J89" s="1">
        <v>33.669134999999997</v>
      </c>
      <c r="K89" s="1">
        <v>76.5088875</v>
      </c>
      <c r="L89" s="1">
        <f t="shared" si="4"/>
        <v>31.956213835081215</v>
      </c>
      <c r="M89" s="1">
        <f t="shared" si="5"/>
        <v>40.679636020838011</v>
      </c>
      <c r="N89" s="1">
        <f t="shared" si="6"/>
        <v>62.896718604908394</v>
      </c>
      <c r="O89" s="1">
        <f t="shared" si="7"/>
        <v>44.006828618439911</v>
      </c>
      <c r="P89" s="35">
        <v>31.956213835081215</v>
      </c>
      <c r="Q89" s="35">
        <v>40.679636020838011</v>
      </c>
      <c r="R89" s="35">
        <v>62.896718604908394</v>
      </c>
      <c r="S89" s="35">
        <v>44.006828618439911</v>
      </c>
    </row>
    <row r="90" spans="1:19" ht="12" x14ac:dyDescent="0.3">
      <c r="A90" s="75"/>
      <c r="B90" s="75"/>
      <c r="C90" s="75"/>
      <c r="D90" s="72"/>
      <c r="E90" s="72"/>
      <c r="L90" s="1" t="str">
        <f t="shared" si="4"/>
        <v>x</v>
      </c>
      <c r="M90" s="1" t="str">
        <f t="shared" si="5"/>
        <v>x</v>
      </c>
      <c r="N90" s="1" t="str">
        <f t="shared" si="6"/>
        <v>x</v>
      </c>
      <c r="O90" s="1" t="str">
        <f t="shared" si="7"/>
        <v>x</v>
      </c>
      <c r="P90" s="35"/>
      <c r="Q90" s="35"/>
      <c r="R90" s="35"/>
      <c r="S90" s="35"/>
    </row>
    <row r="91" spans="1:19" ht="12" x14ac:dyDescent="0.3">
      <c r="A91" s="77"/>
      <c r="B91" s="77"/>
      <c r="C91" s="77"/>
      <c r="D91" s="78"/>
      <c r="E91" s="78"/>
      <c r="P91" s="35"/>
      <c r="Q91" s="35"/>
      <c r="R91" s="35"/>
      <c r="S91" s="35"/>
    </row>
    <row r="92" spans="1:19" ht="12" x14ac:dyDescent="0.3">
      <c r="A92" s="77">
        <v>28</v>
      </c>
      <c r="B92" s="77" t="s">
        <v>40</v>
      </c>
      <c r="C92" s="77" t="s">
        <v>5</v>
      </c>
      <c r="D92" s="78">
        <v>27.308274999999998</v>
      </c>
      <c r="E92" s="78">
        <v>36.649250000000002</v>
      </c>
      <c r="F92" s="1">
        <v>52.115577500000001</v>
      </c>
      <c r="G92" s="1">
        <v>63.875997499999997</v>
      </c>
      <c r="H92" s="1">
        <v>62.497632500000002</v>
      </c>
      <c r="I92" s="1">
        <v>70.445742499999994</v>
      </c>
      <c r="J92" s="1">
        <v>141.94333750000001</v>
      </c>
      <c r="K92" s="1">
        <v>170.99284249999999</v>
      </c>
      <c r="L92" s="1">
        <f t="shared" si="4"/>
        <v>74.512507077225308</v>
      </c>
      <c r="M92" s="1">
        <f t="shared" si="5"/>
        <v>81.588671081026959</v>
      </c>
      <c r="N92" s="1">
        <f t="shared" si="6"/>
        <v>88.717401906864708</v>
      </c>
      <c r="O92" s="1">
        <f t="shared" si="7"/>
        <v>83.011274287694249</v>
      </c>
      <c r="P92" s="35">
        <v>74.512507077225308</v>
      </c>
      <c r="Q92" s="35">
        <v>81.588671081026959</v>
      </c>
      <c r="R92" s="35">
        <v>88.717401906864708</v>
      </c>
      <c r="S92" s="35">
        <v>83.011274287694249</v>
      </c>
    </row>
    <row r="93" spans="1:19" ht="12" x14ac:dyDescent="0.3">
      <c r="A93" s="75"/>
      <c r="B93" s="75"/>
      <c r="C93" s="75" t="s">
        <v>6</v>
      </c>
      <c r="D93" s="72">
        <v>7.9189774999999996</v>
      </c>
      <c r="E93" s="72">
        <v>12.130385</v>
      </c>
      <c r="F93" s="1">
        <v>12.781689999999999</v>
      </c>
      <c r="G93" s="1">
        <v>15.6652425</v>
      </c>
      <c r="H93" s="1">
        <v>12.49197</v>
      </c>
      <c r="I93" s="1">
        <v>14.075889999999999</v>
      </c>
      <c r="J93" s="1">
        <v>33.192637499999996</v>
      </c>
      <c r="K93" s="1">
        <v>41.871517500000003</v>
      </c>
      <c r="L93" s="1">
        <f t="shared" si="4"/>
        <v>65.282161283421743</v>
      </c>
      <c r="M93" s="1">
        <f t="shared" si="5"/>
        <v>81.592672440276615</v>
      </c>
      <c r="N93" s="1">
        <f t="shared" si="6"/>
        <v>88.747283475503167</v>
      </c>
      <c r="O93" s="1">
        <f t="shared" si="7"/>
        <v>79.272592640092384</v>
      </c>
      <c r="P93" s="35">
        <v>65.282161283421743</v>
      </c>
      <c r="Q93" s="35">
        <v>81.592672440276615</v>
      </c>
      <c r="R93" s="35">
        <v>88.747283475503167</v>
      </c>
      <c r="S93" s="35">
        <v>79.272592640092384</v>
      </c>
    </row>
    <row r="94" spans="1:19" ht="12" x14ac:dyDescent="0.3">
      <c r="A94" s="75"/>
      <c r="B94" s="75"/>
      <c r="C94" s="75"/>
      <c r="D94" s="72"/>
      <c r="E94" s="72"/>
      <c r="L94" s="1" t="str">
        <f t="shared" si="4"/>
        <v>x</v>
      </c>
      <c r="M94" s="1" t="str">
        <f t="shared" si="5"/>
        <v>x</v>
      </c>
      <c r="N94" s="1" t="str">
        <f t="shared" si="6"/>
        <v>x</v>
      </c>
      <c r="O94" s="1" t="str">
        <f t="shared" si="7"/>
        <v>x</v>
      </c>
      <c r="P94" s="35"/>
      <c r="Q94" s="35"/>
      <c r="R94" s="35"/>
      <c r="S94" s="35"/>
    </row>
    <row r="95" spans="1:19" ht="12" x14ac:dyDescent="0.3">
      <c r="A95" s="77">
        <v>30</v>
      </c>
      <c r="B95" s="77" t="s">
        <v>74</v>
      </c>
      <c r="C95" s="77" t="s">
        <v>5</v>
      </c>
      <c r="D95" s="78">
        <v>298.46531499999998</v>
      </c>
      <c r="E95" s="78">
        <v>400.95335249999999</v>
      </c>
      <c r="F95" s="1">
        <v>1534.5566925000001</v>
      </c>
      <c r="G95" s="1">
        <v>1855.62537</v>
      </c>
      <c r="H95" s="1">
        <v>1627.0001950000001</v>
      </c>
      <c r="I95" s="1">
        <v>1811.7545</v>
      </c>
      <c r="J95" s="1">
        <v>3471.2461874999999</v>
      </c>
      <c r="K95" s="1">
        <v>4083.4035875</v>
      </c>
      <c r="L95" s="1">
        <f t="shared" si="4"/>
        <v>74.438912441815773</v>
      </c>
      <c r="M95" s="1">
        <f t="shared" si="5"/>
        <v>82.697548616723211</v>
      </c>
      <c r="N95" s="1">
        <f t="shared" si="6"/>
        <v>89.802464682715012</v>
      </c>
      <c r="O95" s="1">
        <f t="shared" si="7"/>
        <v>85.008648131820252</v>
      </c>
      <c r="P95" s="35">
        <v>74.438912441815773</v>
      </c>
      <c r="Q95" s="35">
        <v>82.697548616723211</v>
      </c>
      <c r="R95" s="35">
        <v>89.802464682715012</v>
      </c>
      <c r="S95" s="35">
        <v>85.008648131820252</v>
      </c>
    </row>
    <row r="96" spans="1:19" ht="12" x14ac:dyDescent="0.3">
      <c r="A96" s="75"/>
      <c r="B96" s="75"/>
      <c r="C96" s="75" t="s">
        <v>6</v>
      </c>
      <c r="D96" s="72">
        <v>94.84357</v>
      </c>
      <c r="E96" s="72">
        <v>160.2505275</v>
      </c>
      <c r="F96" s="1">
        <v>420.75510000000003</v>
      </c>
      <c r="G96" s="1">
        <v>588.89069500000005</v>
      </c>
      <c r="H96" s="1">
        <v>329.72090250000002</v>
      </c>
      <c r="I96" s="1">
        <v>398.7990825</v>
      </c>
      <c r="J96" s="1">
        <v>848.45537000000002</v>
      </c>
      <c r="K96" s="1">
        <v>1154.6661475000001</v>
      </c>
      <c r="L96" s="1">
        <f t="shared" si="4"/>
        <v>59.184560250511495</v>
      </c>
      <c r="M96" s="1">
        <f t="shared" si="5"/>
        <v>71.448760113283839</v>
      </c>
      <c r="N96" s="1">
        <f t="shared" si="6"/>
        <v>82.678450620557783</v>
      </c>
      <c r="O96" s="1">
        <f t="shared" si="7"/>
        <v>73.480578939376926</v>
      </c>
      <c r="P96" s="35">
        <v>59.184560250511495</v>
      </c>
      <c r="Q96" s="35">
        <v>71.448760113283839</v>
      </c>
      <c r="R96" s="35">
        <v>82.678450620557783</v>
      </c>
      <c r="S96" s="35">
        <v>73.480578939376926</v>
      </c>
    </row>
    <row r="97" spans="1:19" ht="12" x14ac:dyDescent="0.3">
      <c r="A97" s="75"/>
      <c r="B97" s="75"/>
      <c r="C97" s="75"/>
      <c r="D97" s="72"/>
      <c r="E97" s="72"/>
      <c r="L97" s="1" t="str">
        <f t="shared" si="4"/>
        <v>x</v>
      </c>
      <c r="M97" s="1" t="str">
        <f t="shared" si="5"/>
        <v>x</v>
      </c>
      <c r="N97" s="1" t="str">
        <f t="shared" si="6"/>
        <v>x</v>
      </c>
      <c r="O97" s="1" t="str">
        <f t="shared" si="7"/>
        <v>x</v>
      </c>
      <c r="P97" s="35"/>
      <c r="Q97" s="35"/>
      <c r="R97" s="35"/>
      <c r="S97" s="35"/>
    </row>
    <row r="98" spans="1:19" ht="12" x14ac:dyDescent="0.3">
      <c r="A98" s="77">
        <v>29</v>
      </c>
      <c r="B98" s="77" t="s">
        <v>41</v>
      </c>
      <c r="C98" s="77" t="s">
        <v>5</v>
      </c>
      <c r="D98" s="78">
        <v>239.39268749999999</v>
      </c>
      <c r="E98" s="78">
        <v>393.26522499999999</v>
      </c>
      <c r="F98" s="1">
        <v>780.21609000000001</v>
      </c>
      <c r="G98" s="1">
        <v>1000.7713175</v>
      </c>
      <c r="H98" s="1">
        <v>1004.5726975</v>
      </c>
      <c r="I98" s="1">
        <v>1127.1171449999999</v>
      </c>
      <c r="J98" s="1">
        <v>2035.2768925</v>
      </c>
      <c r="K98" s="1">
        <v>2533.2919000000002</v>
      </c>
      <c r="L98" s="1">
        <f>IF(D98="","x",100*D98/E98)</f>
        <v>60.873088257422204</v>
      </c>
      <c r="M98" s="1">
        <f>IF(F98="","x",100*F98/G98)</f>
        <v>77.961475949274487</v>
      </c>
      <c r="N98" s="1">
        <f>IF(H98="","x",100*H98/I98)</f>
        <v>89.127621024698385</v>
      </c>
      <c r="O98" s="1">
        <f>IF(J98="","x",100*J98/K98)</f>
        <v>80.341191336853043</v>
      </c>
      <c r="P98" s="35">
        <v>60.873088257422204</v>
      </c>
      <c r="Q98" s="35">
        <v>77.961475949274487</v>
      </c>
      <c r="R98" s="35">
        <v>89.127621024698385</v>
      </c>
      <c r="S98" s="35">
        <v>80.341191336853043</v>
      </c>
    </row>
    <row r="99" spans="1:19" ht="12" x14ac:dyDescent="0.3">
      <c r="A99" s="75"/>
      <c r="B99" s="75"/>
      <c r="C99" s="75" t="s">
        <v>6</v>
      </c>
      <c r="D99" s="72">
        <v>81.417322499999997</v>
      </c>
      <c r="E99" s="72">
        <v>142.1933875</v>
      </c>
      <c r="F99" s="1">
        <v>200.71056999999999</v>
      </c>
      <c r="G99" s="1">
        <v>278.68416999999999</v>
      </c>
      <c r="H99" s="1">
        <v>185.3560525</v>
      </c>
      <c r="I99" s="1">
        <v>221.57235249999999</v>
      </c>
      <c r="J99" s="1">
        <v>468.81953750000002</v>
      </c>
      <c r="K99" s="1">
        <v>643.90593750000005</v>
      </c>
      <c r="L99" s="1">
        <f>IF(D99="","x",100*D99/E99)</f>
        <v>57.258163639993455</v>
      </c>
      <c r="M99" s="1">
        <f>IF(F99="","x",100*F99/G99)</f>
        <v>72.020800463836892</v>
      </c>
      <c r="N99" s="1">
        <f>IF(H99="","x",100*H99/I99)</f>
        <v>83.654865062643594</v>
      </c>
      <c r="O99" s="1">
        <f>IF(J99="","x",100*J99/K99)</f>
        <v>72.808699251977302</v>
      </c>
      <c r="P99" s="35">
        <v>57.258163639993455</v>
      </c>
      <c r="Q99" s="35">
        <v>72.020800463836892</v>
      </c>
      <c r="R99" s="35">
        <v>83.654865062643594</v>
      </c>
      <c r="S99" s="35">
        <v>72.808699251977302</v>
      </c>
    </row>
    <row r="100" spans="1:19" ht="12" x14ac:dyDescent="0.3">
      <c r="A100" s="75"/>
      <c r="B100" s="75"/>
      <c r="C100" s="75"/>
      <c r="D100" s="72"/>
      <c r="E100" s="72"/>
      <c r="L100" s="1" t="str">
        <f>IF(D100="","x",100*D100/E100)</f>
        <v>x</v>
      </c>
      <c r="M100" s="1" t="str">
        <f>IF(F100="","x",100*F100/G100)</f>
        <v>x</v>
      </c>
      <c r="N100" s="1" t="str">
        <f>IF(H100="","x",100*H100/I100)</f>
        <v>x</v>
      </c>
      <c r="O100" s="1" t="str">
        <f>IF(J100="","x",100*J100/K100)</f>
        <v>x</v>
      </c>
      <c r="P100" s="35"/>
      <c r="Q100" s="35"/>
      <c r="R100" s="35"/>
      <c r="S100" s="35"/>
    </row>
    <row r="101" spans="1:19" ht="12" x14ac:dyDescent="0.3">
      <c r="A101" s="77"/>
      <c r="B101" s="77"/>
      <c r="C101" s="77"/>
      <c r="D101" s="78"/>
      <c r="E101" s="78"/>
      <c r="P101" s="35"/>
      <c r="Q101" s="35"/>
      <c r="R101" s="35"/>
      <c r="S101" s="35"/>
    </row>
    <row r="102" spans="1:19" ht="12" x14ac:dyDescent="0.3">
      <c r="A102" s="77">
        <v>31</v>
      </c>
      <c r="B102" s="77" t="s">
        <v>69</v>
      </c>
      <c r="C102" s="77" t="s">
        <v>5</v>
      </c>
      <c r="D102" s="78">
        <v>247.60948999999999</v>
      </c>
      <c r="E102" s="78">
        <v>430.59485749999999</v>
      </c>
      <c r="F102" s="1">
        <v>1332.4354699999999</v>
      </c>
      <c r="G102" s="1">
        <v>1942.3923425</v>
      </c>
      <c r="H102" s="1">
        <v>619.37606000000005</v>
      </c>
      <c r="I102" s="1">
        <v>763.25509750000003</v>
      </c>
      <c r="J102" s="1">
        <v>2199.4210200000002</v>
      </c>
      <c r="K102" s="1">
        <v>3136.2422974999999</v>
      </c>
      <c r="L102" s="1">
        <f t="shared" si="4"/>
        <v>57.504051822077322</v>
      </c>
      <c r="M102" s="1">
        <f t="shared" si="5"/>
        <v>68.59764841767543</v>
      </c>
      <c r="N102" s="1">
        <f t="shared" si="6"/>
        <v>81.149285740603915</v>
      </c>
      <c r="O102" s="1">
        <f t="shared" si="7"/>
        <v>70.129180444802671</v>
      </c>
      <c r="P102" s="35">
        <v>57.504051822077322</v>
      </c>
      <c r="Q102" s="35">
        <v>68.59764841767543</v>
      </c>
      <c r="R102" s="35">
        <v>81.149285740603915</v>
      </c>
      <c r="S102" s="35">
        <v>70.129180444802671</v>
      </c>
    </row>
    <row r="103" spans="1:19" ht="12" x14ac:dyDescent="0.3">
      <c r="A103" s="75"/>
      <c r="B103" s="75"/>
      <c r="C103" s="75" t="s">
        <v>6</v>
      </c>
      <c r="D103" s="72">
        <v>105.69038500000001</v>
      </c>
      <c r="E103" s="72">
        <v>253.49615499999999</v>
      </c>
      <c r="F103" s="1">
        <v>280.33713999999998</v>
      </c>
      <c r="G103" s="1">
        <v>546.17102999999997</v>
      </c>
      <c r="H103" s="1">
        <v>119.366265</v>
      </c>
      <c r="I103" s="1">
        <v>169.19639749999999</v>
      </c>
      <c r="J103" s="1">
        <v>505.39379000000002</v>
      </c>
      <c r="K103" s="1">
        <v>968.86358250000001</v>
      </c>
      <c r="L103" s="1">
        <f t="shared" si="4"/>
        <v>41.693091952420346</v>
      </c>
      <c r="M103" s="1">
        <f t="shared" si="5"/>
        <v>51.327720549367108</v>
      </c>
      <c r="N103" s="1">
        <f t="shared" si="6"/>
        <v>70.548940026929358</v>
      </c>
      <c r="O103" s="1">
        <f t="shared" si="7"/>
        <v>52.163565555422245</v>
      </c>
      <c r="P103" s="35">
        <v>41.693091952420346</v>
      </c>
      <c r="Q103" s="35">
        <v>51.327720549367108</v>
      </c>
      <c r="R103" s="35">
        <v>70.548940026929358</v>
      </c>
      <c r="S103" s="35">
        <v>52.163565555422245</v>
      </c>
    </row>
    <row r="104" spans="1:19" ht="12" x14ac:dyDescent="0.3">
      <c r="A104" s="75"/>
      <c r="B104" s="75"/>
      <c r="C104" s="75"/>
      <c r="D104" s="72"/>
      <c r="E104" s="72"/>
      <c r="L104" s="1" t="str">
        <f t="shared" si="4"/>
        <v>x</v>
      </c>
      <c r="M104" s="1" t="str">
        <f t="shared" si="5"/>
        <v>x</v>
      </c>
      <c r="N104" s="1" t="str">
        <f t="shared" si="6"/>
        <v>x</v>
      </c>
      <c r="O104" s="1" t="str">
        <f t="shared" si="7"/>
        <v>x</v>
      </c>
      <c r="P104" s="35"/>
      <c r="Q104" s="35"/>
      <c r="R104" s="35"/>
      <c r="S104" s="35"/>
    </row>
    <row r="105" spans="1:19" ht="12" x14ac:dyDescent="0.3">
      <c r="A105" s="77">
        <v>32</v>
      </c>
      <c r="B105" s="77" t="s">
        <v>76</v>
      </c>
      <c r="C105" s="77" t="s">
        <v>5</v>
      </c>
      <c r="D105" s="78">
        <v>95.387465000000006</v>
      </c>
      <c r="E105" s="78">
        <v>229.41143500000001</v>
      </c>
      <c r="F105" s="1">
        <v>366.52032750000001</v>
      </c>
      <c r="G105" s="1">
        <v>573.82817750000004</v>
      </c>
      <c r="H105" s="1">
        <v>194.30163250000001</v>
      </c>
      <c r="I105" s="1">
        <v>247.06666749999999</v>
      </c>
      <c r="J105" s="1">
        <v>656.20942500000001</v>
      </c>
      <c r="K105" s="1">
        <v>1050.30628</v>
      </c>
      <c r="L105" s="1">
        <f t="shared" si="4"/>
        <v>41.579211167045798</v>
      </c>
      <c r="M105" s="1">
        <f t="shared" si="5"/>
        <v>63.872835436004699</v>
      </c>
      <c r="N105" s="1">
        <f t="shared" si="6"/>
        <v>78.643401987846062</v>
      </c>
      <c r="O105" s="1">
        <f t="shared" si="7"/>
        <v>62.477911205101051</v>
      </c>
      <c r="P105" s="35">
        <v>41.579211167045798</v>
      </c>
      <c r="Q105" s="35">
        <v>63.872835436004699</v>
      </c>
      <c r="R105" s="35">
        <v>78.643401987846062</v>
      </c>
      <c r="S105" s="35">
        <v>62.477911205101051</v>
      </c>
    </row>
    <row r="106" spans="1:19" ht="12" x14ac:dyDescent="0.3">
      <c r="A106" s="75"/>
      <c r="B106" s="75"/>
      <c r="C106" s="75" t="s">
        <v>6</v>
      </c>
      <c r="D106" s="72">
        <v>28.41797</v>
      </c>
      <c r="E106" s="72">
        <v>104.56178749999999</v>
      </c>
      <c r="F106" s="1">
        <v>63.706762500000004</v>
      </c>
      <c r="G106" s="1">
        <v>122.8217975</v>
      </c>
      <c r="H106" s="1">
        <v>30.108627500000001</v>
      </c>
      <c r="I106" s="1">
        <v>40.256810000000002</v>
      </c>
      <c r="J106" s="1">
        <v>122.23336</v>
      </c>
      <c r="K106" s="1">
        <v>267.64039500000001</v>
      </c>
      <c r="L106" s="1">
        <f t="shared" si="4"/>
        <v>27.178160090271987</v>
      </c>
      <c r="M106" s="1">
        <f t="shared" si="5"/>
        <v>51.86926408563594</v>
      </c>
      <c r="N106" s="1">
        <f t="shared" si="6"/>
        <v>74.791389332637138</v>
      </c>
      <c r="O106" s="1">
        <f t="shared" si="7"/>
        <v>45.67074413412071</v>
      </c>
      <c r="P106" s="35">
        <v>27.178160090271987</v>
      </c>
      <c r="Q106" s="35">
        <v>51.86926408563594</v>
      </c>
      <c r="R106" s="35">
        <v>74.791389332637138</v>
      </c>
      <c r="S106" s="35">
        <v>45.67074413412071</v>
      </c>
    </row>
    <row r="107" spans="1:19" ht="12" x14ac:dyDescent="0.3">
      <c r="A107" s="75"/>
      <c r="B107" s="75"/>
      <c r="C107" s="75"/>
      <c r="D107" s="72"/>
      <c r="E107" s="72"/>
      <c r="L107" s="1" t="str">
        <f t="shared" si="4"/>
        <v>x</v>
      </c>
      <c r="M107" s="1" t="str">
        <f t="shared" si="5"/>
        <v>x</v>
      </c>
      <c r="N107" s="1" t="str">
        <f t="shared" si="6"/>
        <v>x</v>
      </c>
      <c r="O107" s="1" t="str">
        <f t="shared" si="7"/>
        <v>x</v>
      </c>
      <c r="P107" s="35"/>
      <c r="Q107" s="35"/>
      <c r="R107" s="35"/>
      <c r="S107" s="35"/>
    </row>
    <row r="108" spans="1:19" ht="12" x14ac:dyDescent="0.3">
      <c r="A108" s="77">
        <v>33</v>
      </c>
      <c r="B108" s="77" t="s">
        <v>75</v>
      </c>
      <c r="C108" s="77" t="s">
        <v>5</v>
      </c>
      <c r="D108" s="78">
        <v>9.9820100000000007</v>
      </c>
      <c r="E108" s="78">
        <v>29.500642500000001</v>
      </c>
      <c r="F108" s="1">
        <v>109.70126999999999</v>
      </c>
      <c r="G108" s="1">
        <v>198.169555</v>
      </c>
      <c r="H108" s="1">
        <v>57.826810000000002</v>
      </c>
      <c r="I108" s="1">
        <v>78.666330000000002</v>
      </c>
      <c r="J108" s="1">
        <v>177.51008999999999</v>
      </c>
      <c r="K108" s="1">
        <v>306.33652749999999</v>
      </c>
      <c r="L108" s="1">
        <f t="shared" si="4"/>
        <v>33.836585084545192</v>
      </c>
      <c r="M108" s="1">
        <f t="shared" si="5"/>
        <v>55.357277256841996</v>
      </c>
      <c r="N108" s="1">
        <f t="shared" si="6"/>
        <v>73.508971373140199</v>
      </c>
      <c r="O108" s="1">
        <f t="shared" si="7"/>
        <v>57.94610634541452</v>
      </c>
      <c r="P108" s="35">
        <v>33.836585084545192</v>
      </c>
      <c r="Q108" s="35">
        <v>55.357277256841996</v>
      </c>
      <c r="R108" s="35">
        <v>73.508971373140199</v>
      </c>
      <c r="S108" s="35">
        <v>57.94610634541452</v>
      </c>
    </row>
    <row r="109" spans="1:19" ht="12" x14ac:dyDescent="0.3">
      <c r="A109" s="75"/>
      <c r="B109" s="75"/>
      <c r="C109" s="75" t="s">
        <v>6</v>
      </c>
      <c r="D109" s="72">
        <v>3.1371275000000001</v>
      </c>
      <c r="E109" s="72">
        <v>14.0205275</v>
      </c>
      <c r="F109" s="1">
        <v>20.094574999999999</v>
      </c>
      <c r="G109" s="1">
        <v>47.429569999999998</v>
      </c>
      <c r="H109" s="1">
        <v>9.98658</v>
      </c>
      <c r="I109" s="1">
        <v>13.649307500000001</v>
      </c>
      <c r="J109" s="1">
        <v>33.218282500000001</v>
      </c>
      <c r="K109" s="1">
        <v>75.099405000000004</v>
      </c>
      <c r="L109" s="1">
        <f t="shared" si="4"/>
        <v>22.375245867175828</v>
      </c>
      <c r="M109" s="1">
        <f t="shared" si="5"/>
        <v>42.367187811316867</v>
      </c>
      <c r="N109" s="1">
        <f t="shared" si="6"/>
        <v>73.165470116341069</v>
      </c>
      <c r="O109" s="1">
        <f t="shared" si="7"/>
        <v>44.232417686931072</v>
      </c>
      <c r="P109" s="35">
        <v>22.375245867175828</v>
      </c>
      <c r="Q109" s="35">
        <v>42.367187811316867</v>
      </c>
      <c r="R109" s="35">
        <v>73.165470116341069</v>
      </c>
      <c r="S109" s="35">
        <v>44.232417686931072</v>
      </c>
    </row>
    <row r="110" spans="1:19" ht="12" x14ac:dyDescent="0.3">
      <c r="A110" s="75"/>
      <c r="B110" s="75"/>
      <c r="C110" s="75"/>
      <c r="D110" s="72"/>
      <c r="E110" s="72"/>
      <c r="L110" s="1" t="str">
        <f t="shared" si="4"/>
        <v>x</v>
      </c>
      <c r="M110" s="1" t="str">
        <f t="shared" si="5"/>
        <v>x</v>
      </c>
      <c r="N110" s="1" t="str">
        <f t="shared" si="6"/>
        <v>x</v>
      </c>
      <c r="O110" s="1" t="str">
        <f t="shared" si="7"/>
        <v>x</v>
      </c>
      <c r="P110" s="35"/>
      <c r="Q110" s="35"/>
      <c r="R110" s="35"/>
      <c r="S110" s="35"/>
    </row>
    <row r="111" spans="1:19" ht="12" x14ac:dyDescent="0.3">
      <c r="A111" s="77">
        <v>34</v>
      </c>
      <c r="B111" s="77" t="s">
        <v>72</v>
      </c>
      <c r="C111" s="77" t="s">
        <v>5</v>
      </c>
      <c r="D111" s="78">
        <v>10307.390163</v>
      </c>
      <c r="E111" s="78">
        <v>21362.393306999998</v>
      </c>
      <c r="F111" s="1">
        <v>5156.7861475</v>
      </c>
      <c r="G111" s="1">
        <v>9483.2540349999999</v>
      </c>
      <c r="H111" s="1">
        <v>6979.2961299999997</v>
      </c>
      <c r="I111" s="1">
        <v>9985.6549300000006</v>
      </c>
      <c r="J111" s="1">
        <v>22443.472440000001</v>
      </c>
      <c r="K111" s="1">
        <v>40831.302273000001</v>
      </c>
      <c r="L111" s="1">
        <f t="shared" si="4"/>
        <v>48.250165676064441</v>
      </c>
      <c r="M111" s="1">
        <f t="shared" si="5"/>
        <v>54.377813021435109</v>
      </c>
      <c r="N111" s="1">
        <f t="shared" si="6"/>
        <v>69.893223618533355</v>
      </c>
      <c r="O111" s="1">
        <f t="shared" si="7"/>
        <v>54.966340015172406</v>
      </c>
      <c r="P111" s="35">
        <v>48.250165676064441</v>
      </c>
      <c r="Q111" s="35">
        <v>54.377813021435109</v>
      </c>
      <c r="R111" s="35">
        <v>69.893223618533355</v>
      </c>
      <c r="S111" s="35">
        <v>54.966340015172406</v>
      </c>
    </row>
    <row r="112" spans="1:19" ht="12" x14ac:dyDescent="0.3">
      <c r="A112" s="75"/>
      <c r="B112" s="75"/>
      <c r="C112" s="75" t="s">
        <v>6</v>
      </c>
      <c r="D112" s="72">
        <v>1831.8055274999999</v>
      </c>
      <c r="E112" s="72">
        <v>6197.0363150000003</v>
      </c>
      <c r="F112" s="1">
        <v>317.26385249999998</v>
      </c>
      <c r="G112" s="1">
        <v>1050.8697625</v>
      </c>
      <c r="H112" s="1">
        <v>348.67406</v>
      </c>
      <c r="I112" s="1">
        <v>783.9463025</v>
      </c>
      <c r="J112" s="1">
        <v>2497.7434400000002</v>
      </c>
      <c r="K112" s="1">
        <v>8031.8523800000003</v>
      </c>
      <c r="L112" s="1">
        <f t="shared" si="4"/>
        <v>29.559380232549113</v>
      </c>
      <c r="M112" s="1">
        <f t="shared" si="5"/>
        <v>30.190596762936167</v>
      </c>
      <c r="N112" s="1">
        <f t="shared" si="6"/>
        <v>44.476778433431036</v>
      </c>
      <c r="O112" s="1">
        <f t="shared" si="7"/>
        <v>31.09797493563994</v>
      </c>
      <c r="P112" s="35">
        <v>29.559380232549113</v>
      </c>
      <c r="Q112" s="35">
        <v>30.190596762936167</v>
      </c>
      <c r="R112" s="35">
        <v>44.476778433431036</v>
      </c>
      <c r="S112" s="35">
        <v>31.09797493563994</v>
      </c>
    </row>
    <row r="113" spans="2:2" ht="12" x14ac:dyDescent="0.3">
      <c r="B113" s="75"/>
    </row>
  </sheetData>
  <sortState ref="N226:U281">
    <sortCondition ref="R226:R281"/>
    <sortCondition ref="O226:O281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96"/>
  <sheetViews>
    <sheetView topLeftCell="A99" zoomScale="80" zoomScaleNormal="80" workbookViewId="0">
      <selection activeCell="F127" sqref="F127"/>
    </sheetView>
  </sheetViews>
  <sheetFormatPr defaultRowHeight="11.4" x14ac:dyDescent="0.2"/>
  <cols>
    <col min="1" max="1" width="27.77734375" style="19" customWidth="1"/>
    <col min="2" max="3" width="8.88671875" style="19"/>
    <col min="4" max="9" width="10.44140625" style="19" customWidth="1"/>
    <col min="10" max="16384" width="8.88671875" style="19"/>
  </cols>
  <sheetData>
    <row r="2" spans="1:25" x14ac:dyDescent="0.2">
      <c r="A2" s="94" t="s">
        <v>49</v>
      </c>
    </row>
    <row r="3" spans="1:25" x14ac:dyDescent="0.2">
      <c r="A3" s="19" t="s">
        <v>47</v>
      </c>
    </row>
    <row r="5" spans="1:25" ht="33.6" customHeight="1" x14ac:dyDescent="0.25">
      <c r="A5" s="30"/>
      <c r="B5" s="79"/>
      <c r="C5" s="79"/>
      <c r="D5" s="113" t="s">
        <v>13</v>
      </c>
      <c r="E5" s="106" t="s">
        <v>14</v>
      </c>
      <c r="F5" s="106" t="s">
        <v>15</v>
      </c>
      <c r="G5" s="113" t="s">
        <v>13</v>
      </c>
      <c r="H5" s="106" t="s">
        <v>14</v>
      </c>
      <c r="I5" s="106" t="s">
        <v>15</v>
      </c>
      <c r="J5" s="130" t="s">
        <v>107</v>
      </c>
      <c r="K5" s="130"/>
      <c r="L5" s="130"/>
      <c r="M5" s="106" t="s">
        <v>108</v>
      </c>
      <c r="N5" s="106"/>
    </row>
    <row r="6" spans="1:25" ht="12" x14ac:dyDescent="0.25">
      <c r="A6" s="33" t="s">
        <v>10</v>
      </c>
      <c r="B6" s="32" t="s">
        <v>5</v>
      </c>
      <c r="C6" s="32">
        <v>2006</v>
      </c>
      <c r="D6" s="25">
        <f>D11+D16+D21+D26</f>
        <v>158880.09323499998</v>
      </c>
      <c r="E6" s="25">
        <f t="shared" ref="E6:F6" si="0">E11+E16+E21+E26</f>
        <v>14934.159847499999</v>
      </c>
      <c r="F6" s="25">
        <f t="shared" si="0"/>
        <v>40332.795542</v>
      </c>
      <c r="G6" s="25">
        <f>100*D6/($D6+$E6+$F6)</f>
        <v>74.192053663831317</v>
      </c>
      <c r="H6" s="25">
        <f t="shared" ref="H6:I6" si="1">100*E6/($D6+$E6+$F6)</f>
        <v>6.9737873780770947</v>
      </c>
      <c r="I6" s="25">
        <f t="shared" si="1"/>
        <v>18.834158958091582</v>
      </c>
      <c r="J6" s="16"/>
      <c r="L6" s="61"/>
      <c r="M6" s="61"/>
      <c r="N6" s="61"/>
      <c r="O6" s="61"/>
      <c r="P6" s="62"/>
    </row>
    <row r="7" spans="1:25" ht="12" x14ac:dyDescent="0.25">
      <c r="A7" s="33"/>
      <c r="B7" s="33"/>
      <c r="C7" s="33">
        <v>2020</v>
      </c>
      <c r="D7" s="26">
        <f t="shared" ref="D7:F7" si="2">D12+D17+D22+D27</f>
        <v>153264.95523750002</v>
      </c>
      <c r="E7" s="26">
        <f t="shared" si="2"/>
        <v>12276.536004999998</v>
      </c>
      <c r="F7" s="26">
        <f t="shared" si="2"/>
        <v>35663.977102500001</v>
      </c>
      <c r="G7" s="26">
        <f t="shared" ref="G7:G24" si="3">100*D7/($D7+$E7+$F7)</f>
        <v>76.173354779156355</v>
      </c>
      <c r="H7" s="26">
        <f t="shared" ref="H7:H24" si="4">100*E7/($D7+$E7+$F7)</f>
        <v>6.1014922238345166</v>
      </c>
      <c r="I7" s="26">
        <f t="shared" ref="I7:I24" si="5">100*F7/($D7+$E7+$F7)</f>
        <v>17.725152997009115</v>
      </c>
      <c r="J7" s="63"/>
      <c r="K7" s="63"/>
      <c r="L7" s="63"/>
      <c r="M7" s="61"/>
      <c r="N7" s="61"/>
      <c r="O7" s="61"/>
      <c r="P7" s="62"/>
    </row>
    <row r="8" spans="1:25" ht="12" x14ac:dyDescent="0.25">
      <c r="A8" s="33"/>
      <c r="B8" s="33" t="s">
        <v>6</v>
      </c>
      <c r="C8" s="33">
        <v>2006</v>
      </c>
      <c r="D8" s="26">
        <f t="shared" ref="D8:F8" si="6">D13+D18+D23+D28</f>
        <v>20637.224544999997</v>
      </c>
      <c r="E8" s="26">
        <f t="shared" si="6"/>
        <v>1492.5110975</v>
      </c>
      <c r="F8" s="26">
        <f t="shared" si="6"/>
        <v>27820.648112499999</v>
      </c>
      <c r="G8" s="26">
        <f t="shared" si="3"/>
        <v>41.315447437246618</v>
      </c>
      <c r="H8" s="26">
        <f t="shared" si="4"/>
        <v>2.9879872491482127</v>
      </c>
      <c r="I8" s="26">
        <f t="shared" si="5"/>
        <v>55.69656531360517</v>
      </c>
      <c r="J8" s="63"/>
      <c r="L8" s="61"/>
      <c r="M8" s="61"/>
      <c r="N8" s="61"/>
      <c r="O8" s="61"/>
      <c r="P8" s="62"/>
    </row>
    <row r="9" spans="1:25" ht="12" x14ac:dyDescent="0.25">
      <c r="A9" s="33"/>
      <c r="B9" s="33"/>
      <c r="C9" s="33">
        <v>2020</v>
      </c>
      <c r="D9" s="26">
        <f t="shared" ref="D9:F9" si="7">D14+D19+D24+D29</f>
        <v>35932.839495</v>
      </c>
      <c r="E9" s="26">
        <f t="shared" si="7"/>
        <v>1970.9531999999997</v>
      </c>
      <c r="F9" s="26">
        <f t="shared" si="7"/>
        <v>22324.944045</v>
      </c>
      <c r="G9" s="26">
        <f t="shared" si="3"/>
        <v>59.660622885247662</v>
      </c>
      <c r="H9" s="26">
        <f t="shared" si="4"/>
        <v>3.2724465208499409</v>
      </c>
      <c r="I9" s="26">
        <f t="shared" si="5"/>
        <v>37.066930593902413</v>
      </c>
      <c r="J9" s="65"/>
      <c r="K9" s="65"/>
      <c r="L9" s="65"/>
      <c r="M9" s="61"/>
      <c r="N9" s="61"/>
      <c r="O9" s="61"/>
    </row>
    <row r="10" spans="1:25" ht="12" x14ac:dyDescent="0.25">
      <c r="A10" s="33"/>
      <c r="B10" s="33"/>
      <c r="C10" s="33"/>
      <c r="D10" s="26"/>
      <c r="E10" s="22"/>
      <c r="F10" s="22"/>
      <c r="G10" s="26"/>
      <c r="H10" s="26"/>
      <c r="I10" s="26"/>
      <c r="J10" s="64"/>
      <c r="K10" s="64"/>
      <c r="L10" s="64"/>
      <c r="M10" s="62"/>
      <c r="N10" s="62"/>
    </row>
    <row r="11" spans="1:25" ht="12" x14ac:dyDescent="0.25">
      <c r="A11" s="83" t="s">
        <v>65</v>
      </c>
      <c r="B11" s="33" t="s">
        <v>5</v>
      </c>
      <c r="C11" s="33">
        <v>2006</v>
      </c>
      <c r="D11" s="26">
        <v>144272.69062000001</v>
      </c>
      <c r="E11" s="22">
        <v>12860.07317</v>
      </c>
      <c r="F11" s="22">
        <v>35588.152721999999</v>
      </c>
      <c r="G11" s="26">
        <f t="shared" si="3"/>
        <v>74.86094048904998</v>
      </c>
      <c r="H11" s="26">
        <f t="shared" si="4"/>
        <v>6.6728995496444998</v>
      </c>
      <c r="I11" s="26">
        <f t="shared" si="5"/>
        <v>18.466159961305529</v>
      </c>
      <c r="J11" s="64"/>
      <c r="K11" s="64"/>
      <c r="L11" s="64"/>
      <c r="P11" s="19" t="s">
        <v>65</v>
      </c>
      <c r="Q11" s="19" t="s">
        <v>5</v>
      </c>
      <c r="R11" s="19">
        <v>2006</v>
      </c>
      <c r="S11" s="90">
        <v>74.86094048904998</v>
      </c>
      <c r="T11" s="90">
        <v>6.6728995496444998</v>
      </c>
      <c r="U11" s="90">
        <v>18.466159961305529</v>
      </c>
    </row>
    <row r="12" spans="1:25" ht="12" x14ac:dyDescent="0.25">
      <c r="A12" s="33"/>
      <c r="B12" s="33"/>
      <c r="C12" s="33">
        <v>2020</v>
      </c>
      <c r="D12" s="26">
        <v>133256.06654500001</v>
      </c>
      <c r="E12" s="22">
        <v>9348.9825449999989</v>
      </c>
      <c r="F12" s="22">
        <v>28878.317687499999</v>
      </c>
      <c r="G12" s="26">
        <f t="shared" si="3"/>
        <v>77.707866978084226</v>
      </c>
      <c r="H12" s="26">
        <f t="shared" si="4"/>
        <v>5.4518305306720043</v>
      </c>
      <c r="I12" s="26">
        <f t="shared" si="5"/>
        <v>16.840302491243754</v>
      </c>
      <c r="J12" s="88">
        <f>G12-G11</f>
        <v>2.8469264890342458</v>
      </c>
      <c r="K12" s="88">
        <f t="shared" ref="K12:L12" si="8">H12-H11</f>
        <v>-1.2210690189724955</v>
      </c>
      <c r="L12" s="88">
        <f t="shared" si="8"/>
        <v>-1.6258574700617743</v>
      </c>
      <c r="M12" s="61"/>
      <c r="N12" s="61"/>
      <c r="O12" s="61"/>
      <c r="R12" s="19">
        <v>2020</v>
      </c>
      <c r="S12" s="90">
        <v>77.707866978084226</v>
      </c>
      <c r="T12" s="90">
        <v>5.4518305306720043</v>
      </c>
      <c r="U12" s="90">
        <v>16.840302491243754</v>
      </c>
      <c r="V12" s="90">
        <v>2.8469264890342458</v>
      </c>
      <c r="W12" s="90">
        <v>-1.2210690189724955</v>
      </c>
      <c r="X12" s="90">
        <v>-1.6258574700617743</v>
      </c>
      <c r="Y12" s="90"/>
    </row>
    <row r="13" spans="1:25" ht="12" x14ac:dyDescent="0.25">
      <c r="A13" s="33"/>
      <c r="B13" s="33" t="s">
        <v>6</v>
      </c>
      <c r="C13" s="33">
        <v>2006</v>
      </c>
      <c r="D13" s="26">
        <v>18987.778357499999</v>
      </c>
      <c r="E13" s="22">
        <v>1246.7240750000001</v>
      </c>
      <c r="F13" s="22">
        <v>25634.682064999997</v>
      </c>
      <c r="G13" s="26">
        <f t="shared" si="3"/>
        <v>41.395500193675531</v>
      </c>
      <c r="H13" s="26">
        <f t="shared" si="4"/>
        <v>2.7179992159397339</v>
      </c>
      <c r="I13" s="26">
        <f t="shared" si="5"/>
        <v>55.886500590384735</v>
      </c>
      <c r="J13" s="88"/>
      <c r="K13" s="88"/>
      <c r="L13" s="88"/>
      <c r="Q13" s="19" t="s">
        <v>6</v>
      </c>
      <c r="R13" s="19">
        <v>2006</v>
      </c>
      <c r="S13" s="90">
        <v>41.395500193675531</v>
      </c>
      <c r="T13" s="90">
        <v>2.7179992159397339</v>
      </c>
      <c r="U13" s="90">
        <v>55.886500590384735</v>
      </c>
      <c r="V13" s="90"/>
      <c r="W13" s="90"/>
      <c r="X13" s="90"/>
      <c r="Y13" s="90">
        <v>17.730601917091697</v>
      </c>
    </row>
    <row r="14" spans="1:25" ht="12" x14ac:dyDescent="0.25">
      <c r="A14" s="33"/>
      <c r="B14" s="33"/>
      <c r="C14" s="33">
        <v>2020</v>
      </c>
      <c r="D14" s="26">
        <v>32242.282652499998</v>
      </c>
      <c r="E14" s="22">
        <v>1544.2788449999998</v>
      </c>
      <c r="F14" s="22">
        <v>19970.9458175</v>
      </c>
      <c r="G14" s="26">
        <f t="shared" si="3"/>
        <v>59.977265060992529</v>
      </c>
      <c r="H14" s="26">
        <f t="shared" si="4"/>
        <v>2.8726756915105298</v>
      </c>
      <c r="I14" s="26">
        <f t="shared" si="5"/>
        <v>37.150059247496941</v>
      </c>
      <c r="J14" s="88">
        <f>G14-G13</f>
        <v>18.581764867316998</v>
      </c>
      <c r="K14" s="88">
        <f t="shared" ref="K14:L14" si="9">H14-H13</f>
        <v>0.15467647557079589</v>
      </c>
      <c r="L14" s="88">
        <f t="shared" si="9"/>
        <v>-18.736441342887794</v>
      </c>
      <c r="M14" s="89">
        <f>G12-G14</f>
        <v>17.730601917091697</v>
      </c>
      <c r="N14" s="61"/>
      <c r="O14" s="61"/>
      <c r="R14" s="19">
        <v>2020</v>
      </c>
      <c r="S14" s="90">
        <v>59.977265060992529</v>
      </c>
      <c r="T14" s="90">
        <v>2.8726756915105298</v>
      </c>
      <c r="U14" s="90">
        <v>37.150059247496941</v>
      </c>
      <c r="V14" s="90">
        <v>18.581764867316998</v>
      </c>
      <c r="W14" s="90">
        <v>0.15467647557079589</v>
      </c>
      <c r="X14" s="90">
        <v>-18.736441342887794</v>
      </c>
      <c r="Y14" s="90"/>
    </row>
    <row r="15" spans="1:25" ht="12" x14ac:dyDescent="0.25">
      <c r="A15" s="32"/>
      <c r="B15" s="32"/>
      <c r="C15" s="32"/>
      <c r="D15" s="25"/>
      <c r="E15" s="20"/>
      <c r="F15" s="20"/>
      <c r="G15" s="26"/>
      <c r="H15" s="26"/>
      <c r="I15" s="26"/>
      <c r="J15" s="88"/>
      <c r="K15" s="88"/>
      <c r="L15" s="88"/>
      <c r="M15" s="89"/>
      <c r="S15" s="90"/>
      <c r="T15" s="90"/>
      <c r="U15" s="90"/>
      <c r="V15" s="90"/>
      <c r="W15" s="90"/>
      <c r="X15" s="90"/>
      <c r="Y15" s="90"/>
    </row>
    <row r="16" spans="1:25" ht="12" x14ac:dyDescent="0.25">
      <c r="A16" s="83" t="s">
        <v>81</v>
      </c>
      <c r="B16" s="32" t="s">
        <v>5</v>
      </c>
      <c r="C16" s="32">
        <v>2006</v>
      </c>
      <c r="D16" s="25">
        <v>3048.707015</v>
      </c>
      <c r="E16" s="20">
        <v>269.52792250000005</v>
      </c>
      <c r="F16" s="20">
        <v>760.31036250000011</v>
      </c>
      <c r="G16" s="26">
        <f t="shared" si="3"/>
        <v>74.749862775828433</v>
      </c>
      <c r="H16" s="26">
        <f t="shared" si="4"/>
        <v>6.6084327296793806</v>
      </c>
      <c r="I16" s="26">
        <f t="shared" si="5"/>
        <v>18.641704494492192</v>
      </c>
      <c r="J16" s="88"/>
      <c r="K16" s="88"/>
      <c r="L16" s="88"/>
      <c r="M16" s="89"/>
      <c r="P16" s="19" t="s">
        <v>81</v>
      </c>
      <c r="Q16" s="19" t="s">
        <v>5</v>
      </c>
      <c r="R16" s="19">
        <v>2006</v>
      </c>
      <c r="S16" s="90">
        <v>74.749862775828433</v>
      </c>
      <c r="T16" s="90">
        <v>6.6084327296793806</v>
      </c>
      <c r="U16" s="90">
        <v>18.641704494492192</v>
      </c>
      <c r="V16" s="90"/>
      <c r="W16" s="90"/>
      <c r="X16" s="90"/>
      <c r="Y16" s="90"/>
    </row>
    <row r="17" spans="1:25" ht="12" x14ac:dyDescent="0.25">
      <c r="A17" s="33"/>
      <c r="B17" s="33"/>
      <c r="C17" s="33">
        <v>2020</v>
      </c>
      <c r="D17" s="26">
        <v>6391.7534274999998</v>
      </c>
      <c r="E17" s="22">
        <v>586.82870000000003</v>
      </c>
      <c r="F17" s="22">
        <v>1447.4353874999999</v>
      </c>
      <c r="G17" s="26">
        <f t="shared" si="3"/>
        <v>75.85734798345004</v>
      </c>
      <c r="H17" s="26">
        <f t="shared" si="4"/>
        <v>6.9644846922680541</v>
      </c>
      <c r="I17" s="26">
        <f t="shared" si="5"/>
        <v>17.178167324281905</v>
      </c>
      <c r="J17" s="88">
        <f>G17-G16</f>
        <v>1.1074852076216075</v>
      </c>
      <c r="K17" s="88">
        <f t="shared" ref="K17:L17" si="10">H17-H16</f>
        <v>0.35605196258867355</v>
      </c>
      <c r="L17" s="88">
        <f t="shared" si="10"/>
        <v>-1.4635371702102873</v>
      </c>
      <c r="M17" s="89"/>
      <c r="R17" s="19">
        <v>2020</v>
      </c>
      <c r="S17" s="90">
        <v>75.85734798345004</v>
      </c>
      <c r="T17" s="90">
        <v>6.9644846922680541</v>
      </c>
      <c r="U17" s="90">
        <v>17.178167324281905</v>
      </c>
      <c r="V17" s="90">
        <v>1.1074852076216075</v>
      </c>
      <c r="W17" s="90">
        <v>0.35605196258867355</v>
      </c>
      <c r="X17" s="90">
        <v>-1.4635371702102873</v>
      </c>
      <c r="Y17" s="90"/>
    </row>
    <row r="18" spans="1:25" ht="12" x14ac:dyDescent="0.25">
      <c r="A18" s="33"/>
      <c r="B18" s="33" t="s">
        <v>6</v>
      </c>
      <c r="C18" s="33">
        <v>2006</v>
      </c>
      <c r="D18" s="26">
        <v>375.45533499999999</v>
      </c>
      <c r="E18" s="22">
        <v>20.6953025</v>
      </c>
      <c r="F18" s="22">
        <v>550.6647825</v>
      </c>
      <c r="G18" s="26">
        <f t="shared" si="3"/>
        <v>39.654543754684518</v>
      </c>
      <c r="H18" s="26">
        <f t="shared" si="4"/>
        <v>2.1857800435907562</v>
      </c>
      <c r="I18" s="26">
        <f t="shared" si="5"/>
        <v>58.159676201724722</v>
      </c>
      <c r="J18" s="88"/>
      <c r="K18" s="88"/>
      <c r="L18" s="88"/>
      <c r="Q18" s="19" t="s">
        <v>6</v>
      </c>
      <c r="R18" s="19">
        <v>2006</v>
      </c>
      <c r="S18" s="90">
        <v>39.654543754684518</v>
      </c>
      <c r="T18" s="90">
        <v>2.1857800435907562</v>
      </c>
      <c r="U18" s="90">
        <v>58.159676201724722</v>
      </c>
      <c r="V18" s="90"/>
      <c r="W18" s="90"/>
      <c r="X18" s="90"/>
      <c r="Y18" s="90">
        <v>12.216917606852924</v>
      </c>
    </row>
    <row r="19" spans="1:25" ht="12" x14ac:dyDescent="0.25">
      <c r="A19" s="33"/>
      <c r="B19" s="33"/>
      <c r="C19" s="33">
        <v>2020</v>
      </c>
      <c r="D19" s="26">
        <v>1307.9187800000002</v>
      </c>
      <c r="E19" s="22">
        <v>100.84532499999999</v>
      </c>
      <c r="F19" s="22">
        <v>646.40549750000002</v>
      </c>
      <c r="G19" s="26">
        <f t="shared" si="3"/>
        <v>63.640430376597116</v>
      </c>
      <c r="H19" s="26">
        <f t="shared" si="4"/>
        <v>4.9069101098676837</v>
      </c>
      <c r="I19" s="26">
        <f t="shared" si="5"/>
        <v>31.45265951353521</v>
      </c>
      <c r="J19" s="88">
        <f>G19-G18</f>
        <v>23.985886621912599</v>
      </c>
      <c r="K19" s="88">
        <f t="shared" ref="K19:L19" si="11">H19-H18</f>
        <v>2.7211300662769276</v>
      </c>
      <c r="L19" s="88">
        <f t="shared" si="11"/>
        <v>-26.707016688189512</v>
      </c>
      <c r="M19" s="89">
        <f>G17-G19</f>
        <v>12.216917606852924</v>
      </c>
      <c r="N19" s="61"/>
      <c r="O19" s="61"/>
      <c r="R19" s="19">
        <v>2020</v>
      </c>
      <c r="S19" s="90">
        <v>63.640430376597116</v>
      </c>
      <c r="T19" s="90">
        <v>4.9069101098676837</v>
      </c>
      <c r="U19" s="90">
        <v>31.45265951353521</v>
      </c>
      <c r="V19" s="90">
        <v>23.985886621912599</v>
      </c>
      <c r="W19" s="90">
        <v>2.7211300662769276</v>
      </c>
      <c r="X19" s="90">
        <v>-26.707016688189512</v>
      </c>
      <c r="Y19" s="90"/>
    </row>
    <row r="20" spans="1:25" ht="12" x14ac:dyDescent="0.25">
      <c r="A20" s="33"/>
      <c r="B20" s="33"/>
      <c r="C20" s="33"/>
      <c r="D20" s="26"/>
      <c r="E20" s="22"/>
      <c r="F20" s="22"/>
      <c r="G20" s="26"/>
      <c r="H20" s="26"/>
      <c r="I20" s="26"/>
      <c r="J20" s="88"/>
      <c r="K20" s="88"/>
      <c r="L20" s="88"/>
      <c r="M20" s="89"/>
      <c r="S20" s="90"/>
      <c r="T20" s="90"/>
      <c r="U20" s="90"/>
      <c r="V20" s="90"/>
      <c r="W20" s="90"/>
      <c r="X20" s="90"/>
      <c r="Y20" s="90"/>
    </row>
    <row r="21" spans="1:25" ht="12" x14ac:dyDescent="0.25">
      <c r="A21" s="83" t="s">
        <v>82</v>
      </c>
      <c r="B21" s="33" t="s">
        <v>5</v>
      </c>
      <c r="C21" s="33">
        <v>2006</v>
      </c>
      <c r="D21" s="26">
        <v>11423.2366475</v>
      </c>
      <c r="E21" s="22">
        <v>1786.7879600000001</v>
      </c>
      <c r="F21" s="22">
        <v>3930.4369225</v>
      </c>
      <c r="G21" s="26">
        <f t="shared" si="3"/>
        <v>66.644860335333107</v>
      </c>
      <c r="H21" s="26">
        <f t="shared" si="4"/>
        <v>10.424386513004238</v>
      </c>
      <c r="I21" s="26">
        <f t="shared" si="5"/>
        <v>22.930753151662657</v>
      </c>
      <c r="J21" s="88"/>
      <c r="K21" s="88"/>
      <c r="L21" s="88"/>
      <c r="M21" s="89"/>
      <c r="P21" s="19" t="s">
        <v>82</v>
      </c>
      <c r="Q21" s="19" t="s">
        <v>5</v>
      </c>
      <c r="R21" s="19">
        <v>2006</v>
      </c>
      <c r="S21" s="90">
        <v>66.644860335333107</v>
      </c>
      <c r="T21" s="90">
        <v>10.424386513004238</v>
      </c>
      <c r="U21" s="90">
        <v>22.930753151662657</v>
      </c>
      <c r="V21" s="90"/>
      <c r="W21" s="90"/>
      <c r="X21" s="90"/>
      <c r="Y21" s="90"/>
    </row>
    <row r="22" spans="1:25" ht="12" x14ac:dyDescent="0.25">
      <c r="A22" s="33"/>
      <c r="B22" s="33"/>
      <c r="C22" s="33">
        <v>2020</v>
      </c>
      <c r="D22" s="26">
        <v>13530.718509999999</v>
      </c>
      <c r="E22" s="22">
        <v>2330.7385924999999</v>
      </c>
      <c r="F22" s="22">
        <v>5310.9992600000005</v>
      </c>
      <c r="G22" s="26">
        <f t="shared" si="3"/>
        <v>63.907173916604158</v>
      </c>
      <c r="H22" s="26">
        <f t="shared" si="4"/>
        <v>11.008352326223857</v>
      </c>
      <c r="I22" s="26">
        <f t="shared" si="5"/>
        <v>25.084473757171974</v>
      </c>
      <c r="J22" s="88">
        <f>G22-G21</f>
        <v>-2.7376864187289485</v>
      </c>
      <c r="K22" s="88">
        <f t="shared" ref="K22:L22" si="12">H22-H21</f>
        <v>0.58396581321961882</v>
      </c>
      <c r="L22" s="88">
        <f t="shared" si="12"/>
        <v>2.1537206055093172</v>
      </c>
      <c r="M22" s="89"/>
      <c r="R22" s="19">
        <v>2020</v>
      </c>
      <c r="S22" s="90">
        <v>63.907173916604158</v>
      </c>
      <c r="T22" s="90">
        <v>11.008352326223857</v>
      </c>
      <c r="U22" s="90">
        <v>25.084473757171974</v>
      </c>
      <c r="V22" s="90">
        <v>-2.7376864187289485</v>
      </c>
      <c r="W22" s="90">
        <v>0.58396581321961882</v>
      </c>
      <c r="X22" s="90">
        <v>2.1537206055093172</v>
      </c>
      <c r="Y22" s="90"/>
    </row>
    <row r="23" spans="1:25" ht="12" x14ac:dyDescent="0.25">
      <c r="A23" s="33"/>
      <c r="B23" s="33" t="s">
        <v>6</v>
      </c>
      <c r="C23" s="33">
        <v>2006</v>
      </c>
      <c r="D23" s="26">
        <v>1246.9341575000001</v>
      </c>
      <c r="E23" s="22">
        <v>223.0144325</v>
      </c>
      <c r="F23" s="22">
        <v>1607.7702900000002</v>
      </c>
      <c r="G23" s="26">
        <f t="shared" si="3"/>
        <v>40.5148815118553</v>
      </c>
      <c r="H23" s="26">
        <f t="shared" si="4"/>
        <v>7.246094955235157</v>
      </c>
      <c r="I23" s="26">
        <f t="shared" si="5"/>
        <v>52.239023532909542</v>
      </c>
      <c r="J23" s="88"/>
      <c r="K23" s="89"/>
      <c r="L23" s="89"/>
      <c r="Q23" s="19" t="s">
        <v>6</v>
      </c>
      <c r="R23" s="19">
        <v>2006</v>
      </c>
      <c r="S23" s="90">
        <v>40.5148815118553</v>
      </c>
      <c r="T23" s="90">
        <v>7.246094955235157</v>
      </c>
      <c r="U23" s="90">
        <v>52.239023532909542</v>
      </c>
      <c r="V23" s="90"/>
      <c r="W23" s="90"/>
      <c r="X23" s="90"/>
      <c r="Y23" s="90">
        <v>9.9962503938347069</v>
      </c>
    </row>
    <row r="24" spans="1:25" ht="12" x14ac:dyDescent="0.25">
      <c r="A24" s="34"/>
      <c r="B24" s="34"/>
      <c r="C24" s="34">
        <v>2020</v>
      </c>
      <c r="D24" s="27">
        <v>2370.9070225</v>
      </c>
      <c r="E24" s="24">
        <v>324.71639249999998</v>
      </c>
      <c r="F24" s="24">
        <v>1702.1996374999999</v>
      </c>
      <c r="G24" s="26">
        <f t="shared" si="3"/>
        <v>53.910923522769451</v>
      </c>
      <c r="H24" s="26">
        <f t="shared" si="4"/>
        <v>7.3835711128807411</v>
      </c>
      <c r="I24" s="26">
        <f t="shared" si="5"/>
        <v>38.705505364349811</v>
      </c>
      <c r="J24" s="88">
        <f>G24-G23</f>
        <v>13.396042010914151</v>
      </c>
      <c r="K24" s="88">
        <f t="shared" ref="K24:L24" si="13">H24-H23</f>
        <v>0.13747615764558407</v>
      </c>
      <c r="L24" s="88">
        <f t="shared" si="13"/>
        <v>-13.533518168559731</v>
      </c>
      <c r="M24" s="89">
        <f>G22-G24</f>
        <v>9.9962503938347069</v>
      </c>
      <c r="N24" s="61"/>
      <c r="O24" s="61"/>
      <c r="R24" s="19">
        <v>2020</v>
      </c>
      <c r="S24" s="90">
        <v>53.910923522769451</v>
      </c>
      <c r="T24" s="90">
        <v>7.3835711128807411</v>
      </c>
      <c r="U24" s="90">
        <v>38.705505364349811</v>
      </c>
      <c r="V24" s="90">
        <v>13.396042010914151</v>
      </c>
      <c r="W24" s="90">
        <v>0.13747615764558407</v>
      </c>
      <c r="X24" s="90">
        <v>-13.533518168559731</v>
      </c>
    </row>
    <row r="25" spans="1:25" ht="12" x14ac:dyDescent="0.25">
      <c r="A25" s="58"/>
      <c r="B25" s="58"/>
      <c r="C25" s="58"/>
      <c r="D25" s="59"/>
      <c r="E25" s="59"/>
      <c r="F25" s="59"/>
    </row>
    <row r="26" spans="1:25" ht="12" x14ac:dyDescent="0.25">
      <c r="A26" s="58" t="s">
        <v>61</v>
      </c>
      <c r="B26" s="58" t="s">
        <v>5</v>
      </c>
      <c r="C26" s="58">
        <v>2006</v>
      </c>
      <c r="D26" s="59">
        <v>135.45895250000001</v>
      </c>
      <c r="E26" s="59">
        <v>17.770795</v>
      </c>
      <c r="F26" s="59">
        <v>53.895534999999995</v>
      </c>
      <c r="G26" s="60">
        <f t="shared" ref="G26:G29" si="14">D26/($D26+$E26+$F26)</f>
        <v>0.65399525767695699</v>
      </c>
      <c r="H26" s="60">
        <f t="shared" ref="H26:H29" si="15">E26/($D26+$E26+$F26)</f>
        <v>8.5797324138833703E-2</v>
      </c>
      <c r="I26" s="60">
        <f t="shared" ref="I26:I29" si="16">F26/($D26+$E26+$F26)</f>
        <v>0.26020741818420934</v>
      </c>
    </row>
    <row r="27" spans="1:25" ht="12" x14ac:dyDescent="0.25">
      <c r="A27" s="58"/>
      <c r="B27" s="58" t="s">
        <v>5</v>
      </c>
      <c r="C27" s="58">
        <v>2020</v>
      </c>
      <c r="D27" s="59">
        <v>86.416754999999995</v>
      </c>
      <c r="E27" s="59">
        <v>9.9861675000000005</v>
      </c>
      <c r="F27" s="59">
        <v>27.224767500000002</v>
      </c>
      <c r="G27" s="60">
        <f t="shared" si="14"/>
        <v>0.69900808629523048</v>
      </c>
      <c r="H27" s="60">
        <f t="shared" si="15"/>
        <v>8.0776139229002841E-2</v>
      </c>
      <c r="I27" s="60">
        <f t="shared" si="16"/>
        <v>0.22021577447576676</v>
      </c>
    </row>
    <row r="28" spans="1:25" ht="12" x14ac:dyDescent="0.25">
      <c r="A28" s="58"/>
      <c r="B28" s="58" t="s">
        <v>6</v>
      </c>
      <c r="C28" s="58">
        <v>2006</v>
      </c>
      <c r="D28" s="59">
        <v>27.056695000000001</v>
      </c>
      <c r="E28" s="59">
        <v>2.0772874999999997</v>
      </c>
      <c r="F28" s="59">
        <v>27.530975000000002</v>
      </c>
      <c r="G28" s="60">
        <f t="shared" si="14"/>
        <v>0.47748549004029522</v>
      </c>
      <c r="H28" s="60">
        <f t="shared" si="15"/>
        <v>3.6659120409646466E-2</v>
      </c>
      <c r="I28" s="60">
        <f t="shared" si="16"/>
        <v>0.48585538955005836</v>
      </c>
    </row>
    <row r="29" spans="1:25" ht="12" x14ac:dyDescent="0.25">
      <c r="A29" s="58"/>
      <c r="B29" s="58" t="s">
        <v>6</v>
      </c>
      <c r="C29" s="58">
        <v>2020</v>
      </c>
      <c r="D29" s="59">
        <v>11.73104</v>
      </c>
      <c r="E29" s="59">
        <v>1.1126374999999999</v>
      </c>
      <c r="F29" s="59">
        <v>5.3930924999999998</v>
      </c>
      <c r="G29" s="60">
        <f t="shared" si="14"/>
        <v>0.64326303396928297</v>
      </c>
      <c r="H29" s="60">
        <f t="shared" si="15"/>
        <v>6.1010666910861953E-2</v>
      </c>
      <c r="I29" s="60">
        <f t="shared" si="16"/>
        <v>0.2957262991198551</v>
      </c>
    </row>
    <row r="84" spans="1:8" ht="15.6" x14ac:dyDescent="0.3">
      <c r="A84" s="129" t="s">
        <v>112</v>
      </c>
    </row>
    <row r="85" spans="1:8" ht="14.4" x14ac:dyDescent="0.3">
      <c r="B85" s="128" t="s">
        <v>113</v>
      </c>
    </row>
    <row r="86" spans="1:8" ht="14.4" x14ac:dyDescent="0.3">
      <c r="A86" s="116"/>
      <c r="B86" s="114" t="s">
        <v>78</v>
      </c>
      <c r="C86" s="114" t="s">
        <v>5</v>
      </c>
      <c r="D86" s="114" t="s">
        <v>6</v>
      </c>
      <c r="E86" s="114" t="s">
        <v>43</v>
      </c>
    </row>
    <row r="87" spans="1:8" ht="14.4" x14ac:dyDescent="0.3">
      <c r="A87" s="115" t="s">
        <v>7</v>
      </c>
      <c r="B87" s="19" t="s">
        <v>79</v>
      </c>
      <c r="C87" s="19">
        <v>6395.2554899999996</v>
      </c>
      <c r="D87" s="19">
        <v>1303.592985</v>
      </c>
      <c r="E87" s="57">
        <v>7698.8484749999998</v>
      </c>
      <c r="F87" s="19">
        <f>E87/E90</f>
        <v>4.0718210879887411E-2</v>
      </c>
      <c r="H87" s="120">
        <f>_xlfn.CHISQ.TEST(C87:D89,C95:D97)</f>
        <v>2.1474168500069746E-44</v>
      </c>
    </row>
    <row r="88" spans="1:8" ht="14.4" x14ac:dyDescent="0.3">
      <c r="A88" s="116"/>
      <c r="B88" s="19" t="s">
        <v>80</v>
      </c>
      <c r="C88" s="19">
        <v>13461.562819999999</v>
      </c>
      <c r="D88" s="19">
        <v>2388.3898475000001</v>
      </c>
      <c r="E88" s="57">
        <v>15849.952668</v>
      </c>
      <c r="F88" s="19">
        <f>E88/E90</f>
        <v>8.3828343585091544E-2</v>
      </c>
    </row>
    <row r="89" spans="1:8" ht="14.4" x14ac:dyDescent="0.3">
      <c r="A89" s="116"/>
      <c r="B89" s="19" t="s">
        <v>65</v>
      </c>
      <c r="C89" s="19">
        <v>133234.68630999999</v>
      </c>
      <c r="D89" s="19">
        <v>32141.352007000001</v>
      </c>
      <c r="E89" s="57">
        <v>165376.03831999999</v>
      </c>
      <c r="F89" s="19">
        <f>E89/E90</f>
        <v>0.87465241388506498</v>
      </c>
    </row>
    <row r="90" spans="1:8" ht="14.4" x14ac:dyDescent="0.3">
      <c r="A90" s="116"/>
      <c r="B90" s="19" t="s">
        <v>43</v>
      </c>
      <c r="C90" s="19">
        <v>153224.73423</v>
      </c>
      <c r="D90" s="19">
        <v>35851.561331999997</v>
      </c>
      <c r="E90" s="57">
        <v>189076.29556</v>
      </c>
    </row>
    <row r="91" spans="1:8" ht="14.4" x14ac:dyDescent="0.3">
      <c r="A91" s="116"/>
      <c r="B91"/>
      <c r="C91" s="57">
        <f>C90/E90</f>
        <v>0.81038574283563147</v>
      </c>
      <c r="D91" s="57">
        <f>D90/E90</f>
        <v>0.18961425717494632</v>
      </c>
      <c r="E91" s="57"/>
    </row>
    <row r="92" spans="1:8" ht="14.4" x14ac:dyDescent="0.3">
      <c r="A92" s="116"/>
      <c r="B92"/>
      <c r="C92" s="57"/>
      <c r="D92" s="57"/>
      <c r="E92" s="57"/>
    </row>
    <row r="93" spans="1:8" ht="14.4" x14ac:dyDescent="0.3">
      <c r="A93" s="116"/>
      <c r="B93" s="128" t="s">
        <v>114</v>
      </c>
      <c r="C93" s="57"/>
      <c r="D93" s="57"/>
      <c r="E93" s="57"/>
    </row>
    <row r="94" spans="1:8" ht="14.4" x14ac:dyDescent="0.3">
      <c r="A94" s="116"/>
      <c r="B94" s="114" t="s">
        <v>78</v>
      </c>
      <c r="C94" s="114" t="s">
        <v>5</v>
      </c>
      <c r="D94" s="114" t="s">
        <v>6</v>
      </c>
      <c r="E94" s="114" t="s">
        <v>43</v>
      </c>
    </row>
    <row r="95" spans="1:8" ht="14.4" x14ac:dyDescent="0.3">
      <c r="A95" s="116"/>
      <c r="B95" t="s">
        <v>58</v>
      </c>
      <c r="C95" s="57">
        <f>C91*F87*E90</f>
        <v>6239.0370403918432</v>
      </c>
      <c r="D95" s="57">
        <f>D91*F87*E90</f>
        <v>1459.8114346895932</v>
      </c>
      <c r="E95" s="57">
        <f>C95+D95</f>
        <v>7698.8484750814368</v>
      </c>
    </row>
    <row r="96" spans="1:8" ht="14.4" x14ac:dyDescent="0.3">
      <c r="A96" s="116"/>
      <c r="B96" t="s">
        <v>59</v>
      </c>
      <c r="C96" s="57">
        <f>C91*F88*E90</f>
        <v>12844.575666766777</v>
      </c>
      <c r="D96" s="57">
        <f>D91*F88*E90</f>
        <v>3005.3770014008778</v>
      </c>
      <c r="E96" s="57">
        <f t="shared" ref="E96:E97" si="17">C96+D96</f>
        <v>15849.952668167654</v>
      </c>
    </row>
    <row r="97" spans="1:8" ht="14.4" x14ac:dyDescent="0.3">
      <c r="A97" s="116"/>
      <c r="B97" t="s">
        <v>60</v>
      </c>
      <c r="C97" s="57">
        <f>C91*F89*E90</f>
        <v>134018.38366116706</v>
      </c>
      <c r="D97" s="57">
        <f>D91*F89*E90</f>
        <v>31357.654660582255</v>
      </c>
      <c r="E97" s="57">
        <f t="shared" si="17"/>
        <v>165376.03832174931</v>
      </c>
    </row>
    <row r="98" spans="1:8" ht="14.4" x14ac:dyDescent="0.3">
      <c r="A98" s="116"/>
      <c r="B98" t="s">
        <v>43</v>
      </c>
      <c r="C98" s="57">
        <f>C95+C96+C97</f>
        <v>153101.99636832566</v>
      </c>
      <c r="D98" s="57">
        <f>D95+D96+D97</f>
        <v>35822.843096672725</v>
      </c>
      <c r="E98" s="57">
        <v>189076.29556</v>
      </c>
    </row>
    <row r="99" spans="1:8" ht="14.4" x14ac:dyDescent="0.3">
      <c r="A99" s="116"/>
      <c r="B99"/>
      <c r="C99" s="57"/>
      <c r="D99" s="57"/>
      <c r="E99" s="57"/>
    </row>
    <row r="100" spans="1:8" ht="14.4" x14ac:dyDescent="0.3">
      <c r="A100" s="116"/>
      <c r="B100"/>
      <c r="C100" s="57"/>
      <c r="D100" s="57"/>
      <c r="E100" s="57"/>
    </row>
    <row r="101" spans="1:8" ht="14.4" x14ac:dyDescent="0.3">
      <c r="A101" s="116"/>
      <c r="B101" s="114" t="s">
        <v>78</v>
      </c>
      <c r="C101" s="114" t="s">
        <v>5</v>
      </c>
      <c r="D101" s="114" t="s">
        <v>6</v>
      </c>
      <c r="E101" s="114" t="s">
        <v>43</v>
      </c>
    </row>
    <row r="102" spans="1:8" ht="14.4" x14ac:dyDescent="0.3">
      <c r="A102" s="116"/>
      <c r="B102" t="s">
        <v>58</v>
      </c>
      <c r="C102" s="57">
        <f>(C87-C95)^2/C95</f>
        <v>3.9115337575305329</v>
      </c>
      <c r="D102" s="57">
        <f>(D87-D95)^2/D95</f>
        <v>16.717367355468848</v>
      </c>
      <c r="E102" s="57">
        <f>C102+D102</f>
        <v>20.62890111299938</v>
      </c>
    </row>
    <row r="103" spans="1:8" ht="14.4" x14ac:dyDescent="0.3">
      <c r="A103" s="116"/>
      <c r="B103" t="s">
        <v>59</v>
      </c>
      <c r="C103" s="57">
        <f t="shared" ref="C103:D104" si="18">(C88-C96)^2/C96</f>
        <v>29.636879966363082</v>
      </c>
      <c r="D103" s="57">
        <f t="shared" si="18"/>
        <v>126.66402514601813</v>
      </c>
      <c r="E103" s="57">
        <f t="shared" ref="E103:E104" si="19">C103+D103</f>
        <v>156.3009051123812</v>
      </c>
    </row>
    <row r="104" spans="1:8" ht="14.4" x14ac:dyDescent="0.3">
      <c r="A104" s="116"/>
      <c r="B104" t="s">
        <v>60</v>
      </c>
      <c r="C104" s="57">
        <f t="shared" si="18"/>
        <v>4.5828155917704851</v>
      </c>
      <c r="D104" s="57">
        <f t="shared" si="18"/>
        <v>19.586335056947554</v>
      </c>
      <c r="E104" s="57">
        <f t="shared" si="19"/>
        <v>24.169150648718038</v>
      </c>
    </row>
    <row r="105" spans="1:8" ht="14.4" x14ac:dyDescent="0.3">
      <c r="A105" s="116"/>
      <c r="B105" t="s">
        <v>43</v>
      </c>
      <c r="C105" s="57">
        <f>C102+C103+C104</f>
        <v>38.1312293156641</v>
      </c>
      <c r="D105" s="57">
        <f>D102+D103+D104</f>
        <v>162.96772755843452</v>
      </c>
      <c r="E105" s="57">
        <f>C105+D105</f>
        <v>201.09895687409863</v>
      </c>
      <c r="F105" s="19">
        <f>_xlfn.CHISQ.INV.RT(0.05,2)</f>
        <v>5.9914645471079817</v>
      </c>
    </row>
    <row r="106" spans="1:8" ht="14.4" x14ac:dyDescent="0.3">
      <c r="A106" s="116"/>
      <c r="B106"/>
      <c r="C106" s="57"/>
      <c r="D106" s="57"/>
      <c r="E106" s="57"/>
    </row>
    <row r="107" spans="1:8" ht="14.4" x14ac:dyDescent="0.3">
      <c r="A107" s="116"/>
      <c r="B107" s="128" t="s">
        <v>113</v>
      </c>
      <c r="C107" s="57"/>
      <c r="D107" s="57"/>
      <c r="E107" s="57"/>
    </row>
    <row r="108" spans="1:8" ht="14.4" x14ac:dyDescent="0.3">
      <c r="A108" s="116"/>
      <c r="B108" s="114" t="s">
        <v>78</v>
      </c>
      <c r="C108" s="114" t="s">
        <v>5</v>
      </c>
      <c r="D108" s="114" t="s">
        <v>6</v>
      </c>
      <c r="E108" s="114" t="s">
        <v>43</v>
      </c>
    </row>
    <row r="109" spans="1:8" ht="14.4" x14ac:dyDescent="0.3">
      <c r="A109" s="115" t="s">
        <v>14</v>
      </c>
      <c r="B109" t="s">
        <v>79</v>
      </c>
      <c r="C109" s="57">
        <v>588.88311999999996</v>
      </c>
      <c r="D109" s="57">
        <v>98.927859999999995</v>
      </c>
      <c r="E109" s="57">
        <v>687.81097999999997</v>
      </c>
      <c r="F109" s="19">
        <f>E109/E112</f>
        <v>4.8854452436264427E-2</v>
      </c>
      <c r="H109" s="120">
        <f>_xlfn.CHISQ.TEST(C109:D111,C117:D119)</f>
        <v>8.1271793795767606E-3</v>
      </c>
    </row>
    <row r="110" spans="1:8" ht="14.4" x14ac:dyDescent="0.3">
      <c r="A110" s="116"/>
      <c r="B110" t="s">
        <v>80</v>
      </c>
      <c r="C110" s="57">
        <v>2279.8354199999999</v>
      </c>
      <c r="D110" s="57">
        <v>310.57065249999999</v>
      </c>
      <c r="E110" s="57">
        <v>2590.4060724999999</v>
      </c>
      <c r="F110" s="19">
        <f>E110/E112</f>
        <v>0.18399367550015239</v>
      </c>
    </row>
    <row r="111" spans="1:8" ht="14.4" x14ac:dyDescent="0.3">
      <c r="A111" s="116"/>
      <c r="B111" t="s">
        <v>65</v>
      </c>
      <c r="C111" s="57">
        <v>9243.4909050000006</v>
      </c>
      <c r="D111" s="57">
        <v>1544.7825975000001</v>
      </c>
      <c r="E111" s="57">
        <v>10788.273502</v>
      </c>
      <c r="F111" s="19">
        <f>E111/E112</f>
        <v>0.76627912318711588</v>
      </c>
    </row>
    <row r="112" spans="1:8" ht="14.4" x14ac:dyDescent="0.3">
      <c r="A112" s="116"/>
      <c r="B112" t="s">
        <v>43</v>
      </c>
      <c r="C112" s="57">
        <v>12123.264342</v>
      </c>
      <c r="D112" s="57">
        <v>1955.5134499999999</v>
      </c>
      <c r="E112" s="57">
        <v>14078.777792000001</v>
      </c>
    </row>
    <row r="113" spans="1:6" ht="14.4" x14ac:dyDescent="0.3">
      <c r="A113" s="116"/>
      <c r="B113"/>
      <c r="C113" s="57">
        <f>C112/E112</f>
        <v>0.86110204458861594</v>
      </c>
      <c r="D113" s="57">
        <f>D112/E112</f>
        <v>0.13889795541138403</v>
      </c>
      <c r="E113" s="57"/>
    </row>
    <row r="114" spans="1:6" ht="14.4" x14ac:dyDescent="0.3">
      <c r="A114" s="116"/>
      <c r="B114"/>
      <c r="C114" s="57"/>
      <c r="D114" s="57"/>
      <c r="E114" s="57"/>
    </row>
    <row r="115" spans="1:6" ht="14.4" x14ac:dyDescent="0.3">
      <c r="A115" s="116"/>
      <c r="B115" s="128" t="s">
        <v>114</v>
      </c>
      <c r="C115" s="57"/>
      <c r="D115" s="57"/>
      <c r="E115" s="57"/>
    </row>
    <row r="116" spans="1:6" ht="14.4" x14ac:dyDescent="0.3">
      <c r="A116" s="116"/>
      <c r="B116" s="114" t="s">
        <v>78</v>
      </c>
      <c r="C116" s="114" t="s">
        <v>5</v>
      </c>
      <c r="D116" s="114" t="s">
        <v>6</v>
      </c>
      <c r="E116" s="114" t="s">
        <v>43</v>
      </c>
    </row>
    <row r="117" spans="1:6" ht="14.4" x14ac:dyDescent="0.3">
      <c r="A117" s="116"/>
      <c r="B117" t="s">
        <v>58</v>
      </c>
      <c r="C117" s="57">
        <f>C113*F109*E112</f>
        <v>592.27544116849958</v>
      </c>
      <c r="D117" s="57">
        <f>D113*F109*E112</f>
        <v>95.535538831500347</v>
      </c>
      <c r="E117" s="57">
        <f>C117+D117</f>
        <v>687.81097999999997</v>
      </c>
    </row>
    <row r="118" spans="1:6" ht="14.4" x14ac:dyDescent="0.3">
      <c r="A118" s="116"/>
      <c r="B118" t="s">
        <v>59</v>
      </c>
      <c r="C118" s="57">
        <f>C113*F110*E112</f>
        <v>2230.6039653445164</v>
      </c>
      <c r="D118" s="57">
        <f>D113*F110*E112</f>
        <v>359.80210715548344</v>
      </c>
      <c r="E118" s="57">
        <f t="shared" ref="E118:E119" si="20">C118+D118</f>
        <v>2590.4060724999999</v>
      </c>
    </row>
    <row r="119" spans="1:6" ht="14.4" x14ac:dyDescent="0.3">
      <c r="A119" s="116"/>
      <c r="B119" t="s">
        <v>60</v>
      </c>
      <c r="C119" s="57">
        <f>C113*F111*E112</f>
        <v>9289.8043701533879</v>
      </c>
      <c r="D119" s="57">
        <f>D113*F111*E112</f>
        <v>1498.4691318466118</v>
      </c>
      <c r="E119" s="57">
        <f t="shared" si="20"/>
        <v>10788.273502</v>
      </c>
    </row>
    <row r="120" spans="1:6" ht="14.4" x14ac:dyDescent="0.3">
      <c r="A120" s="116"/>
      <c r="B120" t="s">
        <v>43</v>
      </c>
      <c r="C120" s="57">
        <f>C117+C118+C119</f>
        <v>12112.683776666403</v>
      </c>
      <c r="D120" s="57">
        <f>D117+D118+D119</f>
        <v>1953.8067778335956</v>
      </c>
      <c r="E120" s="57">
        <v>189076.29556</v>
      </c>
    </row>
    <row r="121" spans="1:6" ht="14.4" x14ac:dyDescent="0.3">
      <c r="A121" s="116"/>
      <c r="B121"/>
      <c r="C121" s="57"/>
      <c r="D121" s="57"/>
      <c r="E121" s="57"/>
    </row>
    <row r="122" spans="1:6" ht="14.4" x14ac:dyDescent="0.3">
      <c r="A122" s="116"/>
      <c r="B122"/>
      <c r="C122" s="57"/>
      <c r="D122" s="57"/>
      <c r="E122" s="57"/>
    </row>
    <row r="123" spans="1:6" ht="14.4" x14ac:dyDescent="0.3">
      <c r="A123" s="116"/>
      <c r="B123" s="114" t="s">
        <v>78</v>
      </c>
      <c r="C123" s="114" t="s">
        <v>5</v>
      </c>
      <c r="D123" s="114" t="s">
        <v>6</v>
      </c>
      <c r="E123" s="114" t="s">
        <v>43</v>
      </c>
    </row>
    <row r="124" spans="1:6" ht="14.4" x14ac:dyDescent="0.3">
      <c r="A124" s="116"/>
      <c r="B124" t="s">
        <v>58</v>
      </c>
      <c r="C124" s="57">
        <f>(C109-C117)^2/C117</f>
        <v>1.9429883649314954E-2</v>
      </c>
      <c r="D124" s="57">
        <f>(D109-D117)^2/D117</f>
        <v>0.12045614701087981</v>
      </c>
      <c r="E124" s="57">
        <f>C124+D124</f>
        <v>0.13988603066019475</v>
      </c>
    </row>
    <row r="125" spans="1:6" ht="14.4" x14ac:dyDescent="0.3">
      <c r="A125" s="116"/>
      <c r="B125" t="s">
        <v>59</v>
      </c>
      <c r="C125" s="57">
        <f t="shared" ref="C125:D126" si="21">(C110-C118)^2/C118</f>
        <v>1.086582900932207</v>
      </c>
      <c r="D125" s="57">
        <f t="shared" si="21"/>
        <v>6.7363033158878611</v>
      </c>
      <c r="E125" s="57">
        <f t="shared" ref="E125:E126" si="22">C125+D125</f>
        <v>7.8228862168200681</v>
      </c>
    </row>
    <row r="126" spans="1:6" ht="14.4" x14ac:dyDescent="0.3">
      <c r="A126" s="116"/>
      <c r="B126" t="s">
        <v>60</v>
      </c>
      <c r="C126" s="57">
        <f t="shared" si="21"/>
        <v>0.23089152032149951</v>
      </c>
      <c r="D126" s="57">
        <f t="shared" si="21"/>
        <v>1.4314189430010447</v>
      </c>
      <c r="E126" s="57">
        <f t="shared" si="22"/>
        <v>1.6623104633225441</v>
      </c>
    </row>
    <row r="127" spans="1:6" ht="14.4" x14ac:dyDescent="0.3">
      <c r="A127" s="116"/>
      <c r="B127" t="s">
        <v>43</v>
      </c>
      <c r="C127" s="57">
        <f>C124+C125+C126</f>
        <v>1.3369043049030216</v>
      </c>
      <c r="D127" s="57">
        <f>D124+D125+D126</f>
        <v>8.2881784058997852</v>
      </c>
      <c r="E127" s="117">
        <f>C127+D127</f>
        <v>9.6250827108028076</v>
      </c>
      <c r="F127" s="118">
        <f>_xlfn.CHISQ.INV.RT(0.05,2)</f>
        <v>5.9914645471079817</v>
      </c>
    </row>
    <row r="128" spans="1:6" ht="14.4" x14ac:dyDescent="0.3">
      <c r="A128" s="116"/>
      <c r="B128"/>
      <c r="C128" s="57"/>
      <c r="D128" s="57"/>
      <c r="E128" s="117"/>
      <c r="F128" s="118"/>
    </row>
    <row r="129" spans="1:8" ht="14.4" x14ac:dyDescent="0.3">
      <c r="A129"/>
      <c r="B129" s="128" t="s">
        <v>113</v>
      </c>
      <c r="C129" s="57"/>
      <c r="D129" s="57"/>
      <c r="E129" s="57"/>
    </row>
    <row r="130" spans="1:8" ht="14.4" x14ac:dyDescent="0.3">
      <c r="A130" s="116"/>
      <c r="B130" s="114" t="s">
        <v>78</v>
      </c>
      <c r="C130" s="114" t="s">
        <v>5</v>
      </c>
      <c r="D130" s="114" t="s">
        <v>6</v>
      </c>
      <c r="E130" s="114" t="s">
        <v>43</v>
      </c>
    </row>
    <row r="131" spans="1:8" ht="14.4" x14ac:dyDescent="0.3">
      <c r="A131" s="115" t="s">
        <v>106</v>
      </c>
      <c r="B131" t="s">
        <v>79</v>
      </c>
      <c r="C131" s="57">
        <v>1420.028855</v>
      </c>
      <c r="D131" s="57">
        <v>677.38980000000004</v>
      </c>
      <c r="E131" s="57">
        <v>2097.4186549999999</v>
      </c>
      <c r="F131" s="19">
        <f>E131/E134</f>
        <v>3.6053166720564044E-2</v>
      </c>
      <c r="H131" s="120">
        <f>_xlfn.CHISQ.TEST(C131:D133,C139:D141)</f>
        <v>4.0891731344852805E-174</v>
      </c>
    </row>
    <row r="132" spans="1:8" ht="14.4" x14ac:dyDescent="0.3">
      <c r="A132" s="116"/>
      <c r="B132" t="s">
        <v>80</v>
      </c>
      <c r="C132" s="57">
        <v>5430.9104525000002</v>
      </c>
      <c r="D132" s="57">
        <v>1690.4181599999999</v>
      </c>
      <c r="E132" s="57">
        <v>7121.3286125000004</v>
      </c>
      <c r="F132" s="19">
        <f>E132/E134</f>
        <v>0.12241068187618724</v>
      </c>
    </row>
    <row r="133" spans="1:8" ht="14.4" x14ac:dyDescent="0.3">
      <c r="A133" s="116"/>
      <c r="B133" t="s">
        <v>65</v>
      </c>
      <c r="C133" s="57">
        <v>28952.025239999999</v>
      </c>
      <c r="D133" s="57">
        <v>19944.130176999999</v>
      </c>
      <c r="E133" s="57">
        <v>48896.155417000002</v>
      </c>
      <c r="F133" s="19">
        <f>E133/E134</f>
        <v>0.8404908762689115</v>
      </c>
    </row>
    <row r="134" spans="1:8" ht="14.4" x14ac:dyDescent="0.3">
      <c r="A134" s="116"/>
      <c r="B134" t="s">
        <v>43</v>
      </c>
      <c r="C134" s="57">
        <v>35853.864240000003</v>
      </c>
      <c r="D134" s="57">
        <v>22321.84807</v>
      </c>
      <c r="E134" s="57">
        <v>58175.712310000003</v>
      </c>
    </row>
    <row r="135" spans="1:8" ht="14.4" x14ac:dyDescent="0.3">
      <c r="A135" s="116"/>
      <c r="B135"/>
      <c r="C135" s="57">
        <f>C134/E134</f>
        <v>0.61630296933789275</v>
      </c>
      <c r="D135" s="57">
        <f>D134/E134</f>
        <v>0.38369703066210725</v>
      </c>
      <c r="E135" s="57"/>
    </row>
    <row r="136" spans="1:8" ht="14.4" x14ac:dyDescent="0.3">
      <c r="A136" s="116"/>
      <c r="B136"/>
      <c r="C136" s="57"/>
      <c r="D136" s="57"/>
      <c r="E136" s="57"/>
    </row>
    <row r="137" spans="1:8" ht="14.4" x14ac:dyDescent="0.3">
      <c r="A137" s="116"/>
      <c r="B137" s="128" t="s">
        <v>114</v>
      </c>
      <c r="C137" s="57"/>
      <c r="D137" s="57"/>
      <c r="E137" s="57"/>
    </row>
    <row r="138" spans="1:8" ht="14.4" x14ac:dyDescent="0.3">
      <c r="A138" s="116"/>
      <c r="B138" s="114" t="s">
        <v>78</v>
      </c>
      <c r="C138" s="114" t="s">
        <v>5</v>
      </c>
      <c r="D138" s="114" t="s">
        <v>6</v>
      </c>
      <c r="E138" s="114" t="s">
        <v>43</v>
      </c>
    </row>
    <row r="139" spans="1:8" ht="14.4" x14ac:dyDescent="0.3">
      <c r="A139" s="116"/>
      <c r="B139" t="s">
        <v>58</v>
      </c>
      <c r="C139" s="57">
        <f>C135*F131*E134</f>
        <v>1292.6453450211893</v>
      </c>
      <c r="D139" s="57">
        <f>D135*F131*E134</f>
        <v>804.77330997881086</v>
      </c>
      <c r="E139" s="57">
        <f>C139+D139</f>
        <v>2097.4186550000004</v>
      </c>
    </row>
    <row r="140" spans="1:8" ht="14.4" x14ac:dyDescent="0.3">
      <c r="A140" s="116"/>
      <c r="B140" t="s">
        <v>59</v>
      </c>
      <c r="C140" s="57">
        <f>C135*F132*E134</f>
        <v>4388.8959695146459</v>
      </c>
      <c r="D140" s="57">
        <f>D135*F132*E134</f>
        <v>2732.4326429853541</v>
      </c>
      <c r="E140" s="57">
        <f t="shared" ref="E140:E141" si="23">C140+D140</f>
        <v>7121.3286124999995</v>
      </c>
    </row>
    <row r="141" spans="1:8" ht="14.4" x14ac:dyDescent="0.3">
      <c r="A141" s="116"/>
      <c r="B141" t="s">
        <v>60</v>
      </c>
      <c r="C141" s="57">
        <f>C135*F133*E134</f>
        <v>30134.845772704193</v>
      </c>
      <c r="D141" s="57">
        <f>D135*F133*E134</f>
        <v>18761.309644295812</v>
      </c>
      <c r="E141" s="57">
        <f t="shared" si="23"/>
        <v>48896.155417000002</v>
      </c>
    </row>
    <row r="142" spans="1:8" ht="14.4" x14ac:dyDescent="0.3">
      <c r="A142" s="116"/>
      <c r="B142" t="s">
        <v>43</v>
      </c>
      <c r="C142" s="57">
        <f>C139+C140+C141</f>
        <v>35816.387087240029</v>
      </c>
      <c r="D142" s="57">
        <f>D139+D140+D141</f>
        <v>22298.515597259975</v>
      </c>
      <c r="E142" s="57">
        <v>189076.29556</v>
      </c>
    </row>
    <row r="143" spans="1:8" ht="14.4" x14ac:dyDescent="0.3">
      <c r="A143" s="116"/>
      <c r="B143"/>
      <c r="C143" s="57"/>
      <c r="D143" s="57"/>
      <c r="E143" s="57"/>
    </row>
    <row r="144" spans="1:8" ht="14.4" x14ac:dyDescent="0.3">
      <c r="A144" s="116"/>
      <c r="B144"/>
      <c r="C144" s="57"/>
      <c r="D144" s="57"/>
      <c r="E144" s="57"/>
    </row>
    <row r="145" spans="1:8" ht="14.4" x14ac:dyDescent="0.3">
      <c r="A145" s="116"/>
      <c r="B145" s="114" t="s">
        <v>78</v>
      </c>
      <c r="C145" s="114" t="s">
        <v>5</v>
      </c>
      <c r="D145" s="114" t="s">
        <v>6</v>
      </c>
      <c r="E145" s="114" t="s">
        <v>43</v>
      </c>
    </row>
    <row r="146" spans="1:8" ht="14.4" x14ac:dyDescent="0.3">
      <c r="A146" s="116"/>
      <c r="B146" t="s">
        <v>58</v>
      </c>
      <c r="C146" s="57">
        <f>(C131-C139)^2/C139</f>
        <v>12.552985764440887</v>
      </c>
      <c r="D146" s="57">
        <f>(D131-D139)^2/D139</f>
        <v>20.162893591673701</v>
      </c>
      <c r="E146" s="57">
        <f>C146+D146</f>
        <v>32.715879356114584</v>
      </c>
    </row>
    <row r="147" spans="1:8" ht="14.4" x14ac:dyDescent="0.3">
      <c r="A147" s="116"/>
      <c r="B147" t="s">
        <v>59</v>
      </c>
      <c r="C147" s="57">
        <f t="shared" ref="C147:D148" si="24">(C132-C140)^2/C140</f>
        <v>247.39574378002627</v>
      </c>
      <c r="D147" s="57">
        <f t="shared" si="24"/>
        <v>397.37271677626302</v>
      </c>
      <c r="E147" s="57">
        <f t="shared" ref="E147:E148" si="25">C147+D147</f>
        <v>644.76846055628926</v>
      </c>
    </row>
    <row r="148" spans="1:8" ht="14.4" x14ac:dyDescent="0.3">
      <c r="A148" s="116"/>
      <c r="B148" t="s">
        <v>60</v>
      </c>
      <c r="C148" s="57">
        <f t="shared" si="24"/>
        <v>46.426798502280398</v>
      </c>
      <c r="D148" s="57">
        <f t="shared" si="24"/>
        <v>74.571788383226647</v>
      </c>
      <c r="E148" s="57">
        <f t="shared" si="25"/>
        <v>120.99858688550705</v>
      </c>
    </row>
    <row r="149" spans="1:8" ht="14.4" x14ac:dyDescent="0.3">
      <c r="A149" s="116"/>
      <c r="B149" t="s">
        <v>43</v>
      </c>
      <c r="C149" s="57">
        <f>C146+C147+C148</f>
        <v>306.37552804674755</v>
      </c>
      <c r="D149" s="57">
        <f>D146+D147+D148</f>
        <v>492.10739875116337</v>
      </c>
      <c r="E149" s="117">
        <f>C149+D149</f>
        <v>798.48292679791098</v>
      </c>
      <c r="F149" s="118">
        <f>_xlfn.CHISQ.INV.RT(0.05,2)</f>
        <v>5.9914645471079817</v>
      </c>
    </row>
    <row r="150" spans="1:8" ht="14.4" x14ac:dyDescent="0.3">
      <c r="A150" s="116"/>
      <c r="B150"/>
      <c r="C150" s="57"/>
      <c r="D150" s="57"/>
      <c r="E150" s="117"/>
      <c r="F150" s="118"/>
    </row>
    <row r="151" spans="1:8" ht="14.4" x14ac:dyDescent="0.3">
      <c r="A151" s="116"/>
      <c r="B151" s="128" t="s">
        <v>113</v>
      </c>
      <c r="C151" s="57"/>
      <c r="D151" s="57"/>
      <c r="E151" s="57"/>
    </row>
    <row r="152" spans="1:8" ht="14.4" x14ac:dyDescent="0.3">
      <c r="A152" s="116"/>
      <c r="B152" s="114" t="s">
        <v>78</v>
      </c>
      <c r="C152" s="114" t="s">
        <v>5</v>
      </c>
      <c r="D152" s="114" t="s">
        <v>6</v>
      </c>
      <c r="E152" s="114" t="s">
        <v>43</v>
      </c>
    </row>
    <row r="153" spans="1:8" ht="14.4" x14ac:dyDescent="0.3">
      <c r="A153" s="115" t="s">
        <v>10</v>
      </c>
      <c r="B153" t="s">
        <v>79</v>
      </c>
      <c r="C153" s="57">
        <v>8404.1674650000004</v>
      </c>
      <c r="D153" s="57">
        <v>2079.9106449999999</v>
      </c>
      <c r="E153" s="57">
        <v>10484.07811</v>
      </c>
      <c r="F153" s="19">
        <f>E153/E156</f>
        <v>4.0118036929794154E-2</v>
      </c>
      <c r="H153" s="120">
        <f>_xlfn.CHISQ.TEST(C153:D155,C161:D163)</f>
        <v>5.695163304113565E-139</v>
      </c>
    </row>
    <row r="154" spans="1:8" ht="14.4" x14ac:dyDescent="0.3">
      <c r="A154" s="116"/>
      <c r="B154" t="s">
        <v>80</v>
      </c>
      <c r="C154" s="57">
        <v>21172.308692999999</v>
      </c>
      <c r="D154" s="57">
        <v>4389.3786600000003</v>
      </c>
      <c r="E154" s="57">
        <v>25561.687353000001</v>
      </c>
      <c r="F154" s="19">
        <f>E154/E156</f>
        <v>9.781353271656483E-2</v>
      </c>
    </row>
    <row r="155" spans="1:8" ht="14.4" x14ac:dyDescent="0.3">
      <c r="A155" s="116"/>
      <c r="B155" t="s">
        <v>65</v>
      </c>
      <c r="C155" s="57">
        <v>171430.20245000001</v>
      </c>
      <c r="D155" s="57">
        <v>53630.264781999998</v>
      </c>
      <c r="E155" s="57">
        <v>225060.46724</v>
      </c>
      <c r="F155" s="19">
        <f>E155/E156</f>
        <v>0.86120916321282992</v>
      </c>
    </row>
    <row r="156" spans="1:8" ht="14.4" x14ac:dyDescent="0.3">
      <c r="A156" s="116"/>
      <c r="B156" t="s">
        <v>43</v>
      </c>
      <c r="C156" s="57">
        <v>201201.86280999999</v>
      </c>
      <c r="D156" s="57">
        <v>60128.922852000003</v>
      </c>
      <c r="E156" s="57">
        <v>261330.78565999999</v>
      </c>
    </row>
    <row r="157" spans="1:8" ht="14.4" x14ac:dyDescent="0.3">
      <c r="A157" s="116"/>
      <c r="B157"/>
      <c r="C157" s="57">
        <f>C156/E156</f>
        <v>0.76991259296855397</v>
      </c>
      <c r="D157" s="57">
        <f>D156/E156</f>
        <v>0.23008740703909919</v>
      </c>
      <c r="E157" s="57"/>
    </row>
    <row r="158" spans="1:8" ht="14.4" x14ac:dyDescent="0.3">
      <c r="A158" s="116"/>
      <c r="B158"/>
      <c r="C158" s="57"/>
      <c r="D158" s="57"/>
      <c r="E158" s="57"/>
    </row>
    <row r="159" spans="1:8" ht="14.4" x14ac:dyDescent="0.3">
      <c r="A159" s="116"/>
      <c r="B159" s="128" t="s">
        <v>114</v>
      </c>
      <c r="C159" s="57"/>
      <c r="D159" s="57"/>
      <c r="E159" s="57"/>
    </row>
    <row r="160" spans="1:8" ht="14.4" x14ac:dyDescent="0.3">
      <c r="A160" s="116"/>
      <c r="B160" s="114" t="s">
        <v>78</v>
      </c>
      <c r="C160" s="114" t="s">
        <v>5</v>
      </c>
      <c r="D160" s="114" t="s">
        <v>6</v>
      </c>
      <c r="E160" s="114" t="s">
        <v>43</v>
      </c>
    </row>
    <row r="161" spans="1:6" ht="14.4" x14ac:dyDescent="0.3">
      <c r="A161" s="116"/>
      <c r="B161" t="s">
        <v>58</v>
      </c>
      <c r="C161" s="57">
        <f>C157*F153*E156</f>
        <v>8071.8237625549564</v>
      </c>
      <c r="D161" s="57">
        <f>D157*F153*E156</f>
        <v>2412.2543475252796</v>
      </c>
      <c r="E161" s="57">
        <f>C161+D161</f>
        <v>10484.078110080236</v>
      </c>
    </row>
    <row r="162" spans="1:6" ht="14.4" x14ac:dyDescent="0.3">
      <c r="A162" s="116"/>
      <c r="B162" t="s">
        <v>59</v>
      </c>
      <c r="C162" s="57">
        <f>C157*F154*E156</f>
        <v>19680.264990599724</v>
      </c>
      <c r="D162" s="57">
        <f>D157*F154*E156</f>
        <v>5881.4223625959057</v>
      </c>
      <c r="E162" s="57">
        <f t="shared" ref="E162:E163" si="26">C162+D162</f>
        <v>25561.68735319563</v>
      </c>
    </row>
    <row r="163" spans="1:6" ht="14.4" x14ac:dyDescent="0.3">
      <c r="A163" s="116"/>
      <c r="B163" t="s">
        <v>60</v>
      </c>
      <c r="C163" s="57">
        <f>C157*F155*E156</f>
        <v>173276.88790746269</v>
      </c>
      <c r="D163" s="57">
        <f>D157*F155*E156</f>
        <v>51783.579334259724</v>
      </c>
      <c r="E163" s="57">
        <f t="shared" si="26"/>
        <v>225060.46724172242</v>
      </c>
    </row>
    <row r="164" spans="1:6" ht="14.4" x14ac:dyDescent="0.3">
      <c r="A164" s="116"/>
      <c r="B164" t="s">
        <v>43</v>
      </c>
      <c r="C164" s="57">
        <f>C161+C162+C163</f>
        <v>201028.97666061737</v>
      </c>
      <c r="D164" s="57">
        <f>D161+D162+D163</f>
        <v>60077.256044380905</v>
      </c>
      <c r="E164" s="57">
        <v>189076.29556</v>
      </c>
    </row>
    <row r="165" spans="1:6" ht="14.4" x14ac:dyDescent="0.3">
      <c r="A165" s="116"/>
      <c r="B165"/>
      <c r="C165" s="57"/>
      <c r="D165" s="57"/>
      <c r="E165" s="57"/>
    </row>
    <row r="166" spans="1:6" ht="14.4" x14ac:dyDescent="0.3">
      <c r="A166" s="116"/>
      <c r="B166"/>
      <c r="C166" s="57"/>
      <c r="D166" s="57"/>
      <c r="E166" s="57"/>
    </row>
    <row r="167" spans="1:6" ht="14.4" x14ac:dyDescent="0.3">
      <c r="A167" s="116"/>
      <c r="B167" s="114" t="s">
        <v>78</v>
      </c>
      <c r="C167" s="114" t="s">
        <v>5</v>
      </c>
      <c r="D167" s="114" t="s">
        <v>6</v>
      </c>
      <c r="E167" s="114" t="s">
        <v>43</v>
      </c>
    </row>
    <row r="168" spans="1:6" ht="14.4" x14ac:dyDescent="0.3">
      <c r="A168" s="116"/>
      <c r="B168" t="s">
        <v>58</v>
      </c>
      <c r="C168" s="57">
        <f>(C153-C161)^2/C161</f>
        <v>13.683690303951677</v>
      </c>
      <c r="D168" s="57">
        <f>(D153-D161)^2/D161</f>
        <v>45.788014320100253</v>
      </c>
      <c r="E168" s="57">
        <f>C168+D168</f>
        <v>59.471704624051931</v>
      </c>
    </row>
    <row r="169" spans="1:6" ht="14.4" x14ac:dyDescent="0.3">
      <c r="A169" s="116"/>
      <c r="B169" t="s">
        <v>59</v>
      </c>
      <c r="C169" s="57">
        <f t="shared" ref="C169:D170" si="27">(C154-C162)^2/C162</f>
        <v>113.11811151606248</v>
      </c>
      <c r="D169" s="57">
        <f t="shared" si="27"/>
        <v>378.51292990179246</v>
      </c>
      <c r="E169" s="57">
        <f t="shared" ref="E169:E170" si="28">C169+D169</f>
        <v>491.63104141785493</v>
      </c>
    </row>
    <row r="170" spans="1:6" ht="14.4" x14ac:dyDescent="0.3">
      <c r="A170" s="116"/>
      <c r="B170" t="s">
        <v>60</v>
      </c>
      <c r="C170" s="57">
        <f t="shared" si="27"/>
        <v>19.680911978436257</v>
      </c>
      <c r="D170" s="57">
        <f t="shared" si="27"/>
        <v>65.855763289029653</v>
      </c>
      <c r="E170" s="57">
        <f t="shared" si="28"/>
        <v>85.53667526746591</v>
      </c>
    </row>
    <row r="171" spans="1:6" ht="14.4" x14ac:dyDescent="0.3">
      <c r="A171" s="116"/>
      <c r="B171" t="s">
        <v>43</v>
      </c>
      <c r="C171" s="57">
        <f>C168+C169+C170</f>
        <v>146.48271379845042</v>
      </c>
      <c r="D171" s="57">
        <f>D168+D169+D170</f>
        <v>490.15670751092239</v>
      </c>
      <c r="E171" s="117">
        <f>C171+D171</f>
        <v>636.63942130937278</v>
      </c>
      <c r="F171" s="118">
        <f>_xlfn.CHISQ.INV.RT(0.05,2)</f>
        <v>5.9914645471079817</v>
      </c>
    </row>
    <row r="172" spans="1:6" ht="14.4" x14ac:dyDescent="0.3">
      <c r="A172" s="116"/>
      <c r="B172"/>
      <c r="C172" s="57"/>
      <c r="D172" s="57"/>
      <c r="E172" s="57"/>
    </row>
    <row r="180" spans="3:7" x14ac:dyDescent="0.2">
      <c r="C180" s="19" t="s">
        <v>3</v>
      </c>
      <c r="D180" s="19" t="s">
        <v>109</v>
      </c>
      <c r="E180" s="19" t="s">
        <v>5</v>
      </c>
      <c r="F180" s="19" t="s">
        <v>6</v>
      </c>
      <c r="G180" s="19" t="s">
        <v>43</v>
      </c>
    </row>
    <row r="181" spans="3:7" x14ac:dyDescent="0.2">
      <c r="C181" s="19" t="s">
        <v>7</v>
      </c>
      <c r="D181" s="19" t="s">
        <v>79</v>
      </c>
      <c r="E181" s="19">
        <v>6395.2554899999996</v>
      </c>
      <c r="F181" s="19">
        <v>1303.592985</v>
      </c>
      <c r="G181" s="19">
        <v>7698.8484749999998</v>
      </c>
    </row>
    <row r="182" spans="3:7" x14ac:dyDescent="0.2">
      <c r="D182" s="19" t="s">
        <v>80</v>
      </c>
      <c r="E182" s="19">
        <v>13461.562819999999</v>
      </c>
      <c r="F182" s="19">
        <v>2388.3898475000001</v>
      </c>
      <c r="G182" s="19">
        <v>15849.952668</v>
      </c>
    </row>
    <row r="183" spans="3:7" x14ac:dyDescent="0.2">
      <c r="D183" s="19" t="s">
        <v>65</v>
      </c>
      <c r="E183" s="19">
        <v>133234.68630999999</v>
      </c>
      <c r="F183" s="19">
        <v>32141.352007000001</v>
      </c>
      <c r="G183" s="19">
        <v>165376.03831999999</v>
      </c>
    </row>
    <row r="184" spans="3:7" x14ac:dyDescent="0.2">
      <c r="D184" s="19" t="s">
        <v>43</v>
      </c>
      <c r="E184" s="19">
        <v>153224.73423</v>
      </c>
      <c r="F184" s="19">
        <v>35851.561331999997</v>
      </c>
      <c r="G184" s="19">
        <v>189076.29556</v>
      </c>
    </row>
    <row r="185" spans="3:7" x14ac:dyDescent="0.2">
      <c r="C185" s="19" t="s">
        <v>8</v>
      </c>
      <c r="D185" s="19" t="s">
        <v>79</v>
      </c>
      <c r="E185" s="19">
        <v>588.88311999999996</v>
      </c>
      <c r="F185" s="19">
        <v>98.927859999999995</v>
      </c>
      <c r="G185" s="19">
        <v>687.81097999999997</v>
      </c>
    </row>
    <row r="186" spans="3:7" x14ac:dyDescent="0.2">
      <c r="D186" s="19" t="s">
        <v>80</v>
      </c>
      <c r="E186" s="19">
        <v>2279.8354199999999</v>
      </c>
      <c r="F186" s="19">
        <v>310.57065249999999</v>
      </c>
      <c r="G186" s="19">
        <v>2590.4060724999999</v>
      </c>
    </row>
    <row r="187" spans="3:7" x14ac:dyDescent="0.2">
      <c r="D187" s="19" t="s">
        <v>65</v>
      </c>
      <c r="E187" s="19">
        <v>9243.4909050000006</v>
      </c>
      <c r="F187" s="19">
        <v>1544.7825975000001</v>
      </c>
      <c r="G187" s="19">
        <v>10788.273502</v>
      </c>
    </row>
    <row r="188" spans="3:7" x14ac:dyDescent="0.2">
      <c r="D188" s="19" t="s">
        <v>43</v>
      </c>
      <c r="E188" s="19">
        <v>12123.264342</v>
      </c>
      <c r="F188" s="19">
        <v>1955.5134499999999</v>
      </c>
      <c r="G188" s="19">
        <v>14078.777792000001</v>
      </c>
    </row>
    <row r="189" spans="3:7" x14ac:dyDescent="0.2">
      <c r="C189" s="19" t="s">
        <v>9</v>
      </c>
      <c r="D189" s="19" t="s">
        <v>79</v>
      </c>
      <c r="E189" s="19">
        <v>1420.028855</v>
      </c>
      <c r="F189" s="19">
        <v>677.38980000000004</v>
      </c>
      <c r="G189" s="19">
        <v>2097.4186549999999</v>
      </c>
    </row>
    <row r="190" spans="3:7" x14ac:dyDescent="0.2">
      <c r="D190" s="19" t="s">
        <v>80</v>
      </c>
      <c r="E190" s="19">
        <v>5430.9104525000002</v>
      </c>
      <c r="F190" s="19">
        <v>1690.4181599999999</v>
      </c>
      <c r="G190" s="19">
        <v>7121.3286125000004</v>
      </c>
    </row>
    <row r="191" spans="3:7" x14ac:dyDescent="0.2">
      <c r="D191" s="19" t="s">
        <v>65</v>
      </c>
      <c r="E191" s="19">
        <v>28952.025239999999</v>
      </c>
      <c r="F191" s="19">
        <v>19944.130176999999</v>
      </c>
      <c r="G191" s="19">
        <v>48896.155417000002</v>
      </c>
    </row>
    <row r="192" spans="3:7" x14ac:dyDescent="0.2">
      <c r="D192" s="19" t="s">
        <v>43</v>
      </c>
      <c r="E192" s="19">
        <v>35853.864240000003</v>
      </c>
      <c r="F192" s="19">
        <v>22321.84807</v>
      </c>
      <c r="G192" s="19">
        <v>58175.712310000003</v>
      </c>
    </row>
    <row r="193" spans="3:7" x14ac:dyDescent="0.2">
      <c r="C193" s="19" t="s">
        <v>43</v>
      </c>
      <c r="D193" s="19" t="s">
        <v>79</v>
      </c>
      <c r="E193" s="19">
        <v>8404.1674650000004</v>
      </c>
      <c r="F193" s="19">
        <v>2079.9106449999999</v>
      </c>
      <c r="G193" s="19">
        <v>10484.07811</v>
      </c>
    </row>
    <row r="194" spans="3:7" x14ac:dyDescent="0.2">
      <c r="D194" s="19" t="s">
        <v>80</v>
      </c>
      <c r="E194" s="19">
        <v>21172.308692999999</v>
      </c>
      <c r="F194" s="19">
        <v>4389.3786600000003</v>
      </c>
      <c r="G194" s="19">
        <v>25561.687353000001</v>
      </c>
    </row>
    <row r="195" spans="3:7" x14ac:dyDescent="0.2">
      <c r="D195" s="19" t="s">
        <v>65</v>
      </c>
      <c r="E195" s="19">
        <v>171430.20245000001</v>
      </c>
      <c r="F195" s="19">
        <v>53630.264781999998</v>
      </c>
      <c r="G195" s="19">
        <v>225060.46724</v>
      </c>
    </row>
    <row r="196" spans="3:7" x14ac:dyDescent="0.2">
      <c r="D196" s="19" t="s">
        <v>43</v>
      </c>
      <c r="E196" s="19">
        <v>201201.86280999999</v>
      </c>
      <c r="F196" s="19">
        <v>60128.922852000003</v>
      </c>
      <c r="G196" s="19">
        <v>261330.78565999999</v>
      </c>
    </row>
  </sheetData>
  <mergeCells count="1">
    <mergeCell ref="J5:L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5"/>
  <sheetViews>
    <sheetView topLeftCell="A32" zoomScale="85" zoomScaleNormal="85" zoomScaleSheetLayoutView="17" workbookViewId="0">
      <selection activeCell="Y77" sqref="Y77:Y80"/>
    </sheetView>
  </sheetViews>
  <sheetFormatPr defaultColWidth="9.33203125" defaultRowHeight="11.4" x14ac:dyDescent="0.3"/>
  <cols>
    <col min="1" max="14" width="9.33203125" style="1"/>
    <col min="15" max="15" width="9.44140625" style="1" bestFit="1" customWidth="1"/>
    <col min="16" max="24" width="10.44140625" style="1" customWidth="1"/>
    <col min="25" max="26" width="9.44140625" style="1" bestFit="1" customWidth="1"/>
    <col min="27" max="27" width="9.33203125" style="1" bestFit="1" customWidth="1"/>
    <col min="28" max="28" width="9.6640625" style="1" bestFit="1" customWidth="1"/>
    <col min="29" max="39" width="9.33203125" style="1" bestFit="1" customWidth="1"/>
    <col min="40" max="40" width="10" style="1" bestFit="1" customWidth="1"/>
    <col min="41" max="43" width="9.33203125" style="1" bestFit="1" customWidth="1"/>
    <col min="44" max="44" width="10.5546875" style="1" customWidth="1"/>
    <col min="45" max="50" width="9.33203125" style="1" bestFit="1" customWidth="1"/>
    <col min="51" max="53" width="9.33203125" style="1"/>
    <col min="54" max="59" width="9.33203125" style="1" bestFit="1" customWidth="1"/>
    <col min="60" max="264" width="9.33203125" style="1"/>
    <col min="265" max="265" width="13.44140625" style="1" customWidth="1"/>
    <col min="266" max="269" width="9.44140625" style="1" bestFit="1" customWidth="1"/>
    <col min="270" max="271" width="11" style="1" bestFit="1" customWidth="1"/>
    <col min="272" max="273" width="9.44140625" style="1" bestFit="1" customWidth="1"/>
    <col min="274" max="274" width="10.33203125" style="1" bestFit="1" customWidth="1"/>
    <col min="275" max="275" width="10" style="1" bestFit="1" customWidth="1"/>
    <col min="276" max="277" width="9.44140625" style="1" bestFit="1" customWidth="1"/>
    <col min="278" max="278" width="10.33203125" style="1" bestFit="1" customWidth="1"/>
    <col min="279" max="279" width="10" style="1" bestFit="1" customWidth="1"/>
    <col min="280" max="282" width="9.44140625" style="1" bestFit="1" customWidth="1"/>
    <col min="283" max="283" width="9.33203125" style="1" bestFit="1" customWidth="1"/>
    <col min="284" max="284" width="9.6640625" style="1" bestFit="1" customWidth="1"/>
    <col min="285" max="295" width="9.33203125" style="1" bestFit="1" customWidth="1"/>
    <col min="296" max="296" width="10" style="1" bestFit="1" customWidth="1"/>
    <col min="297" max="299" width="9.33203125" style="1" bestFit="1" customWidth="1"/>
    <col min="300" max="300" width="10.5546875" style="1" customWidth="1"/>
    <col min="301" max="306" width="9.33203125" style="1" bestFit="1" customWidth="1"/>
    <col min="307" max="309" width="9.33203125" style="1"/>
    <col min="310" max="315" width="9.33203125" style="1" bestFit="1" customWidth="1"/>
    <col min="316" max="520" width="9.33203125" style="1"/>
    <col min="521" max="521" width="13.44140625" style="1" customWidth="1"/>
    <col min="522" max="525" width="9.44140625" style="1" bestFit="1" customWidth="1"/>
    <col min="526" max="527" width="11" style="1" bestFit="1" customWidth="1"/>
    <col min="528" max="529" width="9.44140625" style="1" bestFit="1" customWidth="1"/>
    <col min="530" max="530" width="10.33203125" style="1" bestFit="1" customWidth="1"/>
    <col min="531" max="531" width="10" style="1" bestFit="1" customWidth="1"/>
    <col min="532" max="533" width="9.44140625" style="1" bestFit="1" customWidth="1"/>
    <col min="534" max="534" width="10.33203125" style="1" bestFit="1" customWidth="1"/>
    <col min="535" max="535" width="10" style="1" bestFit="1" customWidth="1"/>
    <col min="536" max="538" width="9.44140625" style="1" bestFit="1" customWidth="1"/>
    <col min="539" max="539" width="9.33203125" style="1" bestFit="1" customWidth="1"/>
    <col min="540" max="540" width="9.6640625" style="1" bestFit="1" customWidth="1"/>
    <col min="541" max="551" width="9.33203125" style="1" bestFit="1" customWidth="1"/>
    <col min="552" max="552" width="10" style="1" bestFit="1" customWidth="1"/>
    <col min="553" max="555" width="9.33203125" style="1" bestFit="1" customWidth="1"/>
    <col min="556" max="556" width="10.5546875" style="1" customWidth="1"/>
    <col min="557" max="562" width="9.33203125" style="1" bestFit="1" customWidth="1"/>
    <col min="563" max="565" width="9.33203125" style="1"/>
    <col min="566" max="571" width="9.33203125" style="1" bestFit="1" customWidth="1"/>
    <col min="572" max="776" width="9.33203125" style="1"/>
    <col min="777" max="777" width="13.44140625" style="1" customWidth="1"/>
    <col min="778" max="781" width="9.44140625" style="1" bestFit="1" customWidth="1"/>
    <col min="782" max="783" width="11" style="1" bestFit="1" customWidth="1"/>
    <col min="784" max="785" width="9.44140625" style="1" bestFit="1" customWidth="1"/>
    <col min="786" max="786" width="10.33203125" style="1" bestFit="1" customWidth="1"/>
    <col min="787" max="787" width="10" style="1" bestFit="1" customWidth="1"/>
    <col min="788" max="789" width="9.44140625" style="1" bestFit="1" customWidth="1"/>
    <col min="790" max="790" width="10.33203125" style="1" bestFit="1" customWidth="1"/>
    <col min="791" max="791" width="10" style="1" bestFit="1" customWidth="1"/>
    <col min="792" max="794" width="9.44140625" style="1" bestFit="1" customWidth="1"/>
    <col min="795" max="795" width="9.33203125" style="1" bestFit="1" customWidth="1"/>
    <col min="796" max="796" width="9.6640625" style="1" bestFit="1" customWidth="1"/>
    <col min="797" max="807" width="9.33203125" style="1" bestFit="1" customWidth="1"/>
    <col min="808" max="808" width="10" style="1" bestFit="1" customWidth="1"/>
    <col min="809" max="811" width="9.33203125" style="1" bestFit="1" customWidth="1"/>
    <col min="812" max="812" width="10.5546875" style="1" customWidth="1"/>
    <col min="813" max="818" width="9.33203125" style="1" bestFit="1" customWidth="1"/>
    <col min="819" max="821" width="9.33203125" style="1"/>
    <col min="822" max="827" width="9.33203125" style="1" bestFit="1" customWidth="1"/>
    <col min="828" max="1032" width="9.33203125" style="1"/>
    <col min="1033" max="1033" width="13.44140625" style="1" customWidth="1"/>
    <col min="1034" max="1037" width="9.44140625" style="1" bestFit="1" customWidth="1"/>
    <col min="1038" max="1039" width="11" style="1" bestFit="1" customWidth="1"/>
    <col min="1040" max="1041" width="9.44140625" style="1" bestFit="1" customWidth="1"/>
    <col min="1042" max="1042" width="10.33203125" style="1" bestFit="1" customWidth="1"/>
    <col min="1043" max="1043" width="10" style="1" bestFit="1" customWidth="1"/>
    <col min="1044" max="1045" width="9.44140625" style="1" bestFit="1" customWidth="1"/>
    <col min="1046" max="1046" width="10.33203125" style="1" bestFit="1" customWidth="1"/>
    <col min="1047" max="1047" width="10" style="1" bestFit="1" customWidth="1"/>
    <col min="1048" max="1050" width="9.44140625" style="1" bestFit="1" customWidth="1"/>
    <col min="1051" max="1051" width="9.33203125" style="1" bestFit="1" customWidth="1"/>
    <col min="1052" max="1052" width="9.6640625" style="1" bestFit="1" customWidth="1"/>
    <col min="1053" max="1063" width="9.33203125" style="1" bestFit="1" customWidth="1"/>
    <col min="1064" max="1064" width="10" style="1" bestFit="1" customWidth="1"/>
    <col min="1065" max="1067" width="9.33203125" style="1" bestFit="1" customWidth="1"/>
    <col min="1068" max="1068" width="10.5546875" style="1" customWidth="1"/>
    <col min="1069" max="1074" width="9.33203125" style="1" bestFit="1" customWidth="1"/>
    <col min="1075" max="1077" width="9.33203125" style="1"/>
    <col min="1078" max="1083" width="9.33203125" style="1" bestFit="1" customWidth="1"/>
    <col min="1084" max="1288" width="9.33203125" style="1"/>
    <col min="1289" max="1289" width="13.44140625" style="1" customWidth="1"/>
    <col min="1290" max="1293" width="9.44140625" style="1" bestFit="1" customWidth="1"/>
    <col min="1294" max="1295" width="11" style="1" bestFit="1" customWidth="1"/>
    <col min="1296" max="1297" width="9.44140625" style="1" bestFit="1" customWidth="1"/>
    <col min="1298" max="1298" width="10.33203125" style="1" bestFit="1" customWidth="1"/>
    <col min="1299" max="1299" width="10" style="1" bestFit="1" customWidth="1"/>
    <col min="1300" max="1301" width="9.44140625" style="1" bestFit="1" customWidth="1"/>
    <col min="1302" max="1302" width="10.33203125" style="1" bestFit="1" customWidth="1"/>
    <col min="1303" max="1303" width="10" style="1" bestFit="1" customWidth="1"/>
    <col min="1304" max="1306" width="9.44140625" style="1" bestFit="1" customWidth="1"/>
    <col min="1307" max="1307" width="9.33203125" style="1" bestFit="1" customWidth="1"/>
    <col min="1308" max="1308" width="9.6640625" style="1" bestFit="1" customWidth="1"/>
    <col min="1309" max="1319" width="9.33203125" style="1" bestFit="1" customWidth="1"/>
    <col min="1320" max="1320" width="10" style="1" bestFit="1" customWidth="1"/>
    <col min="1321" max="1323" width="9.33203125" style="1" bestFit="1" customWidth="1"/>
    <col min="1324" max="1324" width="10.5546875" style="1" customWidth="1"/>
    <col min="1325" max="1330" width="9.33203125" style="1" bestFit="1" customWidth="1"/>
    <col min="1331" max="1333" width="9.33203125" style="1"/>
    <col min="1334" max="1339" width="9.33203125" style="1" bestFit="1" customWidth="1"/>
    <col min="1340" max="1544" width="9.33203125" style="1"/>
    <col min="1545" max="1545" width="13.44140625" style="1" customWidth="1"/>
    <col min="1546" max="1549" width="9.44140625" style="1" bestFit="1" customWidth="1"/>
    <col min="1550" max="1551" width="11" style="1" bestFit="1" customWidth="1"/>
    <col min="1552" max="1553" width="9.44140625" style="1" bestFit="1" customWidth="1"/>
    <col min="1554" max="1554" width="10.33203125" style="1" bestFit="1" customWidth="1"/>
    <col min="1555" max="1555" width="10" style="1" bestFit="1" customWidth="1"/>
    <col min="1556" max="1557" width="9.44140625" style="1" bestFit="1" customWidth="1"/>
    <col min="1558" max="1558" width="10.33203125" style="1" bestFit="1" customWidth="1"/>
    <col min="1559" max="1559" width="10" style="1" bestFit="1" customWidth="1"/>
    <col min="1560" max="1562" width="9.44140625" style="1" bestFit="1" customWidth="1"/>
    <col min="1563" max="1563" width="9.33203125" style="1" bestFit="1" customWidth="1"/>
    <col min="1564" max="1564" width="9.6640625" style="1" bestFit="1" customWidth="1"/>
    <col min="1565" max="1575" width="9.33203125" style="1" bestFit="1" customWidth="1"/>
    <col min="1576" max="1576" width="10" style="1" bestFit="1" customWidth="1"/>
    <col min="1577" max="1579" width="9.33203125" style="1" bestFit="1" customWidth="1"/>
    <col min="1580" max="1580" width="10.5546875" style="1" customWidth="1"/>
    <col min="1581" max="1586" width="9.33203125" style="1" bestFit="1" customWidth="1"/>
    <col min="1587" max="1589" width="9.33203125" style="1"/>
    <col min="1590" max="1595" width="9.33203125" style="1" bestFit="1" customWidth="1"/>
    <col min="1596" max="1800" width="9.33203125" style="1"/>
    <col min="1801" max="1801" width="13.44140625" style="1" customWidth="1"/>
    <col min="1802" max="1805" width="9.44140625" style="1" bestFit="1" customWidth="1"/>
    <col min="1806" max="1807" width="11" style="1" bestFit="1" customWidth="1"/>
    <col min="1808" max="1809" width="9.44140625" style="1" bestFit="1" customWidth="1"/>
    <col min="1810" max="1810" width="10.33203125" style="1" bestFit="1" customWidth="1"/>
    <col min="1811" max="1811" width="10" style="1" bestFit="1" customWidth="1"/>
    <col min="1812" max="1813" width="9.44140625" style="1" bestFit="1" customWidth="1"/>
    <col min="1814" max="1814" width="10.33203125" style="1" bestFit="1" customWidth="1"/>
    <col min="1815" max="1815" width="10" style="1" bestFit="1" customWidth="1"/>
    <col min="1816" max="1818" width="9.44140625" style="1" bestFit="1" customWidth="1"/>
    <col min="1819" max="1819" width="9.33203125" style="1" bestFit="1" customWidth="1"/>
    <col min="1820" max="1820" width="9.6640625" style="1" bestFit="1" customWidth="1"/>
    <col min="1821" max="1831" width="9.33203125" style="1" bestFit="1" customWidth="1"/>
    <col min="1832" max="1832" width="10" style="1" bestFit="1" customWidth="1"/>
    <col min="1833" max="1835" width="9.33203125" style="1" bestFit="1" customWidth="1"/>
    <col min="1836" max="1836" width="10.5546875" style="1" customWidth="1"/>
    <col min="1837" max="1842" width="9.33203125" style="1" bestFit="1" customWidth="1"/>
    <col min="1843" max="1845" width="9.33203125" style="1"/>
    <col min="1846" max="1851" width="9.33203125" style="1" bestFit="1" customWidth="1"/>
    <col min="1852" max="2056" width="9.33203125" style="1"/>
    <col min="2057" max="2057" width="13.44140625" style="1" customWidth="1"/>
    <col min="2058" max="2061" width="9.44140625" style="1" bestFit="1" customWidth="1"/>
    <col min="2062" max="2063" width="11" style="1" bestFit="1" customWidth="1"/>
    <col min="2064" max="2065" width="9.44140625" style="1" bestFit="1" customWidth="1"/>
    <col min="2066" max="2066" width="10.33203125" style="1" bestFit="1" customWidth="1"/>
    <col min="2067" max="2067" width="10" style="1" bestFit="1" customWidth="1"/>
    <col min="2068" max="2069" width="9.44140625" style="1" bestFit="1" customWidth="1"/>
    <col min="2070" max="2070" width="10.33203125" style="1" bestFit="1" customWidth="1"/>
    <col min="2071" max="2071" width="10" style="1" bestFit="1" customWidth="1"/>
    <col min="2072" max="2074" width="9.44140625" style="1" bestFit="1" customWidth="1"/>
    <col min="2075" max="2075" width="9.33203125" style="1" bestFit="1" customWidth="1"/>
    <col min="2076" max="2076" width="9.6640625" style="1" bestFit="1" customWidth="1"/>
    <col min="2077" max="2087" width="9.33203125" style="1" bestFit="1" customWidth="1"/>
    <col min="2088" max="2088" width="10" style="1" bestFit="1" customWidth="1"/>
    <col min="2089" max="2091" width="9.33203125" style="1" bestFit="1" customWidth="1"/>
    <col min="2092" max="2092" width="10.5546875" style="1" customWidth="1"/>
    <col min="2093" max="2098" width="9.33203125" style="1" bestFit="1" customWidth="1"/>
    <col min="2099" max="2101" width="9.33203125" style="1"/>
    <col min="2102" max="2107" width="9.33203125" style="1" bestFit="1" customWidth="1"/>
    <col min="2108" max="2312" width="9.33203125" style="1"/>
    <col min="2313" max="2313" width="13.44140625" style="1" customWidth="1"/>
    <col min="2314" max="2317" width="9.44140625" style="1" bestFit="1" customWidth="1"/>
    <col min="2318" max="2319" width="11" style="1" bestFit="1" customWidth="1"/>
    <col min="2320" max="2321" width="9.44140625" style="1" bestFit="1" customWidth="1"/>
    <col min="2322" max="2322" width="10.33203125" style="1" bestFit="1" customWidth="1"/>
    <col min="2323" max="2323" width="10" style="1" bestFit="1" customWidth="1"/>
    <col min="2324" max="2325" width="9.44140625" style="1" bestFit="1" customWidth="1"/>
    <col min="2326" max="2326" width="10.33203125" style="1" bestFit="1" customWidth="1"/>
    <col min="2327" max="2327" width="10" style="1" bestFit="1" customWidth="1"/>
    <col min="2328" max="2330" width="9.44140625" style="1" bestFit="1" customWidth="1"/>
    <col min="2331" max="2331" width="9.33203125" style="1" bestFit="1" customWidth="1"/>
    <col min="2332" max="2332" width="9.6640625" style="1" bestFit="1" customWidth="1"/>
    <col min="2333" max="2343" width="9.33203125" style="1" bestFit="1" customWidth="1"/>
    <col min="2344" max="2344" width="10" style="1" bestFit="1" customWidth="1"/>
    <col min="2345" max="2347" width="9.33203125" style="1" bestFit="1" customWidth="1"/>
    <col min="2348" max="2348" width="10.5546875" style="1" customWidth="1"/>
    <col min="2349" max="2354" width="9.33203125" style="1" bestFit="1" customWidth="1"/>
    <col min="2355" max="2357" width="9.33203125" style="1"/>
    <col min="2358" max="2363" width="9.33203125" style="1" bestFit="1" customWidth="1"/>
    <col min="2364" max="2568" width="9.33203125" style="1"/>
    <col min="2569" max="2569" width="13.44140625" style="1" customWidth="1"/>
    <col min="2570" max="2573" width="9.44140625" style="1" bestFit="1" customWidth="1"/>
    <col min="2574" max="2575" width="11" style="1" bestFit="1" customWidth="1"/>
    <col min="2576" max="2577" width="9.44140625" style="1" bestFit="1" customWidth="1"/>
    <col min="2578" max="2578" width="10.33203125" style="1" bestFit="1" customWidth="1"/>
    <col min="2579" max="2579" width="10" style="1" bestFit="1" customWidth="1"/>
    <col min="2580" max="2581" width="9.44140625" style="1" bestFit="1" customWidth="1"/>
    <col min="2582" max="2582" width="10.33203125" style="1" bestFit="1" customWidth="1"/>
    <col min="2583" max="2583" width="10" style="1" bestFit="1" customWidth="1"/>
    <col min="2584" max="2586" width="9.44140625" style="1" bestFit="1" customWidth="1"/>
    <col min="2587" max="2587" width="9.33203125" style="1" bestFit="1" customWidth="1"/>
    <col min="2588" max="2588" width="9.6640625" style="1" bestFit="1" customWidth="1"/>
    <col min="2589" max="2599" width="9.33203125" style="1" bestFit="1" customWidth="1"/>
    <col min="2600" max="2600" width="10" style="1" bestFit="1" customWidth="1"/>
    <col min="2601" max="2603" width="9.33203125" style="1" bestFit="1" customWidth="1"/>
    <col min="2604" max="2604" width="10.5546875" style="1" customWidth="1"/>
    <col min="2605" max="2610" width="9.33203125" style="1" bestFit="1" customWidth="1"/>
    <col min="2611" max="2613" width="9.33203125" style="1"/>
    <col min="2614" max="2619" width="9.33203125" style="1" bestFit="1" customWidth="1"/>
    <col min="2620" max="2824" width="9.33203125" style="1"/>
    <col min="2825" max="2825" width="13.44140625" style="1" customWidth="1"/>
    <col min="2826" max="2829" width="9.44140625" style="1" bestFit="1" customWidth="1"/>
    <col min="2830" max="2831" width="11" style="1" bestFit="1" customWidth="1"/>
    <col min="2832" max="2833" width="9.44140625" style="1" bestFit="1" customWidth="1"/>
    <col min="2834" max="2834" width="10.33203125" style="1" bestFit="1" customWidth="1"/>
    <col min="2835" max="2835" width="10" style="1" bestFit="1" customWidth="1"/>
    <col min="2836" max="2837" width="9.44140625" style="1" bestFit="1" customWidth="1"/>
    <col min="2838" max="2838" width="10.33203125" style="1" bestFit="1" customWidth="1"/>
    <col min="2839" max="2839" width="10" style="1" bestFit="1" customWidth="1"/>
    <col min="2840" max="2842" width="9.44140625" style="1" bestFit="1" customWidth="1"/>
    <col min="2843" max="2843" width="9.33203125" style="1" bestFit="1" customWidth="1"/>
    <col min="2844" max="2844" width="9.6640625" style="1" bestFit="1" customWidth="1"/>
    <col min="2845" max="2855" width="9.33203125" style="1" bestFit="1" customWidth="1"/>
    <col min="2856" max="2856" width="10" style="1" bestFit="1" customWidth="1"/>
    <col min="2857" max="2859" width="9.33203125" style="1" bestFit="1" customWidth="1"/>
    <col min="2860" max="2860" width="10.5546875" style="1" customWidth="1"/>
    <col min="2861" max="2866" width="9.33203125" style="1" bestFit="1" customWidth="1"/>
    <col min="2867" max="2869" width="9.33203125" style="1"/>
    <col min="2870" max="2875" width="9.33203125" style="1" bestFit="1" customWidth="1"/>
    <col min="2876" max="3080" width="9.33203125" style="1"/>
    <col min="3081" max="3081" width="13.44140625" style="1" customWidth="1"/>
    <col min="3082" max="3085" width="9.44140625" style="1" bestFit="1" customWidth="1"/>
    <col min="3086" max="3087" width="11" style="1" bestFit="1" customWidth="1"/>
    <col min="3088" max="3089" width="9.44140625" style="1" bestFit="1" customWidth="1"/>
    <col min="3090" max="3090" width="10.33203125" style="1" bestFit="1" customWidth="1"/>
    <col min="3091" max="3091" width="10" style="1" bestFit="1" customWidth="1"/>
    <col min="3092" max="3093" width="9.44140625" style="1" bestFit="1" customWidth="1"/>
    <col min="3094" max="3094" width="10.33203125" style="1" bestFit="1" customWidth="1"/>
    <col min="3095" max="3095" width="10" style="1" bestFit="1" customWidth="1"/>
    <col min="3096" max="3098" width="9.44140625" style="1" bestFit="1" customWidth="1"/>
    <col min="3099" max="3099" width="9.33203125" style="1" bestFit="1" customWidth="1"/>
    <col min="3100" max="3100" width="9.6640625" style="1" bestFit="1" customWidth="1"/>
    <col min="3101" max="3111" width="9.33203125" style="1" bestFit="1" customWidth="1"/>
    <col min="3112" max="3112" width="10" style="1" bestFit="1" customWidth="1"/>
    <col min="3113" max="3115" width="9.33203125" style="1" bestFit="1" customWidth="1"/>
    <col min="3116" max="3116" width="10.5546875" style="1" customWidth="1"/>
    <col min="3117" max="3122" width="9.33203125" style="1" bestFit="1" customWidth="1"/>
    <col min="3123" max="3125" width="9.33203125" style="1"/>
    <col min="3126" max="3131" width="9.33203125" style="1" bestFit="1" customWidth="1"/>
    <col min="3132" max="3336" width="9.33203125" style="1"/>
    <col min="3337" max="3337" width="13.44140625" style="1" customWidth="1"/>
    <col min="3338" max="3341" width="9.44140625" style="1" bestFit="1" customWidth="1"/>
    <col min="3342" max="3343" width="11" style="1" bestFit="1" customWidth="1"/>
    <col min="3344" max="3345" width="9.44140625" style="1" bestFit="1" customWidth="1"/>
    <col min="3346" max="3346" width="10.33203125" style="1" bestFit="1" customWidth="1"/>
    <col min="3347" max="3347" width="10" style="1" bestFit="1" customWidth="1"/>
    <col min="3348" max="3349" width="9.44140625" style="1" bestFit="1" customWidth="1"/>
    <col min="3350" max="3350" width="10.33203125" style="1" bestFit="1" customWidth="1"/>
    <col min="3351" max="3351" width="10" style="1" bestFit="1" customWidth="1"/>
    <col min="3352" max="3354" width="9.44140625" style="1" bestFit="1" customWidth="1"/>
    <col min="3355" max="3355" width="9.33203125" style="1" bestFit="1" customWidth="1"/>
    <col min="3356" max="3356" width="9.6640625" style="1" bestFit="1" customWidth="1"/>
    <col min="3357" max="3367" width="9.33203125" style="1" bestFit="1" customWidth="1"/>
    <col min="3368" max="3368" width="10" style="1" bestFit="1" customWidth="1"/>
    <col min="3369" max="3371" width="9.33203125" style="1" bestFit="1" customWidth="1"/>
    <col min="3372" max="3372" width="10.5546875" style="1" customWidth="1"/>
    <col min="3373" max="3378" width="9.33203125" style="1" bestFit="1" customWidth="1"/>
    <col min="3379" max="3381" width="9.33203125" style="1"/>
    <col min="3382" max="3387" width="9.33203125" style="1" bestFit="1" customWidth="1"/>
    <col min="3388" max="3592" width="9.33203125" style="1"/>
    <col min="3593" max="3593" width="13.44140625" style="1" customWidth="1"/>
    <col min="3594" max="3597" width="9.44140625" style="1" bestFit="1" customWidth="1"/>
    <col min="3598" max="3599" width="11" style="1" bestFit="1" customWidth="1"/>
    <col min="3600" max="3601" width="9.44140625" style="1" bestFit="1" customWidth="1"/>
    <col min="3602" max="3602" width="10.33203125" style="1" bestFit="1" customWidth="1"/>
    <col min="3603" max="3603" width="10" style="1" bestFit="1" customWidth="1"/>
    <col min="3604" max="3605" width="9.44140625" style="1" bestFit="1" customWidth="1"/>
    <col min="3606" max="3606" width="10.33203125" style="1" bestFit="1" customWidth="1"/>
    <col min="3607" max="3607" width="10" style="1" bestFit="1" customWidth="1"/>
    <col min="3608" max="3610" width="9.44140625" style="1" bestFit="1" customWidth="1"/>
    <col min="3611" max="3611" width="9.33203125" style="1" bestFit="1" customWidth="1"/>
    <col min="3612" max="3612" width="9.6640625" style="1" bestFit="1" customWidth="1"/>
    <col min="3613" max="3623" width="9.33203125" style="1" bestFit="1" customWidth="1"/>
    <col min="3624" max="3624" width="10" style="1" bestFit="1" customWidth="1"/>
    <col min="3625" max="3627" width="9.33203125" style="1" bestFit="1" customWidth="1"/>
    <col min="3628" max="3628" width="10.5546875" style="1" customWidth="1"/>
    <col min="3629" max="3634" width="9.33203125" style="1" bestFit="1" customWidth="1"/>
    <col min="3635" max="3637" width="9.33203125" style="1"/>
    <col min="3638" max="3643" width="9.33203125" style="1" bestFit="1" customWidth="1"/>
    <col min="3644" max="3848" width="9.33203125" style="1"/>
    <col min="3849" max="3849" width="13.44140625" style="1" customWidth="1"/>
    <col min="3850" max="3853" width="9.44140625" style="1" bestFit="1" customWidth="1"/>
    <col min="3854" max="3855" width="11" style="1" bestFit="1" customWidth="1"/>
    <col min="3856" max="3857" width="9.44140625" style="1" bestFit="1" customWidth="1"/>
    <col min="3858" max="3858" width="10.33203125" style="1" bestFit="1" customWidth="1"/>
    <col min="3859" max="3859" width="10" style="1" bestFit="1" customWidth="1"/>
    <col min="3860" max="3861" width="9.44140625" style="1" bestFit="1" customWidth="1"/>
    <col min="3862" max="3862" width="10.33203125" style="1" bestFit="1" customWidth="1"/>
    <col min="3863" max="3863" width="10" style="1" bestFit="1" customWidth="1"/>
    <col min="3864" max="3866" width="9.44140625" style="1" bestFit="1" customWidth="1"/>
    <col min="3867" max="3867" width="9.33203125" style="1" bestFit="1" customWidth="1"/>
    <col min="3868" max="3868" width="9.6640625" style="1" bestFit="1" customWidth="1"/>
    <col min="3869" max="3879" width="9.33203125" style="1" bestFit="1" customWidth="1"/>
    <col min="3880" max="3880" width="10" style="1" bestFit="1" customWidth="1"/>
    <col min="3881" max="3883" width="9.33203125" style="1" bestFit="1" customWidth="1"/>
    <col min="3884" max="3884" width="10.5546875" style="1" customWidth="1"/>
    <col min="3885" max="3890" width="9.33203125" style="1" bestFit="1" customWidth="1"/>
    <col min="3891" max="3893" width="9.33203125" style="1"/>
    <col min="3894" max="3899" width="9.33203125" style="1" bestFit="1" customWidth="1"/>
    <col min="3900" max="4104" width="9.33203125" style="1"/>
    <col min="4105" max="4105" width="13.44140625" style="1" customWidth="1"/>
    <col min="4106" max="4109" width="9.44140625" style="1" bestFit="1" customWidth="1"/>
    <col min="4110" max="4111" width="11" style="1" bestFit="1" customWidth="1"/>
    <col min="4112" max="4113" width="9.44140625" style="1" bestFit="1" customWidth="1"/>
    <col min="4114" max="4114" width="10.33203125" style="1" bestFit="1" customWidth="1"/>
    <col min="4115" max="4115" width="10" style="1" bestFit="1" customWidth="1"/>
    <col min="4116" max="4117" width="9.44140625" style="1" bestFit="1" customWidth="1"/>
    <col min="4118" max="4118" width="10.33203125" style="1" bestFit="1" customWidth="1"/>
    <col min="4119" max="4119" width="10" style="1" bestFit="1" customWidth="1"/>
    <col min="4120" max="4122" width="9.44140625" style="1" bestFit="1" customWidth="1"/>
    <col min="4123" max="4123" width="9.33203125" style="1" bestFit="1" customWidth="1"/>
    <col min="4124" max="4124" width="9.6640625" style="1" bestFit="1" customWidth="1"/>
    <col min="4125" max="4135" width="9.33203125" style="1" bestFit="1" customWidth="1"/>
    <col min="4136" max="4136" width="10" style="1" bestFit="1" customWidth="1"/>
    <col min="4137" max="4139" width="9.33203125" style="1" bestFit="1" customWidth="1"/>
    <col min="4140" max="4140" width="10.5546875" style="1" customWidth="1"/>
    <col min="4141" max="4146" width="9.33203125" style="1" bestFit="1" customWidth="1"/>
    <col min="4147" max="4149" width="9.33203125" style="1"/>
    <col min="4150" max="4155" width="9.33203125" style="1" bestFit="1" customWidth="1"/>
    <col min="4156" max="4360" width="9.33203125" style="1"/>
    <col min="4361" max="4361" width="13.44140625" style="1" customWidth="1"/>
    <col min="4362" max="4365" width="9.44140625" style="1" bestFit="1" customWidth="1"/>
    <col min="4366" max="4367" width="11" style="1" bestFit="1" customWidth="1"/>
    <col min="4368" max="4369" width="9.44140625" style="1" bestFit="1" customWidth="1"/>
    <col min="4370" max="4370" width="10.33203125" style="1" bestFit="1" customWidth="1"/>
    <col min="4371" max="4371" width="10" style="1" bestFit="1" customWidth="1"/>
    <col min="4372" max="4373" width="9.44140625" style="1" bestFit="1" customWidth="1"/>
    <col min="4374" max="4374" width="10.33203125" style="1" bestFit="1" customWidth="1"/>
    <col min="4375" max="4375" width="10" style="1" bestFit="1" customWidth="1"/>
    <col min="4376" max="4378" width="9.44140625" style="1" bestFit="1" customWidth="1"/>
    <col min="4379" max="4379" width="9.33203125" style="1" bestFit="1" customWidth="1"/>
    <col min="4380" max="4380" width="9.6640625" style="1" bestFit="1" customWidth="1"/>
    <col min="4381" max="4391" width="9.33203125" style="1" bestFit="1" customWidth="1"/>
    <col min="4392" max="4392" width="10" style="1" bestFit="1" customWidth="1"/>
    <col min="4393" max="4395" width="9.33203125" style="1" bestFit="1" customWidth="1"/>
    <col min="4396" max="4396" width="10.5546875" style="1" customWidth="1"/>
    <col min="4397" max="4402" width="9.33203125" style="1" bestFit="1" customWidth="1"/>
    <col min="4403" max="4405" width="9.33203125" style="1"/>
    <col min="4406" max="4411" width="9.33203125" style="1" bestFit="1" customWidth="1"/>
    <col min="4412" max="4616" width="9.33203125" style="1"/>
    <col min="4617" max="4617" width="13.44140625" style="1" customWidth="1"/>
    <col min="4618" max="4621" width="9.44140625" style="1" bestFit="1" customWidth="1"/>
    <col min="4622" max="4623" width="11" style="1" bestFit="1" customWidth="1"/>
    <col min="4624" max="4625" width="9.44140625" style="1" bestFit="1" customWidth="1"/>
    <col min="4626" max="4626" width="10.33203125" style="1" bestFit="1" customWidth="1"/>
    <col min="4627" max="4627" width="10" style="1" bestFit="1" customWidth="1"/>
    <col min="4628" max="4629" width="9.44140625" style="1" bestFit="1" customWidth="1"/>
    <col min="4630" max="4630" width="10.33203125" style="1" bestFit="1" customWidth="1"/>
    <col min="4631" max="4631" width="10" style="1" bestFit="1" customWidth="1"/>
    <col min="4632" max="4634" width="9.44140625" style="1" bestFit="1" customWidth="1"/>
    <col min="4635" max="4635" width="9.33203125" style="1" bestFit="1" customWidth="1"/>
    <col min="4636" max="4636" width="9.6640625" style="1" bestFit="1" customWidth="1"/>
    <col min="4637" max="4647" width="9.33203125" style="1" bestFit="1" customWidth="1"/>
    <col min="4648" max="4648" width="10" style="1" bestFit="1" customWidth="1"/>
    <col min="4649" max="4651" width="9.33203125" style="1" bestFit="1" customWidth="1"/>
    <col min="4652" max="4652" width="10.5546875" style="1" customWidth="1"/>
    <col min="4653" max="4658" width="9.33203125" style="1" bestFit="1" customWidth="1"/>
    <col min="4659" max="4661" width="9.33203125" style="1"/>
    <col min="4662" max="4667" width="9.33203125" style="1" bestFit="1" customWidth="1"/>
    <col min="4668" max="4872" width="9.33203125" style="1"/>
    <col min="4873" max="4873" width="13.44140625" style="1" customWidth="1"/>
    <col min="4874" max="4877" width="9.44140625" style="1" bestFit="1" customWidth="1"/>
    <col min="4878" max="4879" width="11" style="1" bestFit="1" customWidth="1"/>
    <col min="4880" max="4881" width="9.44140625" style="1" bestFit="1" customWidth="1"/>
    <col min="4882" max="4882" width="10.33203125" style="1" bestFit="1" customWidth="1"/>
    <col min="4883" max="4883" width="10" style="1" bestFit="1" customWidth="1"/>
    <col min="4884" max="4885" width="9.44140625" style="1" bestFit="1" customWidth="1"/>
    <col min="4886" max="4886" width="10.33203125" style="1" bestFit="1" customWidth="1"/>
    <col min="4887" max="4887" width="10" style="1" bestFit="1" customWidth="1"/>
    <col min="4888" max="4890" width="9.44140625" style="1" bestFit="1" customWidth="1"/>
    <col min="4891" max="4891" width="9.33203125" style="1" bestFit="1" customWidth="1"/>
    <col min="4892" max="4892" width="9.6640625" style="1" bestFit="1" customWidth="1"/>
    <col min="4893" max="4903" width="9.33203125" style="1" bestFit="1" customWidth="1"/>
    <col min="4904" max="4904" width="10" style="1" bestFit="1" customWidth="1"/>
    <col min="4905" max="4907" width="9.33203125" style="1" bestFit="1" customWidth="1"/>
    <col min="4908" max="4908" width="10.5546875" style="1" customWidth="1"/>
    <col min="4909" max="4914" width="9.33203125" style="1" bestFit="1" customWidth="1"/>
    <col min="4915" max="4917" width="9.33203125" style="1"/>
    <col min="4918" max="4923" width="9.33203125" style="1" bestFit="1" customWidth="1"/>
    <col min="4924" max="5128" width="9.33203125" style="1"/>
    <col min="5129" max="5129" width="13.44140625" style="1" customWidth="1"/>
    <col min="5130" max="5133" width="9.44140625" style="1" bestFit="1" customWidth="1"/>
    <col min="5134" max="5135" width="11" style="1" bestFit="1" customWidth="1"/>
    <col min="5136" max="5137" width="9.44140625" style="1" bestFit="1" customWidth="1"/>
    <col min="5138" max="5138" width="10.33203125" style="1" bestFit="1" customWidth="1"/>
    <col min="5139" max="5139" width="10" style="1" bestFit="1" customWidth="1"/>
    <col min="5140" max="5141" width="9.44140625" style="1" bestFit="1" customWidth="1"/>
    <col min="5142" max="5142" width="10.33203125" style="1" bestFit="1" customWidth="1"/>
    <col min="5143" max="5143" width="10" style="1" bestFit="1" customWidth="1"/>
    <col min="5144" max="5146" width="9.44140625" style="1" bestFit="1" customWidth="1"/>
    <col min="5147" max="5147" width="9.33203125" style="1" bestFit="1" customWidth="1"/>
    <col min="5148" max="5148" width="9.6640625" style="1" bestFit="1" customWidth="1"/>
    <col min="5149" max="5159" width="9.33203125" style="1" bestFit="1" customWidth="1"/>
    <col min="5160" max="5160" width="10" style="1" bestFit="1" customWidth="1"/>
    <col min="5161" max="5163" width="9.33203125" style="1" bestFit="1" customWidth="1"/>
    <col min="5164" max="5164" width="10.5546875" style="1" customWidth="1"/>
    <col min="5165" max="5170" width="9.33203125" style="1" bestFit="1" customWidth="1"/>
    <col min="5171" max="5173" width="9.33203125" style="1"/>
    <col min="5174" max="5179" width="9.33203125" style="1" bestFit="1" customWidth="1"/>
    <col min="5180" max="5384" width="9.33203125" style="1"/>
    <col min="5385" max="5385" width="13.44140625" style="1" customWidth="1"/>
    <col min="5386" max="5389" width="9.44140625" style="1" bestFit="1" customWidth="1"/>
    <col min="5390" max="5391" width="11" style="1" bestFit="1" customWidth="1"/>
    <col min="5392" max="5393" width="9.44140625" style="1" bestFit="1" customWidth="1"/>
    <col min="5394" max="5394" width="10.33203125" style="1" bestFit="1" customWidth="1"/>
    <col min="5395" max="5395" width="10" style="1" bestFit="1" customWidth="1"/>
    <col min="5396" max="5397" width="9.44140625" style="1" bestFit="1" customWidth="1"/>
    <col min="5398" max="5398" width="10.33203125" style="1" bestFit="1" customWidth="1"/>
    <col min="5399" max="5399" width="10" style="1" bestFit="1" customWidth="1"/>
    <col min="5400" max="5402" width="9.44140625" style="1" bestFit="1" customWidth="1"/>
    <col min="5403" max="5403" width="9.33203125" style="1" bestFit="1" customWidth="1"/>
    <col min="5404" max="5404" width="9.6640625" style="1" bestFit="1" customWidth="1"/>
    <col min="5405" max="5415" width="9.33203125" style="1" bestFit="1" customWidth="1"/>
    <col min="5416" max="5416" width="10" style="1" bestFit="1" customWidth="1"/>
    <col min="5417" max="5419" width="9.33203125" style="1" bestFit="1" customWidth="1"/>
    <col min="5420" max="5420" width="10.5546875" style="1" customWidth="1"/>
    <col min="5421" max="5426" width="9.33203125" style="1" bestFit="1" customWidth="1"/>
    <col min="5427" max="5429" width="9.33203125" style="1"/>
    <col min="5430" max="5435" width="9.33203125" style="1" bestFit="1" customWidth="1"/>
    <col min="5436" max="5640" width="9.33203125" style="1"/>
    <col min="5641" max="5641" width="13.44140625" style="1" customWidth="1"/>
    <col min="5642" max="5645" width="9.44140625" style="1" bestFit="1" customWidth="1"/>
    <col min="5646" max="5647" width="11" style="1" bestFit="1" customWidth="1"/>
    <col min="5648" max="5649" width="9.44140625" style="1" bestFit="1" customWidth="1"/>
    <col min="5650" max="5650" width="10.33203125" style="1" bestFit="1" customWidth="1"/>
    <col min="5651" max="5651" width="10" style="1" bestFit="1" customWidth="1"/>
    <col min="5652" max="5653" width="9.44140625" style="1" bestFit="1" customWidth="1"/>
    <col min="5654" max="5654" width="10.33203125" style="1" bestFit="1" customWidth="1"/>
    <col min="5655" max="5655" width="10" style="1" bestFit="1" customWidth="1"/>
    <col min="5656" max="5658" width="9.44140625" style="1" bestFit="1" customWidth="1"/>
    <col min="5659" max="5659" width="9.33203125" style="1" bestFit="1" customWidth="1"/>
    <col min="5660" max="5660" width="9.6640625" style="1" bestFit="1" customWidth="1"/>
    <col min="5661" max="5671" width="9.33203125" style="1" bestFit="1" customWidth="1"/>
    <col min="5672" max="5672" width="10" style="1" bestFit="1" customWidth="1"/>
    <col min="5673" max="5675" width="9.33203125" style="1" bestFit="1" customWidth="1"/>
    <col min="5676" max="5676" width="10.5546875" style="1" customWidth="1"/>
    <col min="5677" max="5682" width="9.33203125" style="1" bestFit="1" customWidth="1"/>
    <col min="5683" max="5685" width="9.33203125" style="1"/>
    <col min="5686" max="5691" width="9.33203125" style="1" bestFit="1" customWidth="1"/>
    <col min="5692" max="5896" width="9.33203125" style="1"/>
    <col min="5897" max="5897" width="13.44140625" style="1" customWidth="1"/>
    <col min="5898" max="5901" width="9.44140625" style="1" bestFit="1" customWidth="1"/>
    <col min="5902" max="5903" width="11" style="1" bestFit="1" customWidth="1"/>
    <col min="5904" max="5905" width="9.44140625" style="1" bestFit="1" customWidth="1"/>
    <col min="5906" max="5906" width="10.33203125" style="1" bestFit="1" customWidth="1"/>
    <col min="5907" max="5907" width="10" style="1" bestFit="1" customWidth="1"/>
    <col min="5908" max="5909" width="9.44140625" style="1" bestFit="1" customWidth="1"/>
    <col min="5910" max="5910" width="10.33203125" style="1" bestFit="1" customWidth="1"/>
    <col min="5911" max="5911" width="10" style="1" bestFit="1" customWidth="1"/>
    <col min="5912" max="5914" width="9.44140625" style="1" bestFit="1" customWidth="1"/>
    <col min="5915" max="5915" width="9.33203125" style="1" bestFit="1" customWidth="1"/>
    <col min="5916" max="5916" width="9.6640625" style="1" bestFit="1" customWidth="1"/>
    <col min="5917" max="5927" width="9.33203125" style="1" bestFit="1" customWidth="1"/>
    <col min="5928" max="5928" width="10" style="1" bestFit="1" customWidth="1"/>
    <col min="5929" max="5931" width="9.33203125" style="1" bestFit="1" customWidth="1"/>
    <col min="5932" max="5932" width="10.5546875" style="1" customWidth="1"/>
    <col min="5933" max="5938" width="9.33203125" style="1" bestFit="1" customWidth="1"/>
    <col min="5939" max="5941" width="9.33203125" style="1"/>
    <col min="5942" max="5947" width="9.33203125" style="1" bestFit="1" customWidth="1"/>
    <col min="5948" max="6152" width="9.33203125" style="1"/>
    <col min="6153" max="6153" width="13.44140625" style="1" customWidth="1"/>
    <col min="6154" max="6157" width="9.44140625" style="1" bestFit="1" customWidth="1"/>
    <col min="6158" max="6159" width="11" style="1" bestFit="1" customWidth="1"/>
    <col min="6160" max="6161" width="9.44140625" style="1" bestFit="1" customWidth="1"/>
    <col min="6162" max="6162" width="10.33203125" style="1" bestFit="1" customWidth="1"/>
    <col min="6163" max="6163" width="10" style="1" bestFit="1" customWidth="1"/>
    <col min="6164" max="6165" width="9.44140625" style="1" bestFit="1" customWidth="1"/>
    <col min="6166" max="6166" width="10.33203125" style="1" bestFit="1" customWidth="1"/>
    <col min="6167" max="6167" width="10" style="1" bestFit="1" customWidth="1"/>
    <col min="6168" max="6170" width="9.44140625" style="1" bestFit="1" customWidth="1"/>
    <col min="6171" max="6171" width="9.33203125" style="1" bestFit="1" customWidth="1"/>
    <col min="6172" max="6172" width="9.6640625" style="1" bestFit="1" customWidth="1"/>
    <col min="6173" max="6183" width="9.33203125" style="1" bestFit="1" customWidth="1"/>
    <col min="6184" max="6184" width="10" style="1" bestFit="1" customWidth="1"/>
    <col min="6185" max="6187" width="9.33203125" style="1" bestFit="1" customWidth="1"/>
    <col min="6188" max="6188" width="10.5546875" style="1" customWidth="1"/>
    <col min="6189" max="6194" width="9.33203125" style="1" bestFit="1" customWidth="1"/>
    <col min="6195" max="6197" width="9.33203125" style="1"/>
    <col min="6198" max="6203" width="9.33203125" style="1" bestFit="1" customWidth="1"/>
    <col min="6204" max="6408" width="9.33203125" style="1"/>
    <col min="6409" max="6409" width="13.44140625" style="1" customWidth="1"/>
    <col min="6410" max="6413" width="9.44140625" style="1" bestFit="1" customWidth="1"/>
    <col min="6414" max="6415" width="11" style="1" bestFit="1" customWidth="1"/>
    <col min="6416" max="6417" width="9.44140625" style="1" bestFit="1" customWidth="1"/>
    <col min="6418" max="6418" width="10.33203125" style="1" bestFit="1" customWidth="1"/>
    <col min="6419" max="6419" width="10" style="1" bestFit="1" customWidth="1"/>
    <col min="6420" max="6421" width="9.44140625" style="1" bestFit="1" customWidth="1"/>
    <col min="6422" max="6422" width="10.33203125" style="1" bestFit="1" customWidth="1"/>
    <col min="6423" max="6423" width="10" style="1" bestFit="1" customWidth="1"/>
    <col min="6424" max="6426" width="9.44140625" style="1" bestFit="1" customWidth="1"/>
    <col min="6427" max="6427" width="9.33203125" style="1" bestFit="1" customWidth="1"/>
    <col min="6428" max="6428" width="9.6640625" style="1" bestFit="1" customWidth="1"/>
    <col min="6429" max="6439" width="9.33203125" style="1" bestFit="1" customWidth="1"/>
    <col min="6440" max="6440" width="10" style="1" bestFit="1" customWidth="1"/>
    <col min="6441" max="6443" width="9.33203125" style="1" bestFit="1" customWidth="1"/>
    <col min="6444" max="6444" width="10.5546875" style="1" customWidth="1"/>
    <col min="6445" max="6450" width="9.33203125" style="1" bestFit="1" customWidth="1"/>
    <col min="6451" max="6453" width="9.33203125" style="1"/>
    <col min="6454" max="6459" width="9.33203125" style="1" bestFit="1" customWidth="1"/>
    <col min="6460" max="6664" width="9.33203125" style="1"/>
    <col min="6665" max="6665" width="13.44140625" style="1" customWidth="1"/>
    <col min="6666" max="6669" width="9.44140625" style="1" bestFit="1" customWidth="1"/>
    <col min="6670" max="6671" width="11" style="1" bestFit="1" customWidth="1"/>
    <col min="6672" max="6673" width="9.44140625" style="1" bestFit="1" customWidth="1"/>
    <col min="6674" max="6674" width="10.33203125" style="1" bestFit="1" customWidth="1"/>
    <col min="6675" max="6675" width="10" style="1" bestFit="1" customWidth="1"/>
    <col min="6676" max="6677" width="9.44140625" style="1" bestFit="1" customWidth="1"/>
    <col min="6678" max="6678" width="10.33203125" style="1" bestFit="1" customWidth="1"/>
    <col min="6679" max="6679" width="10" style="1" bestFit="1" customWidth="1"/>
    <col min="6680" max="6682" width="9.44140625" style="1" bestFit="1" customWidth="1"/>
    <col min="6683" max="6683" width="9.33203125" style="1" bestFit="1" customWidth="1"/>
    <col min="6684" max="6684" width="9.6640625" style="1" bestFit="1" customWidth="1"/>
    <col min="6685" max="6695" width="9.33203125" style="1" bestFit="1" customWidth="1"/>
    <col min="6696" max="6696" width="10" style="1" bestFit="1" customWidth="1"/>
    <col min="6697" max="6699" width="9.33203125" style="1" bestFit="1" customWidth="1"/>
    <col min="6700" max="6700" width="10.5546875" style="1" customWidth="1"/>
    <col min="6701" max="6706" width="9.33203125" style="1" bestFit="1" customWidth="1"/>
    <col min="6707" max="6709" width="9.33203125" style="1"/>
    <col min="6710" max="6715" width="9.33203125" style="1" bestFit="1" customWidth="1"/>
    <col min="6716" max="6920" width="9.33203125" style="1"/>
    <col min="6921" max="6921" width="13.44140625" style="1" customWidth="1"/>
    <col min="6922" max="6925" width="9.44140625" style="1" bestFit="1" customWidth="1"/>
    <col min="6926" max="6927" width="11" style="1" bestFit="1" customWidth="1"/>
    <col min="6928" max="6929" width="9.44140625" style="1" bestFit="1" customWidth="1"/>
    <col min="6930" max="6930" width="10.33203125" style="1" bestFit="1" customWidth="1"/>
    <col min="6931" max="6931" width="10" style="1" bestFit="1" customWidth="1"/>
    <col min="6932" max="6933" width="9.44140625" style="1" bestFit="1" customWidth="1"/>
    <col min="6934" max="6934" width="10.33203125" style="1" bestFit="1" customWidth="1"/>
    <col min="6935" max="6935" width="10" style="1" bestFit="1" customWidth="1"/>
    <col min="6936" max="6938" width="9.44140625" style="1" bestFit="1" customWidth="1"/>
    <col min="6939" max="6939" width="9.33203125" style="1" bestFit="1" customWidth="1"/>
    <col min="6940" max="6940" width="9.6640625" style="1" bestFit="1" customWidth="1"/>
    <col min="6941" max="6951" width="9.33203125" style="1" bestFit="1" customWidth="1"/>
    <col min="6952" max="6952" width="10" style="1" bestFit="1" customWidth="1"/>
    <col min="6953" max="6955" width="9.33203125" style="1" bestFit="1" customWidth="1"/>
    <col min="6956" max="6956" width="10.5546875" style="1" customWidth="1"/>
    <col min="6957" max="6962" width="9.33203125" style="1" bestFit="1" customWidth="1"/>
    <col min="6963" max="6965" width="9.33203125" style="1"/>
    <col min="6966" max="6971" width="9.33203125" style="1" bestFit="1" customWidth="1"/>
    <col min="6972" max="7176" width="9.33203125" style="1"/>
    <col min="7177" max="7177" width="13.44140625" style="1" customWidth="1"/>
    <col min="7178" max="7181" width="9.44140625" style="1" bestFit="1" customWidth="1"/>
    <col min="7182" max="7183" width="11" style="1" bestFit="1" customWidth="1"/>
    <col min="7184" max="7185" width="9.44140625" style="1" bestFit="1" customWidth="1"/>
    <col min="7186" max="7186" width="10.33203125" style="1" bestFit="1" customWidth="1"/>
    <col min="7187" max="7187" width="10" style="1" bestFit="1" customWidth="1"/>
    <col min="7188" max="7189" width="9.44140625" style="1" bestFit="1" customWidth="1"/>
    <col min="7190" max="7190" width="10.33203125" style="1" bestFit="1" customWidth="1"/>
    <col min="7191" max="7191" width="10" style="1" bestFit="1" customWidth="1"/>
    <col min="7192" max="7194" width="9.44140625" style="1" bestFit="1" customWidth="1"/>
    <col min="7195" max="7195" width="9.33203125" style="1" bestFit="1" customWidth="1"/>
    <col min="7196" max="7196" width="9.6640625" style="1" bestFit="1" customWidth="1"/>
    <col min="7197" max="7207" width="9.33203125" style="1" bestFit="1" customWidth="1"/>
    <col min="7208" max="7208" width="10" style="1" bestFit="1" customWidth="1"/>
    <col min="7209" max="7211" width="9.33203125" style="1" bestFit="1" customWidth="1"/>
    <col min="7212" max="7212" width="10.5546875" style="1" customWidth="1"/>
    <col min="7213" max="7218" width="9.33203125" style="1" bestFit="1" customWidth="1"/>
    <col min="7219" max="7221" width="9.33203125" style="1"/>
    <col min="7222" max="7227" width="9.33203125" style="1" bestFit="1" customWidth="1"/>
    <col min="7228" max="7432" width="9.33203125" style="1"/>
    <col min="7433" max="7433" width="13.44140625" style="1" customWidth="1"/>
    <col min="7434" max="7437" width="9.44140625" style="1" bestFit="1" customWidth="1"/>
    <col min="7438" max="7439" width="11" style="1" bestFit="1" customWidth="1"/>
    <col min="7440" max="7441" width="9.44140625" style="1" bestFit="1" customWidth="1"/>
    <col min="7442" max="7442" width="10.33203125" style="1" bestFit="1" customWidth="1"/>
    <col min="7443" max="7443" width="10" style="1" bestFit="1" customWidth="1"/>
    <col min="7444" max="7445" width="9.44140625" style="1" bestFit="1" customWidth="1"/>
    <col min="7446" max="7446" width="10.33203125" style="1" bestFit="1" customWidth="1"/>
    <col min="7447" max="7447" width="10" style="1" bestFit="1" customWidth="1"/>
    <col min="7448" max="7450" width="9.44140625" style="1" bestFit="1" customWidth="1"/>
    <col min="7451" max="7451" width="9.33203125" style="1" bestFit="1" customWidth="1"/>
    <col min="7452" max="7452" width="9.6640625" style="1" bestFit="1" customWidth="1"/>
    <col min="7453" max="7463" width="9.33203125" style="1" bestFit="1" customWidth="1"/>
    <col min="7464" max="7464" width="10" style="1" bestFit="1" customWidth="1"/>
    <col min="7465" max="7467" width="9.33203125" style="1" bestFit="1" customWidth="1"/>
    <col min="7468" max="7468" width="10.5546875" style="1" customWidth="1"/>
    <col min="7469" max="7474" width="9.33203125" style="1" bestFit="1" customWidth="1"/>
    <col min="7475" max="7477" width="9.33203125" style="1"/>
    <col min="7478" max="7483" width="9.33203125" style="1" bestFit="1" customWidth="1"/>
    <col min="7484" max="7688" width="9.33203125" style="1"/>
    <col min="7689" max="7689" width="13.44140625" style="1" customWidth="1"/>
    <col min="7690" max="7693" width="9.44140625" style="1" bestFit="1" customWidth="1"/>
    <col min="7694" max="7695" width="11" style="1" bestFit="1" customWidth="1"/>
    <col min="7696" max="7697" width="9.44140625" style="1" bestFit="1" customWidth="1"/>
    <col min="7698" max="7698" width="10.33203125" style="1" bestFit="1" customWidth="1"/>
    <col min="7699" max="7699" width="10" style="1" bestFit="1" customWidth="1"/>
    <col min="7700" max="7701" width="9.44140625" style="1" bestFit="1" customWidth="1"/>
    <col min="7702" max="7702" width="10.33203125" style="1" bestFit="1" customWidth="1"/>
    <col min="7703" max="7703" width="10" style="1" bestFit="1" customWidth="1"/>
    <col min="7704" max="7706" width="9.44140625" style="1" bestFit="1" customWidth="1"/>
    <col min="7707" max="7707" width="9.33203125" style="1" bestFit="1" customWidth="1"/>
    <col min="7708" max="7708" width="9.6640625" style="1" bestFit="1" customWidth="1"/>
    <col min="7709" max="7719" width="9.33203125" style="1" bestFit="1" customWidth="1"/>
    <col min="7720" max="7720" width="10" style="1" bestFit="1" customWidth="1"/>
    <col min="7721" max="7723" width="9.33203125" style="1" bestFit="1" customWidth="1"/>
    <col min="7724" max="7724" width="10.5546875" style="1" customWidth="1"/>
    <col min="7725" max="7730" width="9.33203125" style="1" bestFit="1" customWidth="1"/>
    <col min="7731" max="7733" width="9.33203125" style="1"/>
    <col min="7734" max="7739" width="9.33203125" style="1" bestFit="1" customWidth="1"/>
    <col min="7740" max="7944" width="9.33203125" style="1"/>
    <col min="7945" max="7945" width="13.44140625" style="1" customWidth="1"/>
    <col min="7946" max="7949" width="9.44140625" style="1" bestFit="1" customWidth="1"/>
    <col min="7950" max="7951" width="11" style="1" bestFit="1" customWidth="1"/>
    <col min="7952" max="7953" width="9.44140625" style="1" bestFit="1" customWidth="1"/>
    <col min="7954" max="7954" width="10.33203125" style="1" bestFit="1" customWidth="1"/>
    <col min="7955" max="7955" width="10" style="1" bestFit="1" customWidth="1"/>
    <col min="7956" max="7957" width="9.44140625" style="1" bestFit="1" customWidth="1"/>
    <col min="7958" max="7958" width="10.33203125" style="1" bestFit="1" customWidth="1"/>
    <col min="7959" max="7959" width="10" style="1" bestFit="1" customWidth="1"/>
    <col min="7960" max="7962" width="9.44140625" style="1" bestFit="1" customWidth="1"/>
    <col min="7963" max="7963" width="9.33203125" style="1" bestFit="1" customWidth="1"/>
    <col min="7964" max="7964" width="9.6640625" style="1" bestFit="1" customWidth="1"/>
    <col min="7965" max="7975" width="9.33203125" style="1" bestFit="1" customWidth="1"/>
    <col min="7976" max="7976" width="10" style="1" bestFit="1" customWidth="1"/>
    <col min="7977" max="7979" width="9.33203125" style="1" bestFit="1" customWidth="1"/>
    <col min="7980" max="7980" width="10.5546875" style="1" customWidth="1"/>
    <col min="7981" max="7986" width="9.33203125" style="1" bestFit="1" customWidth="1"/>
    <col min="7987" max="7989" width="9.33203125" style="1"/>
    <col min="7990" max="7995" width="9.33203125" style="1" bestFit="1" customWidth="1"/>
    <col min="7996" max="8200" width="9.33203125" style="1"/>
    <col min="8201" max="8201" width="13.44140625" style="1" customWidth="1"/>
    <col min="8202" max="8205" width="9.44140625" style="1" bestFit="1" customWidth="1"/>
    <col min="8206" max="8207" width="11" style="1" bestFit="1" customWidth="1"/>
    <col min="8208" max="8209" width="9.44140625" style="1" bestFit="1" customWidth="1"/>
    <col min="8210" max="8210" width="10.33203125" style="1" bestFit="1" customWidth="1"/>
    <col min="8211" max="8211" width="10" style="1" bestFit="1" customWidth="1"/>
    <col min="8212" max="8213" width="9.44140625" style="1" bestFit="1" customWidth="1"/>
    <col min="8214" max="8214" width="10.33203125" style="1" bestFit="1" customWidth="1"/>
    <col min="8215" max="8215" width="10" style="1" bestFit="1" customWidth="1"/>
    <col min="8216" max="8218" width="9.44140625" style="1" bestFit="1" customWidth="1"/>
    <col min="8219" max="8219" width="9.33203125" style="1" bestFit="1" customWidth="1"/>
    <col min="8220" max="8220" width="9.6640625" style="1" bestFit="1" customWidth="1"/>
    <col min="8221" max="8231" width="9.33203125" style="1" bestFit="1" customWidth="1"/>
    <col min="8232" max="8232" width="10" style="1" bestFit="1" customWidth="1"/>
    <col min="8233" max="8235" width="9.33203125" style="1" bestFit="1" customWidth="1"/>
    <col min="8236" max="8236" width="10.5546875" style="1" customWidth="1"/>
    <col min="8237" max="8242" width="9.33203125" style="1" bestFit="1" customWidth="1"/>
    <col min="8243" max="8245" width="9.33203125" style="1"/>
    <col min="8246" max="8251" width="9.33203125" style="1" bestFit="1" customWidth="1"/>
    <col min="8252" max="8456" width="9.33203125" style="1"/>
    <col min="8457" max="8457" width="13.44140625" style="1" customWidth="1"/>
    <col min="8458" max="8461" width="9.44140625" style="1" bestFit="1" customWidth="1"/>
    <col min="8462" max="8463" width="11" style="1" bestFit="1" customWidth="1"/>
    <col min="8464" max="8465" width="9.44140625" style="1" bestFit="1" customWidth="1"/>
    <col min="8466" max="8466" width="10.33203125" style="1" bestFit="1" customWidth="1"/>
    <col min="8467" max="8467" width="10" style="1" bestFit="1" customWidth="1"/>
    <col min="8468" max="8469" width="9.44140625" style="1" bestFit="1" customWidth="1"/>
    <col min="8470" max="8470" width="10.33203125" style="1" bestFit="1" customWidth="1"/>
    <col min="8471" max="8471" width="10" style="1" bestFit="1" customWidth="1"/>
    <col min="8472" max="8474" width="9.44140625" style="1" bestFit="1" customWidth="1"/>
    <col min="8475" max="8475" width="9.33203125" style="1" bestFit="1" customWidth="1"/>
    <col min="8476" max="8476" width="9.6640625" style="1" bestFit="1" customWidth="1"/>
    <col min="8477" max="8487" width="9.33203125" style="1" bestFit="1" customWidth="1"/>
    <col min="8488" max="8488" width="10" style="1" bestFit="1" customWidth="1"/>
    <col min="8489" max="8491" width="9.33203125" style="1" bestFit="1" customWidth="1"/>
    <col min="8492" max="8492" width="10.5546875" style="1" customWidth="1"/>
    <col min="8493" max="8498" width="9.33203125" style="1" bestFit="1" customWidth="1"/>
    <col min="8499" max="8501" width="9.33203125" style="1"/>
    <col min="8502" max="8507" width="9.33203125" style="1" bestFit="1" customWidth="1"/>
    <col min="8508" max="8712" width="9.33203125" style="1"/>
    <col min="8713" max="8713" width="13.44140625" style="1" customWidth="1"/>
    <col min="8714" max="8717" width="9.44140625" style="1" bestFit="1" customWidth="1"/>
    <col min="8718" max="8719" width="11" style="1" bestFit="1" customWidth="1"/>
    <col min="8720" max="8721" width="9.44140625" style="1" bestFit="1" customWidth="1"/>
    <col min="8722" max="8722" width="10.33203125" style="1" bestFit="1" customWidth="1"/>
    <col min="8723" max="8723" width="10" style="1" bestFit="1" customWidth="1"/>
    <col min="8724" max="8725" width="9.44140625" style="1" bestFit="1" customWidth="1"/>
    <col min="8726" max="8726" width="10.33203125" style="1" bestFit="1" customWidth="1"/>
    <col min="8727" max="8727" width="10" style="1" bestFit="1" customWidth="1"/>
    <col min="8728" max="8730" width="9.44140625" style="1" bestFit="1" customWidth="1"/>
    <col min="8731" max="8731" width="9.33203125" style="1" bestFit="1" customWidth="1"/>
    <col min="8732" max="8732" width="9.6640625" style="1" bestFit="1" customWidth="1"/>
    <col min="8733" max="8743" width="9.33203125" style="1" bestFit="1" customWidth="1"/>
    <col min="8744" max="8744" width="10" style="1" bestFit="1" customWidth="1"/>
    <col min="8745" max="8747" width="9.33203125" style="1" bestFit="1" customWidth="1"/>
    <col min="8748" max="8748" width="10.5546875" style="1" customWidth="1"/>
    <col min="8749" max="8754" width="9.33203125" style="1" bestFit="1" customWidth="1"/>
    <col min="8755" max="8757" width="9.33203125" style="1"/>
    <col min="8758" max="8763" width="9.33203125" style="1" bestFit="1" customWidth="1"/>
    <col min="8764" max="8968" width="9.33203125" style="1"/>
    <col min="8969" max="8969" width="13.44140625" style="1" customWidth="1"/>
    <col min="8970" max="8973" width="9.44140625" style="1" bestFit="1" customWidth="1"/>
    <col min="8974" max="8975" width="11" style="1" bestFit="1" customWidth="1"/>
    <col min="8976" max="8977" width="9.44140625" style="1" bestFit="1" customWidth="1"/>
    <col min="8978" max="8978" width="10.33203125" style="1" bestFit="1" customWidth="1"/>
    <col min="8979" max="8979" width="10" style="1" bestFit="1" customWidth="1"/>
    <col min="8980" max="8981" width="9.44140625" style="1" bestFit="1" customWidth="1"/>
    <col min="8982" max="8982" width="10.33203125" style="1" bestFit="1" customWidth="1"/>
    <col min="8983" max="8983" width="10" style="1" bestFit="1" customWidth="1"/>
    <col min="8984" max="8986" width="9.44140625" style="1" bestFit="1" customWidth="1"/>
    <col min="8987" max="8987" width="9.33203125" style="1" bestFit="1" customWidth="1"/>
    <col min="8988" max="8988" width="9.6640625" style="1" bestFit="1" customWidth="1"/>
    <col min="8989" max="8999" width="9.33203125" style="1" bestFit="1" customWidth="1"/>
    <col min="9000" max="9000" width="10" style="1" bestFit="1" customWidth="1"/>
    <col min="9001" max="9003" width="9.33203125" style="1" bestFit="1" customWidth="1"/>
    <col min="9004" max="9004" width="10.5546875" style="1" customWidth="1"/>
    <col min="9005" max="9010" width="9.33203125" style="1" bestFit="1" customWidth="1"/>
    <col min="9011" max="9013" width="9.33203125" style="1"/>
    <col min="9014" max="9019" width="9.33203125" style="1" bestFit="1" customWidth="1"/>
    <col min="9020" max="9224" width="9.33203125" style="1"/>
    <col min="9225" max="9225" width="13.44140625" style="1" customWidth="1"/>
    <col min="9226" max="9229" width="9.44140625" style="1" bestFit="1" customWidth="1"/>
    <col min="9230" max="9231" width="11" style="1" bestFit="1" customWidth="1"/>
    <col min="9232" max="9233" width="9.44140625" style="1" bestFit="1" customWidth="1"/>
    <col min="9234" max="9234" width="10.33203125" style="1" bestFit="1" customWidth="1"/>
    <col min="9235" max="9235" width="10" style="1" bestFit="1" customWidth="1"/>
    <col min="9236" max="9237" width="9.44140625" style="1" bestFit="1" customWidth="1"/>
    <col min="9238" max="9238" width="10.33203125" style="1" bestFit="1" customWidth="1"/>
    <col min="9239" max="9239" width="10" style="1" bestFit="1" customWidth="1"/>
    <col min="9240" max="9242" width="9.44140625" style="1" bestFit="1" customWidth="1"/>
    <col min="9243" max="9243" width="9.33203125" style="1" bestFit="1" customWidth="1"/>
    <col min="9244" max="9244" width="9.6640625" style="1" bestFit="1" customWidth="1"/>
    <col min="9245" max="9255" width="9.33203125" style="1" bestFit="1" customWidth="1"/>
    <col min="9256" max="9256" width="10" style="1" bestFit="1" customWidth="1"/>
    <col min="9257" max="9259" width="9.33203125" style="1" bestFit="1" customWidth="1"/>
    <col min="9260" max="9260" width="10.5546875" style="1" customWidth="1"/>
    <col min="9261" max="9266" width="9.33203125" style="1" bestFit="1" customWidth="1"/>
    <col min="9267" max="9269" width="9.33203125" style="1"/>
    <col min="9270" max="9275" width="9.33203125" style="1" bestFit="1" customWidth="1"/>
    <col min="9276" max="9480" width="9.33203125" style="1"/>
    <col min="9481" max="9481" width="13.44140625" style="1" customWidth="1"/>
    <col min="9482" max="9485" width="9.44140625" style="1" bestFit="1" customWidth="1"/>
    <col min="9486" max="9487" width="11" style="1" bestFit="1" customWidth="1"/>
    <col min="9488" max="9489" width="9.44140625" style="1" bestFit="1" customWidth="1"/>
    <col min="9490" max="9490" width="10.33203125" style="1" bestFit="1" customWidth="1"/>
    <col min="9491" max="9491" width="10" style="1" bestFit="1" customWidth="1"/>
    <col min="9492" max="9493" width="9.44140625" style="1" bestFit="1" customWidth="1"/>
    <col min="9494" max="9494" width="10.33203125" style="1" bestFit="1" customWidth="1"/>
    <col min="9495" max="9495" width="10" style="1" bestFit="1" customWidth="1"/>
    <col min="9496" max="9498" width="9.44140625" style="1" bestFit="1" customWidth="1"/>
    <col min="9499" max="9499" width="9.33203125" style="1" bestFit="1" customWidth="1"/>
    <col min="9500" max="9500" width="9.6640625" style="1" bestFit="1" customWidth="1"/>
    <col min="9501" max="9511" width="9.33203125" style="1" bestFit="1" customWidth="1"/>
    <col min="9512" max="9512" width="10" style="1" bestFit="1" customWidth="1"/>
    <col min="9513" max="9515" width="9.33203125" style="1" bestFit="1" customWidth="1"/>
    <col min="9516" max="9516" width="10.5546875" style="1" customWidth="1"/>
    <col min="9517" max="9522" width="9.33203125" style="1" bestFit="1" customWidth="1"/>
    <col min="9523" max="9525" width="9.33203125" style="1"/>
    <col min="9526" max="9531" width="9.33203125" style="1" bestFit="1" customWidth="1"/>
    <col min="9532" max="9736" width="9.33203125" style="1"/>
    <col min="9737" max="9737" width="13.44140625" style="1" customWidth="1"/>
    <col min="9738" max="9741" width="9.44140625" style="1" bestFit="1" customWidth="1"/>
    <col min="9742" max="9743" width="11" style="1" bestFit="1" customWidth="1"/>
    <col min="9744" max="9745" width="9.44140625" style="1" bestFit="1" customWidth="1"/>
    <col min="9746" max="9746" width="10.33203125" style="1" bestFit="1" customWidth="1"/>
    <col min="9747" max="9747" width="10" style="1" bestFit="1" customWidth="1"/>
    <col min="9748" max="9749" width="9.44140625" style="1" bestFit="1" customWidth="1"/>
    <col min="9750" max="9750" width="10.33203125" style="1" bestFit="1" customWidth="1"/>
    <col min="9751" max="9751" width="10" style="1" bestFit="1" customWidth="1"/>
    <col min="9752" max="9754" width="9.44140625" style="1" bestFit="1" customWidth="1"/>
    <col min="9755" max="9755" width="9.33203125" style="1" bestFit="1" customWidth="1"/>
    <col min="9756" max="9756" width="9.6640625" style="1" bestFit="1" customWidth="1"/>
    <col min="9757" max="9767" width="9.33203125" style="1" bestFit="1" customWidth="1"/>
    <col min="9768" max="9768" width="10" style="1" bestFit="1" customWidth="1"/>
    <col min="9769" max="9771" width="9.33203125" style="1" bestFit="1" customWidth="1"/>
    <col min="9772" max="9772" width="10.5546875" style="1" customWidth="1"/>
    <col min="9773" max="9778" width="9.33203125" style="1" bestFit="1" customWidth="1"/>
    <col min="9779" max="9781" width="9.33203125" style="1"/>
    <col min="9782" max="9787" width="9.33203125" style="1" bestFit="1" customWidth="1"/>
    <col min="9788" max="9992" width="9.33203125" style="1"/>
    <col min="9993" max="9993" width="13.44140625" style="1" customWidth="1"/>
    <col min="9994" max="9997" width="9.44140625" style="1" bestFit="1" customWidth="1"/>
    <col min="9998" max="9999" width="11" style="1" bestFit="1" customWidth="1"/>
    <col min="10000" max="10001" width="9.44140625" style="1" bestFit="1" customWidth="1"/>
    <col min="10002" max="10002" width="10.33203125" style="1" bestFit="1" customWidth="1"/>
    <col min="10003" max="10003" width="10" style="1" bestFit="1" customWidth="1"/>
    <col min="10004" max="10005" width="9.44140625" style="1" bestFit="1" customWidth="1"/>
    <col min="10006" max="10006" width="10.33203125" style="1" bestFit="1" customWidth="1"/>
    <col min="10007" max="10007" width="10" style="1" bestFit="1" customWidth="1"/>
    <col min="10008" max="10010" width="9.44140625" style="1" bestFit="1" customWidth="1"/>
    <col min="10011" max="10011" width="9.33203125" style="1" bestFit="1" customWidth="1"/>
    <col min="10012" max="10012" width="9.6640625" style="1" bestFit="1" customWidth="1"/>
    <col min="10013" max="10023" width="9.33203125" style="1" bestFit="1" customWidth="1"/>
    <col min="10024" max="10024" width="10" style="1" bestFit="1" customWidth="1"/>
    <col min="10025" max="10027" width="9.33203125" style="1" bestFit="1" customWidth="1"/>
    <col min="10028" max="10028" width="10.5546875" style="1" customWidth="1"/>
    <col min="10029" max="10034" width="9.33203125" style="1" bestFit="1" customWidth="1"/>
    <col min="10035" max="10037" width="9.33203125" style="1"/>
    <col min="10038" max="10043" width="9.33203125" style="1" bestFit="1" customWidth="1"/>
    <col min="10044" max="10248" width="9.33203125" style="1"/>
    <col min="10249" max="10249" width="13.44140625" style="1" customWidth="1"/>
    <col min="10250" max="10253" width="9.44140625" style="1" bestFit="1" customWidth="1"/>
    <col min="10254" max="10255" width="11" style="1" bestFit="1" customWidth="1"/>
    <col min="10256" max="10257" width="9.44140625" style="1" bestFit="1" customWidth="1"/>
    <col min="10258" max="10258" width="10.33203125" style="1" bestFit="1" customWidth="1"/>
    <col min="10259" max="10259" width="10" style="1" bestFit="1" customWidth="1"/>
    <col min="10260" max="10261" width="9.44140625" style="1" bestFit="1" customWidth="1"/>
    <col min="10262" max="10262" width="10.33203125" style="1" bestFit="1" customWidth="1"/>
    <col min="10263" max="10263" width="10" style="1" bestFit="1" customWidth="1"/>
    <col min="10264" max="10266" width="9.44140625" style="1" bestFit="1" customWidth="1"/>
    <col min="10267" max="10267" width="9.33203125" style="1" bestFit="1" customWidth="1"/>
    <col min="10268" max="10268" width="9.6640625" style="1" bestFit="1" customWidth="1"/>
    <col min="10269" max="10279" width="9.33203125" style="1" bestFit="1" customWidth="1"/>
    <col min="10280" max="10280" width="10" style="1" bestFit="1" customWidth="1"/>
    <col min="10281" max="10283" width="9.33203125" style="1" bestFit="1" customWidth="1"/>
    <col min="10284" max="10284" width="10.5546875" style="1" customWidth="1"/>
    <col min="10285" max="10290" width="9.33203125" style="1" bestFit="1" customWidth="1"/>
    <col min="10291" max="10293" width="9.33203125" style="1"/>
    <col min="10294" max="10299" width="9.33203125" style="1" bestFit="1" customWidth="1"/>
    <col min="10300" max="10504" width="9.33203125" style="1"/>
    <col min="10505" max="10505" width="13.44140625" style="1" customWidth="1"/>
    <col min="10506" max="10509" width="9.44140625" style="1" bestFit="1" customWidth="1"/>
    <col min="10510" max="10511" width="11" style="1" bestFit="1" customWidth="1"/>
    <col min="10512" max="10513" width="9.44140625" style="1" bestFit="1" customWidth="1"/>
    <col min="10514" max="10514" width="10.33203125" style="1" bestFit="1" customWidth="1"/>
    <col min="10515" max="10515" width="10" style="1" bestFit="1" customWidth="1"/>
    <col min="10516" max="10517" width="9.44140625" style="1" bestFit="1" customWidth="1"/>
    <col min="10518" max="10518" width="10.33203125" style="1" bestFit="1" customWidth="1"/>
    <col min="10519" max="10519" width="10" style="1" bestFit="1" customWidth="1"/>
    <col min="10520" max="10522" width="9.44140625" style="1" bestFit="1" customWidth="1"/>
    <col min="10523" max="10523" width="9.33203125" style="1" bestFit="1" customWidth="1"/>
    <col min="10524" max="10524" width="9.6640625" style="1" bestFit="1" customWidth="1"/>
    <col min="10525" max="10535" width="9.33203125" style="1" bestFit="1" customWidth="1"/>
    <col min="10536" max="10536" width="10" style="1" bestFit="1" customWidth="1"/>
    <col min="10537" max="10539" width="9.33203125" style="1" bestFit="1" customWidth="1"/>
    <col min="10540" max="10540" width="10.5546875" style="1" customWidth="1"/>
    <col min="10541" max="10546" width="9.33203125" style="1" bestFit="1" customWidth="1"/>
    <col min="10547" max="10549" width="9.33203125" style="1"/>
    <col min="10550" max="10555" width="9.33203125" style="1" bestFit="1" customWidth="1"/>
    <col min="10556" max="10760" width="9.33203125" style="1"/>
    <col min="10761" max="10761" width="13.44140625" style="1" customWidth="1"/>
    <col min="10762" max="10765" width="9.44140625" style="1" bestFit="1" customWidth="1"/>
    <col min="10766" max="10767" width="11" style="1" bestFit="1" customWidth="1"/>
    <col min="10768" max="10769" width="9.44140625" style="1" bestFit="1" customWidth="1"/>
    <col min="10770" max="10770" width="10.33203125" style="1" bestFit="1" customWidth="1"/>
    <col min="10771" max="10771" width="10" style="1" bestFit="1" customWidth="1"/>
    <col min="10772" max="10773" width="9.44140625" style="1" bestFit="1" customWidth="1"/>
    <col min="10774" max="10774" width="10.33203125" style="1" bestFit="1" customWidth="1"/>
    <col min="10775" max="10775" width="10" style="1" bestFit="1" customWidth="1"/>
    <col min="10776" max="10778" width="9.44140625" style="1" bestFit="1" customWidth="1"/>
    <col min="10779" max="10779" width="9.33203125" style="1" bestFit="1" customWidth="1"/>
    <col min="10780" max="10780" width="9.6640625" style="1" bestFit="1" customWidth="1"/>
    <col min="10781" max="10791" width="9.33203125" style="1" bestFit="1" customWidth="1"/>
    <col min="10792" max="10792" width="10" style="1" bestFit="1" customWidth="1"/>
    <col min="10793" max="10795" width="9.33203125" style="1" bestFit="1" customWidth="1"/>
    <col min="10796" max="10796" width="10.5546875" style="1" customWidth="1"/>
    <col min="10797" max="10802" width="9.33203125" style="1" bestFit="1" customWidth="1"/>
    <col min="10803" max="10805" width="9.33203125" style="1"/>
    <col min="10806" max="10811" width="9.33203125" style="1" bestFit="1" customWidth="1"/>
    <col min="10812" max="11016" width="9.33203125" style="1"/>
    <col min="11017" max="11017" width="13.44140625" style="1" customWidth="1"/>
    <col min="11018" max="11021" width="9.44140625" style="1" bestFit="1" customWidth="1"/>
    <col min="11022" max="11023" width="11" style="1" bestFit="1" customWidth="1"/>
    <col min="11024" max="11025" width="9.44140625" style="1" bestFit="1" customWidth="1"/>
    <col min="11026" max="11026" width="10.33203125" style="1" bestFit="1" customWidth="1"/>
    <col min="11027" max="11027" width="10" style="1" bestFit="1" customWidth="1"/>
    <col min="11028" max="11029" width="9.44140625" style="1" bestFit="1" customWidth="1"/>
    <col min="11030" max="11030" width="10.33203125" style="1" bestFit="1" customWidth="1"/>
    <col min="11031" max="11031" width="10" style="1" bestFit="1" customWidth="1"/>
    <col min="11032" max="11034" width="9.44140625" style="1" bestFit="1" customWidth="1"/>
    <col min="11035" max="11035" width="9.33203125" style="1" bestFit="1" customWidth="1"/>
    <col min="11036" max="11036" width="9.6640625" style="1" bestFit="1" customWidth="1"/>
    <col min="11037" max="11047" width="9.33203125" style="1" bestFit="1" customWidth="1"/>
    <col min="11048" max="11048" width="10" style="1" bestFit="1" customWidth="1"/>
    <col min="11049" max="11051" width="9.33203125" style="1" bestFit="1" customWidth="1"/>
    <col min="11052" max="11052" width="10.5546875" style="1" customWidth="1"/>
    <col min="11053" max="11058" width="9.33203125" style="1" bestFit="1" customWidth="1"/>
    <col min="11059" max="11061" width="9.33203125" style="1"/>
    <col min="11062" max="11067" width="9.33203125" style="1" bestFit="1" customWidth="1"/>
    <col min="11068" max="11272" width="9.33203125" style="1"/>
    <col min="11273" max="11273" width="13.44140625" style="1" customWidth="1"/>
    <col min="11274" max="11277" width="9.44140625" style="1" bestFit="1" customWidth="1"/>
    <col min="11278" max="11279" width="11" style="1" bestFit="1" customWidth="1"/>
    <col min="11280" max="11281" width="9.44140625" style="1" bestFit="1" customWidth="1"/>
    <col min="11282" max="11282" width="10.33203125" style="1" bestFit="1" customWidth="1"/>
    <col min="11283" max="11283" width="10" style="1" bestFit="1" customWidth="1"/>
    <col min="11284" max="11285" width="9.44140625" style="1" bestFit="1" customWidth="1"/>
    <col min="11286" max="11286" width="10.33203125" style="1" bestFit="1" customWidth="1"/>
    <col min="11287" max="11287" width="10" style="1" bestFit="1" customWidth="1"/>
    <col min="11288" max="11290" width="9.44140625" style="1" bestFit="1" customWidth="1"/>
    <col min="11291" max="11291" width="9.33203125" style="1" bestFit="1" customWidth="1"/>
    <col min="11292" max="11292" width="9.6640625" style="1" bestFit="1" customWidth="1"/>
    <col min="11293" max="11303" width="9.33203125" style="1" bestFit="1" customWidth="1"/>
    <col min="11304" max="11304" width="10" style="1" bestFit="1" customWidth="1"/>
    <col min="11305" max="11307" width="9.33203125" style="1" bestFit="1" customWidth="1"/>
    <col min="11308" max="11308" width="10.5546875" style="1" customWidth="1"/>
    <col min="11309" max="11314" width="9.33203125" style="1" bestFit="1" customWidth="1"/>
    <col min="11315" max="11317" width="9.33203125" style="1"/>
    <col min="11318" max="11323" width="9.33203125" style="1" bestFit="1" customWidth="1"/>
    <col min="11324" max="11528" width="9.33203125" style="1"/>
    <col min="11529" max="11529" width="13.44140625" style="1" customWidth="1"/>
    <col min="11530" max="11533" width="9.44140625" style="1" bestFit="1" customWidth="1"/>
    <col min="11534" max="11535" width="11" style="1" bestFit="1" customWidth="1"/>
    <col min="11536" max="11537" width="9.44140625" style="1" bestFit="1" customWidth="1"/>
    <col min="11538" max="11538" width="10.33203125" style="1" bestFit="1" customWidth="1"/>
    <col min="11539" max="11539" width="10" style="1" bestFit="1" customWidth="1"/>
    <col min="11540" max="11541" width="9.44140625" style="1" bestFit="1" customWidth="1"/>
    <col min="11542" max="11542" width="10.33203125" style="1" bestFit="1" customWidth="1"/>
    <col min="11543" max="11543" width="10" style="1" bestFit="1" customWidth="1"/>
    <col min="11544" max="11546" width="9.44140625" style="1" bestFit="1" customWidth="1"/>
    <col min="11547" max="11547" width="9.33203125" style="1" bestFit="1" customWidth="1"/>
    <col min="11548" max="11548" width="9.6640625" style="1" bestFit="1" customWidth="1"/>
    <col min="11549" max="11559" width="9.33203125" style="1" bestFit="1" customWidth="1"/>
    <col min="11560" max="11560" width="10" style="1" bestFit="1" customWidth="1"/>
    <col min="11561" max="11563" width="9.33203125" style="1" bestFit="1" customWidth="1"/>
    <col min="11564" max="11564" width="10.5546875" style="1" customWidth="1"/>
    <col min="11565" max="11570" width="9.33203125" style="1" bestFit="1" customWidth="1"/>
    <col min="11571" max="11573" width="9.33203125" style="1"/>
    <col min="11574" max="11579" width="9.33203125" style="1" bestFit="1" customWidth="1"/>
    <col min="11580" max="11784" width="9.33203125" style="1"/>
    <col min="11785" max="11785" width="13.44140625" style="1" customWidth="1"/>
    <col min="11786" max="11789" width="9.44140625" style="1" bestFit="1" customWidth="1"/>
    <col min="11790" max="11791" width="11" style="1" bestFit="1" customWidth="1"/>
    <col min="11792" max="11793" width="9.44140625" style="1" bestFit="1" customWidth="1"/>
    <col min="11794" max="11794" width="10.33203125" style="1" bestFit="1" customWidth="1"/>
    <col min="11795" max="11795" width="10" style="1" bestFit="1" customWidth="1"/>
    <col min="11796" max="11797" width="9.44140625" style="1" bestFit="1" customWidth="1"/>
    <col min="11798" max="11798" width="10.33203125" style="1" bestFit="1" customWidth="1"/>
    <col min="11799" max="11799" width="10" style="1" bestFit="1" customWidth="1"/>
    <col min="11800" max="11802" width="9.44140625" style="1" bestFit="1" customWidth="1"/>
    <col min="11803" max="11803" width="9.33203125" style="1" bestFit="1" customWidth="1"/>
    <col min="11804" max="11804" width="9.6640625" style="1" bestFit="1" customWidth="1"/>
    <col min="11805" max="11815" width="9.33203125" style="1" bestFit="1" customWidth="1"/>
    <col min="11816" max="11816" width="10" style="1" bestFit="1" customWidth="1"/>
    <col min="11817" max="11819" width="9.33203125" style="1" bestFit="1" customWidth="1"/>
    <col min="11820" max="11820" width="10.5546875" style="1" customWidth="1"/>
    <col min="11821" max="11826" width="9.33203125" style="1" bestFit="1" customWidth="1"/>
    <col min="11827" max="11829" width="9.33203125" style="1"/>
    <col min="11830" max="11835" width="9.33203125" style="1" bestFit="1" customWidth="1"/>
    <col min="11836" max="12040" width="9.33203125" style="1"/>
    <col min="12041" max="12041" width="13.44140625" style="1" customWidth="1"/>
    <col min="12042" max="12045" width="9.44140625" style="1" bestFit="1" customWidth="1"/>
    <col min="12046" max="12047" width="11" style="1" bestFit="1" customWidth="1"/>
    <col min="12048" max="12049" width="9.44140625" style="1" bestFit="1" customWidth="1"/>
    <col min="12050" max="12050" width="10.33203125" style="1" bestFit="1" customWidth="1"/>
    <col min="12051" max="12051" width="10" style="1" bestFit="1" customWidth="1"/>
    <col min="12052" max="12053" width="9.44140625" style="1" bestFit="1" customWidth="1"/>
    <col min="12054" max="12054" width="10.33203125" style="1" bestFit="1" customWidth="1"/>
    <col min="12055" max="12055" width="10" style="1" bestFit="1" customWidth="1"/>
    <col min="12056" max="12058" width="9.44140625" style="1" bestFit="1" customWidth="1"/>
    <col min="12059" max="12059" width="9.33203125" style="1" bestFit="1" customWidth="1"/>
    <col min="12060" max="12060" width="9.6640625" style="1" bestFit="1" customWidth="1"/>
    <col min="12061" max="12071" width="9.33203125" style="1" bestFit="1" customWidth="1"/>
    <col min="12072" max="12072" width="10" style="1" bestFit="1" customWidth="1"/>
    <col min="12073" max="12075" width="9.33203125" style="1" bestFit="1" customWidth="1"/>
    <col min="12076" max="12076" width="10.5546875" style="1" customWidth="1"/>
    <col min="12077" max="12082" width="9.33203125" style="1" bestFit="1" customWidth="1"/>
    <col min="12083" max="12085" width="9.33203125" style="1"/>
    <col min="12086" max="12091" width="9.33203125" style="1" bestFit="1" customWidth="1"/>
    <col min="12092" max="12296" width="9.33203125" style="1"/>
    <col min="12297" max="12297" width="13.44140625" style="1" customWidth="1"/>
    <col min="12298" max="12301" width="9.44140625" style="1" bestFit="1" customWidth="1"/>
    <col min="12302" max="12303" width="11" style="1" bestFit="1" customWidth="1"/>
    <col min="12304" max="12305" width="9.44140625" style="1" bestFit="1" customWidth="1"/>
    <col min="12306" max="12306" width="10.33203125" style="1" bestFit="1" customWidth="1"/>
    <col min="12307" max="12307" width="10" style="1" bestFit="1" customWidth="1"/>
    <col min="12308" max="12309" width="9.44140625" style="1" bestFit="1" customWidth="1"/>
    <col min="12310" max="12310" width="10.33203125" style="1" bestFit="1" customWidth="1"/>
    <col min="12311" max="12311" width="10" style="1" bestFit="1" customWidth="1"/>
    <col min="12312" max="12314" width="9.44140625" style="1" bestFit="1" customWidth="1"/>
    <col min="12315" max="12315" width="9.33203125" style="1" bestFit="1" customWidth="1"/>
    <col min="12316" max="12316" width="9.6640625" style="1" bestFit="1" customWidth="1"/>
    <col min="12317" max="12327" width="9.33203125" style="1" bestFit="1" customWidth="1"/>
    <col min="12328" max="12328" width="10" style="1" bestFit="1" customWidth="1"/>
    <col min="12329" max="12331" width="9.33203125" style="1" bestFit="1" customWidth="1"/>
    <col min="12332" max="12332" width="10.5546875" style="1" customWidth="1"/>
    <col min="12333" max="12338" width="9.33203125" style="1" bestFit="1" customWidth="1"/>
    <col min="12339" max="12341" width="9.33203125" style="1"/>
    <col min="12342" max="12347" width="9.33203125" style="1" bestFit="1" customWidth="1"/>
    <col min="12348" max="12552" width="9.33203125" style="1"/>
    <col min="12553" max="12553" width="13.44140625" style="1" customWidth="1"/>
    <col min="12554" max="12557" width="9.44140625" style="1" bestFit="1" customWidth="1"/>
    <col min="12558" max="12559" width="11" style="1" bestFit="1" customWidth="1"/>
    <col min="12560" max="12561" width="9.44140625" style="1" bestFit="1" customWidth="1"/>
    <col min="12562" max="12562" width="10.33203125" style="1" bestFit="1" customWidth="1"/>
    <col min="12563" max="12563" width="10" style="1" bestFit="1" customWidth="1"/>
    <col min="12564" max="12565" width="9.44140625" style="1" bestFit="1" customWidth="1"/>
    <col min="12566" max="12566" width="10.33203125" style="1" bestFit="1" customWidth="1"/>
    <col min="12567" max="12567" width="10" style="1" bestFit="1" customWidth="1"/>
    <col min="12568" max="12570" width="9.44140625" style="1" bestFit="1" customWidth="1"/>
    <col min="12571" max="12571" width="9.33203125" style="1" bestFit="1" customWidth="1"/>
    <col min="12572" max="12572" width="9.6640625" style="1" bestFit="1" customWidth="1"/>
    <col min="12573" max="12583" width="9.33203125" style="1" bestFit="1" customWidth="1"/>
    <col min="12584" max="12584" width="10" style="1" bestFit="1" customWidth="1"/>
    <col min="12585" max="12587" width="9.33203125" style="1" bestFit="1" customWidth="1"/>
    <col min="12588" max="12588" width="10.5546875" style="1" customWidth="1"/>
    <col min="12589" max="12594" width="9.33203125" style="1" bestFit="1" customWidth="1"/>
    <col min="12595" max="12597" width="9.33203125" style="1"/>
    <col min="12598" max="12603" width="9.33203125" style="1" bestFit="1" customWidth="1"/>
    <col min="12604" max="12808" width="9.33203125" style="1"/>
    <col min="12809" max="12809" width="13.44140625" style="1" customWidth="1"/>
    <col min="12810" max="12813" width="9.44140625" style="1" bestFit="1" customWidth="1"/>
    <col min="12814" max="12815" width="11" style="1" bestFit="1" customWidth="1"/>
    <col min="12816" max="12817" width="9.44140625" style="1" bestFit="1" customWidth="1"/>
    <col min="12818" max="12818" width="10.33203125" style="1" bestFit="1" customWidth="1"/>
    <col min="12819" max="12819" width="10" style="1" bestFit="1" customWidth="1"/>
    <col min="12820" max="12821" width="9.44140625" style="1" bestFit="1" customWidth="1"/>
    <col min="12822" max="12822" width="10.33203125" style="1" bestFit="1" customWidth="1"/>
    <col min="12823" max="12823" width="10" style="1" bestFit="1" customWidth="1"/>
    <col min="12824" max="12826" width="9.44140625" style="1" bestFit="1" customWidth="1"/>
    <col min="12827" max="12827" width="9.33203125" style="1" bestFit="1" customWidth="1"/>
    <col min="12828" max="12828" width="9.6640625" style="1" bestFit="1" customWidth="1"/>
    <col min="12829" max="12839" width="9.33203125" style="1" bestFit="1" customWidth="1"/>
    <col min="12840" max="12840" width="10" style="1" bestFit="1" customWidth="1"/>
    <col min="12841" max="12843" width="9.33203125" style="1" bestFit="1" customWidth="1"/>
    <col min="12844" max="12844" width="10.5546875" style="1" customWidth="1"/>
    <col min="12845" max="12850" width="9.33203125" style="1" bestFit="1" customWidth="1"/>
    <col min="12851" max="12853" width="9.33203125" style="1"/>
    <col min="12854" max="12859" width="9.33203125" style="1" bestFit="1" customWidth="1"/>
    <col min="12860" max="13064" width="9.33203125" style="1"/>
    <col min="13065" max="13065" width="13.44140625" style="1" customWidth="1"/>
    <col min="13066" max="13069" width="9.44140625" style="1" bestFit="1" customWidth="1"/>
    <col min="13070" max="13071" width="11" style="1" bestFit="1" customWidth="1"/>
    <col min="13072" max="13073" width="9.44140625" style="1" bestFit="1" customWidth="1"/>
    <col min="13074" max="13074" width="10.33203125" style="1" bestFit="1" customWidth="1"/>
    <col min="13075" max="13075" width="10" style="1" bestFit="1" customWidth="1"/>
    <col min="13076" max="13077" width="9.44140625" style="1" bestFit="1" customWidth="1"/>
    <col min="13078" max="13078" width="10.33203125" style="1" bestFit="1" customWidth="1"/>
    <col min="13079" max="13079" width="10" style="1" bestFit="1" customWidth="1"/>
    <col min="13080" max="13082" width="9.44140625" style="1" bestFit="1" customWidth="1"/>
    <col min="13083" max="13083" width="9.33203125" style="1" bestFit="1" customWidth="1"/>
    <col min="13084" max="13084" width="9.6640625" style="1" bestFit="1" customWidth="1"/>
    <col min="13085" max="13095" width="9.33203125" style="1" bestFit="1" customWidth="1"/>
    <col min="13096" max="13096" width="10" style="1" bestFit="1" customWidth="1"/>
    <col min="13097" max="13099" width="9.33203125" style="1" bestFit="1" customWidth="1"/>
    <col min="13100" max="13100" width="10.5546875" style="1" customWidth="1"/>
    <col min="13101" max="13106" width="9.33203125" style="1" bestFit="1" customWidth="1"/>
    <col min="13107" max="13109" width="9.33203125" style="1"/>
    <col min="13110" max="13115" width="9.33203125" style="1" bestFit="1" customWidth="1"/>
    <col min="13116" max="13320" width="9.33203125" style="1"/>
    <col min="13321" max="13321" width="13.44140625" style="1" customWidth="1"/>
    <col min="13322" max="13325" width="9.44140625" style="1" bestFit="1" customWidth="1"/>
    <col min="13326" max="13327" width="11" style="1" bestFit="1" customWidth="1"/>
    <col min="13328" max="13329" width="9.44140625" style="1" bestFit="1" customWidth="1"/>
    <col min="13330" max="13330" width="10.33203125" style="1" bestFit="1" customWidth="1"/>
    <col min="13331" max="13331" width="10" style="1" bestFit="1" customWidth="1"/>
    <col min="13332" max="13333" width="9.44140625" style="1" bestFit="1" customWidth="1"/>
    <col min="13334" max="13334" width="10.33203125" style="1" bestFit="1" customWidth="1"/>
    <col min="13335" max="13335" width="10" style="1" bestFit="1" customWidth="1"/>
    <col min="13336" max="13338" width="9.44140625" style="1" bestFit="1" customWidth="1"/>
    <col min="13339" max="13339" width="9.33203125" style="1" bestFit="1" customWidth="1"/>
    <col min="13340" max="13340" width="9.6640625" style="1" bestFit="1" customWidth="1"/>
    <col min="13341" max="13351" width="9.33203125" style="1" bestFit="1" customWidth="1"/>
    <col min="13352" max="13352" width="10" style="1" bestFit="1" customWidth="1"/>
    <col min="13353" max="13355" width="9.33203125" style="1" bestFit="1" customWidth="1"/>
    <col min="13356" max="13356" width="10.5546875" style="1" customWidth="1"/>
    <col min="13357" max="13362" width="9.33203125" style="1" bestFit="1" customWidth="1"/>
    <col min="13363" max="13365" width="9.33203125" style="1"/>
    <col min="13366" max="13371" width="9.33203125" style="1" bestFit="1" customWidth="1"/>
    <col min="13372" max="13576" width="9.33203125" style="1"/>
    <col min="13577" max="13577" width="13.44140625" style="1" customWidth="1"/>
    <col min="13578" max="13581" width="9.44140625" style="1" bestFit="1" customWidth="1"/>
    <col min="13582" max="13583" width="11" style="1" bestFit="1" customWidth="1"/>
    <col min="13584" max="13585" width="9.44140625" style="1" bestFit="1" customWidth="1"/>
    <col min="13586" max="13586" width="10.33203125" style="1" bestFit="1" customWidth="1"/>
    <col min="13587" max="13587" width="10" style="1" bestFit="1" customWidth="1"/>
    <col min="13588" max="13589" width="9.44140625" style="1" bestFit="1" customWidth="1"/>
    <col min="13590" max="13590" width="10.33203125" style="1" bestFit="1" customWidth="1"/>
    <col min="13591" max="13591" width="10" style="1" bestFit="1" customWidth="1"/>
    <col min="13592" max="13594" width="9.44140625" style="1" bestFit="1" customWidth="1"/>
    <col min="13595" max="13595" width="9.33203125" style="1" bestFit="1" customWidth="1"/>
    <col min="13596" max="13596" width="9.6640625" style="1" bestFit="1" customWidth="1"/>
    <col min="13597" max="13607" width="9.33203125" style="1" bestFit="1" customWidth="1"/>
    <col min="13608" max="13608" width="10" style="1" bestFit="1" customWidth="1"/>
    <col min="13609" max="13611" width="9.33203125" style="1" bestFit="1" customWidth="1"/>
    <col min="13612" max="13612" width="10.5546875" style="1" customWidth="1"/>
    <col min="13613" max="13618" width="9.33203125" style="1" bestFit="1" customWidth="1"/>
    <col min="13619" max="13621" width="9.33203125" style="1"/>
    <col min="13622" max="13627" width="9.33203125" style="1" bestFit="1" customWidth="1"/>
    <col min="13628" max="13832" width="9.33203125" style="1"/>
    <col min="13833" max="13833" width="13.44140625" style="1" customWidth="1"/>
    <col min="13834" max="13837" width="9.44140625" style="1" bestFit="1" customWidth="1"/>
    <col min="13838" max="13839" width="11" style="1" bestFit="1" customWidth="1"/>
    <col min="13840" max="13841" width="9.44140625" style="1" bestFit="1" customWidth="1"/>
    <col min="13842" max="13842" width="10.33203125" style="1" bestFit="1" customWidth="1"/>
    <col min="13843" max="13843" width="10" style="1" bestFit="1" customWidth="1"/>
    <col min="13844" max="13845" width="9.44140625" style="1" bestFit="1" customWidth="1"/>
    <col min="13846" max="13846" width="10.33203125" style="1" bestFit="1" customWidth="1"/>
    <col min="13847" max="13847" width="10" style="1" bestFit="1" customWidth="1"/>
    <col min="13848" max="13850" width="9.44140625" style="1" bestFit="1" customWidth="1"/>
    <col min="13851" max="13851" width="9.33203125" style="1" bestFit="1" customWidth="1"/>
    <col min="13852" max="13852" width="9.6640625" style="1" bestFit="1" customWidth="1"/>
    <col min="13853" max="13863" width="9.33203125" style="1" bestFit="1" customWidth="1"/>
    <col min="13864" max="13864" width="10" style="1" bestFit="1" customWidth="1"/>
    <col min="13865" max="13867" width="9.33203125" style="1" bestFit="1" customWidth="1"/>
    <col min="13868" max="13868" width="10.5546875" style="1" customWidth="1"/>
    <col min="13869" max="13874" width="9.33203125" style="1" bestFit="1" customWidth="1"/>
    <col min="13875" max="13877" width="9.33203125" style="1"/>
    <col min="13878" max="13883" width="9.33203125" style="1" bestFit="1" customWidth="1"/>
    <col min="13884" max="14088" width="9.33203125" style="1"/>
    <col min="14089" max="14089" width="13.44140625" style="1" customWidth="1"/>
    <col min="14090" max="14093" width="9.44140625" style="1" bestFit="1" customWidth="1"/>
    <col min="14094" max="14095" width="11" style="1" bestFit="1" customWidth="1"/>
    <col min="14096" max="14097" width="9.44140625" style="1" bestFit="1" customWidth="1"/>
    <col min="14098" max="14098" width="10.33203125" style="1" bestFit="1" customWidth="1"/>
    <col min="14099" max="14099" width="10" style="1" bestFit="1" customWidth="1"/>
    <col min="14100" max="14101" width="9.44140625" style="1" bestFit="1" customWidth="1"/>
    <col min="14102" max="14102" width="10.33203125" style="1" bestFit="1" customWidth="1"/>
    <col min="14103" max="14103" width="10" style="1" bestFit="1" customWidth="1"/>
    <col min="14104" max="14106" width="9.44140625" style="1" bestFit="1" customWidth="1"/>
    <col min="14107" max="14107" width="9.33203125" style="1" bestFit="1" customWidth="1"/>
    <col min="14108" max="14108" width="9.6640625" style="1" bestFit="1" customWidth="1"/>
    <col min="14109" max="14119" width="9.33203125" style="1" bestFit="1" customWidth="1"/>
    <col min="14120" max="14120" width="10" style="1" bestFit="1" customWidth="1"/>
    <col min="14121" max="14123" width="9.33203125" style="1" bestFit="1" customWidth="1"/>
    <col min="14124" max="14124" width="10.5546875" style="1" customWidth="1"/>
    <col min="14125" max="14130" width="9.33203125" style="1" bestFit="1" customWidth="1"/>
    <col min="14131" max="14133" width="9.33203125" style="1"/>
    <col min="14134" max="14139" width="9.33203125" style="1" bestFit="1" customWidth="1"/>
    <col min="14140" max="14344" width="9.33203125" style="1"/>
    <col min="14345" max="14345" width="13.44140625" style="1" customWidth="1"/>
    <col min="14346" max="14349" width="9.44140625" style="1" bestFit="1" customWidth="1"/>
    <col min="14350" max="14351" width="11" style="1" bestFit="1" customWidth="1"/>
    <col min="14352" max="14353" width="9.44140625" style="1" bestFit="1" customWidth="1"/>
    <col min="14354" max="14354" width="10.33203125" style="1" bestFit="1" customWidth="1"/>
    <col min="14355" max="14355" width="10" style="1" bestFit="1" customWidth="1"/>
    <col min="14356" max="14357" width="9.44140625" style="1" bestFit="1" customWidth="1"/>
    <col min="14358" max="14358" width="10.33203125" style="1" bestFit="1" customWidth="1"/>
    <col min="14359" max="14359" width="10" style="1" bestFit="1" customWidth="1"/>
    <col min="14360" max="14362" width="9.44140625" style="1" bestFit="1" customWidth="1"/>
    <col min="14363" max="14363" width="9.33203125" style="1" bestFit="1" customWidth="1"/>
    <col min="14364" max="14364" width="9.6640625" style="1" bestFit="1" customWidth="1"/>
    <col min="14365" max="14375" width="9.33203125" style="1" bestFit="1" customWidth="1"/>
    <col min="14376" max="14376" width="10" style="1" bestFit="1" customWidth="1"/>
    <col min="14377" max="14379" width="9.33203125" style="1" bestFit="1" customWidth="1"/>
    <col min="14380" max="14380" width="10.5546875" style="1" customWidth="1"/>
    <col min="14381" max="14386" width="9.33203125" style="1" bestFit="1" customWidth="1"/>
    <col min="14387" max="14389" width="9.33203125" style="1"/>
    <col min="14390" max="14395" width="9.33203125" style="1" bestFit="1" customWidth="1"/>
    <col min="14396" max="14600" width="9.33203125" style="1"/>
    <col min="14601" max="14601" width="13.44140625" style="1" customWidth="1"/>
    <col min="14602" max="14605" width="9.44140625" style="1" bestFit="1" customWidth="1"/>
    <col min="14606" max="14607" width="11" style="1" bestFit="1" customWidth="1"/>
    <col min="14608" max="14609" width="9.44140625" style="1" bestFit="1" customWidth="1"/>
    <col min="14610" max="14610" width="10.33203125" style="1" bestFit="1" customWidth="1"/>
    <col min="14611" max="14611" width="10" style="1" bestFit="1" customWidth="1"/>
    <col min="14612" max="14613" width="9.44140625" style="1" bestFit="1" customWidth="1"/>
    <col min="14614" max="14614" width="10.33203125" style="1" bestFit="1" customWidth="1"/>
    <col min="14615" max="14615" width="10" style="1" bestFit="1" customWidth="1"/>
    <col min="14616" max="14618" width="9.44140625" style="1" bestFit="1" customWidth="1"/>
    <col min="14619" max="14619" width="9.33203125" style="1" bestFit="1" customWidth="1"/>
    <col min="14620" max="14620" width="9.6640625" style="1" bestFit="1" customWidth="1"/>
    <col min="14621" max="14631" width="9.33203125" style="1" bestFit="1" customWidth="1"/>
    <col min="14632" max="14632" width="10" style="1" bestFit="1" customWidth="1"/>
    <col min="14633" max="14635" width="9.33203125" style="1" bestFit="1" customWidth="1"/>
    <col min="14636" max="14636" width="10.5546875" style="1" customWidth="1"/>
    <col min="14637" max="14642" width="9.33203125" style="1" bestFit="1" customWidth="1"/>
    <col min="14643" max="14645" width="9.33203125" style="1"/>
    <col min="14646" max="14651" width="9.33203125" style="1" bestFit="1" customWidth="1"/>
    <col min="14652" max="14856" width="9.33203125" style="1"/>
    <col min="14857" max="14857" width="13.44140625" style="1" customWidth="1"/>
    <col min="14858" max="14861" width="9.44140625" style="1" bestFit="1" customWidth="1"/>
    <col min="14862" max="14863" width="11" style="1" bestFit="1" customWidth="1"/>
    <col min="14864" max="14865" width="9.44140625" style="1" bestFit="1" customWidth="1"/>
    <col min="14866" max="14866" width="10.33203125" style="1" bestFit="1" customWidth="1"/>
    <col min="14867" max="14867" width="10" style="1" bestFit="1" customWidth="1"/>
    <col min="14868" max="14869" width="9.44140625" style="1" bestFit="1" customWidth="1"/>
    <col min="14870" max="14870" width="10.33203125" style="1" bestFit="1" customWidth="1"/>
    <col min="14871" max="14871" width="10" style="1" bestFit="1" customWidth="1"/>
    <col min="14872" max="14874" width="9.44140625" style="1" bestFit="1" customWidth="1"/>
    <col min="14875" max="14875" width="9.33203125" style="1" bestFit="1" customWidth="1"/>
    <col min="14876" max="14876" width="9.6640625" style="1" bestFit="1" customWidth="1"/>
    <col min="14877" max="14887" width="9.33203125" style="1" bestFit="1" customWidth="1"/>
    <col min="14888" max="14888" width="10" style="1" bestFit="1" customWidth="1"/>
    <col min="14889" max="14891" width="9.33203125" style="1" bestFit="1" customWidth="1"/>
    <col min="14892" max="14892" width="10.5546875" style="1" customWidth="1"/>
    <col min="14893" max="14898" width="9.33203125" style="1" bestFit="1" customWidth="1"/>
    <col min="14899" max="14901" width="9.33203125" style="1"/>
    <col min="14902" max="14907" width="9.33203125" style="1" bestFit="1" customWidth="1"/>
    <col min="14908" max="15112" width="9.33203125" style="1"/>
    <col min="15113" max="15113" width="13.44140625" style="1" customWidth="1"/>
    <col min="15114" max="15117" width="9.44140625" style="1" bestFit="1" customWidth="1"/>
    <col min="15118" max="15119" width="11" style="1" bestFit="1" customWidth="1"/>
    <col min="15120" max="15121" width="9.44140625" style="1" bestFit="1" customWidth="1"/>
    <col min="15122" max="15122" width="10.33203125" style="1" bestFit="1" customWidth="1"/>
    <col min="15123" max="15123" width="10" style="1" bestFit="1" customWidth="1"/>
    <col min="15124" max="15125" width="9.44140625" style="1" bestFit="1" customWidth="1"/>
    <col min="15126" max="15126" width="10.33203125" style="1" bestFit="1" customWidth="1"/>
    <col min="15127" max="15127" width="10" style="1" bestFit="1" customWidth="1"/>
    <col min="15128" max="15130" width="9.44140625" style="1" bestFit="1" customWidth="1"/>
    <col min="15131" max="15131" width="9.33203125" style="1" bestFit="1" customWidth="1"/>
    <col min="15132" max="15132" width="9.6640625" style="1" bestFit="1" customWidth="1"/>
    <col min="15133" max="15143" width="9.33203125" style="1" bestFit="1" customWidth="1"/>
    <col min="15144" max="15144" width="10" style="1" bestFit="1" customWidth="1"/>
    <col min="15145" max="15147" width="9.33203125" style="1" bestFit="1" customWidth="1"/>
    <col min="15148" max="15148" width="10.5546875" style="1" customWidth="1"/>
    <col min="15149" max="15154" width="9.33203125" style="1" bestFit="1" customWidth="1"/>
    <col min="15155" max="15157" width="9.33203125" style="1"/>
    <col min="15158" max="15163" width="9.33203125" style="1" bestFit="1" customWidth="1"/>
    <col min="15164" max="15368" width="9.33203125" style="1"/>
    <col min="15369" max="15369" width="13.44140625" style="1" customWidth="1"/>
    <col min="15370" max="15373" width="9.44140625" style="1" bestFit="1" customWidth="1"/>
    <col min="15374" max="15375" width="11" style="1" bestFit="1" customWidth="1"/>
    <col min="15376" max="15377" width="9.44140625" style="1" bestFit="1" customWidth="1"/>
    <col min="15378" max="15378" width="10.33203125" style="1" bestFit="1" customWidth="1"/>
    <col min="15379" max="15379" width="10" style="1" bestFit="1" customWidth="1"/>
    <col min="15380" max="15381" width="9.44140625" style="1" bestFit="1" customWidth="1"/>
    <col min="15382" max="15382" width="10.33203125" style="1" bestFit="1" customWidth="1"/>
    <col min="15383" max="15383" width="10" style="1" bestFit="1" customWidth="1"/>
    <col min="15384" max="15386" width="9.44140625" style="1" bestFit="1" customWidth="1"/>
    <col min="15387" max="15387" width="9.33203125" style="1" bestFit="1" customWidth="1"/>
    <col min="15388" max="15388" width="9.6640625" style="1" bestFit="1" customWidth="1"/>
    <col min="15389" max="15399" width="9.33203125" style="1" bestFit="1" customWidth="1"/>
    <col min="15400" max="15400" width="10" style="1" bestFit="1" customWidth="1"/>
    <col min="15401" max="15403" width="9.33203125" style="1" bestFit="1" customWidth="1"/>
    <col min="15404" max="15404" width="10.5546875" style="1" customWidth="1"/>
    <col min="15405" max="15410" width="9.33203125" style="1" bestFit="1" customWidth="1"/>
    <col min="15411" max="15413" width="9.33203125" style="1"/>
    <col min="15414" max="15419" width="9.33203125" style="1" bestFit="1" customWidth="1"/>
    <col min="15420" max="15624" width="9.33203125" style="1"/>
    <col min="15625" max="15625" width="13.44140625" style="1" customWidth="1"/>
    <col min="15626" max="15629" width="9.44140625" style="1" bestFit="1" customWidth="1"/>
    <col min="15630" max="15631" width="11" style="1" bestFit="1" customWidth="1"/>
    <col min="15632" max="15633" width="9.44140625" style="1" bestFit="1" customWidth="1"/>
    <col min="15634" max="15634" width="10.33203125" style="1" bestFit="1" customWidth="1"/>
    <col min="15635" max="15635" width="10" style="1" bestFit="1" customWidth="1"/>
    <col min="15636" max="15637" width="9.44140625" style="1" bestFit="1" customWidth="1"/>
    <col min="15638" max="15638" width="10.33203125" style="1" bestFit="1" customWidth="1"/>
    <col min="15639" max="15639" width="10" style="1" bestFit="1" customWidth="1"/>
    <col min="15640" max="15642" width="9.44140625" style="1" bestFit="1" customWidth="1"/>
    <col min="15643" max="15643" width="9.33203125" style="1" bestFit="1" customWidth="1"/>
    <col min="15644" max="15644" width="9.6640625" style="1" bestFit="1" customWidth="1"/>
    <col min="15645" max="15655" width="9.33203125" style="1" bestFit="1" customWidth="1"/>
    <col min="15656" max="15656" width="10" style="1" bestFit="1" customWidth="1"/>
    <col min="15657" max="15659" width="9.33203125" style="1" bestFit="1" customWidth="1"/>
    <col min="15660" max="15660" width="10.5546875" style="1" customWidth="1"/>
    <col min="15661" max="15666" width="9.33203125" style="1" bestFit="1" customWidth="1"/>
    <col min="15667" max="15669" width="9.33203125" style="1"/>
    <col min="15670" max="15675" width="9.33203125" style="1" bestFit="1" customWidth="1"/>
    <col min="15676" max="15880" width="9.33203125" style="1"/>
    <col min="15881" max="15881" width="13.44140625" style="1" customWidth="1"/>
    <col min="15882" max="15885" width="9.44140625" style="1" bestFit="1" customWidth="1"/>
    <col min="15886" max="15887" width="11" style="1" bestFit="1" customWidth="1"/>
    <col min="15888" max="15889" width="9.44140625" style="1" bestFit="1" customWidth="1"/>
    <col min="15890" max="15890" width="10.33203125" style="1" bestFit="1" customWidth="1"/>
    <col min="15891" max="15891" width="10" style="1" bestFit="1" customWidth="1"/>
    <col min="15892" max="15893" width="9.44140625" style="1" bestFit="1" customWidth="1"/>
    <col min="15894" max="15894" width="10.33203125" style="1" bestFit="1" customWidth="1"/>
    <col min="15895" max="15895" width="10" style="1" bestFit="1" customWidth="1"/>
    <col min="15896" max="15898" width="9.44140625" style="1" bestFit="1" customWidth="1"/>
    <col min="15899" max="15899" width="9.33203125" style="1" bestFit="1" customWidth="1"/>
    <col min="15900" max="15900" width="9.6640625" style="1" bestFit="1" customWidth="1"/>
    <col min="15901" max="15911" width="9.33203125" style="1" bestFit="1" customWidth="1"/>
    <col min="15912" max="15912" width="10" style="1" bestFit="1" customWidth="1"/>
    <col min="15913" max="15915" width="9.33203125" style="1" bestFit="1" customWidth="1"/>
    <col min="15916" max="15916" width="10.5546875" style="1" customWidth="1"/>
    <col min="15917" max="15922" width="9.33203125" style="1" bestFit="1" customWidth="1"/>
    <col min="15923" max="15925" width="9.33203125" style="1"/>
    <col min="15926" max="15931" width="9.33203125" style="1" bestFit="1" customWidth="1"/>
    <col min="15932" max="16136" width="9.33203125" style="1"/>
    <col min="16137" max="16137" width="13.44140625" style="1" customWidth="1"/>
    <col min="16138" max="16141" width="9.44140625" style="1" bestFit="1" customWidth="1"/>
    <col min="16142" max="16143" width="11" style="1" bestFit="1" customWidth="1"/>
    <col min="16144" max="16145" width="9.44140625" style="1" bestFit="1" customWidth="1"/>
    <col min="16146" max="16146" width="10.33203125" style="1" bestFit="1" customWidth="1"/>
    <col min="16147" max="16147" width="10" style="1" bestFit="1" customWidth="1"/>
    <col min="16148" max="16149" width="9.44140625" style="1" bestFit="1" customWidth="1"/>
    <col min="16150" max="16150" width="10.33203125" style="1" bestFit="1" customWidth="1"/>
    <col min="16151" max="16151" width="10" style="1" bestFit="1" customWidth="1"/>
    <col min="16152" max="16154" width="9.44140625" style="1" bestFit="1" customWidth="1"/>
    <col min="16155" max="16155" width="9.33203125" style="1" bestFit="1" customWidth="1"/>
    <col min="16156" max="16156" width="9.6640625" style="1" bestFit="1" customWidth="1"/>
    <col min="16157" max="16167" width="9.33203125" style="1" bestFit="1" customWidth="1"/>
    <col min="16168" max="16168" width="10" style="1" bestFit="1" customWidth="1"/>
    <col min="16169" max="16171" width="9.33203125" style="1" bestFit="1" customWidth="1"/>
    <col min="16172" max="16172" width="10.5546875" style="1" customWidth="1"/>
    <col min="16173" max="16178" width="9.33203125" style="1" bestFit="1" customWidth="1"/>
    <col min="16179" max="16181" width="9.33203125" style="1"/>
    <col min="16182" max="16187" width="9.33203125" style="1" bestFit="1" customWidth="1"/>
    <col min="16188" max="16384" width="9.33203125" style="1"/>
  </cols>
  <sheetData>
    <row r="1" spans="1:23" x14ac:dyDescent="0.3">
      <c r="O1" s="1" t="s">
        <v>50</v>
      </c>
    </row>
    <row r="2" spans="1:23" x14ac:dyDescent="0.3">
      <c r="O2" s="1" t="s">
        <v>47</v>
      </c>
    </row>
    <row r="3" spans="1:23" x14ac:dyDescent="0.2">
      <c r="O3" s="15" t="s">
        <v>51</v>
      </c>
    </row>
    <row r="4" spans="1:23" x14ac:dyDescent="0.2">
      <c r="O4" s="17" t="s">
        <v>48</v>
      </c>
    </row>
    <row r="5" spans="1:23" ht="47.4" customHeight="1" x14ac:dyDescent="0.3">
      <c r="A5" s="41"/>
      <c r="B5" s="43"/>
      <c r="C5" s="82"/>
      <c r="D5" s="82" t="s">
        <v>79</v>
      </c>
      <c r="E5" s="82"/>
      <c r="F5" s="82" t="s">
        <v>80</v>
      </c>
      <c r="G5" s="82"/>
      <c r="H5" s="82" t="s">
        <v>65</v>
      </c>
      <c r="I5" s="82"/>
      <c r="J5" s="82" t="s">
        <v>43</v>
      </c>
      <c r="K5" s="43"/>
      <c r="L5" s="43"/>
      <c r="M5" s="43"/>
      <c r="N5" s="43"/>
      <c r="O5" s="43"/>
      <c r="P5" s="43"/>
      <c r="Q5" s="43"/>
      <c r="R5" s="43"/>
      <c r="S5" s="43"/>
      <c r="U5" s="91">
        <f>MAX(U11:U89)</f>
        <v>42.628771811875033</v>
      </c>
      <c r="V5" s="91">
        <f t="shared" ref="V5:W5" si="0">MAX(V11:V89)</f>
        <v>27.788751650968791</v>
      </c>
      <c r="W5" s="91">
        <f t="shared" si="0"/>
        <v>43.741957814153174</v>
      </c>
    </row>
    <row r="6" spans="1:23" ht="48" x14ac:dyDescent="0.3">
      <c r="A6" s="42" t="s">
        <v>73</v>
      </c>
      <c r="B6" s="67" t="s">
        <v>67</v>
      </c>
      <c r="C6" s="67" t="s">
        <v>0</v>
      </c>
      <c r="D6" s="67" t="s">
        <v>7</v>
      </c>
      <c r="E6" s="67" t="s">
        <v>43</v>
      </c>
      <c r="F6" s="67" t="s">
        <v>7</v>
      </c>
      <c r="G6" s="67" t="s">
        <v>43</v>
      </c>
      <c r="H6" s="67" t="s">
        <v>7</v>
      </c>
      <c r="I6" s="67" t="s">
        <v>43</v>
      </c>
      <c r="J6" s="67" t="s">
        <v>7</v>
      </c>
      <c r="K6" s="67" t="s">
        <v>43</v>
      </c>
      <c r="L6" s="83" t="s">
        <v>81</v>
      </c>
      <c r="M6" s="83" t="s">
        <v>82</v>
      </c>
      <c r="N6" s="83" t="s">
        <v>65</v>
      </c>
      <c r="O6" s="67" t="s">
        <v>10</v>
      </c>
      <c r="P6" s="83" t="s">
        <v>81</v>
      </c>
      <c r="Q6" s="83" t="s">
        <v>82</v>
      </c>
      <c r="R6" s="83" t="s">
        <v>65</v>
      </c>
      <c r="S6" s="67" t="s">
        <v>10</v>
      </c>
    </row>
    <row r="7" spans="1:23" ht="12" x14ac:dyDescent="0.3">
      <c r="A7" s="77">
        <v>0</v>
      </c>
      <c r="B7" s="77" t="s">
        <v>44</v>
      </c>
      <c r="C7" s="77" t="s">
        <v>5</v>
      </c>
      <c r="D7" s="78">
        <v>6395.2554899999996</v>
      </c>
      <c r="E7" s="78">
        <v>8404.1674650000004</v>
      </c>
      <c r="F7" s="78">
        <v>13461.562819999999</v>
      </c>
      <c r="G7" s="78">
        <v>21172.308692999999</v>
      </c>
      <c r="H7" s="78">
        <v>133234.68630999999</v>
      </c>
      <c r="I7" s="78">
        <v>171430.20245000001</v>
      </c>
      <c r="J7" s="78">
        <v>153224.73423</v>
      </c>
      <c r="K7" s="78">
        <v>201201.86280999999</v>
      </c>
      <c r="L7" s="1">
        <f>IF(D7="","x",100*D7/E7)</f>
        <v>76.096240545344727</v>
      </c>
      <c r="M7" s="1">
        <f>IF(F7="","x",100*F7/G7)</f>
        <v>63.580986916418183</v>
      </c>
      <c r="N7" s="1">
        <f>IF(H7="","x",100*H7/I7)</f>
        <v>77.719494234896985</v>
      </c>
      <c r="O7" s="1">
        <f>IF(J7="","x",100*J7/K7)</f>
        <v>76.154729429465576</v>
      </c>
      <c r="P7" s="35">
        <v>76.096240545344727</v>
      </c>
      <c r="Q7" s="35">
        <v>63.580986916418183</v>
      </c>
      <c r="R7" s="35">
        <v>77.719494234896985</v>
      </c>
      <c r="S7" s="35">
        <v>76.154729429465576</v>
      </c>
      <c r="T7" s="1" t="b">
        <f>R7&gt;P7</f>
        <v>1</v>
      </c>
    </row>
    <row r="8" spans="1:23" ht="12" x14ac:dyDescent="0.3">
      <c r="A8" s="75"/>
      <c r="B8" s="75"/>
      <c r="C8" s="75" t="s">
        <v>6</v>
      </c>
      <c r="D8" s="72">
        <v>1303.592985</v>
      </c>
      <c r="E8" s="72">
        <v>2079.9106449999999</v>
      </c>
      <c r="F8" s="72">
        <v>2388.3898475000001</v>
      </c>
      <c r="G8" s="72">
        <v>4389.3786600000003</v>
      </c>
      <c r="H8" s="72">
        <v>32141.352007000001</v>
      </c>
      <c r="I8" s="72">
        <v>53630.264781999998</v>
      </c>
      <c r="J8" s="72">
        <v>35851.561331999997</v>
      </c>
      <c r="K8" s="72">
        <v>60128.922852000003</v>
      </c>
      <c r="L8" s="1">
        <f t="shared" ref="L8:L71" si="1">IF(D8="","x",100*D8/E8)</f>
        <v>62.675432145788172</v>
      </c>
      <c r="M8" s="1">
        <f t="shared" ref="M8:M71" si="2">IF(F8="","x",100*F8/G8)</f>
        <v>54.412937057929739</v>
      </c>
      <c r="N8" s="1">
        <f t="shared" ref="N8:N71" si="3">IF(H8="","x",100*H8/I8)</f>
        <v>59.931369232746448</v>
      </c>
      <c r="O8" s="1">
        <f t="shared" ref="O8:O71" si="4">IF(J8="","x",100*J8/K8)</f>
        <v>59.62448623974894</v>
      </c>
      <c r="P8" s="35">
        <v>62.675432145788172</v>
      </c>
      <c r="Q8" s="35">
        <v>54.412937057929739</v>
      </c>
      <c r="R8" s="35">
        <v>59.931369232746448</v>
      </c>
      <c r="S8" s="35">
        <v>59.62448623974894</v>
      </c>
      <c r="T8" s="1" t="b">
        <f t="shared" ref="T8:T71" si="5">R8&gt;P8</f>
        <v>0</v>
      </c>
      <c r="U8" s="91">
        <f>P7-P8</f>
        <v>13.420808399556556</v>
      </c>
      <c r="V8" s="91">
        <f t="shared" ref="V8:W8" si="6">Q7-Q8</f>
        <v>9.1680498584884447</v>
      </c>
      <c r="W8" s="91">
        <f t="shared" si="6"/>
        <v>17.788125002150537</v>
      </c>
    </row>
    <row r="9" spans="1:23" ht="12" x14ac:dyDescent="0.3">
      <c r="A9" s="75"/>
      <c r="B9" s="75"/>
      <c r="C9" s="75"/>
      <c r="D9" s="72"/>
      <c r="E9" s="72"/>
      <c r="F9" s="72"/>
      <c r="G9" s="72"/>
      <c r="H9" s="72"/>
      <c r="I9" s="72"/>
      <c r="J9" s="72"/>
      <c r="K9" s="72"/>
      <c r="L9" s="1" t="str">
        <f t="shared" si="1"/>
        <v>x</v>
      </c>
      <c r="M9" s="1" t="str">
        <f t="shared" si="2"/>
        <v>x</v>
      </c>
      <c r="N9" s="1" t="str">
        <f t="shared" si="3"/>
        <v>x</v>
      </c>
      <c r="O9" s="1" t="str">
        <f t="shared" si="4"/>
        <v>x</v>
      </c>
      <c r="P9" s="35"/>
      <c r="Q9" s="35"/>
      <c r="R9" s="35"/>
      <c r="S9" s="35"/>
    </row>
    <row r="10" spans="1:23" ht="12" x14ac:dyDescent="0.3">
      <c r="A10" s="77">
        <v>1</v>
      </c>
      <c r="B10" s="77" t="s">
        <v>39</v>
      </c>
      <c r="C10" s="77" t="s">
        <v>5</v>
      </c>
      <c r="D10" s="78">
        <v>216.44602</v>
      </c>
      <c r="E10" s="78">
        <v>254.99288999999999</v>
      </c>
      <c r="F10" s="78">
        <v>636.82105750000005</v>
      </c>
      <c r="G10" s="78">
        <v>991.52637000000004</v>
      </c>
      <c r="H10" s="78">
        <v>2948.0945925000001</v>
      </c>
      <c r="I10" s="78">
        <v>3409.6641275000002</v>
      </c>
      <c r="J10" s="78">
        <v>3807.1028500000002</v>
      </c>
      <c r="K10" s="78">
        <v>4664.1337874999999</v>
      </c>
      <c r="L10" s="1">
        <f t="shared" si="1"/>
        <v>84.883158899057932</v>
      </c>
      <c r="M10" s="1">
        <f t="shared" si="2"/>
        <v>64.226335957156635</v>
      </c>
      <c r="N10" s="1">
        <f t="shared" si="3"/>
        <v>86.46290315584757</v>
      </c>
      <c r="O10" s="1">
        <f t="shared" si="4"/>
        <v>81.625078169994509</v>
      </c>
      <c r="P10" s="35">
        <v>84.883158899057932</v>
      </c>
      <c r="Q10" s="35">
        <v>64.226335957156635</v>
      </c>
      <c r="R10" s="35">
        <v>86.46290315584757</v>
      </c>
      <c r="S10" s="35">
        <v>81.625078169994509</v>
      </c>
      <c r="T10" s="1" t="b">
        <f t="shared" si="5"/>
        <v>1</v>
      </c>
    </row>
    <row r="11" spans="1:23" ht="12" x14ac:dyDescent="0.3">
      <c r="A11" s="75"/>
      <c r="B11" s="75"/>
      <c r="C11" s="75" t="s">
        <v>6</v>
      </c>
      <c r="D11" s="72">
        <v>50.031767500000001</v>
      </c>
      <c r="E11" s="72">
        <v>68.231302499999998</v>
      </c>
      <c r="F11" s="72">
        <v>92.605357499999997</v>
      </c>
      <c r="G11" s="72">
        <v>158.46518750000001</v>
      </c>
      <c r="H11" s="72">
        <v>788.50749499999995</v>
      </c>
      <c r="I11" s="72">
        <v>972.75977</v>
      </c>
      <c r="J11" s="72">
        <v>932.61078499999996</v>
      </c>
      <c r="K11" s="72">
        <v>1201.8231499999999</v>
      </c>
      <c r="L11" s="1">
        <f t="shared" si="1"/>
        <v>73.326707342278866</v>
      </c>
      <c r="M11" s="1">
        <f t="shared" si="2"/>
        <v>58.438928423947992</v>
      </c>
      <c r="N11" s="1">
        <f t="shared" si="3"/>
        <v>81.058810131508622</v>
      </c>
      <c r="O11" s="1">
        <f t="shared" si="4"/>
        <v>77.599668886391484</v>
      </c>
      <c r="P11" s="35">
        <v>73.326707342278866</v>
      </c>
      <c r="Q11" s="35">
        <v>58.438928423947992</v>
      </c>
      <c r="R11" s="35">
        <v>81.058810131508622</v>
      </c>
      <c r="S11" s="35">
        <v>77.599668886391484</v>
      </c>
      <c r="T11" s="1" t="b">
        <f t="shared" si="5"/>
        <v>1</v>
      </c>
      <c r="U11" s="91">
        <f>P10-P11</f>
        <v>11.556451556779066</v>
      </c>
      <c r="V11" s="91">
        <f t="shared" ref="V11:W11" si="7">Q10-Q11</f>
        <v>5.7874075332086434</v>
      </c>
      <c r="W11" s="91">
        <f t="shared" si="7"/>
        <v>5.4040930243389482</v>
      </c>
    </row>
    <row r="12" spans="1:23" ht="12" x14ac:dyDescent="0.3">
      <c r="A12" s="75"/>
      <c r="B12" s="75"/>
      <c r="C12" s="75"/>
      <c r="D12" s="72"/>
      <c r="E12" s="72"/>
      <c r="F12" s="72"/>
      <c r="G12" s="72"/>
      <c r="H12" s="72"/>
      <c r="I12" s="72"/>
      <c r="J12" s="72"/>
      <c r="K12" s="72"/>
      <c r="L12" s="1" t="str">
        <f t="shared" si="1"/>
        <v>x</v>
      </c>
      <c r="M12" s="1" t="str">
        <f t="shared" si="2"/>
        <v>x</v>
      </c>
      <c r="N12" s="1" t="str">
        <f t="shared" si="3"/>
        <v>x</v>
      </c>
      <c r="O12" s="1" t="str">
        <f t="shared" si="4"/>
        <v>x</v>
      </c>
      <c r="P12" s="35"/>
      <c r="Q12" s="35"/>
      <c r="R12" s="35"/>
      <c r="S12" s="35"/>
    </row>
    <row r="13" spans="1:23" ht="12" x14ac:dyDescent="0.3">
      <c r="A13" s="77">
        <v>2</v>
      </c>
      <c r="B13" s="77" t="s">
        <v>20</v>
      </c>
      <c r="C13" s="77" t="s">
        <v>5</v>
      </c>
      <c r="D13" s="78">
        <v>5.5789324999999996</v>
      </c>
      <c r="E13" s="78">
        <v>7.3153424999999999</v>
      </c>
      <c r="F13" s="78">
        <v>36.253480000000003</v>
      </c>
      <c r="G13" s="78">
        <v>44.853335000000001</v>
      </c>
      <c r="H13" s="78">
        <v>447.60557499999999</v>
      </c>
      <c r="I13" s="78">
        <v>554.02725499999997</v>
      </c>
      <c r="J13" s="78">
        <v>489.53979500000003</v>
      </c>
      <c r="K13" s="78">
        <v>606.34114999999997</v>
      </c>
      <c r="L13" s="1">
        <f t="shared" si="1"/>
        <v>76.263449045618842</v>
      </c>
      <c r="M13" s="1">
        <f t="shared" si="2"/>
        <v>80.826721134560017</v>
      </c>
      <c r="N13" s="1">
        <f t="shared" si="3"/>
        <v>80.791255477133518</v>
      </c>
      <c r="O13" s="1">
        <f t="shared" si="4"/>
        <v>80.736693361484711</v>
      </c>
      <c r="P13" s="35">
        <v>76.263449045618842</v>
      </c>
      <c r="Q13" s="35">
        <v>80.826721134560017</v>
      </c>
      <c r="R13" s="35">
        <v>80.791255477133518</v>
      </c>
      <c r="S13" s="35">
        <v>80.736693361484711</v>
      </c>
      <c r="T13" s="1" t="b">
        <f t="shared" si="5"/>
        <v>1</v>
      </c>
      <c r="U13" s="91"/>
      <c r="V13" s="91"/>
      <c r="W13" s="91"/>
    </row>
    <row r="14" spans="1:23" ht="12" x14ac:dyDescent="0.3">
      <c r="A14" s="75"/>
      <c r="B14" s="75"/>
      <c r="C14" s="75" t="s">
        <v>6</v>
      </c>
      <c r="D14" s="72">
        <v>1.3342525000000001</v>
      </c>
      <c r="E14" s="72">
        <v>1.9144399999999999</v>
      </c>
      <c r="F14" s="72">
        <v>27.268507499999998</v>
      </c>
      <c r="G14" s="72">
        <v>39.397305000000003</v>
      </c>
      <c r="H14" s="72">
        <v>95.731182500000003</v>
      </c>
      <c r="I14" s="72">
        <v>131.46095</v>
      </c>
      <c r="J14" s="72">
        <v>124.4127225</v>
      </c>
      <c r="K14" s="72">
        <v>172.85147499999999</v>
      </c>
      <c r="L14" s="1">
        <f t="shared" si="1"/>
        <v>69.694140323018743</v>
      </c>
      <c r="M14" s="1">
        <f t="shared" si="2"/>
        <v>69.214144216209704</v>
      </c>
      <c r="N14" s="1">
        <f t="shared" si="3"/>
        <v>72.82100311917722</v>
      </c>
      <c r="O14" s="1">
        <f t="shared" si="4"/>
        <v>71.976662333948852</v>
      </c>
      <c r="P14" s="35">
        <v>69.694140323018743</v>
      </c>
      <c r="Q14" s="35">
        <v>69.214144216209704</v>
      </c>
      <c r="R14" s="35">
        <v>72.82100311917722</v>
      </c>
      <c r="S14" s="35">
        <v>71.976662333948852</v>
      </c>
      <c r="T14" s="1" t="b">
        <f t="shared" si="5"/>
        <v>1</v>
      </c>
      <c r="U14" s="91">
        <f>P13-P14</f>
        <v>6.5693087226000983</v>
      </c>
      <c r="V14" s="91">
        <f t="shared" ref="V14:W14" si="8">Q13-Q14</f>
        <v>11.612576918350314</v>
      </c>
      <c r="W14" s="91">
        <f t="shared" si="8"/>
        <v>7.9702523579562978</v>
      </c>
    </row>
    <row r="15" spans="1:23" ht="12" x14ac:dyDescent="0.3">
      <c r="A15" s="75"/>
      <c r="B15" s="75"/>
      <c r="C15" s="75"/>
      <c r="D15" s="72"/>
      <c r="E15" s="72"/>
      <c r="F15" s="72"/>
      <c r="G15" s="72"/>
      <c r="H15" s="72"/>
      <c r="I15" s="72"/>
      <c r="J15" s="72"/>
      <c r="K15" s="72"/>
      <c r="L15" s="1" t="str">
        <f t="shared" si="1"/>
        <v>x</v>
      </c>
      <c r="M15" s="1" t="str">
        <f t="shared" si="2"/>
        <v>x</v>
      </c>
      <c r="N15" s="1" t="str">
        <f t="shared" si="3"/>
        <v>x</v>
      </c>
      <c r="O15" s="1" t="str">
        <f t="shared" si="4"/>
        <v>x</v>
      </c>
      <c r="P15" s="35"/>
      <c r="Q15" s="35"/>
      <c r="R15" s="35"/>
      <c r="S15" s="35"/>
    </row>
    <row r="16" spans="1:23" ht="12" x14ac:dyDescent="0.3">
      <c r="A16" s="77">
        <v>3</v>
      </c>
      <c r="B16" s="77" t="s">
        <v>46</v>
      </c>
      <c r="C16" s="77" t="s">
        <v>5</v>
      </c>
      <c r="D16" s="78">
        <v>2180.1365649999998</v>
      </c>
      <c r="E16" s="78">
        <v>2644.8050425000001</v>
      </c>
      <c r="F16" s="78">
        <v>3701.9757724999999</v>
      </c>
      <c r="G16" s="78">
        <v>5564.4449224999998</v>
      </c>
      <c r="H16" s="78">
        <v>24707.832295</v>
      </c>
      <c r="I16" s="78">
        <v>28752.898223</v>
      </c>
      <c r="J16" s="78">
        <v>30590.024004999999</v>
      </c>
      <c r="K16" s="78">
        <v>36962.227559999999</v>
      </c>
      <c r="L16" s="1">
        <f t="shared" si="1"/>
        <v>82.430898685039836</v>
      </c>
      <c r="M16" s="1">
        <f t="shared" si="2"/>
        <v>66.529111601607369</v>
      </c>
      <c r="N16" s="1">
        <f t="shared" si="3"/>
        <v>85.93162366928189</v>
      </c>
      <c r="O16" s="1">
        <f t="shared" si="4"/>
        <v>82.760228547762338</v>
      </c>
      <c r="P16" s="35">
        <v>82.430898685039836</v>
      </c>
      <c r="Q16" s="35">
        <v>66.529111601607369</v>
      </c>
      <c r="R16" s="35">
        <v>85.93162366928189</v>
      </c>
      <c r="S16" s="35">
        <v>82.760228547762338</v>
      </c>
      <c r="T16" s="1" t="b">
        <f t="shared" si="5"/>
        <v>1</v>
      </c>
    </row>
    <row r="17" spans="1:23" ht="12" x14ac:dyDescent="0.3">
      <c r="A17" s="75"/>
      <c r="B17" s="75"/>
      <c r="C17" s="75" t="s">
        <v>6</v>
      </c>
      <c r="D17" s="72">
        <v>586.60256500000003</v>
      </c>
      <c r="E17" s="72">
        <v>830.52811499999996</v>
      </c>
      <c r="F17" s="72">
        <v>662.92934249999996</v>
      </c>
      <c r="G17" s="72">
        <v>1116.2433675</v>
      </c>
      <c r="H17" s="72">
        <v>7683.3483200000001</v>
      </c>
      <c r="I17" s="72">
        <v>10498.803692</v>
      </c>
      <c r="J17" s="72">
        <v>8933.0806475000009</v>
      </c>
      <c r="K17" s="72">
        <v>12445.99418</v>
      </c>
      <c r="L17" s="1">
        <f t="shared" si="1"/>
        <v>70.63006711097313</v>
      </c>
      <c r="M17" s="1">
        <f t="shared" si="2"/>
        <v>59.389319730941196</v>
      </c>
      <c r="N17" s="1">
        <f t="shared" si="3"/>
        <v>73.183083953218855</v>
      </c>
      <c r="O17" s="1">
        <f t="shared" si="4"/>
        <v>71.774745498876669</v>
      </c>
      <c r="P17" s="35">
        <v>70.63006711097313</v>
      </c>
      <c r="Q17" s="35">
        <v>59.389319730941196</v>
      </c>
      <c r="R17" s="35">
        <v>73.183083953218855</v>
      </c>
      <c r="S17" s="35">
        <v>71.774745498876669</v>
      </c>
      <c r="T17" s="1" t="b">
        <f t="shared" si="5"/>
        <v>1</v>
      </c>
      <c r="U17" s="91">
        <f>P16-P17</f>
        <v>11.800831574066706</v>
      </c>
      <c r="V17" s="91">
        <f t="shared" ref="V17:W17" si="9">Q16-Q17</f>
        <v>7.1397918706661727</v>
      </c>
      <c r="W17" s="91">
        <f t="shared" si="9"/>
        <v>12.748539716063036</v>
      </c>
    </row>
    <row r="18" spans="1:23" ht="12" x14ac:dyDescent="0.3">
      <c r="A18" s="75"/>
      <c r="B18" s="75"/>
      <c r="C18" s="75"/>
      <c r="D18" s="72"/>
      <c r="E18" s="72"/>
      <c r="F18" s="72"/>
      <c r="G18" s="72"/>
      <c r="H18" s="72"/>
      <c r="I18" s="72"/>
      <c r="J18" s="72"/>
      <c r="K18" s="72"/>
      <c r="L18" s="1" t="str">
        <f t="shared" si="1"/>
        <v>x</v>
      </c>
      <c r="M18" s="1" t="str">
        <f t="shared" si="2"/>
        <v>x</v>
      </c>
      <c r="N18" s="1" t="str">
        <f t="shared" si="3"/>
        <v>x</v>
      </c>
      <c r="O18" s="1" t="str">
        <f t="shared" si="4"/>
        <v>x</v>
      </c>
      <c r="P18" s="35"/>
      <c r="Q18" s="35"/>
      <c r="R18" s="35"/>
      <c r="S18" s="35"/>
    </row>
    <row r="19" spans="1:23" ht="12" x14ac:dyDescent="0.3">
      <c r="A19" s="77">
        <v>4</v>
      </c>
      <c r="B19" s="77" t="s">
        <v>19</v>
      </c>
      <c r="C19" s="77" t="s">
        <v>5</v>
      </c>
      <c r="D19" s="78">
        <v>79.408474999999996</v>
      </c>
      <c r="E19" s="78">
        <v>98.324470000000005</v>
      </c>
      <c r="F19" s="78">
        <v>176.83106749999999</v>
      </c>
      <c r="G19" s="78">
        <v>267.23184750000001</v>
      </c>
      <c r="H19" s="78">
        <v>1831.0895625000001</v>
      </c>
      <c r="I19" s="78">
        <v>2255.5572625</v>
      </c>
      <c r="J19" s="78">
        <v>2088.2005574999998</v>
      </c>
      <c r="K19" s="78">
        <v>2622.5577400000002</v>
      </c>
      <c r="L19" s="1">
        <f t="shared" si="1"/>
        <v>80.761660856142925</v>
      </c>
      <c r="M19" s="1">
        <f t="shared" si="2"/>
        <v>66.171404776146673</v>
      </c>
      <c r="N19" s="1">
        <f t="shared" si="3"/>
        <v>81.181249216899459</v>
      </c>
      <c r="O19" s="1">
        <f t="shared" si="4"/>
        <v>79.6245789234749</v>
      </c>
      <c r="P19" s="35">
        <v>80.761660856142925</v>
      </c>
      <c r="Q19" s="35">
        <v>66.171404776146673</v>
      </c>
      <c r="R19" s="35">
        <v>81.181249216899459</v>
      </c>
      <c r="S19" s="35">
        <v>79.6245789234749</v>
      </c>
      <c r="T19" s="1" t="b">
        <f t="shared" si="5"/>
        <v>1</v>
      </c>
    </row>
    <row r="20" spans="1:23" ht="12" x14ac:dyDescent="0.3">
      <c r="A20" s="75"/>
      <c r="B20" s="75"/>
      <c r="C20" s="75" t="s">
        <v>6</v>
      </c>
      <c r="D20" s="72">
        <v>10.787800000000001</v>
      </c>
      <c r="E20" s="72">
        <v>13.904574999999999</v>
      </c>
      <c r="F20" s="72">
        <v>25.220085000000001</v>
      </c>
      <c r="G20" s="72">
        <v>49.495517499999998</v>
      </c>
      <c r="H20" s="72">
        <v>493.13580000000002</v>
      </c>
      <c r="I20" s="72">
        <v>677.49641750000001</v>
      </c>
      <c r="J20" s="72">
        <v>529.36917000000005</v>
      </c>
      <c r="K20" s="72">
        <v>741.17386999999997</v>
      </c>
      <c r="L20" s="1">
        <f t="shared" si="1"/>
        <v>77.58453602501335</v>
      </c>
      <c r="M20" s="1">
        <f t="shared" si="2"/>
        <v>50.954280859877869</v>
      </c>
      <c r="N20" s="1">
        <f t="shared" si="3"/>
        <v>72.787956845543022</v>
      </c>
      <c r="O20" s="1">
        <f t="shared" si="4"/>
        <v>71.423075128107271</v>
      </c>
      <c r="P20" s="35">
        <v>77.58453602501335</v>
      </c>
      <c r="Q20" s="35">
        <v>50.954280859877869</v>
      </c>
      <c r="R20" s="35">
        <v>72.787956845543022</v>
      </c>
      <c r="S20" s="35">
        <v>71.423075128107271</v>
      </c>
      <c r="T20" s="1" t="b">
        <f t="shared" si="5"/>
        <v>0</v>
      </c>
      <c r="U20" s="91">
        <f>P19-P20</f>
        <v>3.177124831129575</v>
      </c>
      <c r="V20" s="91">
        <f t="shared" ref="V20:W20" si="10">Q19-Q20</f>
        <v>15.217123916268804</v>
      </c>
      <c r="W20" s="91">
        <f t="shared" si="10"/>
        <v>8.3932923713564378</v>
      </c>
    </row>
    <row r="21" spans="1:23" ht="12" x14ac:dyDescent="0.3">
      <c r="A21" s="75"/>
      <c r="B21" s="75"/>
      <c r="C21" s="75"/>
      <c r="D21" s="72"/>
      <c r="E21" s="72"/>
      <c r="F21" s="72"/>
      <c r="G21" s="72"/>
      <c r="H21" s="72"/>
      <c r="I21" s="72"/>
      <c r="J21" s="72"/>
      <c r="K21" s="72"/>
      <c r="L21" s="1" t="str">
        <f t="shared" si="1"/>
        <v>x</v>
      </c>
      <c r="M21" s="1" t="str">
        <f t="shared" si="2"/>
        <v>x</v>
      </c>
      <c r="N21" s="1" t="str">
        <f t="shared" si="3"/>
        <v>x</v>
      </c>
      <c r="O21" s="1" t="str">
        <f t="shared" si="4"/>
        <v>x</v>
      </c>
      <c r="P21" s="35"/>
      <c r="Q21" s="35"/>
      <c r="R21" s="35"/>
      <c r="S21" s="35"/>
    </row>
    <row r="22" spans="1:23" ht="12" x14ac:dyDescent="0.3">
      <c r="A22" s="77">
        <v>5</v>
      </c>
      <c r="B22" s="77" t="s">
        <v>52</v>
      </c>
      <c r="C22" s="77" t="s">
        <v>5</v>
      </c>
      <c r="D22" s="78">
        <v>228.27496249999999</v>
      </c>
      <c r="E22" s="78">
        <v>288.52133250000003</v>
      </c>
      <c r="F22" s="78">
        <v>583.28935249999995</v>
      </c>
      <c r="G22" s="78">
        <v>878.48158000000001</v>
      </c>
      <c r="H22" s="78">
        <v>5506.8765700000004</v>
      </c>
      <c r="I22" s="78">
        <v>6454.4301974999998</v>
      </c>
      <c r="J22" s="78">
        <v>6426.0610925000001</v>
      </c>
      <c r="K22" s="78">
        <v>7769.7733774999997</v>
      </c>
      <c r="L22" s="1">
        <f t="shared" si="1"/>
        <v>79.118920088863788</v>
      </c>
      <c r="M22" s="1">
        <f t="shared" si="2"/>
        <v>66.397448253838164</v>
      </c>
      <c r="N22" s="1">
        <f t="shared" si="3"/>
        <v>85.319329537919302</v>
      </c>
      <c r="O22" s="1">
        <f t="shared" si="4"/>
        <v>82.705901192804774</v>
      </c>
      <c r="P22" s="35">
        <v>79.118920088863788</v>
      </c>
      <c r="Q22" s="35">
        <v>66.397448253838164</v>
      </c>
      <c r="R22" s="35">
        <v>85.319329537919302</v>
      </c>
      <c r="S22" s="35">
        <v>82.705901192804774</v>
      </c>
      <c r="T22" s="1" t="b">
        <f t="shared" si="5"/>
        <v>1</v>
      </c>
    </row>
    <row r="23" spans="1:23" ht="12" x14ac:dyDescent="0.3">
      <c r="A23" s="75"/>
      <c r="B23" s="75"/>
      <c r="C23" s="75" t="s">
        <v>6</v>
      </c>
      <c r="D23" s="72">
        <v>42.777002500000002</v>
      </c>
      <c r="E23" s="72">
        <v>62.058394999999997</v>
      </c>
      <c r="F23" s="72">
        <v>135.60568000000001</v>
      </c>
      <c r="G23" s="72">
        <v>241.89276749999999</v>
      </c>
      <c r="H23" s="72">
        <v>1482.77001</v>
      </c>
      <c r="I23" s="72">
        <v>2033.5909475000001</v>
      </c>
      <c r="J23" s="72">
        <v>1675.372955</v>
      </c>
      <c r="K23" s="72">
        <v>2360.6782874999999</v>
      </c>
      <c r="L23" s="1">
        <f t="shared" si="1"/>
        <v>68.930243039640331</v>
      </c>
      <c r="M23" s="1">
        <f t="shared" si="2"/>
        <v>56.060245786389629</v>
      </c>
      <c r="N23" s="1">
        <f t="shared" si="3"/>
        <v>72.913877386346883</v>
      </c>
      <c r="O23" s="1">
        <f t="shared" si="4"/>
        <v>70.96998196964185</v>
      </c>
      <c r="P23" s="35">
        <v>68.930243039640331</v>
      </c>
      <c r="Q23" s="35">
        <v>56.060245786389629</v>
      </c>
      <c r="R23" s="35">
        <v>72.913877386346883</v>
      </c>
      <c r="S23" s="35">
        <v>70.96998196964185</v>
      </c>
      <c r="T23" s="1" t="b">
        <f t="shared" si="5"/>
        <v>1</v>
      </c>
      <c r="U23" s="91">
        <f>P22-P23</f>
        <v>10.188677049223458</v>
      </c>
      <c r="V23" s="91">
        <f t="shared" ref="V23:W23" si="11">Q22-Q23</f>
        <v>10.337202467448535</v>
      </c>
      <c r="W23" s="91">
        <f t="shared" si="11"/>
        <v>12.405452151572419</v>
      </c>
    </row>
    <row r="24" spans="1:23" ht="12" x14ac:dyDescent="0.3">
      <c r="A24" s="75"/>
      <c r="B24" s="75"/>
      <c r="C24" s="75"/>
      <c r="D24" s="72"/>
      <c r="E24" s="72"/>
      <c r="F24" s="72"/>
      <c r="G24" s="72"/>
      <c r="H24" s="72"/>
      <c r="I24" s="72"/>
      <c r="J24" s="72"/>
      <c r="K24" s="72"/>
      <c r="L24" s="1" t="str">
        <f t="shared" si="1"/>
        <v>x</v>
      </c>
      <c r="M24" s="1" t="str">
        <f t="shared" si="2"/>
        <v>x</v>
      </c>
      <c r="N24" s="1" t="str">
        <f t="shared" si="3"/>
        <v>x</v>
      </c>
      <c r="O24" s="1" t="str">
        <f t="shared" si="4"/>
        <v>x</v>
      </c>
      <c r="P24" s="35"/>
      <c r="Q24" s="35"/>
      <c r="R24" s="35"/>
      <c r="S24" s="35"/>
    </row>
    <row r="25" spans="1:23" ht="12" x14ac:dyDescent="0.3">
      <c r="A25" s="77">
        <v>6</v>
      </c>
      <c r="B25" s="77" t="s">
        <v>28</v>
      </c>
      <c r="C25" s="77" t="s">
        <v>5</v>
      </c>
      <c r="D25" s="78">
        <v>5.6736075000000001</v>
      </c>
      <c r="E25" s="78">
        <v>7.2848949999999997</v>
      </c>
      <c r="F25" s="78">
        <v>28.65738</v>
      </c>
      <c r="G25" s="78">
        <v>38.100175</v>
      </c>
      <c r="H25" s="78">
        <v>630.97580749999997</v>
      </c>
      <c r="I25" s="78">
        <v>789.33401749999996</v>
      </c>
      <c r="J25" s="78">
        <v>665.30679499999997</v>
      </c>
      <c r="K25" s="78">
        <v>834.7190875</v>
      </c>
      <c r="L25" s="1">
        <f t="shared" si="1"/>
        <v>77.881802002636974</v>
      </c>
      <c r="M25" s="1">
        <f t="shared" si="2"/>
        <v>75.215874992700165</v>
      </c>
      <c r="N25" s="1">
        <f t="shared" si="3"/>
        <v>79.937744162913887</v>
      </c>
      <c r="O25" s="1">
        <f t="shared" si="4"/>
        <v>79.704274762975274</v>
      </c>
      <c r="P25" s="35">
        <v>77.881802002636974</v>
      </c>
      <c r="Q25" s="35">
        <v>75.215874992700165</v>
      </c>
      <c r="R25" s="35">
        <v>79.937744162913887</v>
      </c>
      <c r="S25" s="35">
        <v>79.704274762975274</v>
      </c>
      <c r="T25" s="1" t="b">
        <f t="shared" si="5"/>
        <v>1</v>
      </c>
    </row>
    <row r="26" spans="1:23" ht="12" x14ac:dyDescent="0.3">
      <c r="A26" s="75"/>
      <c r="B26" s="75"/>
      <c r="C26" s="75" t="s">
        <v>6</v>
      </c>
      <c r="D26" s="72">
        <v>2.5875625000000002</v>
      </c>
      <c r="E26" s="72">
        <v>4.0881825000000003</v>
      </c>
      <c r="F26" s="72">
        <v>36.441315000000003</v>
      </c>
      <c r="G26" s="72">
        <v>53.303285000000002</v>
      </c>
      <c r="H26" s="72">
        <v>143.44571500000001</v>
      </c>
      <c r="I26" s="72">
        <v>208.63458</v>
      </c>
      <c r="J26" s="72">
        <v>182.4745925</v>
      </c>
      <c r="K26" s="72">
        <v>266.0260475</v>
      </c>
      <c r="L26" s="1">
        <f t="shared" si="1"/>
        <v>63.293713037517286</v>
      </c>
      <c r="M26" s="1">
        <f t="shared" si="2"/>
        <v>68.365983447361643</v>
      </c>
      <c r="N26" s="1">
        <f t="shared" si="3"/>
        <v>68.754525256551432</v>
      </c>
      <c r="O26" s="1">
        <f t="shared" si="4"/>
        <v>68.592754061047344</v>
      </c>
      <c r="P26" s="35">
        <v>63.293713037517286</v>
      </c>
      <c r="Q26" s="35">
        <v>68.365983447361643</v>
      </c>
      <c r="R26" s="35">
        <v>68.754525256551432</v>
      </c>
      <c r="S26" s="35">
        <v>68.592754061047344</v>
      </c>
      <c r="T26" s="1" t="b">
        <f t="shared" si="5"/>
        <v>1</v>
      </c>
      <c r="U26" s="91">
        <f>P25-P26</f>
        <v>14.588088965119688</v>
      </c>
      <c r="V26" s="91">
        <f t="shared" ref="V26:W26" si="12">Q25-Q26</f>
        <v>6.8498915453385223</v>
      </c>
      <c r="W26" s="91">
        <f t="shared" si="12"/>
        <v>11.183218906362455</v>
      </c>
    </row>
    <row r="27" spans="1:23" ht="12" x14ac:dyDescent="0.3">
      <c r="A27" s="75"/>
      <c r="B27" s="75"/>
      <c r="C27" s="75"/>
      <c r="D27" s="72"/>
      <c r="E27" s="72"/>
      <c r="F27" s="72"/>
      <c r="G27" s="72"/>
      <c r="H27" s="72"/>
      <c r="I27" s="72"/>
      <c r="J27" s="72"/>
      <c r="K27" s="72"/>
      <c r="L27" s="1" t="str">
        <f t="shared" si="1"/>
        <v>x</v>
      </c>
      <c r="M27" s="1" t="str">
        <f t="shared" si="2"/>
        <v>x</v>
      </c>
      <c r="N27" s="1" t="str">
        <f t="shared" si="3"/>
        <v>x</v>
      </c>
      <c r="O27" s="1" t="str">
        <f t="shared" si="4"/>
        <v>x</v>
      </c>
      <c r="P27" s="35"/>
      <c r="Q27" s="35"/>
      <c r="R27" s="35"/>
      <c r="S27" s="35"/>
    </row>
    <row r="28" spans="1:23" ht="12" x14ac:dyDescent="0.3">
      <c r="A28" s="77">
        <v>7</v>
      </c>
      <c r="B28" s="77" t="s">
        <v>18</v>
      </c>
      <c r="C28" s="77" t="s">
        <v>5</v>
      </c>
      <c r="D28" s="78">
        <v>101.08314</v>
      </c>
      <c r="E28" s="78">
        <v>118.32203</v>
      </c>
      <c r="F28" s="78">
        <v>97.220532500000004</v>
      </c>
      <c r="G28" s="78">
        <v>116.40494</v>
      </c>
      <c r="H28" s="78">
        <v>3980.2933775000001</v>
      </c>
      <c r="I28" s="78">
        <v>4818.5429000000004</v>
      </c>
      <c r="J28" s="78">
        <v>4178.5970500000003</v>
      </c>
      <c r="K28" s="78">
        <v>5053.2698700000001</v>
      </c>
      <c r="L28" s="1">
        <f t="shared" si="1"/>
        <v>85.430532251686358</v>
      </c>
      <c r="M28" s="1">
        <f t="shared" si="2"/>
        <v>83.51924969850937</v>
      </c>
      <c r="N28" s="1">
        <f t="shared" si="3"/>
        <v>82.603672108014223</v>
      </c>
      <c r="O28" s="1">
        <f t="shared" si="4"/>
        <v>82.690953728936705</v>
      </c>
      <c r="P28" s="35">
        <v>85.430532251686358</v>
      </c>
      <c r="Q28" s="35">
        <v>83.51924969850937</v>
      </c>
      <c r="R28" s="35">
        <v>82.603672108014223</v>
      </c>
      <c r="S28" s="35">
        <v>82.690953728936705</v>
      </c>
      <c r="T28" s="1" t="b">
        <f t="shared" si="5"/>
        <v>0</v>
      </c>
    </row>
    <row r="29" spans="1:23" ht="12" x14ac:dyDescent="0.3">
      <c r="A29" s="75"/>
      <c r="B29" s="75"/>
      <c r="C29" s="75" t="s">
        <v>6</v>
      </c>
      <c r="D29" s="72">
        <v>17.09648</v>
      </c>
      <c r="E29" s="72">
        <v>27.557774999999999</v>
      </c>
      <c r="F29" s="72">
        <v>11.236834999999999</v>
      </c>
      <c r="G29" s="72">
        <v>15.058885</v>
      </c>
      <c r="H29" s="72">
        <v>859.47668999999996</v>
      </c>
      <c r="I29" s="72">
        <v>1259.35042</v>
      </c>
      <c r="J29" s="72">
        <v>887.81000500000005</v>
      </c>
      <c r="K29" s="72">
        <v>1301.9670799999999</v>
      </c>
      <c r="L29" s="1">
        <f t="shared" si="1"/>
        <v>62.038680553854583</v>
      </c>
      <c r="M29" s="1">
        <f t="shared" si="2"/>
        <v>74.619302823549006</v>
      </c>
      <c r="N29" s="1">
        <f t="shared" si="3"/>
        <v>68.247620070671033</v>
      </c>
      <c r="O29" s="1">
        <f t="shared" si="4"/>
        <v>68.189896552530357</v>
      </c>
      <c r="P29" s="35">
        <v>62.038680553854583</v>
      </c>
      <c r="Q29" s="35">
        <v>74.619302823549006</v>
      </c>
      <c r="R29" s="35">
        <v>68.247620070671033</v>
      </c>
      <c r="S29" s="35">
        <v>68.189896552530357</v>
      </c>
      <c r="T29" s="1" t="b">
        <f t="shared" si="5"/>
        <v>1</v>
      </c>
      <c r="U29" s="91">
        <f>P28-P29</f>
        <v>23.391851697831775</v>
      </c>
      <c r="V29" s="91">
        <f t="shared" ref="V29:W29" si="13">Q28-Q29</f>
        <v>8.8999468749603636</v>
      </c>
      <c r="W29" s="91">
        <f t="shared" si="13"/>
        <v>14.35605203734319</v>
      </c>
    </row>
    <row r="30" spans="1:23" ht="12" x14ac:dyDescent="0.3">
      <c r="A30" s="75"/>
      <c r="B30" s="75"/>
      <c r="C30" s="75"/>
      <c r="D30" s="72"/>
      <c r="E30" s="72"/>
      <c r="F30" s="72"/>
      <c r="G30" s="72"/>
      <c r="H30" s="72"/>
      <c r="I30" s="72"/>
      <c r="J30" s="72"/>
      <c r="K30" s="72"/>
      <c r="L30" s="1" t="str">
        <f t="shared" si="1"/>
        <v>x</v>
      </c>
      <c r="M30" s="1" t="str">
        <f t="shared" si="2"/>
        <v>x</v>
      </c>
      <c r="N30" s="1" t="str">
        <f t="shared" si="3"/>
        <v>x</v>
      </c>
      <c r="O30" s="1" t="str">
        <f t="shared" si="4"/>
        <v>x</v>
      </c>
      <c r="P30" s="35"/>
      <c r="Q30" s="35"/>
      <c r="R30" s="35"/>
      <c r="S30" s="35"/>
    </row>
    <row r="31" spans="1:23" ht="12" x14ac:dyDescent="0.3">
      <c r="A31" s="77">
        <v>8</v>
      </c>
      <c r="B31" s="77" t="s">
        <v>29</v>
      </c>
      <c r="C31" s="77" t="s">
        <v>5</v>
      </c>
      <c r="D31" s="78">
        <v>3.6516125000000001</v>
      </c>
      <c r="E31" s="78">
        <v>4.9624924999999998</v>
      </c>
      <c r="F31" s="78">
        <v>26.523975</v>
      </c>
      <c r="G31" s="78">
        <v>31.848935000000001</v>
      </c>
      <c r="H31" s="78">
        <v>979.66619500000002</v>
      </c>
      <c r="I31" s="78">
        <v>1231.582095</v>
      </c>
      <c r="J31" s="78">
        <v>1009.8417825</v>
      </c>
      <c r="K31" s="78">
        <v>1268.3935225</v>
      </c>
      <c r="L31" s="1">
        <f t="shared" si="1"/>
        <v>73.584242192809356</v>
      </c>
      <c r="M31" s="1">
        <f t="shared" si="2"/>
        <v>83.28057123417156</v>
      </c>
      <c r="N31" s="1">
        <f t="shared" si="3"/>
        <v>79.545342448324575</v>
      </c>
      <c r="O31" s="1">
        <f t="shared" si="4"/>
        <v>79.61581043946083</v>
      </c>
      <c r="P31" s="35">
        <v>73.584242192809356</v>
      </c>
      <c r="Q31" s="35">
        <v>83.28057123417156</v>
      </c>
      <c r="R31" s="35">
        <v>79.545342448324575</v>
      </c>
      <c r="S31" s="35">
        <v>79.61581043946083</v>
      </c>
      <c r="T31" s="1" t="b">
        <f t="shared" si="5"/>
        <v>1</v>
      </c>
      <c r="U31" s="91"/>
      <c r="V31" s="91"/>
      <c r="W31" s="91"/>
    </row>
    <row r="32" spans="1:23" ht="12" x14ac:dyDescent="0.3">
      <c r="A32" s="75"/>
      <c r="B32" s="75"/>
      <c r="C32" s="75" t="s">
        <v>6</v>
      </c>
      <c r="D32" s="72">
        <v>2.2646099999999998</v>
      </c>
      <c r="E32" s="72">
        <v>3.036035</v>
      </c>
      <c r="F32" s="72">
        <v>25.191107500000001</v>
      </c>
      <c r="G32" s="72">
        <v>40.6076075</v>
      </c>
      <c r="H32" s="72">
        <v>252.82016999999999</v>
      </c>
      <c r="I32" s="72">
        <v>371.02110499999998</v>
      </c>
      <c r="J32" s="72">
        <v>280.27588750000001</v>
      </c>
      <c r="K32" s="72">
        <v>414.66474749999998</v>
      </c>
      <c r="L32" s="1">
        <f t="shared" si="1"/>
        <v>74.591037323351003</v>
      </c>
      <c r="M32" s="1">
        <f t="shared" si="2"/>
        <v>62.035438802938593</v>
      </c>
      <c r="N32" s="1">
        <f t="shared" si="3"/>
        <v>68.141722018751466</v>
      </c>
      <c r="O32" s="1">
        <f t="shared" si="4"/>
        <v>67.590960936461101</v>
      </c>
      <c r="P32" s="35">
        <v>74.591037323351003</v>
      </c>
      <c r="Q32" s="35">
        <v>62.035438802938593</v>
      </c>
      <c r="R32" s="35">
        <v>68.141722018751466</v>
      </c>
      <c r="S32" s="35">
        <v>67.590960936461101</v>
      </c>
      <c r="T32" s="1" t="b">
        <f t="shared" si="5"/>
        <v>0</v>
      </c>
      <c r="U32" s="91">
        <f>P31-P32</f>
        <v>-1.0067951305416472</v>
      </c>
      <c r="V32" s="92">
        <f t="shared" ref="V32:W32" si="14">Q31-Q32</f>
        <v>21.245132431232967</v>
      </c>
      <c r="W32" s="91">
        <f t="shared" si="14"/>
        <v>11.40362042957311</v>
      </c>
    </row>
    <row r="33" spans="1:23" ht="12" x14ac:dyDescent="0.3">
      <c r="A33" s="75"/>
      <c r="B33" s="75"/>
      <c r="C33" s="75"/>
      <c r="D33" s="72"/>
      <c r="E33" s="72"/>
      <c r="F33" s="72"/>
      <c r="G33" s="72"/>
      <c r="H33" s="72"/>
      <c r="I33" s="72"/>
      <c r="J33" s="72"/>
      <c r="K33" s="72"/>
      <c r="L33" s="1" t="str">
        <f t="shared" si="1"/>
        <v>x</v>
      </c>
      <c r="M33" s="1" t="str">
        <f t="shared" si="2"/>
        <v>x</v>
      </c>
      <c r="N33" s="1" t="str">
        <f t="shared" si="3"/>
        <v>x</v>
      </c>
      <c r="O33" s="1" t="str">
        <f t="shared" si="4"/>
        <v>x</v>
      </c>
      <c r="P33" s="35"/>
      <c r="Q33" s="35"/>
      <c r="R33" s="35"/>
      <c r="S33" s="35"/>
    </row>
    <row r="34" spans="1:23" ht="12" x14ac:dyDescent="0.3">
      <c r="A34" s="77">
        <v>9</v>
      </c>
      <c r="B34" s="77" t="s">
        <v>38</v>
      </c>
      <c r="C34" s="77" t="s">
        <v>5</v>
      </c>
      <c r="D34" s="78">
        <v>52.728602500000001</v>
      </c>
      <c r="E34" s="78">
        <v>66.669735000000003</v>
      </c>
      <c r="F34" s="78">
        <v>100.6786075</v>
      </c>
      <c r="G34" s="78">
        <v>155.76959500000001</v>
      </c>
      <c r="H34" s="78">
        <v>1733.0343224999999</v>
      </c>
      <c r="I34" s="78">
        <v>2159.1516299999998</v>
      </c>
      <c r="J34" s="78">
        <v>1889.8944524999999</v>
      </c>
      <c r="K34" s="78">
        <v>2386.1607475000001</v>
      </c>
      <c r="L34" s="1">
        <f t="shared" si="1"/>
        <v>79.089263666639738</v>
      </c>
      <c r="M34" s="1">
        <f t="shared" si="2"/>
        <v>64.633028993880345</v>
      </c>
      <c r="N34" s="1">
        <f t="shared" si="3"/>
        <v>80.26459552078795</v>
      </c>
      <c r="O34" s="1">
        <f t="shared" si="4"/>
        <v>79.202310845153988</v>
      </c>
      <c r="P34" s="35">
        <v>79.089263666639738</v>
      </c>
      <c r="Q34" s="35">
        <v>64.633028993880345</v>
      </c>
      <c r="R34" s="35">
        <v>80.26459552078795</v>
      </c>
      <c r="S34" s="35">
        <v>79.202310845153988</v>
      </c>
      <c r="T34" s="1" t="b">
        <f t="shared" si="5"/>
        <v>1</v>
      </c>
    </row>
    <row r="35" spans="1:23" ht="12" x14ac:dyDescent="0.3">
      <c r="A35" s="75"/>
      <c r="B35" s="75"/>
      <c r="C35" s="75" t="s">
        <v>6</v>
      </c>
      <c r="D35" s="72">
        <v>7.2718699999999998</v>
      </c>
      <c r="E35" s="72">
        <v>10.1493675</v>
      </c>
      <c r="F35" s="72">
        <v>7.9300924999999998</v>
      </c>
      <c r="G35" s="72">
        <v>17.444959999999998</v>
      </c>
      <c r="H35" s="72">
        <v>475.24749250000002</v>
      </c>
      <c r="I35" s="72">
        <v>699.21955500000001</v>
      </c>
      <c r="J35" s="72">
        <v>490.79881749999998</v>
      </c>
      <c r="K35" s="72">
        <v>727.23009999999999</v>
      </c>
      <c r="L35" s="1">
        <f t="shared" si="1"/>
        <v>71.648504204818678</v>
      </c>
      <c r="M35" s="1">
        <f t="shared" si="2"/>
        <v>45.457785515128727</v>
      </c>
      <c r="N35" s="1">
        <f t="shared" si="3"/>
        <v>67.968278218420252</v>
      </c>
      <c r="O35" s="1">
        <f t="shared" si="4"/>
        <v>67.488793093135172</v>
      </c>
      <c r="P35" s="35">
        <v>71.648504204818678</v>
      </c>
      <c r="Q35" s="35">
        <v>45.457785515128727</v>
      </c>
      <c r="R35" s="35">
        <v>67.968278218420252</v>
      </c>
      <c r="S35" s="35">
        <v>67.488793093135172</v>
      </c>
      <c r="T35" s="1" t="b">
        <f t="shared" si="5"/>
        <v>0</v>
      </c>
      <c r="U35" s="91">
        <f>P34-P35</f>
        <v>7.4407594618210595</v>
      </c>
      <c r="V35" s="91">
        <f t="shared" ref="V35:W35" si="15">Q34-Q35</f>
        <v>19.175243478751618</v>
      </c>
      <c r="W35" s="91">
        <f t="shared" si="15"/>
        <v>12.296317302367697</v>
      </c>
    </row>
    <row r="36" spans="1:23" ht="12" x14ac:dyDescent="0.3">
      <c r="A36" s="75"/>
      <c r="B36" s="75"/>
      <c r="C36" s="75"/>
      <c r="D36" s="72"/>
      <c r="E36" s="72"/>
      <c r="F36" s="72"/>
      <c r="G36" s="72"/>
      <c r="H36" s="72"/>
      <c r="I36" s="72"/>
      <c r="J36" s="72"/>
      <c r="K36" s="72"/>
      <c r="L36" s="1" t="str">
        <f t="shared" si="1"/>
        <v>x</v>
      </c>
      <c r="M36" s="1" t="str">
        <f t="shared" si="2"/>
        <v>x</v>
      </c>
      <c r="N36" s="1" t="str">
        <f t="shared" si="3"/>
        <v>x</v>
      </c>
      <c r="O36" s="1" t="str">
        <f t="shared" si="4"/>
        <v>x</v>
      </c>
      <c r="P36" s="35"/>
      <c r="Q36" s="35"/>
      <c r="R36" s="35"/>
      <c r="S36" s="35"/>
    </row>
    <row r="37" spans="1:23" ht="12" x14ac:dyDescent="0.3">
      <c r="A37" s="77">
        <v>10</v>
      </c>
      <c r="B37" s="77" t="s">
        <v>17</v>
      </c>
      <c r="C37" s="77" t="s">
        <v>5</v>
      </c>
      <c r="D37" s="78"/>
      <c r="E37" s="78"/>
      <c r="F37" s="78">
        <v>4.3685099999999997</v>
      </c>
      <c r="G37" s="78">
        <v>6.8758749999999997</v>
      </c>
      <c r="H37" s="78">
        <v>2403.8452849999999</v>
      </c>
      <c r="I37" s="78">
        <v>3155.9727375000002</v>
      </c>
      <c r="J37" s="78">
        <v>2409.6701174999998</v>
      </c>
      <c r="K37" s="78">
        <v>3164.7301149999998</v>
      </c>
      <c r="L37" s="1" t="str">
        <f t="shared" si="1"/>
        <v>x</v>
      </c>
      <c r="M37" s="1">
        <f t="shared" si="2"/>
        <v>63.533877506499167</v>
      </c>
      <c r="N37" s="1">
        <f t="shared" si="3"/>
        <v>76.168125802766056</v>
      </c>
      <c r="O37" s="1">
        <f t="shared" si="4"/>
        <v>76.141409533747861</v>
      </c>
      <c r="P37" s="35"/>
      <c r="Q37" s="35">
        <v>63.533877506499167</v>
      </c>
      <c r="R37" s="35">
        <v>76.168125802766056</v>
      </c>
      <c r="S37" s="35">
        <v>76.141409533747861</v>
      </c>
      <c r="T37" s="1" t="b">
        <f t="shared" si="5"/>
        <v>1</v>
      </c>
    </row>
    <row r="38" spans="1:23" ht="12" x14ac:dyDescent="0.3">
      <c r="A38" s="75"/>
      <c r="B38" s="75"/>
      <c r="C38" s="75" t="s">
        <v>6</v>
      </c>
      <c r="D38" s="72"/>
      <c r="E38" s="72"/>
      <c r="F38" s="72"/>
      <c r="G38" s="72"/>
      <c r="H38" s="72">
        <v>603.37891749999994</v>
      </c>
      <c r="I38" s="72">
        <v>938.99058000000002</v>
      </c>
      <c r="J38" s="72">
        <v>605.056735</v>
      </c>
      <c r="K38" s="72">
        <v>942.05054500000006</v>
      </c>
      <c r="L38" s="1" t="str">
        <f t="shared" si="1"/>
        <v>x</v>
      </c>
      <c r="M38" s="1" t="str">
        <f t="shared" si="2"/>
        <v>x</v>
      </c>
      <c r="N38" s="1">
        <f t="shared" si="3"/>
        <v>64.258250333033146</v>
      </c>
      <c r="O38" s="1">
        <f t="shared" si="4"/>
        <v>64.227629633184904</v>
      </c>
      <c r="P38" s="35"/>
      <c r="Q38" s="35"/>
      <c r="R38" s="35">
        <v>64.258250333033146</v>
      </c>
      <c r="S38" s="35">
        <v>64.227629633184904</v>
      </c>
      <c r="T38" s="1" t="b">
        <f t="shared" si="5"/>
        <v>1</v>
      </c>
      <c r="U38" s="91"/>
      <c r="V38" s="91"/>
      <c r="W38" s="91">
        <f t="shared" ref="W38" si="16">R37-R38</f>
        <v>11.90987546973291</v>
      </c>
    </row>
    <row r="39" spans="1:23" ht="12" x14ac:dyDescent="0.3">
      <c r="A39" s="75"/>
      <c r="B39" s="75"/>
      <c r="C39" s="75"/>
      <c r="D39" s="72"/>
      <c r="E39" s="72"/>
      <c r="F39" s="72"/>
      <c r="G39" s="72"/>
      <c r="H39" s="72"/>
      <c r="I39" s="72"/>
      <c r="J39" s="72"/>
      <c r="K39" s="72"/>
      <c r="L39" s="1" t="str">
        <f t="shared" si="1"/>
        <v>x</v>
      </c>
      <c r="M39" s="1" t="str">
        <f t="shared" si="2"/>
        <v>x</v>
      </c>
      <c r="N39" s="1" t="str">
        <f t="shared" si="3"/>
        <v>x</v>
      </c>
      <c r="O39" s="1" t="str">
        <f t="shared" si="4"/>
        <v>x</v>
      </c>
      <c r="P39" s="35"/>
      <c r="Q39" s="35"/>
      <c r="R39" s="35"/>
      <c r="S39" s="35"/>
    </row>
    <row r="40" spans="1:23" ht="12" x14ac:dyDescent="0.3">
      <c r="A40" s="77">
        <v>11</v>
      </c>
      <c r="B40" s="77" t="s">
        <v>21</v>
      </c>
      <c r="C40" s="77" t="s">
        <v>5</v>
      </c>
      <c r="D40" s="78">
        <v>221.0760875</v>
      </c>
      <c r="E40" s="78">
        <v>283.08323000000001</v>
      </c>
      <c r="F40" s="78">
        <v>274.52454</v>
      </c>
      <c r="G40" s="78">
        <v>392.80523249999999</v>
      </c>
      <c r="H40" s="78">
        <v>1310.7420050000001</v>
      </c>
      <c r="I40" s="78">
        <v>1699.5210500000001</v>
      </c>
      <c r="J40" s="78">
        <v>1807.6650374999999</v>
      </c>
      <c r="K40" s="78">
        <v>2377.4539650000002</v>
      </c>
      <c r="L40" s="1">
        <f t="shared" si="1"/>
        <v>78.095790944592508</v>
      </c>
      <c r="M40" s="1">
        <f t="shared" si="2"/>
        <v>69.888208528383089</v>
      </c>
      <c r="N40" s="1">
        <f t="shared" si="3"/>
        <v>77.124199491380239</v>
      </c>
      <c r="O40" s="1">
        <f t="shared" si="4"/>
        <v>76.033650455982638</v>
      </c>
      <c r="P40" s="35">
        <v>78.095790944592508</v>
      </c>
      <c r="Q40" s="35">
        <v>69.888208528383089</v>
      </c>
      <c r="R40" s="35">
        <v>77.124199491380239</v>
      </c>
      <c r="S40" s="35">
        <v>76.033650455982638</v>
      </c>
      <c r="T40" s="1" t="b">
        <f t="shared" si="5"/>
        <v>0</v>
      </c>
    </row>
    <row r="41" spans="1:23" ht="12" x14ac:dyDescent="0.3">
      <c r="A41" s="75"/>
      <c r="B41" s="75"/>
      <c r="C41" s="75" t="s">
        <v>6</v>
      </c>
      <c r="D41" s="72">
        <v>11.532360000000001</v>
      </c>
      <c r="E41" s="72">
        <v>18.472954999999999</v>
      </c>
      <c r="F41" s="72">
        <v>45.362814999999998</v>
      </c>
      <c r="G41" s="72">
        <v>74.040262499999997</v>
      </c>
      <c r="H41" s="72">
        <v>284.83530000000002</v>
      </c>
      <c r="I41" s="72">
        <v>460.18410999999998</v>
      </c>
      <c r="J41" s="72">
        <v>341.905055</v>
      </c>
      <c r="K41" s="72">
        <v>552.9480575</v>
      </c>
      <c r="L41" s="1">
        <f t="shared" si="1"/>
        <v>62.428344571834891</v>
      </c>
      <c r="M41" s="1">
        <f t="shared" si="2"/>
        <v>61.267766304853396</v>
      </c>
      <c r="N41" s="1">
        <f t="shared" si="3"/>
        <v>61.895944212415337</v>
      </c>
      <c r="O41" s="1">
        <f t="shared" si="4"/>
        <v>61.833123448489552</v>
      </c>
      <c r="P41" s="35">
        <v>62.428344571834891</v>
      </c>
      <c r="Q41" s="35">
        <v>61.267766304853396</v>
      </c>
      <c r="R41" s="35">
        <v>61.895944212415337</v>
      </c>
      <c r="S41" s="35">
        <v>61.833123448489552</v>
      </c>
      <c r="T41" s="1" t="b">
        <f t="shared" si="5"/>
        <v>0</v>
      </c>
      <c r="U41" s="91">
        <f>P40-P41</f>
        <v>15.667446372757617</v>
      </c>
      <c r="V41" s="91">
        <f t="shared" ref="V41:W41" si="17">Q40-Q41</f>
        <v>8.6204422235296931</v>
      </c>
      <c r="W41" s="91">
        <f t="shared" si="17"/>
        <v>15.228255278964902</v>
      </c>
    </row>
    <row r="42" spans="1:23" ht="12" x14ac:dyDescent="0.3">
      <c r="A42" s="75"/>
      <c r="B42" s="75"/>
      <c r="C42" s="75"/>
      <c r="D42" s="72"/>
      <c r="E42" s="72"/>
      <c r="F42" s="72"/>
      <c r="G42" s="72"/>
      <c r="H42" s="72"/>
      <c r="I42" s="72"/>
      <c r="J42" s="72"/>
      <c r="K42" s="72"/>
      <c r="L42" s="1" t="str">
        <f t="shared" si="1"/>
        <v>x</v>
      </c>
      <c r="M42" s="1" t="str">
        <f t="shared" si="2"/>
        <v>x</v>
      </c>
      <c r="N42" s="1" t="str">
        <f t="shared" si="3"/>
        <v>x</v>
      </c>
      <c r="O42" s="1" t="str">
        <f t="shared" si="4"/>
        <v>x</v>
      </c>
      <c r="P42" s="35"/>
      <c r="Q42" s="35"/>
      <c r="R42" s="35"/>
      <c r="S42" s="35"/>
    </row>
    <row r="43" spans="1:23" ht="12" x14ac:dyDescent="0.3">
      <c r="A43" s="77">
        <v>12</v>
      </c>
      <c r="B43" s="77" t="s">
        <v>27</v>
      </c>
      <c r="C43" s="77" t="s">
        <v>5</v>
      </c>
      <c r="D43" s="78">
        <v>40.561197499999999</v>
      </c>
      <c r="E43" s="78">
        <v>51.463067500000001</v>
      </c>
      <c r="F43" s="78">
        <v>65.204139999999995</v>
      </c>
      <c r="G43" s="78">
        <v>89.638112500000005</v>
      </c>
      <c r="H43" s="78">
        <v>231.89843250000001</v>
      </c>
      <c r="I43" s="78">
        <v>289.88276250000001</v>
      </c>
      <c r="J43" s="78">
        <v>337.66377</v>
      </c>
      <c r="K43" s="78">
        <v>430.98394250000001</v>
      </c>
      <c r="L43" s="1">
        <f t="shared" si="1"/>
        <v>78.816128673247078</v>
      </c>
      <c r="M43" s="1">
        <f t="shared" si="2"/>
        <v>72.741536140667833</v>
      </c>
      <c r="N43" s="1">
        <f t="shared" si="3"/>
        <v>79.997317018806868</v>
      </c>
      <c r="O43" s="1">
        <f t="shared" si="4"/>
        <v>78.347181113365963</v>
      </c>
      <c r="P43" s="35">
        <v>78.816128673247078</v>
      </c>
      <c r="Q43" s="35">
        <v>72.741536140667833</v>
      </c>
      <c r="R43" s="35">
        <v>79.997317018806868</v>
      </c>
      <c r="S43" s="35">
        <v>78.347181113365963</v>
      </c>
      <c r="T43" s="1" t="b">
        <f t="shared" si="5"/>
        <v>1</v>
      </c>
    </row>
    <row r="44" spans="1:23" ht="12" x14ac:dyDescent="0.3">
      <c r="A44" s="75"/>
      <c r="B44" s="75"/>
      <c r="C44" s="75" t="s">
        <v>6</v>
      </c>
      <c r="D44" s="72">
        <v>3.7052174999999998</v>
      </c>
      <c r="E44" s="72">
        <v>5.8418175000000003</v>
      </c>
      <c r="F44" s="72">
        <v>5.7273075000000002</v>
      </c>
      <c r="G44" s="72">
        <v>11.122322499999999</v>
      </c>
      <c r="H44" s="72">
        <v>54.989404999999998</v>
      </c>
      <c r="I44" s="72">
        <v>88.676187499999997</v>
      </c>
      <c r="J44" s="72">
        <v>64.421930000000003</v>
      </c>
      <c r="K44" s="72">
        <v>105.6403275</v>
      </c>
      <c r="L44" s="1">
        <f t="shared" si="1"/>
        <v>63.425766039421802</v>
      </c>
      <c r="M44" s="1">
        <f t="shared" si="2"/>
        <v>51.493808959414736</v>
      </c>
      <c r="N44" s="1">
        <f t="shared" si="3"/>
        <v>62.01146728370567</v>
      </c>
      <c r="O44" s="1">
        <f t="shared" si="4"/>
        <v>60.982327037939186</v>
      </c>
      <c r="P44" s="35">
        <v>63.425766039421802</v>
      </c>
      <c r="Q44" s="35">
        <v>51.493808959414736</v>
      </c>
      <c r="R44" s="35">
        <v>62.01146728370567</v>
      </c>
      <c r="S44" s="35">
        <v>60.982327037939186</v>
      </c>
      <c r="T44" s="1" t="b">
        <f t="shared" si="5"/>
        <v>0</v>
      </c>
      <c r="U44" s="91">
        <f>P43-P44</f>
        <v>15.390362633825276</v>
      </c>
      <c r="V44" s="92">
        <f t="shared" ref="V44:W44" si="18">Q43-Q44</f>
        <v>21.247727181253097</v>
      </c>
      <c r="W44" s="91">
        <f t="shared" si="18"/>
        <v>17.985849735101198</v>
      </c>
    </row>
    <row r="45" spans="1:23" ht="12" x14ac:dyDescent="0.3">
      <c r="A45" s="75"/>
      <c r="B45" s="75"/>
      <c r="C45" s="75"/>
      <c r="D45" s="72"/>
      <c r="E45" s="72"/>
      <c r="F45" s="72"/>
      <c r="G45" s="72"/>
      <c r="H45" s="72"/>
      <c r="I45" s="72"/>
      <c r="J45" s="72"/>
      <c r="K45" s="72"/>
      <c r="L45" s="1" t="str">
        <f t="shared" si="1"/>
        <v>x</v>
      </c>
      <c r="M45" s="1" t="str">
        <f t="shared" si="2"/>
        <v>x</v>
      </c>
      <c r="N45" s="1" t="str">
        <f t="shared" si="3"/>
        <v>x</v>
      </c>
      <c r="O45" s="1" t="str">
        <f t="shared" si="4"/>
        <v>x</v>
      </c>
      <c r="P45" s="35"/>
      <c r="Q45" s="35"/>
      <c r="R45" s="35"/>
      <c r="S45" s="35"/>
    </row>
    <row r="46" spans="1:23" ht="12" x14ac:dyDescent="0.3">
      <c r="A46" s="77">
        <v>13</v>
      </c>
      <c r="B46" s="77" t="s">
        <v>34</v>
      </c>
      <c r="C46" s="77" t="s">
        <v>5</v>
      </c>
      <c r="D46" s="78">
        <v>115.64790499999999</v>
      </c>
      <c r="E46" s="78">
        <v>141.66905249999999</v>
      </c>
      <c r="F46" s="78">
        <v>312.73765250000002</v>
      </c>
      <c r="G46" s="78">
        <v>399.51248750000002</v>
      </c>
      <c r="H46" s="78">
        <v>3236.0922624999998</v>
      </c>
      <c r="I46" s="78">
        <v>4099.2940749999998</v>
      </c>
      <c r="J46" s="78">
        <v>3664.4778200000001</v>
      </c>
      <c r="K46" s="78">
        <v>4640.4756150000003</v>
      </c>
      <c r="L46" s="1">
        <f t="shared" si="1"/>
        <v>81.632440507781325</v>
      </c>
      <c r="M46" s="1">
        <f t="shared" si="2"/>
        <v>78.279819100773423</v>
      </c>
      <c r="N46" s="1">
        <f t="shared" si="3"/>
        <v>78.942671672073203</v>
      </c>
      <c r="O46" s="1">
        <f t="shared" si="4"/>
        <v>78.967720639557754</v>
      </c>
      <c r="P46" s="35">
        <v>81.632440507781325</v>
      </c>
      <c r="Q46" s="35">
        <v>78.279819100773423</v>
      </c>
      <c r="R46" s="35">
        <v>78.942671672073203</v>
      </c>
      <c r="S46" s="35">
        <v>78.967720639557754</v>
      </c>
      <c r="T46" s="1" t="b">
        <f t="shared" si="5"/>
        <v>0</v>
      </c>
      <c r="U46" s="91"/>
      <c r="V46" s="91"/>
      <c r="W46" s="91"/>
    </row>
    <row r="47" spans="1:23" ht="12" x14ac:dyDescent="0.3">
      <c r="A47" s="75"/>
      <c r="B47" s="75"/>
      <c r="C47" s="75" t="s">
        <v>6</v>
      </c>
      <c r="D47" s="72"/>
      <c r="E47" s="72">
        <v>6.82064</v>
      </c>
      <c r="F47" s="72">
        <v>60.262824999999999</v>
      </c>
      <c r="G47" s="72">
        <v>93.069542499999997</v>
      </c>
      <c r="H47" s="72">
        <v>800.4124875</v>
      </c>
      <c r="I47" s="72">
        <v>1323.2546474999999</v>
      </c>
      <c r="J47" s="72">
        <v>864.35163</v>
      </c>
      <c r="K47" s="72">
        <v>1423.14483</v>
      </c>
      <c r="L47" s="1" t="str">
        <f t="shared" si="1"/>
        <v>x</v>
      </c>
      <c r="M47" s="1">
        <f t="shared" si="2"/>
        <v>64.750318290218317</v>
      </c>
      <c r="N47" s="1">
        <f t="shared" si="3"/>
        <v>60.488167490074886</v>
      </c>
      <c r="O47" s="1">
        <f t="shared" si="4"/>
        <v>60.735324457455256</v>
      </c>
      <c r="P47" s="35"/>
      <c r="Q47" s="35">
        <v>64.750318290218317</v>
      </c>
      <c r="R47" s="35">
        <v>60.488167490074886</v>
      </c>
      <c r="S47" s="35">
        <v>60.735324457455256</v>
      </c>
      <c r="T47" s="1" t="b">
        <f t="shared" si="5"/>
        <v>1</v>
      </c>
      <c r="U47" s="91"/>
      <c r="V47" s="91">
        <f t="shared" ref="V47:W47" si="19">Q46-Q47</f>
        <v>13.529500810555106</v>
      </c>
      <c r="W47" s="91">
        <f t="shared" si="19"/>
        <v>18.454504181998317</v>
      </c>
    </row>
    <row r="48" spans="1:23" ht="12" x14ac:dyDescent="0.3">
      <c r="A48" s="75"/>
      <c r="B48" s="75"/>
      <c r="C48" s="75"/>
      <c r="D48" s="72"/>
      <c r="E48" s="72"/>
      <c r="F48" s="72"/>
      <c r="G48" s="72"/>
      <c r="H48" s="72"/>
      <c r="I48" s="72"/>
      <c r="J48" s="72"/>
      <c r="K48" s="72"/>
      <c r="L48" s="1" t="str">
        <f t="shared" si="1"/>
        <v>x</v>
      </c>
      <c r="M48" s="1" t="str">
        <f t="shared" si="2"/>
        <v>x</v>
      </c>
      <c r="N48" s="1" t="str">
        <f t="shared" si="3"/>
        <v>x</v>
      </c>
      <c r="O48" s="1" t="str">
        <f t="shared" si="4"/>
        <v>x</v>
      </c>
      <c r="P48" s="35"/>
      <c r="Q48" s="35"/>
      <c r="R48" s="35"/>
      <c r="S48" s="35"/>
    </row>
    <row r="49" spans="1:23" ht="12" x14ac:dyDescent="0.3">
      <c r="A49" s="77">
        <v>14</v>
      </c>
      <c r="B49" s="77" t="s">
        <v>30</v>
      </c>
      <c r="C49" s="77" t="s">
        <v>5</v>
      </c>
      <c r="D49" s="78">
        <v>69.738902499999995</v>
      </c>
      <c r="E49" s="78">
        <v>86.696217500000003</v>
      </c>
      <c r="F49" s="78">
        <v>38.609954999999999</v>
      </c>
      <c r="G49" s="78">
        <v>51.820897500000001</v>
      </c>
      <c r="H49" s="78">
        <v>3536.9817750000002</v>
      </c>
      <c r="I49" s="78">
        <v>4475.9847600000003</v>
      </c>
      <c r="J49" s="78">
        <v>3645.3306324999999</v>
      </c>
      <c r="K49" s="78">
        <v>4614.5018749999999</v>
      </c>
      <c r="L49" s="1">
        <f t="shared" si="1"/>
        <v>80.440536520523509</v>
      </c>
      <c r="M49" s="1">
        <f t="shared" si="2"/>
        <v>74.506534743054189</v>
      </c>
      <c r="N49" s="1">
        <f t="shared" si="3"/>
        <v>79.021309603386584</v>
      </c>
      <c r="O49" s="1">
        <f t="shared" si="4"/>
        <v>78.99727275546941</v>
      </c>
      <c r="P49" s="35">
        <v>80.440536520523509</v>
      </c>
      <c r="Q49" s="35">
        <v>74.506534743054189</v>
      </c>
      <c r="R49" s="35">
        <v>79.021309603386584</v>
      </c>
      <c r="S49" s="35">
        <v>78.99727275546941</v>
      </c>
      <c r="T49" s="1" t="b">
        <f t="shared" si="5"/>
        <v>0</v>
      </c>
    </row>
    <row r="50" spans="1:23" ht="12" x14ac:dyDescent="0.3">
      <c r="A50" s="75"/>
      <c r="B50" s="75"/>
      <c r="C50" s="75" t="s">
        <v>6</v>
      </c>
      <c r="D50" s="72">
        <v>9.4585699999999999</v>
      </c>
      <c r="E50" s="72">
        <v>14.63438</v>
      </c>
      <c r="F50" s="72">
        <v>7.8692349999999998</v>
      </c>
      <c r="G50" s="72">
        <v>12.312967499999999</v>
      </c>
      <c r="H50" s="72">
        <v>689.749145</v>
      </c>
      <c r="I50" s="72">
        <v>1159.45875</v>
      </c>
      <c r="J50" s="72">
        <v>707.07695000000001</v>
      </c>
      <c r="K50" s="72">
        <v>1186.4060975</v>
      </c>
      <c r="L50" s="1">
        <f t="shared" si="1"/>
        <v>64.632529700609112</v>
      </c>
      <c r="M50" s="1">
        <f t="shared" si="2"/>
        <v>63.910141889028786</v>
      </c>
      <c r="N50" s="1">
        <f t="shared" si="3"/>
        <v>59.488890398213819</v>
      </c>
      <c r="O50" s="1">
        <f t="shared" si="4"/>
        <v>59.598222858931329</v>
      </c>
      <c r="P50" s="35">
        <v>64.632529700609112</v>
      </c>
      <c r="Q50" s="35">
        <v>63.910141889028786</v>
      </c>
      <c r="R50" s="35">
        <v>59.488890398213819</v>
      </c>
      <c r="S50" s="35">
        <v>59.598222858931329</v>
      </c>
      <c r="T50" s="1" t="b">
        <f t="shared" si="5"/>
        <v>0</v>
      </c>
      <c r="U50" s="91">
        <f>P49-P50</f>
        <v>15.808006819914397</v>
      </c>
      <c r="V50" s="91">
        <f t="shared" ref="V50:W50" si="20">Q49-Q50</f>
        <v>10.596392854025403</v>
      </c>
      <c r="W50" s="91">
        <f t="shared" si="20"/>
        <v>19.532419205172765</v>
      </c>
    </row>
    <row r="51" spans="1:23" ht="12" x14ac:dyDescent="0.3">
      <c r="A51" s="75"/>
      <c r="B51" s="75"/>
      <c r="C51" s="75"/>
      <c r="D51" s="72"/>
      <c r="E51" s="72"/>
      <c r="F51" s="72"/>
      <c r="G51" s="72"/>
      <c r="H51" s="72"/>
      <c r="I51" s="72"/>
      <c r="J51" s="72"/>
      <c r="K51" s="72"/>
      <c r="L51" s="1" t="str">
        <f t="shared" si="1"/>
        <v>x</v>
      </c>
      <c r="M51" s="1" t="str">
        <f t="shared" si="2"/>
        <v>x</v>
      </c>
      <c r="N51" s="1" t="str">
        <f t="shared" si="3"/>
        <v>x</v>
      </c>
      <c r="O51" s="1" t="str">
        <f t="shared" si="4"/>
        <v>x</v>
      </c>
      <c r="P51" s="35"/>
      <c r="Q51" s="35"/>
      <c r="R51" s="35"/>
      <c r="S51" s="35"/>
    </row>
    <row r="52" spans="1:23" ht="12" x14ac:dyDescent="0.3">
      <c r="A52" s="77">
        <v>15</v>
      </c>
      <c r="B52" s="77" t="s">
        <v>37</v>
      </c>
      <c r="C52" s="77" t="s">
        <v>5</v>
      </c>
      <c r="D52" s="78">
        <v>10.2100425</v>
      </c>
      <c r="E52" s="78">
        <v>13.354872500000001</v>
      </c>
      <c r="F52" s="78">
        <v>9.4143524999999997</v>
      </c>
      <c r="G52" s="78">
        <v>12.363605</v>
      </c>
      <c r="H52" s="78">
        <v>2044.7144375</v>
      </c>
      <c r="I52" s="78">
        <v>2682.6750149999998</v>
      </c>
      <c r="J52" s="78">
        <v>2064.3388325000001</v>
      </c>
      <c r="K52" s="78">
        <v>2708.3934924999999</v>
      </c>
      <c r="L52" s="1">
        <f t="shared" si="1"/>
        <v>76.451815620104185</v>
      </c>
      <c r="M52" s="1">
        <f t="shared" si="2"/>
        <v>76.14569132546697</v>
      </c>
      <c r="N52" s="1">
        <f t="shared" si="3"/>
        <v>76.219237368190875</v>
      </c>
      <c r="O52" s="1">
        <f t="shared" si="4"/>
        <v>76.220048461071258</v>
      </c>
      <c r="P52" s="35">
        <v>76.451815620104185</v>
      </c>
      <c r="Q52" s="35">
        <v>76.14569132546697</v>
      </c>
      <c r="R52" s="35">
        <v>76.219237368190875</v>
      </c>
      <c r="S52" s="35">
        <v>76.220048461071258</v>
      </c>
      <c r="T52" s="1" t="b">
        <f t="shared" si="5"/>
        <v>0</v>
      </c>
    </row>
    <row r="53" spans="1:23" ht="12" x14ac:dyDescent="0.3">
      <c r="A53" s="75"/>
      <c r="B53" s="75"/>
      <c r="C53" s="75" t="s">
        <v>6</v>
      </c>
      <c r="D53" s="72">
        <v>4.094055</v>
      </c>
      <c r="E53" s="72">
        <v>5.79697</v>
      </c>
      <c r="F53" s="72"/>
      <c r="G53" s="72">
        <v>2.60039</v>
      </c>
      <c r="H53" s="72">
        <v>413.06658750000003</v>
      </c>
      <c r="I53" s="72">
        <v>709.43756250000001</v>
      </c>
      <c r="J53" s="72">
        <v>418.54547250000002</v>
      </c>
      <c r="K53" s="72">
        <v>717.83492249999995</v>
      </c>
      <c r="L53" s="1">
        <f t="shared" si="1"/>
        <v>70.624050150337169</v>
      </c>
      <c r="M53" s="1" t="str">
        <f t="shared" si="2"/>
        <v>x</v>
      </c>
      <c r="N53" s="1">
        <f t="shared" si="3"/>
        <v>58.224516058099198</v>
      </c>
      <c r="O53" s="1">
        <f t="shared" si="4"/>
        <v>58.306646748577499</v>
      </c>
      <c r="P53" s="35">
        <v>70.624050150337169</v>
      </c>
      <c r="Q53" s="35"/>
      <c r="R53" s="35">
        <v>58.224516058099198</v>
      </c>
      <c r="S53" s="35">
        <v>58.306646748577499</v>
      </c>
      <c r="T53" s="1" t="b">
        <f t="shared" si="5"/>
        <v>0</v>
      </c>
      <c r="U53" s="91">
        <f>P52-P53</f>
        <v>5.8277654697670158</v>
      </c>
      <c r="V53" s="91"/>
      <c r="W53" s="91">
        <f t="shared" ref="W53" si="21">R52-R53</f>
        <v>17.994721310091677</v>
      </c>
    </row>
    <row r="54" spans="1:23" ht="12" x14ac:dyDescent="0.3">
      <c r="A54" s="75"/>
      <c r="B54" s="75"/>
      <c r="C54" s="75"/>
      <c r="D54" s="72"/>
      <c r="E54" s="72"/>
      <c r="F54" s="72"/>
      <c r="G54" s="72"/>
      <c r="H54" s="72"/>
      <c r="I54" s="72"/>
      <c r="J54" s="72"/>
      <c r="K54" s="72"/>
      <c r="L54" s="1" t="str">
        <f t="shared" si="1"/>
        <v>x</v>
      </c>
      <c r="M54" s="1" t="str">
        <f t="shared" si="2"/>
        <v>x</v>
      </c>
      <c r="N54" s="1" t="str">
        <f t="shared" si="3"/>
        <v>x</v>
      </c>
      <c r="O54" s="1" t="str">
        <f t="shared" si="4"/>
        <v>x</v>
      </c>
      <c r="P54" s="35"/>
      <c r="Q54" s="35"/>
      <c r="R54" s="35"/>
      <c r="S54" s="35"/>
    </row>
    <row r="55" spans="1:23" ht="12" x14ac:dyDescent="0.3">
      <c r="A55" s="77">
        <v>16</v>
      </c>
      <c r="B55" s="77" t="s">
        <v>32</v>
      </c>
      <c r="C55" s="77" t="s">
        <v>5</v>
      </c>
      <c r="D55" s="78">
        <v>385.68038999999999</v>
      </c>
      <c r="E55" s="78">
        <v>491.08648749999998</v>
      </c>
      <c r="F55" s="78">
        <v>409.85825999999997</v>
      </c>
      <c r="G55" s="78">
        <v>615.46154000000001</v>
      </c>
      <c r="H55" s="78">
        <v>2606.7824725</v>
      </c>
      <c r="I55" s="78">
        <v>3054.3387899999998</v>
      </c>
      <c r="J55" s="78">
        <v>3402.3211225</v>
      </c>
      <c r="K55" s="78">
        <v>4160.8868174999998</v>
      </c>
      <c r="L55" s="1">
        <f t="shared" si="1"/>
        <v>78.536143798906707</v>
      </c>
      <c r="M55" s="1">
        <f t="shared" si="2"/>
        <v>66.593642878156118</v>
      </c>
      <c r="N55" s="1">
        <f t="shared" si="3"/>
        <v>85.346867251094963</v>
      </c>
      <c r="O55" s="1">
        <f t="shared" si="4"/>
        <v>81.769134122812517</v>
      </c>
      <c r="P55" s="35">
        <v>78.536143798906707</v>
      </c>
      <c r="Q55" s="35">
        <v>66.593642878156118</v>
      </c>
      <c r="R55" s="35">
        <v>85.346867251094963</v>
      </c>
      <c r="S55" s="35">
        <v>81.769134122812517</v>
      </c>
      <c r="T55" s="1" t="b">
        <f t="shared" si="5"/>
        <v>1</v>
      </c>
    </row>
    <row r="56" spans="1:23" ht="12" x14ac:dyDescent="0.3">
      <c r="A56" s="75"/>
      <c r="B56" s="75"/>
      <c r="C56" s="75" t="s">
        <v>6</v>
      </c>
      <c r="D56" s="72">
        <v>46.548625000000001</v>
      </c>
      <c r="E56" s="72">
        <v>81.301259999999999</v>
      </c>
      <c r="F56" s="72">
        <v>55.284232500000002</v>
      </c>
      <c r="G56" s="72">
        <v>129.09325749999999</v>
      </c>
      <c r="H56" s="72">
        <v>585.93800999999996</v>
      </c>
      <c r="I56" s="72">
        <v>1046.3089525</v>
      </c>
      <c r="J56" s="72">
        <v>687.77086750000001</v>
      </c>
      <c r="K56" s="72">
        <v>1256.7034699999999</v>
      </c>
      <c r="L56" s="1">
        <f t="shared" si="1"/>
        <v>57.254493964792182</v>
      </c>
      <c r="M56" s="1">
        <f t="shared" si="2"/>
        <v>42.825034839639088</v>
      </c>
      <c r="N56" s="1">
        <f t="shared" si="3"/>
        <v>56.000477545373961</v>
      </c>
      <c r="O56" s="1">
        <f t="shared" si="4"/>
        <v>54.728174459484869</v>
      </c>
      <c r="P56" s="35">
        <v>57.254493964792182</v>
      </c>
      <c r="Q56" s="35">
        <v>42.825034839639088</v>
      </c>
      <c r="R56" s="35">
        <v>56.000477545373961</v>
      </c>
      <c r="S56" s="35">
        <v>54.728174459484869</v>
      </c>
      <c r="T56" s="1" t="b">
        <f t="shared" si="5"/>
        <v>0</v>
      </c>
      <c r="U56" s="91">
        <f>P55-P56</f>
        <v>21.281649834114525</v>
      </c>
      <c r="V56" s="92">
        <f t="shared" ref="V56:W56" si="22">Q55-Q56</f>
        <v>23.76860803851703</v>
      </c>
      <c r="W56" s="91">
        <f t="shared" si="22"/>
        <v>29.346389705721002</v>
      </c>
    </row>
    <row r="57" spans="1:23" ht="12" x14ac:dyDescent="0.3">
      <c r="A57" s="75"/>
      <c r="B57" s="75"/>
      <c r="C57" s="75"/>
      <c r="D57" s="72"/>
      <c r="E57" s="72"/>
      <c r="F57" s="72"/>
      <c r="G57" s="72"/>
      <c r="H57" s="72"/>
      <c r="I57" s="72"/>
      <c r="J57" s="72"/>
      <c r="K57" s="72"/>
      <c r="L57" s="1" t="str">
        <f t="shared" si="1"/>
        <v>x</v>
      </c>
      <c r="M57" s="1" t="str">
        <f t="shared" si="2"/>
        <v>x</v>
      </c>
      <c r="N57" s="1" t="str">
        <f t="shared" si="3"/>
        <v>x</v>
      </c>
      <c r="O57" s="1" t="str">
        <f t="shared" si="4"/>
        <v>x</v>
      </c>
      <c r="P57" s="35"/>
      <c r="Q57" s="35"/>
      <c r="R57" s="35"/>
      <c r="S57" s="35"/>
    </row>
    <row r="58" spans="1:23" ht="12" x14ac:dyDescent="0.3">
      <c r="A58" s="77">
        <v>17</v>
      </c>
      <c r="B58" s="77" t="s">
        <v>26</v>
      </c>
      <c r="C58" s="77" t="s">
        <v>5</v>
      </c>
      <c r="D58" s="78">
        <v>796.40267500000004</v>
      </c>
      <c r="E58" s="78">
        <v>1289.1594250000001</v>
      </c>
      <c r="F58" s="78">
        <v>1855.31105</v>
      </c>
      <c r="G58" s="78">
        <v>3059.0499</v>
      </c>
      <c r="H58" s="78">
        <v>14881.449525</v>
      </c>
      <c r="I58" s="78">
        <v>22545.0481</v>
      </c>
      <c r="J58" s="78">
        <v>17533.163250000001</v>
      </c>
      <c r="K58" s="78">
        <v>26893.257425</v>
      </c>
      <c r="L58" s="1">
        <f t="shared" si="1"/>
        <v>61.776895824967497</v>
      </c>
      <c r="M58" s="1">
        <f t="shared" si="2"/>
        <v>60.649911268201286</v>
      </c>
      <c r="N58" s="1">
        <f t="shared" si="3"/>
        <v>66.007619318408103</v>
      </c>
      <c r="O58" s="1">
        <f t="shared" si="4"/>
        <v>65.195386980906065</v>
      </c>
      <c r="P58" s="35">
        <v>61.776895824967497</v>
      </c>
      <c r="Q58" s="35">
        <v>60.649911268201286</v>
      </c>
      <c r="R58" s="35">
        <v>66.007619318408103</v>
      </c>
      <c r="S58" s="35">
        <v>65.195386980906065</v>
      </c>
      <c r="T58" s="1" t="b">
        <f t="shared" si="5"/>
        <v>1</v>
      </c>
    </row>
    <row r="59" spans="1:23" ht="12" x14ac:dyDescent="0.3">
      <c r="A59" s="75"/>
      <c r="B59" s="75"/>
      <c r="C59" s="75" t="s">
        <v>6</v>
      </c>
      <c r="D59" s="72">
        <v>113.91160000000001</v>
      </c>
      <c r="E59" s="72">
        <v>208.28025</v>
      </c>
      <c r="F59" s="72">
        <v>309.74290000000002</v>
      </c>
      <c r="G59" s="72">
        <v>529.96057499999995</v>
      </c>
      <c r="H59" s="72">
        <v>4172.568225</v>
      </c>
      <c r="I59" s="72">
        <v>7738.9670999999998</v>
      </c>
      <c r="J59" s="72">
        <v>4596.2227249999996</v>
      </c>
      <c r="K59" s="72">
        <v>8477.2079250000006</v>
      </c>
      <c r="L59" s="1">
        <f t="shared" si="1"/>
        <v>54.691503395065062</v>
      </c>
      <c r="M59" s="1">
        <f t="shared" si="2"/>
        <v>58.44640424431573</v>
      </c>
      <c r="N59" s="1">
        <f t="shared" si="3"/>
        <v>53.916345309182155</v>
      </c>
      <c r="O59" s="1">
        <f t="shared" si="4"/>
        <v>54.21859137659407</v>
      </c>
      <c r="P59" s="35">
        <v>54.691503395065062</v>
      </c>
      <c r="Q59" s="35">
        <v>58.44640424431573</v>
      </c>
      <c r="R59" s="35">
        <v>53.916345309182155</v>
      </c>
      <c r="S59" s="35">
        <v>54.21859137659407</v>
      </c>
      <c r="T59" s="1" t="b">
        <f t="shared" si="5"/>
        <v>0</v>
      </c>
      <c r="U59" s="91">
        <f>P58-P59</f>
        <v>7.0853924299024342</v>
      </c>
      <c r="V59" s="91">
        <f t="shared" ref="V59:W59" si="23">Q58-Q59</f>
        <v>2.2035070238855567</v>
      </c>
      <c r="W59" s="91">
        <f t="shared" si="23"/>
        <v>12.091274009225948</v>
      </c>
    </row>
    <row r="60" spans="1:23" ht="12" x14ac:dyDescent="0.3">
      <c r="A60" s="75"/>
      <c r="B60" s="75"/>
      <c r="C60" s="75"/>
      <c r="D60" s="72"/>
      <c r="E60" s="72"/>
      <c r="F60" s="72"/>
      <c r="G60" s="72"/>
      <c r="H60" s="72"/>
      <c r="I60" s="72"/>
      <c r="J60" s="72"/>
      <c r="K60" s="72"/>
      <c r="L60" s="1" t="str">
        <f t="shared" si="1"/>
        <v>x</v>
      </c>
      <c r="M60" s="1" t="str">
        <f t="shared" si="2"/>
        <v>x</v>
      </c>
      <c r="N60" s="1" t="str">
        <f t="shared" si="3"/>
        <v>x</v>
      </c>
      <c r="O60" s="1" t="str">
        <f t="shared" si="4"/>
        <v>x</v>
      </c>
      <c r="P60" s="35"/>
      <c r="Q60" s="35"/>
      <c r="R60" s="35"/>
      <c r="S60" s="35"/>
    </row>
    <row r="61" spans="1:23" ht="12" x14ac:dyDescent="0.3">
      <c r="A61" s="77">
        <v>18</v>
      </c>
      <c r="B61" s="77" t="s">
        <v>24</v>
      </c>
      <c r="C61" s="77" t="s">
        <v>5</v>
      </c>
      <c r="D61" s="78">
        <v>553.35251500000004</v>
      </c>
      <c r="E61" s="78">
        <v>682.32239000000004</v>
      </c>
      <c r="F61" s="78">
        <v>1991.8101650000001</v>
      </c>
      <c r="G61" s="78">
        <v>3288.6272325</v>
      </c>
      <c r="H61" s="78">
        <v>19085.891482999999</v>
      </c>
      <c r="I61" s="78">
        <v>24249.371412</v>
      </c>
      <c r="J61" s="78">
        <v>21640.315429999999</v>
      </c>
      <c r="K61" s="78">
        <v>28243.464432000001</v>
      </c>
      <c r="L61" s="1">
        <f t="shared" si="1"/>
        <v>81.098396170174041</v>
      </c>
      <c r="M61" s="1">
        <f t="shared" si="2"/>
        <v>60.566614097087395</v>
      </c>
      <c r="N61" s="1">
        <f t="shared" si="3"/>
        <v>78.706747316160076</v>
      </c>
      <c r="O61" s="1">
        <f t="shared" si="4"/>
        <v>76.62061246807032</v>
      </c>
      <c r="P61" s="35">
        <v>81.098396170174041</v>
      </c>
      <c r="Q61" s="35">
        <v>60.566614097087395</v>
      </c>
      <c r="R61" s="35">
        <v>78.706747316160076</v>
      </c>
      <c r="S61" s="35">
        <v>76.62061246807032</v>
      </c>
      <c r="T61" s="1" t="b">
        <f t="shared" si="5"/>
        <v>0</v>
      </c>
    </row>
    <row r="62" spans="1:23" ht="12" x14ac:dyDescent="0.3">
      <c r="A62" s="75"/>
      <c r="B62" s="75"/>
      <c r="C62" s="75" t="s">
        <v>6</v>
      </c>
      <c r="D62" s="72">
        <v>202.61649249999999</v>
      </c>
      <c r="E62" s="72">
        <v>356.47880249999997</v>
      </c>
      <c r="F62" s="72">
        <v>454.40562499999999</v>
      </c>
      <c r="G62" s="72">
        <v>913.59991500000001</v>
      </c>
      <c r="H62" s="72">
        <v>3853.0094949999998</v>
      </c>
      <c r="I62" s="72">
        <v>7112.81466</v>
      </c>
      <c r="J62" s="72">
        <v>4511.1043325000001</v>
      </c>
      <c r="K62" s="72">
        <v>8384.3114700000006</v>
      </c>
      <c r="L62" s="1">
        <f t="shared" si="1"/>
        <v>56.838300364297261</v>
      </c>
      <c r="M62" s="1">
        <f t="shared" si="2"/>
        <v>49.737923300923249</v>
      </c>
      <c r="N62" s="1">
        <f t="shared" si="3"/>
        <v>54.169968981027829</v>
      </c>
      <c r="O62" s="1">
        <f t="shared" si="4"/>
        <v>53.80411198511927</v>
      </c>
      <c r="P62" s="35">
        <v>56.838300364297261</v>
      </c>
      <c r="Q62" s="35">
        <v>49.737923300923249</v>
      </c>
      <c r="R62" s="35">
        <v>54.169968981027829</v>
      </c>
      <c r="S62" s="35">
        <v>53.80411198511927</v>
      </c>
      <c r="T62" s="1" t="b">
        <f t="shared" si="5"/>
        <v>0</v>
      </c>
      <c r="U62" s="91">
        <f>P61-P62</f>
        <v>24.26009580587678</v>
      </c>
      <c r="V62" s="91">
        <f t="shared" ref="V62:W62" si="24">Q61-Q62</f>
        <v>10.828690796164146</v>
      </c>
      <c r="W62" s="91">
        <f t="shared" si="24"/>
        <v>24.536778335132247</v>
      </c>
    </row>
    <row r="63" spans="1:23" ht="12" x14ac:dyDescent="0.3">
      <c r="A63" s="75"/>
      <c r="B63" s="75"/>
      <c r="C63" s="75"/>
      <c r="D63" s="72"/>
      <c r="E63" s="72"/>
      <c r="F63" s="72"/>
      <c r="G63" s="72"/>
      <c r="H63" s="72"/>
      <c r="I63" s="72"/>
      <c r="J63" s="72"/>
      <c r="K63" s="72"/>
      <c r="L63" s="1" t="str">
        <f t="shared" si="1"/>
        <v>x</v>
      </c>
      <c r="M63" s="1" t="str">
        <f t="shared" si="2"/>
        <v>x</v>
      </c>
      <c r="N63" s="1" t="str">
        <f t="shared" si="3"/>
        <v>x</v>
      </c>
      <c r="O63" s="1" t="str">
        <f t="shared" si="4"/>
        <v>x</v>
      </c>
      <c r="P63" s="35"/>
      <c r="Q63" s="35"/>
      <c r="R63" s="35"/>
      <c r="S63" s="35"/>
    </row>
    <row r="64" spans="1:23" ht="12" x14ac:dyDescent="0.3">
      <c r="A64" s="77">
        <v>19</v>
      </c>
      <c r="B64" s="77" t="s">
        <v>23</v>
      </c>
      <c r="C64" s="77" t="s">
        <v>5</v>
      </c>
      <c r="D64" s="78">
        <v>755.24870499999997</v>
      </c>
      <c r="E64" s="78">
        <v>1131.1534225</v>
      </c>
      <c r="F64" s="78">
        <v>2210.5203000000001</v>
      </c>
      <c r="G64" s="78">
        <v>3690.8607775</v>
      </c>
      <c r="H64" s="78">
        <v>12420.432752999999</v>
      </c>
      <c r="I64" s="78">
        <v>17521.523637999999</v>
      </c>
      <c r="J64" s="78">
        <v>15386.201757000001</v>
      </c>
      <c r="K64" s="78">
        <v>22343.537837</v>
      </c>
      <c r="L64" s="1">
        <f t="shared" si="1"/>
        <v>66.768016608286388</v>
      </c>
      <c r="M64" s="1">
        <f t="shared" si="2"/>
        <v>59.891728061801707</v>
      </c>
      <c r="N64" s="1">
        <f t="shared" si="3"/>
        <v>70.886716301675079</v>
      </c>
      <c r="O64" s="1">
        <f t="shared" si="4"/>
        <v>68.861976421303652</v>
      </c>
      <c r="P64" s="35">
        <v>66.768016608286388</v>
      </c>
      <c r="Q64" s="35">
        <v>59.891728061801707</v>
      </c>
      <c r="R64" s="35">
        <v>70.886716301675079</v>
      </c>
      <c r="S64" s="35">
        <v>68.861976421303652</v>
      </c>
      <c r="T64" s="1" t="b">
        <f t="shared" si="5"/>
        <v>1</v>
      </c>
      <c r="U64" s="91"/>
      <c r="V64" s="91"/>
      <c r="W64" s="91"/>
    </row>
    <row r="65" spans="1:25" ht="12" x14ac:dyDescent="0.3">
      <c r="A65" s="75"/>
      <c r="B65" s="75"/>
      <c r="C65" s="75" t="s">
        <v>6</v>
      </c>
      <c r="D65" s="72">
        <v>97.629694999999998</v>
      </c>
      <c r="E65" s="72">
        <v>181.4079625</v>
      </c>
      <c r="F65" s="72">
        <v>273.72861749999998</v>
      </c>
      <c r="G65" s="72">
        <v>549.57819500000005</v>
      </c>
      <c r="H65" s="72">
        <v>3093.6252024999999</v>
      </c>
      <c r="I65" s="72">
        <v>5606.7866299999996</v>
      </c>
      <c r="J65" s="72">
        <v>3464.9835149999999</v>
      </c>
      <c r="K65" s="72">
        <v>6337.7727875</v>
      </c>
      <c r="L65" s="1">
        <f t="shared" si="1"/>
        <v>53.817756207917277</v>
      </c>
      <c r="M65" s="1">
        <f t="shared" si="2"/>
        <v>49.807037468071307</v>
      </c>
      <c r="N65" s="1">
        <f t="shared" si="3"/>
        <v>55.176438959654156</v>
      </c>
      <c r="O65" s="1">
        <f t="shared" si="4"/>
        <v>54.671942828780367</v>
      </c>
      <c r="P65" s="35">
        <v>53.817756207917277</v>
      </c>
      <c r="Q65" s="35">
        <v>49.807037468071307</v>
      </c>
      <c r="R65" s="35">
        <v>55.176438959654156</v>
      </c>
      <c r="S65" s="35">
        <v>54.671942828780367</v>
      </c>
      <c r="T65" s="1" t="b">
        <f t="shared" si="5"/>
        <v>1</v>
      </c>
      <c r="U65" s="91">
        <f>P64-P65</f>
        <v>12.95026040036911</v>
      </c>
      <c r="V65" s="91">
        <f t="shared" ref="V65:W65" si="25">Q64-Q65</f>
        <v>10.0846905937304</v>
      </c>
      <c r="W65" s="91">
        <f t="shared" si="25"/>
        <v>15.710277342020923</v>
      </c>
    </row>
    <row r="66" spans="1:25" ht="12" x14ac:dyDescent="0.3">
      <c r="A66" s="75"/>
      <c r="B66" s="75"/>
      <c r="C66" s="75"/>
      <c r="D66" s="72"/>
      <c r="E66" s="72"/>
      <c r="F66" s="72"/>
      <c r="G66" s="72"/>
      <c r="H66" s="72"/>
      <c r="I66" s="72"/>
      <c r="J66" s="72"/>
      <c r="K66" s="72"/>
      <c r="L66" s="1" t="str">
        <f t="shared" si="1"/>
        <v>x</v>
      </c>
      <c r="M66" s="1" t="str">
        <f t="shared" si="2"/>
        <v>x</v>
      </c>
      <c r="N66" s="1" t="str">
        <f t="shared" si="3"/>
        <v>x</v>
      </c>
      <c r="O66" s="1" t="str">
        <f t="shared" si="4"/>
        <v>x</v>
      </c>
      <c r="P66" s="35"/>
      <c r="Q66" s="35"/>
      <c r="R66" s="35"/>
      <c r="S66" s="35"/>
    </row>
    <row r="67" spans="1:25" ht="12" x14ac:dyDescent="0.3">
      <c r="A67" s="77">
        <v>20</v>
      </c>
      <c r="B67" s="77" t="s">
        <v>16</v>
      </c>
      <c r="C67" s="77" t="s">
        <v>5</v>
      </c>
      <c r="D67" s="78">
        <v>340.31768749999998</v>
      </c>
      <c r="E67" s="78">
        <v>442.70545249999998</v>
      </c>
      <c r="F67" s="78">
        <v>377.24967500000002</v>
      </c>
      <c r="G67" s="78">
        <v>687.36911999999995</v>
      </c>
      <c r="H67" s="78">
        <v>3155.180175</v>
      </c>
      <c r="I67" s="78">
        <v>4035.3401425000002</v>
      </c>
      <c r="J67" s="78">
        <v>3874.2700749999999</v>
      </c>
      <c r="K67" s="78">
        <v>5168.8592449999996</v>
      </c>
      <c r="L67" s="1">
        <f t="shared" si="1"/>
        <v>76.872260230406795</v>
      </c>
      <c r="M67" s="1">
        <f t="shared" si="2"/>
        <v>54.883128150999859</v>
      </c>
      <c r="N67" s="1">
        <f t="shared" si="3"/>
        <v>78.188704386274665</v>
      </c>
      <c r="O67" s="1">
        <f t="shared" si="4"/>
        <v>74.954064163145929</v>
      </c>
      <c r="P67" s="35">
        <v>76.872260230406795</v>
      </c>
      <c r="Q67" s="35">
        <v>54.883128150999859</v>
      </c>
      <c r="R67" s="35">
        <v>78.188704386274665</v>
      </c>
      <c r="S67" s="35">
        <v>74.954064163145929</v>
      </c>
      <c r="T67" s="1" t="b">
        <f t="shared" si="5"/>
        <v>1</v>
      </c>
    </row>
    <row r="68" spans="1:25" ht="12" x14ac:dyDescent="0.3">
      <c r="A68" s="75"/>
      <c r="B68" s="75"/>
      <c r="C68" s="75" t="s">
        <v>6</v>
      </c>
      <c r="D68" s="72">
        <v>56.561284999999998</v>
      </c>
      <c r="E68" s="72">
        <v>110.315375</v>
      </c>
      <c r="F68" s="72">
        <v>50.7861975</v>
      </c>
      <c r="G68" s="72">
        <v>130.928155</v>
      </c>
      <c r="H68" s="72">
        <v>704.81958750000001</v>
      </c>
      <c r="I68" s="72">
        <v>1282.0307574999999</v>
      </c>
      <c r="J68" s="72">
        <v>812.29927250000003</v>
      </c>
      <c r="K68" s="72">
        <v>1523.7000774999999</v>
      </c>
      <c r="L68" s="1">
        <f t="shared" si="1"/>
        <v>51.272349842440363</v>
      </c>
      <c r="M68" s="1">
        <f t="shared" si="2"/>
        <v>38.789363143473608</v>
      </c>
      <c r="N68" s="1">
        <f t="shared" si="3"/>
        <v>54.976807956965111</v>
      </c>
      <c r="O68" s="1">
        <f t="shared" si="4"/>
        <v>53.310968772330469</v>
      </c>
      <c r="P68" s="35">
        <v>51.272349842440363</v>
      </c>
      <c r="Q68" s="35">
        <v>38.789363143473608</v>
      </c>
      <c r="R68" s="35">
        <v>54.976807956965111</v>
      </c>
      <c r="S68" s="35">
        <v>53.310968772330469</v>
      </c>
      <c r="T68" s="1" t="b">
        <f t="shared" si="5"/>
        <v>1</v>
      </c>
      <c r="U68" s="91">
        <f>P67-P68</f>
        <v>25.599910387966432</v>
      </c>
      <c r="V68" s="91">
        <f t="shared" ref="V68:W68" si="26">Q67-Q68</f>
        <v>16.093765007526251</v>
      </c>
      <c r="W68" s="91">
        <f t="shared" si="26"/>
        <v>23.211896429309554</v>
      </c>
    </row>
    <row r="69" spans="1:25" ht="12" x14ac:dyDescent="0.3">
      <c r="A69" s="75"/>
      <c r="B69" s="75"/>
      <c r="C69" s="75"/>
      <c r="D69" s="72"/>
      <c r="E69" s="72"/>
      <c r="F69" s="72"/>
      <c r="G69" s="72"/>
      <c r="H69" s="72"/>
      <c r="I69" s="72"/>
      <c r="J69" s="72"/>
      <c r="K69" s="72"/>
      <c r="L69" s="1" t="str">
        <f t="shared" si="1"/>
        <v>x</v>
      </c>
      <c r="M69" s="1" t="str">
        <f t="shared" si="2"/>
        <v>x</v>
      </c>
      <c r="N69" s="1" t="str">
        <f t="shared" si="3"/>
        <v>x</v>
      </c>
      <c r="O69" s="1" t="str">
        <f t="shared" si="4"/>
        <v>x</v>
      </c>
      <c r="P69" s="35"/>
      <c r="Q69" s="35"/>
      <c r="R69" s="35"/>
      <c r="S69" s="35"/>
    </row>
    <row r="70" spans="1:25" ht="12" x14ac:dyDescent="0.3">
      <c r="A70" s="77">
        <v>21</v>
      </c>
      <c r="B70" s="77" t="s">
        <v>31</v>
      </c>
      <c r="C70" s="77" t="s">
        <v>5</v>
      </c>
      <c r="D70" s="78">
        <v>20.836749999999999</v>
      </c>
      <c r="E70" s="78">
        <v>23.109749999999998</v>
      </c>
      <c r="F70" s="78">
        <v>43.321249999999999</v>
      </c>
      <c r="G70" s="78">
        <v>54.39875</v>
      </c>
      <c r="H70" s="78">
        <v>155.48150000000001</v>
      </c>
      <c r="I70" s="78">
        <v>186.785</v>
      </c>
      <c r="J70" s="78">
        <v>219.6395</v>
      </c>
      <c r="K70" s="78">
        <v>264.29349999999999</v>
      </c>
      <c r="L70" s="1">
        <f t="shared" si="1"/>
        <v>90.164324581615986</v>
      </c>
      <c r="M70" s="1">
        <f t="shared" si="2"/>
        <v>79.636480617661249</v>
      </c>
      <c r="N70" s="1">
        <f t="shared" si="3"/>
        <v>83.240891934577192</v>
      </c>
      <c r="O70" s="1">
        <f t="shared" si="4"/>
        <v>83.10438962744071</v>
      </c>
      <c r="P70" s="35">
        <v>90.164324581615986</v>
      </c>
      <c r="Q70" s="35">
        <v>79.636480617661249</v>
      </c>
      <c r="R70" s="35">
        <v>83.240891934577192</v>
      </c>
      <c r="S70" s="35">
        <v>83.10438962744071</v>
      </c>
      <c r="T70" s="1" t="b">
        <f t="shared" si="5"/>
        <v>0</v>
      </c>
    </row>
    <row r="71" spans="1:25" ht="12" x14ac:dyDescent="0.3">
      <c r="A71" s="75"/>
      <c r="B71" s="75"/>
      <c r="C71" s="75" t="s">
        <v>6</v>
      </c>
      <c r="D71" s="72">
        <v>2.5840000000000001</v>
      </c>
      <c r="E71" s="72">
        <v>2.9845000000000002</v>
      </c>
      <c r="F71" s="72">
        <v>5.3272500000000003</v>
      </c>
      <c r="G71" s="72">
        <v>8.9987499999999994</v>
      </c>
      <c r="H71" s="72">
        <v>24.498750000000001</v>
      </c>
      <c r="I71" s="72">
        <v>49.289749999999998</v>
      </c>
      <c r="J71" s="72">
        <v>32.409999999999997</v>
      </c>
      <c r="K71" s="72">
        <v>61.273000000000003</v>
      </c>
      <c r="L71" s="1">
        <f t="shared" si="1"/>
        <v>86.580666778354839</v>
      </c>
      <c r="M71" s="1">
        <f t="shared" si="2"/>
        <v>59.199888873454654</v>
      </c>
      <c r="N71" s="1">
        <f t="shared" si="3"/>
        <v>49.703538768202314</v>
      </c>
      <c r="O71" s="1">
        <f t="shared" si="4"/>
        <v>52.894423318590562</v>
      </c>
      <c r="P71" s="35">
        <v>86.580666778354839</v>
      </c>
      <c r="Q71" s="35">
        <v>59.199888873454654</v>
      </c>
      <c r="R71" s="35">
        <v>49.703538768202314</v>
      </c>
      <c r="S71" s="35">
        <v>52.894423318590562</v>
      </c>
      <c r="T71" s="1" t="b">
        <f t="shared" si="5"/>
        <v>0</v>
      </c>
      <c r="U71" s="91">
        <f>P70-P71</f>
        <v>3.583657803261147</v>
      </c>
      <c r="V71" s="92">
        <f t="shared" ref="V71:W71" si="27">Q70-Q71</f>
        <v>20.436591744206595</v>
      </c>
      <c r="W71" s="91">
        <f t="shared" si="27"/>
        <v>33.537353166374878</v>
      </c>
    </row>
    <row r="72" spans="1:25" ht="12" x14ac:dyDescent="0.3">
      <c r="A72" s="75"/>
      <c r="B72" s="75"/>
      <c r="C72" s="75"/>
      <c r="D72" s="72"/>
      <c r="E72" s="72"/>
      <c r="F72" s="72"/>
      <c r="G72" s="72"/>
      <c r="H72" s="72"/>
      <c r="I72" s="72"/>
      <c r="J72" s="72"/>
      <c r="K72" s="72"/>
      <c r="L72" s="1" t="str">
        <f t="shared" ref="L72:L114" si="28">IF(D72="","x",100*D72/E72)</f>
        <v>x</v>
      </c>
      <c r="M72" s="1" t="str">
        <f t="shared" ref="M72:M114" si="29">IF(F72="","x",100*F72/G72)</f>
        <v>x</v>
      </c>
      <c r="N72" s="1" t="str">
        <f t="shared" ref="N72:N114" si="30">IF(H72="","x",100*H72/I72)</f>
        <v>x</v>
      </c>
      <c r="O72" s="1" t="str">
        <f t="shared" ref="O72:O114" si="31">IF(J72="","x",100*J72/K72)</f>
        <v>x</v>
      </c>
      <c r="P72" s="35"/>
      <c r="Q72" s="35"/>
      <c r="R72" s="35"/>
      <c r="S72" s="35"/>
    </row>
    <row r="73" spans="1:25" ht="12" x14ac:dyDescent="0.3">
      <c r="A73" s="77">
        <v>22</v>
      </c>
      <c r="B73" s="77" t="s">
        <v>33</v>
      </c>
      <c r="C73" s="77" t="s">
        <v>5</v>
      </c>
      <c r="D73" s="78">
        <v>19.409882499999998</v>
      </c>
      <c r="E73" s="78">
        <v>23.261642500000001</v>
      </c>
      <c r="F73" s="78">
        <v>85.855035000000001</v>
      </c>
      <c r="G73" s="78">
        <v>108.64617</v>
      </c>
      <c r="H73" s="78">
        <v>13378.701230000001</v>
      </c>
      <c r="I73" s="78">
        <v>16776.350311999999</v>
      </c>
      <c r="J73" s="78">
        <v>13483.966146999999</v>
      </c>
      <c r="K73" s="78">
        <v>16908.258125</v>
      </c>
      <c r="L73" s="1">
        <f t="shared" si="28"/>
        <v>83.44158199490856</v>
      </c>
      <c r="M73" s="1">
        <f t="shared" si="29"/>
        <v>79.022606135126537</v>
      </c>
      <c r="N73" s="1">
        <f t="shared" si="30"/>
        <v>79.747388324564938</v>
      </c>
      <c r="O73" s="1">
        <f t="shared" si="31"/>
        <v>79.747813448997704</v>
      </c>
      <c r="P73" s="35">
        <v>83.44158199490856</v>
      </c>
      <c r="Q73" s="35">
        <v>79.022606135126537</v>
      </c>
      <c r="R73" s="35">
        <v>79.747388324564938</v>
      </c>
      <c r="S73" s="35">
        <v>79.747813448997704</v>
      </c>
      <c r="T73" s="1" t="b">
        <f t="shared" ref="T73:T89" si="32">R73&gt;P73</f>
        <v>0</v>
      </c>
    </row>
    <row r="74" spans="1:25" ht="12" x14ac:dyDescent="0.3">
      <c r="A74" s="75"/>
      <c r="B74" s="75"/>
      <c r="C74" s="75" t="s">
        <v>6</v>
      </c>
      <c r="D74" s="72"/>
      <c r="E74" s="72"/>
      <c r="F74" s="72"/>
      <c r="G74" s="72">
        <v>5.8905925000000003</v>
      </c>
      <c r="H74" s="72">
        <v>2488.1025974999998</v>
      </c>
      <c r="I74" s="72">
        <v>4806.5300074999996</v>
      </c>
      <c r="J74" s="72">
        <v>2494.0194700000002</v>
      </c>
      <c r="K74" s="72">
        <v>4815.2336525000001</v>
      </c>
      <c r="L74" s="1" t="str">
        <f t="shared" si="28"/>
        <v>x</v>
      </c>
      <c r="M74" s="1" t="str">
        <f t="shared" si="29"/>
        <v>x</v>
      </c>
      <c r="N74" s="1">
        <f t="shared" si="30"/>
        <v>51.765048665411875</v>
      </c>
      <c r="O74" s="1">
        <f t="shared" si="31"/>
        <v>51.794360356846674</v>
      </c>
      <c r="P74" s="35"/>
      <c r="Q74" s="35"/>
      <c r="R74" s="35">
        <v>51.765048665411875</v>
      </c>
      <c r="S74" s="35">
        <v>51.794360356846674</v>
      </c>
      <c r="T74" s="1" t="b">
        <f t="shared" si="32"/>
        <v>1</v>
      </c>
      <c r="U74" s="91"/>
      <c r="V74" s="91"/>
      <c r="W74" s="91"/>
    </row>
    <row r="75" spans="1:25" ht="12" x14ac:dyDescent="0.3">
      <c r="A75" s="75"/>
      <c r="B75" s="75"/>
      <c r="C75" s="75"/>
      <c r="D75" s="72"/>
      <c r="E75" s="72"/>
      <c r="F75" s="72"/>
      <c r="G75" s="72"/>
      <c r="H75" s="72"/>
      <c r="I75" s="72"/>
      <c r="J75" s="72"/>
      <c r="K75" s="72"/>
      <c r="L75" s="1" t="str">
        <f t="shared" si="28"/>
        <v>x</v>
      </c>
      <c r="M75" s="1" t="str">
        <f t="shared" si="29"/>
        <v>x</v>
      </c>
      <c r="N75" s="1" t="str">
        <f t="shared" si="30"/>
        <v>x</v>
      </c>
      <c r="O75" s="1" t="str">
        <f t="shared" si="31"/>
        <v>x</v>
      </c>
      <c r="P75" s="35"/>
      <c r="Q75" s="35"/>
      <c r="R75" s="35"/>
      <c r="S75" s="35"/>
    </row>
    <row r="76" spans="1:25" ht="12" x14ac:dyDescent="0.3">
      <c r="A76" s="77">
        <v>23</v>
      </c>
      <c r="B76" s="77" t="s">
        <v>36</v>
      </c>
      <c r="C76" s="77" t="s">
        <v>5</v>
      </c>
      <c r="D76" s="78">
        <v>17.0117975</v>
      </c>
      <c r="E76" s="78">
        <v>19.742584999999998</v>
      </c>
      <c r="F76" s="78">
        <v>71.831000000000003</v>
      </c>
      <c r="G76" s="78">
        <v>92.330052499999994</v>
      </c>
      <c r="H76" s="78">
        <v>716.21874500000001</v>
      </c>
      <c r="I76" s="78">
        <v>851.47501250000005</v>
      </c>
      <c r="J76" s="78">
        <v>805.06154249999997</v>
      </c>
      <c r="K76" s="78">
        <v>963.54764999999998</v>
      </c>
      <c r="L76" s="1">
        <f t="shared" si="28"/>
        <v>86.168034733040287</v>
      </c>
      <c r="M76" s="1">
        <f t="shared" si="29"/>
        <v>77.798071218469204</v>
      </c>
      <c r="N76" s="1">
        <f t="shared" si="30"/>
        <v>84.115063212145643</v>
      </c>
      <c r="O76" s="1">
        <f t="shared" si="31"/>
        <v>83.551814225274683</v>
      </c>
      <c r="P76" s="35">
        <v>86.168034733040287</v>
      </c>
      <c r="Q76" s="35">
        <v>77.798071218469204</v>
      </c>
      <c r="R76" s="35">
        <v>84.115063212145643</v>
      </c>
      <c r="S76" s="35">
        <v>83.551814225274683</v>
      </c>
      <c r="T76" s="1" t="b">
        <f t="shared" si="32"/>
        <v>0</v>
      </c>
    </row>
    <row r="77" spans="1:25" ht="12" x14ac:dyDescent="0.3">
      <c r="A77" s="75"/>
      <c r="B77" s="75"/>
      <c r="C77" s="75" t="s">
        <v>6</v>
      </c>
      <c r="D77" s="72">
        <v>4.0603150000000001</v>
      </c>
      <c r="E77" s="72">
        <v>8.5962274999999995</v>
      </c>
      <c r="F77" s="72">
        <v>14.656040000000001</v>
      </c>
      <c r="G77" s="72">
        <v>29.306617500000002</v>
      </c>
      <c r="H77" s="72">
        <v>134.84565499999999</v>
      </c>
      <c r="I77" s="72">
        <v>266.31571250000002</v>
      </c>
      <c r="J77" s="72">
        <v>153.56200999999999</v>
      </c>
      <c r="K77" s="72">
        <v>304.21855749999997</v>
      </c>
      <c r="L77" s="1">
        <f t="shared" si="28"/>
        <v>47.233684776257959</v>
      </c>
      <c r="M77" s="1">
        <f t="shared" si="29"/>
        <v>50.009319567500413</v>
      </c>
      <c r="N77" s="1">
        <f t="shared" si="30"/>
        <v>50.633758607089312</v>
      </c>
      <c r="O77" s="1">
        <f t="shared" si="31"/>
        <v>50.477528807558038</v>
      </c>
      <c r="P77" s="35">
        <v>47.233684776257959</v>
      </c>
      <c r="Q77" s="35">
        <v>50.009319567500413</v>
      </c>
      <c r="R77" s="35">
        <v>50.633758607089312</v>
      </c>
      <c r="S77" s="35">
        <v>50.477528807558038</v>
      </c>
      <c r="T77" s="1" t="b">
        <f t="shared" si="32"/>
        <v>1</v>
      </c>
      <c r="U77" s="91">
        <f>P76-P77</f>
        <v>38.934349956782327</v>
      </c>
      <c r="V77" s="91">
        <f t="shared" ref="V77:W77" si="33">Q76-Q77</f>
        <v>27.788751650968791</v>
      </c>
      <c r="W77" s="91">
        <f t="shared" si="33"/>
        <v>33.48130460505633</v>
      </c>
      <c r="Y77" s="77" t="s">
        <v>29</v>
      </c>
    </row>
    <row r="78" spans="1:25" ht="12" x14ac:dyDescent="0.3">
      <c r="A78" s="75"/>
      <c r="B78" s="75"/>
      <c r="C78" s="75"/>
      <c r="D78" s="72"/>
      <c r="E78" s="72"/>
      <c r="F78" s="72"/>
      <c r="G78" s="72"/>
      <c r="H78" s="72"/>
      <c r="I78" s="72"/>
      <c r="J78" s="72"/>
      <c r="K78" s="72"/>
      <c r="L78" s="1" t="str">
        <f t="shared" si="28"/>
        <v>x</v>
      </c>
      <c r="M78" s="1" t="str">
        <f t="shared" si="29"/>
        <v>x</v>
      </c>
      <c r="N78" s="1" t="str">
        <f t="shared" si="30"/>
        <v>x</v>
      </c>
      <c r="O78" s="1" t="str">
        <f t="shared" si="31"/>
        <v>x</v>
      </c>
      <c r="P78" s="35"/>
      <c r="Q78" s="35"/>
      <c r="R78" s="35"/>
      <c r="S78" s="35"/>
      <c r="Y78" s="77" t="s">
        <v>27</v>
      </c>
    </row>
    <row r="79" spans="1:25" ht="12" x14ac:dyDescent="0.3">
      <c r="A79" s="77">
        <v>24</v>
      </c>
      <c r="B79" s="77" t="s">
        <v>35</v>
      </c>
      <c r="C79" s="77" t="s">
        <v>5</v>
      </c>
      <c r="D79" s="78"/>
      <c r="E79" s="78"/>
      <c r="F79" s="78"/>
      <c r="G79" s="78">
        <v>10.2475725</v>
      </c>
      <c r="H79" s="78">
        <v>7057.9209725000001</v>
      </c>
      <c r="I79" s="78">
        <v>9234.9466075</v>
      </c>
      <c r="J79" s="78">
        <v>7064.3622699999996</v>
      </c>
      <c r="K79" s="78">
        <v>9247.0678174999994</v>
      </c>
      <c r="L79" s="1" t="str">
        <f t="shared" si="28"/>
        <v>x</v>
      </c>
      <c r="M79" s="1" t="str">
        <f t="shared" si="29"/>
        <v>x</v>
      </c>
      <c r="N79" s="1">
        <f t="shared" si="30"/>
        <v>76.426223913065542</v>
      </c>
      <c r="O79" s="1">
        <f t="shared" si="31"/>
        <v>76.395700879696719</v>
      </c>
      <c r="P79" s="35"/>
      <c r="Q79" s="35"/>
      <c r="R79" s="35">
        <v>76.426223913065542</v>
      </c>
      <c r="S79" s="35">
        <v>76.395700879696719</v>
      </c>
      <c r="T79" s="1" t="b">
        <f t="shared" si="32"/>
        <v>1</v>
      </c>
      <c r="U79" s="91"/>
      <c r="V79" s="91"/>
      <c r="W79" s="91"/>
      <c r="Y79" s="77" t="s">
        <v>32</v>
      </c>
    </row>
    <row r="80" spans="1:25" ht="12" x14ac:dyDescent="0.3">
      <c r="A80" s="75"/>
      <c r="B80" s="75"/>
      <c r="C80" s="75" t="s">
        <v>6</v>
      </c>
      <c r="D80" s="72"/>
      <c r="E80" s="72"/>
      <c r="F80" s="72"/>
      <c r="G80" s="72"/>
      <c r="H80" s="72">
        <v>1130.9802050000001</v>
      </c>
      <c r="I80" s="72">
        <v>2332.6083174999999</v>
      </c>
      <c r="J80" s="72">
        <v>1131.677195</v>
      </c>
      <c r="K80" s="72">
        <v>2334.0140150000002</v>
      </c>
      <c r="L80" s="1" t="str">
        <f t="shared" si="28"/>
        <v>x</v>
      </c>
      <c r="M80" s="1" t="str">
        <f t="shared" si="29"/>
        <v>x</v>
      </c>
      <c r="N80" s="1">
        <f t="shared" si="30"/>
        <v>48.485645726074637</v>
      </c>
      <c r="O80" s="1">
        <f t="shared" si="31"/>
        <v>48.486306754246279</v>
      </c>
      <c r="P80" s="35"/>
      <c r="Q80" s="35"/>
      <c r="R80" s="35">
        <v>48.485645726074637</v>
      </c>
      <c r="S80" s="35">
        <v>48.486306754246279</v>
      </c>
      <c r="T80" s="1" t="b">
        <f t="shared" si="32"/>
        <v>1</v>
      </c>
      <c r="U80" s="91"/>
      <c r="V80" s="91"/>
      <c r="W80" s="91"/>
      <c r="Y80" s="77" t="s">
        <v>31</v>
      </c>
    </row>
    <row r="81" spans="1:23" ht="12" x14ac:dyDescent="0.3">
      <c r="A81" s="75"/>
      <c r="B81" s="75"/>
      <c r="C81" s="75"/>
      <c r="D81" s="72"/>
      <c r="E81" s="72"/>
      <c r="F81" s="72"/>
      <c r="G81" s="72"/>
      <c r="H81" s="72"/>
      <c r="I81" s="72"/>
      <c r="J81" s="72"/>
      <c r="K81" s="72"/>
      <c r="L81" s="1" t="str">
        <f t="shared" si="28"/>
        <v>x</v>
      </c>
      <c r="M81" s="1" t="str">
        <f t="shared" si="29"/>
        <v>x</v>
      </c>
      <c r="N81" s="1" t="str">
        <f t="shared" si="30"/>
        <v>x</v>
      </c>
      <c r="O81" s="1" t="str">
        <f t="shared" si="31"/>
        <v>x</v>
      </c>
      <c r="P81" s="35"/>
      <c r="Q81" s="35"/>
      <c r="R81" s="35"/>
      <c r="S81" s="35"/>
    </row>
    <row r="82" spans="1:23" ht="12" x14ac:dyDescent="0.3">
      <c r="A82" s="77">
        <v>25</v>
      </c>
      <c r="B82" s="77" t="s">
        <v>25</v>
      </c>
      <c r="C82" s="77" t="s">
        <v>5</v>
      </c>
      <c r="D82" s="78">
        <v>21.37049</v>
      </c>
      <c r="E82" s="78">
        <v>28.081679999999999</v>
      </c>
      <c r="F82" s="78">
        <v>93.625699999999995</v>
      </c>
      <c r="G82" s="78">
        <v>133.22947250000001</v>
      </c>
      <c r="H82" s="78">
        <v>1230.7425699999999</v>
      </c>
      <c r="I82" s="78">
        <v>1660.0084625</v>
      </c>
      <c r="J82" s="78">
        <v>1345.73876</v>
      </c>
      <c r="K82" s="78">
        <v>1821.3196150000001</v>
      </c>
      <c r="L82" s="1">
        <f t="shared" si="28"/>
        <v>76.10118055614906</v>
      </c>
      <c r="M82" s="1">
        <f t="shared" si="29"/>
        <v>70.274015383495566</v>
      </c>
      <c r="N82" s="1">
        <f t="shared" si="30"/>
        <v>74.140740713241982</v>
      </c>
      <c r="O82" s="1">
        <f t="shared" si="31"/>
        <v>73.888116556631928</v>
      </c>
      <c r="P82" s="35">
        <v>76.10118055614906</v>
      </c>
      <c r="Q82" s="35">
        <v>70.274015383495566</v>
      </c>
      <c r="R82" s="35">
        <v>74.140740713241982</v>
      </c>
      <c r="S82" s="35">
        <v>73.888116556631928</v>
      </c>
      <c r="T82" s="1" t="b">
        <f t="shared" si="32"/>
        <v>0</v>
      </c>
    </row>
    <row r="83" spans="1:23" ht="12" x14ac:dyDescent="0.3">
      <c r="A83" s="75"/>
      <c r="B83" s="75"/>
      <c r="C83" s="75" t="s">
        <v>6</v>
      </c>
      <c r="D83" s="72">
        <v>1.5465575</v>
      </c>
      <c r="E83" s="72">
        <v>4.6203950000000003</v>
      </c>
      <c r="F83" s="72">
        <v>42.140057499999998</v>
      </c>
      <c r="G83" s="72">
        <v>88.806327499999995</v>
      </c>
      <c r="H83" s="72">
        <v>228.69500249999999</v>
      </c>
      <c r="I83" s="72">
        <v>505.1135625</v>
      </c>
      <c r="J83" s="72">
        <v>272.3816175</v>
      </c>
      <c r="K83" s="72">
        <v>598.54028500000004</v>
      </c>
      <c r="L83" s="1">
        <f t="shared" si="28"/>
        <v>33.472408744274027</v>
      </c>
      <c r="M83" s="1">
        <f t="shared" si="29"/>
        <v>47.451638510780661</v>
      </c>
      <c r="N83" s="1">
        <f t="shared" si="30"/>
        <v>45.275957621906059</v>
      </c>
      <c r="O83" s="1">
        <f t="shared" si="31"/>
        <v>45.507649915326915</v>
      </c>
      <c r="P83" s="35">
        <v>33.472408744274027</v>
      </c>
      <c r="Q83" s="35">
        <v>47.451638510780661</v>
      </c>
      <c r="R83" s="35">
        <v>45.275957621906059</v>
      </c>
      <c r="S83" s="35">
        <v>45.507649915326915</v>
      </c>
      <c r="T83" s="1" t="b">
        <f t="shared" si="32"/>
        <v>1</v>
      </c>
      <c r="U83" s="91">
        <f>P82-P83</f>
        <v>42.628771811875033</v>
      </c>
      <c r="V83" s="91">
        <f t="shared" ref="V83:W83" si="34">Q82-Q83</f>
        <v>22.822376872714905</v>
      </c>
      <c r="W83" s="91">
        <f t="shared" si="34"/>
        <v>28.864783091335923</v>
      </c>
    </row>
    <row r="84" spans="1:23" ht="12" x14ac:dyDescent="0.3">
      <c r="A84" s="75"/>
      <c r="B84" s="75"/>
      <c r="C84" s="75"/>
      <c r="D84" s="72"/>
      <c r="E84" s="72"/>
      <c r="F84" s="72"/>
      <c r="G84" s="72"/>
      <c r="H84" s="72"/>
      <c r="I84" s="72"/>
      <c r="J84" s="72"/>
      <c r="K84" s="72"/>
      <c r="L84" s="1" t="str">
        <f t="shared" si="28"/>
        <v>x</v>
      </c>
      <c r="M84" s="1" t="str">
        <f t="shared" si="29"/>
        <v>x</v>
      </c>
      <c r="N84" s="1" t="str">
        <f t="shared" si="30"/>
        <v>x</v>
      </c>
      <c r="O84" s="1" t="str">
        <f t="shared" si="31"/>
        <v>x</v>
      </c>
      <c r="P84" s="35"/>
      <c r="Q84" s="35"/>
      <c r="R84" s="35"/>
      <c r="S84" s="35"/>
    </row>
    <row r="85" spans="1:23" ht="12" x14ac:dyDescent="0.3">
      <c r="A85" s="77">
        <v>26</v>
      </c>
      <c r="B85" s="77" t="s">
        <v>22</v>
      </c>
      <c r="C85" s="77" t="s">
        <v>5</v>
      </c>
      <c r="D85" s="78">
        <v>41.771380000000001</v>
      </c>
      <c r="E85" s="78">
        <v>67.004972499999994</v>
      </c>
      <c r="F85" s="78">
        <v>189.543105</v>
      </c>
      <c r="G85" s="78">
        <v>339.87289249999998</v>
      </c>
      <c r="H85" s="78">
        <v>2911.0296225000002</v>
      </c>
      <c r="I85" s="78">
        <v>4354.5043699999997</v>
      </c>
      <c r="J85" s="78">
        <v>3142.3441075000001</v>
      </c>
      <c r="K85" s="78">
        <v>4761.382235</v>
      </c>
      <c r="L85" s="1">
        <f t="shared" si="28"/>
        <v>62.340716578907639</v>
      </c>
      <c r="M85" s="1">
        <f t="shared" si="29"/>
        <v>55.76882098651042</v>
      </c>
      <c r="N85" s="1">
        <f t="shared" si="30"/>
        <v>66.850997843871738</v>
      </c>
      <c r="O85" s="1">
        <f t="shared" si="31"/>
        <v>65.996468092841525</v>
      </c>
      <c r="P85" s="35">
        <v>62.340716578907639</v>
      </c>
      <c r="Q85" s="35">
        <v>55.76882098651042</v>
      </c>
      <c r="R85" s="35">
        <v>66.850997843871738</v>
      </c>
      <c r="S85" s="35">
        <v>65.996468092841525</v>
      </c>
      <c r="T85" s="1" t="b">
        <f t="shared" si="32"/>
        <v>1</v>
      </c>
    </row>
    <row r="86" spans="1:23" ht="12" x14ac:dyDescent="0.3">
      <c r="A86" s="75"/>
      <c r="B86" s="75"/>
      <c r="C86" s="75" t="s">
        <v>6</v>
      </c>
      <c r="D86" s="72">
        <v>6.3083274999999999</v>
      </c>
      <c r="E86" s="72">
        <v>17.751987499999998</v>
      </c>
      <c r="F86" s="72">
        <v>27.937905000000001</v>
      </c>
      <c r="G86" s="72">
        <v>68.269717499999999</v>
      </c>
      <c r="H86" s="72">
        <v>589.65160500000002</v>
      </c>
      <c r="I86" s="72">
        <v>1312.9833025</v>
      </c>
      <c r="J86" s="72">
        <v>623.89783750000004</v>
      </c>
      <c r="K86" s="72">
        <v>1399.0050074999999</v>
      </c>
      <c r="L86" s="1">
        <f t="shared" si="28"/>
        <v>35.535894220295056</v>
      </c>
      <c r="M86" s="1">
        <f t="shared" si="29"/>
        <v>40.92283668816998</v>
      </c>
      <c r="N86" s="1">
        <f t="shared" si="30"/>
        <v>44.909299598651977</v>
      </c>
      <c r="O86" s="1">
        <f t="shared" si="31"/>
        <v>44.59582590164532</v>
      </c>
      <c r="P86" s="35">
        <v>35.535894220295056</v>
      </c>
      <c r="Q86" s="35">
        <v>40.92283668816998</v>
      </c>
      <c r="R86" s="35">
        <v>44.909299598651977</v>
      </c>
      <c r="S86" s="35">
        <v>44.59582590164532</v>
      </c>
      <c r="T86" s="1" t="b">
        <f t="shared" si="32"/>
        <v>1</v>
      </c>
      <c r="U86" s="91">
        <f>P85-P86</f>
        <v>26.804822358612583</v>
      </c>
      <c r="V86" s="91">
        <f t="shared" ref="V86:W86" si="35">Q85-Q86</f>
        <v>14.84598429834044</v>
      </c>
      <c r="W86" s="91">
        <f t="shared" si="35"/>
        <v>21.941698245219762</v>
      </c>
    </row>
    <row r="87" spans="1:23" ht="12" x14ac:dyDescent="0.3">
      <c r="A87" s="75"/>
      <c r="B87" s="75"/>
      <c r="C87" s="75"/>
      <c r="D87" s="72"/>
      <c r="E87" s="72"/>
      <c r="F87" s="72"/>
      <c r="G87" s="72"/>
      <c r="H87" s="72"/>
      <c r="I87" s="72"/>
      <c r="J87" s="72"/>
      <c r="K87" s="72"/>
      <c r="L87" s="1" t="str">
        <f t="shared" si="28"/>
        <v>x</v>
      </c>
      <c r="M87" s="1" t="str">
        <f t="shared" si="29"/>
        <v>x</v>
      </c>
      <c r="N87" s="1" t="str">
        <f t="shared" si="30"/>
        <v>x</v>
      </c>
      <c r="O87" s="1" t="str">
        <f t="shared" si="31"/>
        <v>x</v>
      </c>
      <c r="P87" s="35"/>
      <c r="Q87" s="35"/>
      <c r="R87" s="35"/>
      <c r="S87" s="35"/>
    </row>
    <row r="88" spans="1:23" ht="12" x14ac:dyDescent="0.3">
      <c r="A88" s="77">
        <v>27</v>
      </c>
      <c r="B88" s="77" t="s">
        <v>53</v>
      </c>
      <c r="C88" s="77" t="s">
        <v>5</v>
      </c>
      <c r="D88" s="78">
        <v>112.091365</v>
      </c>
      <c r="E88" s="78">
        <v>135.31984750000001</v>
      </c>
      <c r="F88" s="78">
        <v>33.175085000000003</v>
      </c>
      <c r="G88" s="78">
        <v>50.537302500000003</v>
      </c>
      <c r="H88" s="78">
        <v>105.1127675</v>
      </c>
      <c r="I88" s="78">
        <v>131.99250000000001</v>
      </c>
      <c r="J88" s="78">
        <v>253.6356725</v>
      </c>
      <c r="K88" s="78">
        <v>321.87225999999998</v>
      </c>
      <c r="L88" s="1">
        <f t="shared" si="28"/>
        <v>82.834386138367464</v>
      </c>
      <c r="M88" s="1">
        <f t="shared" si="29"/>
        <v>65.644748253035473</v>
      </c>
      <c r="N88" s="1">
        <f t="shared" si="30"/>
        <v>79.635409208856572</v>
      </c>
      <c r="O88" s="1">
        <f t="shared" si="31"/>
        <v>78.800103028449868</v>
      </c>
      <c r="P88" s="35">
        <v>82.834386138367464</v>
      </c>
      <c r="Q88" s="35">
        <v>65.644748253035473</v>
      </c>
      <c r="R88" s="35">
        <v>79.635409208856572</v>
      </c>
      <c r="S88" s="35">
        <v>78.800103028449868</v>
      </c>
      <c r="T88" s="1" t="b">
        <f t="shared" si="32"/>
        <v>0</v>
      </c>
    </row>
    <row r="89" spans="1:23" ht="12" x14ac:dyDescent="0.3">
      <c r="A89" s="75"/>
      <c r="B89" s="75"/>
      <c r="C89" s="75" t="s">
        <v>6</v>
      </c>
      <c r="D89" s="72">
        <v>16.152329999999999</v>
      </c>
      <c r="E89" s="72">
        <v>31.4884725</v>
      </c>
      <c r="F89" s="72">
        <v>3.5073349999999999</v>
      </c>
      <c r="G89" s="72">
        <v>6.2639374999999999</v>
      </c>
      <c r="H89" s="72">
        <v>13.702954999999999</v>
      </c>
      <c r="I89" s="72">
        <v>38.176755</v>
      </c>
      <c r="J89" s="72">
        <v>33.669134999999997</v>
      </c>
      <c r="K89" s="72">
        <v>76.5088875</v>
      </c>
      <c r="L89" s="1">
        <f t="shared" si="28"/>
        <v>51.296009992228107</v>
      </c>
      <c r="M89" s="1">
        <f t="shared" si="29"/>
        <v>55.992496732287002</v>
      </c>
      <c r="N89" s="1">
        <f t="shared" si="30"/>
        <v>35.893451394703398</v>
      </c>
      <c r="O89" s="1">
        <f t="shared" si="31"/>
        <v>44.006828618439911</v>
      </c>
      <c r="P89" s="35">
        <v>51.296009992228107</v>
      </c>
      <c r="Q89" s="35">
        <v>55.992496732287002</v>
      </c>
      <c r="R89" s="35">
        <v>35.893451394703398</v>
      </c>
      <c r="S89" s="35">
        <v>44.006828618439911</v>
      </c>
      <c r="T89" s="1" t="b">
        <f t="shared" si="32"/>
        <v>0</v>
      </c>
      <c r="U89" s="91">
        <f>P88-P89</f>
        <v>31.538376146139356</v>
      </c>
      <c r="V89" s="91">
        <f t="shared" ref="V89:W89" si="36">Q88-Q89</f>
        <v>9.6522515207484716</v>
      </c>
      <c r="W89" s="91">
        <f t="shared" si="36"/>
        <v>43.741957814153174</v>
      </c>
    </row>
    <row r="90" spans="1:23" ht="12" x14ac:dyDescent="0.3">
      <c r="A90" s="75"/>
      <c r="B90" s="75"/>
      <c r="C90" s="75"/>
      <c r="D90" s="72"/>
      <c r="E90" s="72"/>
      <c r="F90" s="72"/>
      <c r="G90" s="72"/>
      <c r="H90" s="72"/>
      <c r="I90" s="72"/>
      <c r="J90" s="72"/>
      <c r="K90" s="72"/>
      <c r="P90" s="35"/>
      <c r="Q90" s="35"/>
      <c r="R90" s="35"/>
      <c r="S90" s="35"/>
    </row>
    <row r="91" spans="1:23" ht="12" x14ac:dyDescent="0.3">
      <c r="A91" s="75"/>
      <c r="B91" s="75"/>
      <c r="C91" s="75"/>
      <c r="D91" s="72"/>
      <c r="E91" s="72"/>
      <c r="F91" s="72"/>
      <c r="G91" s="72"/>
      <c r="H91" s="72"/>
      <c r="I91" s="72"/>
      <c r="J91" s="72"/>
      <c r="K91" s="72"/>
      <c r="L91" s="1" t="str">
        <f t="shared" si="28"/>
        <v>x</v>
      </c>
      <c r="M91" s="1" t="str">
        <f t="shared" si="29"/>
        <v>x</v>
      </c>
      <c r="N91" s="1" t="str">
        <f t="shared" si="30"/>
        <v>x</v>
      </c>
      <c r="O91" s="1" t="str">
        <f t="shared" si="31"/>
        <v>x</v>
      </c>
      <c r="P91" s="35"/>
      <c r="Q91" s="35"/>
      <c r="R91" s="35"/>
      <c r="S91" s="35"/>
    </row>
    <row r="92" spans="1:23" ht="12" x14ac:dyDescent="0.3">
      <c r="A92" s="77">
        <v>28</v>
      </c>
      <c r="B92" s="77" t="s">
        <v>40</v>
      </c>
      <c r="C92" s="77" t="s">
        <v>5</v>
      </c>
      <c r="D92" s="78">
        <v>10.9436</v>
      </c>
      <c r="E92" s="78">
        <v>13.9349425</v>
      </c>
      <c r="F92" s="78">
        <v>8.1307174999999994</v>
      </c>
      <c r="G92" s="78">
        <v>10.696782499999999</v>
      </c>
      <c r="H92" s="78">
        <v>122.15343249999999</v>
      </c>
      <c r="I92" s="78">
        <v>145.45490000000001</v>
      </c>
      <c r="J92" s="78">
        <v>141.94333750000001</v>
      </c>
      <c r="K92" s="78">
        <v>170.99284249999999</v>
      </c>
      <c r="L92" s="1">
        <f t="shared" si="28"/>
        <v>78.53351386272314</v>
      </c>
      <c r="M92" s="1">
        <f t="shared" si="29"/>
        <v>76.010870558506724</v>
      </c>
      <c r="N92" s="1">
        <f t="shared" si="30"/>
        <v>83.980280141817147</v>
      </c>
      <c r="O92" s="1">
        <f t="shared" si="31"/>
        <v>83.011274287694249</v>
      </c>
      <c r="P92" s="35">
        <v>78.53351386272314</v>
      </c>
      <c r="Q92" s="35">
        <v>76.010870558506724</v>
      </c>
      <c r="R92" s="35">
        <v>83.980280141817147</v>
      </c>
      <c r="S92" s="35">
        <v>83.011274287694249</v>
      </c>
      <c r="U92" s="91"/>
      <c r="V92" s="91"/>
      <c r="W92" s="91"/>
    </row>
    <row r="93" spans="1:23" ht="12" x14ac:dyDescent="0.3">
      <c r="A93" s="77"/>
      <c r="B93" s="77"/>
      <c r="C93" s="77" t="s">
        <v>6</v>
      </c>
      <c r="D93" s="78">
        <v>0.94674749999999996</v>
      </c>
      <c r="E93" s="78">
        <v>1.3108299999999999</v>
      </c>
      <c r="F93" s="78">
        <v>0.70555500000000004</v>
      </c>
      <c r="G93" s="78">
        <v>1.0805875</v>
      </c>
      <c r="H93" s="78">
        <v>31.540334999999999</v>
      </c>
      <c r="I93" s="78">
        <v>39.4801</v>
      </c>
      <c r="J93" s="78">
        <v>33.192637499999996</v>
      </c>
      <c r="K93" s="78">
        <v>41.871517500000003</v>
      </c>
      <c r="L93" s="1">
        <f t="shared" si="28"/>
        <v>72.225040623116655</v>
      </c>
      <c r="M93" s="1">
        <f t="shared" si="29"/>
        <v>65.293648131224913</v>
      </c>
      <c r="N93" s="1">
        <f t="shared" si="30"/>
        <v>79.889197342458601</v>
      </c>
      <c r="O93" s="1">
        <f t="shared" si="31"/>
        <v>79.272592640092384</v>
      </c>
      <c r="P93" s="35">
        <v>72.225040623116655</v>
      </c>
      <c r="Q93" s="35">
        <v>65.293648131224913</v>
      </c>
      <c r="R93" s="35">
        <v>79.889197342458601</v>
      </c>
      <c r="S93" s="35">
        <v>79.272592640092384</v>
      </c>
    </row>
    <row r="94" spans="1:23" ht="12" x14ac:dyDescent="0.3">
      <c r="A94" s="75"/>
      <c r="B94" s="75"/>
      <c r="C94" s="75"/>
      <c r="D94" s="72"/>
      <c r="E94" s="72"/>
      <c r="F94" s="72"/>
      <c r="G94" s="72"/>
      <c r="H94" s="72"/>
      <c r="I94" s="72"/>
      <c r="J94" s="72"/>
      <c r="K94" s="72"/>
      <c r="L94" s="1" t="str">
        <f t="shared" si="28"/>
        <v>x</v>
      </c>
      <c r="M94" s="1" t="str">
        <f t="shared" si="29"/>
        <v>x</v>
      </c>
      <c r="N94" s="1" t="str">
        <f t="shared" si="30"/>
        <v>x</v>
      </c>
      <c r="O94" s="1" t="str">
        <f t="shared" si="31"/>
        <v>x</v>
      </c>
      <c r="P94" s="35"/>
      <c r="Q94" s="35"/>
      <c r="R94" s="35"/>
      <c r="S94" s="35"/>
    </row>
    <row r="95" spans="1:23" ht="12" x14ac:dyDescent="0.3">
      <c r="A95" s="75">
        <v>30</v>
      </c>
      <c r="B95" s="75" t="s">
        <v>68</v>
      </c>
      <c r="C95" s="75" t="s">
        <v>5</v>
      </c>
      <c r="D95" s="72">
        <v>715.48959000000002</v>
      </c>
      <c r="E95" s="72">
        <v>820.31874749999997</v>
      </c>
      <c r="F95" s="72">
        <v>493.23244499999998</v>
      </c>
      <c r="G95" s="72">
        <v>671.15407249999998</v>
      </c>
      <c r="H95" s="72">
        <v>2253.1041925</v>
      </c>
      <c r="I95" s="72">
        <v>2580.145035</v>
      </c>
      <c r="J95" s="72">
        <v>3471.2461874999999</v>
      </c>
      <c r="K95" s="72">
        <v>4083.4035875</v>
      </c>
      <c r="L95" s="1">
        <f t="shared" ref="L95:L97" si="37">IF(D95="","x",100*D95/E95)</f>
        <v>87.220923839729764</v>
      </c>
      <c r="M95" s="1">
        <f t="shared" ref="M95:M97" si="38">IF(F95="","x",100*F95/G95)</f>
        <v>73.490196247002586</v>
      </c>
      <c r="N95" s="1">
        <f t="shared" ref="N95:N97" si="39">IF(H95="","x",100*H95/I95)</f>
        <v>87.324710895564053</v>
      </c>
      <c r="O95" s="1">
        <f t="shared" ref="O95:O97" si="40">IF(J95="","x",100*J95/K95)</f>
        <v>85.008648131820252</v>
      </c>
      <c r="P95" s="35">
        <v>87.220923839729764</v>
      </c>
      <c r="Q95" s="35">
        <v>73.490196247002586</v>
      </c>
      <c r="R95" s="35">
        <v>87.324710895564053</v>
      </c>
      <c r="S95" s="35">
        <v>85.008648131820252</v>
      </c>
      <c r="U95" s="91"/>
      <c r="V95" s="91"/>
      <c r="W95" s="91"/>
    </row>
    <row r="96" spans="1:23" ht="12" x14ac:dyDescent="0.3">
      <c r="A96" s="77"/>
      <c r="B96" s="77"/>
      <c r="C96" s="77" t="s">
        <v>6</v>
      </c>
      <c r="D96" s="78">
        <v>160.1692425</v>
      </c>
      <c r="E96" s="78">
        <v>215.39303749999999</v>
      </c>
      <c r="F96" s="78">
        <v>74.673142499999997</v>
      </c>
      <c r="G96" s="78">
        <v>132.56890999999999</v>
      </c>
      <c r="H96" s="78">
        <v>611.29714999999999</v>
      </c>
      <c r="I96" s="78">
        <v>802.89249749999999</v>
      </c>
      <c r="J96" s="78">
        <v>848.45537000000002</v>
      </c>
      <c r="K96" s="78">
        <v>1154.6661475000001</v>
      </c>
      <c r="L96" s="1">
        <f t="shared" si="37"/>
        <v>74.361383431439847</v>
      </c>
      <c r="M96" s="1">
        <f t="shared" si="38"/>
        <v>56.327793975223905</v>
      </c>
      <c r="N96" s="1">
        <f t="shared" si="39"/>
        <v>76.136861647533323</v>
      </c>
      <c r="O96" s="1">
        <f t="shared" si="40"/>
        <v>73.480578939376926</v>
      </c>
      <c r="P96" s="35">
        <v>74.361383431439847</v>
      </c>
      <c r="Q96" s="35">
        <v>56.327793975223905</v>
      </c>
      <c r="R96" s="35">
        <v>76.136861647533323</v>
      </c>
      <c r="S96" s="35">
        <v>73.480578939376926</v>
      </c>
    </row>
    <row r="97" spans="1:23" ht="12" x14ac:dyDescent="0.3">
      <c r="A97" s="75"/>
      <c r="B97" s="75"/>
      <c r="C97" s="75"/>
      <c r="D97" s="72"/>
      <c r="E97" s="72"/>
      <c r="F97" s="72"/>
      <c r="G97" s="72"/>
      <c r="H97" s="72"/>
      <c r="I97" s="72"/>
      <c r="J97" s="72"/>
      <c r="K97" s="72"/>
      <c r="L97" s="1" t="str">
        <f t="shared" si="37"/>
        <v>x</v>
      </c>
      <c r="M97" s="1" t="str">
        <f t="shared" si="38"/>
        <v>x</v>
      </c>
      <c r="N97" s="1" t="str">
        <f t="shared" si="39"/>
        <v>x</v>
      </c>
      <c r="O97" s="1" t="str">
        <f t="shared" si="40"/>
        <v>x</v>
      </c>
      <c r="P97" s="35"/>
      <c r="Q97" s="35"/>
      <c r="R97" s="35"/>
      <c r="S97" s="35"/>
      <c r="U97" s="91"/>
      <c r="V97" s="91"/>
      <c r="W97" s="91"/>
    </row>
    <row r="98" spans="1:23" ht="12" x14ac:dyDescent="0.3">
      <c r="A98" s="75">
        <v>29</v>
      </c>
      <c r="B98" s="75" t="s">
        <v>41</v>
      </c>
      <c r="C98" s="75" t="s">
        <v>5</v>
      </c>
      <c r="D98" s="72">
        <v>192.5727775</v>
      </c>
      <c r="E98" s="72">
        <v>235.6045125</v>
      </c>
      <c r="F98" s="72">
        <v>246.2218225</v>
      </c>
      <c r="G98" s="72">
        <v>370.15209750000002</v>
      </c>
      <c r="H98" s="72">
        <v>1595.9222975</v>
      </c>
      <c r="I98" s="72">
        <v>1926.5520475000001</v>
      </c>
      <c r="J98" s="72">
        <v>2035.2768925</v>
      </c>
      <c r="K98" s="72">
        <v>2533.2919000000002</v>
      </c>
      <c r="L98" s="1">
        <f t="shared" si="28"/>
        <v>81.735606613222231</v>
      </c>
      <c r="M98" s="1">
        <f t="shared" si="29"/>
        <v>66.519094221801623</v>
      </c>
      <c r="N98" s="1">
        <f t="shared" si="30"/>
        <v>82.838265364849946</v>
      </c>
      <c r="O98" s="1">
        <f t="shared" si="31"/>
        <v>80.341191336853043</v>
      </c>
      <c r="P98" s="35">
        <v>81.735606613222231</v>
      </c>
      <c r="Q98" s="35">
        <v>66.519094221801623</v>
      </c>
      <c r="R98" s="35">
        <v>82.838265364849946</v>
      </c>
      <c r="S98" s="35">
        <v>80.341191336853043</v>
      </c>
      <c r="U98" s="91"/>
      <c r="V98" s="91"/>
      <c r="W98" s="91"/>
    </row>
    <row r="99" spans="1:23" ht="12" x14ac:dyDescent="0.3">
      <c r="A99" s="77"/>
      <c r="B99" s="77"/>
      <c r="C99" s="77" t="s">
        <v>6</v>
      </c>
      <c r="D99" s="78">
        <v>25.8431</v>
      </c>
      <c r="E99" s="78">
        <v>34.427295000000001</v>
      </c>
      <c r="F99" s="78">
        <v>27.606445000000001</v>
      </c>
      <c r="G99" s="78">
        <v>53.366902500000002</v>
      </c>
      <c r="H99" s="78">
        <v>415.36999250000002</v>
      </c>
      <c r="I99" s="78">
        <v>556.02056749999997</v>
      </c>
      <c r="J99" s="78">
        <v>468.81953750000002</v>
      </c>
      <c r="K99" s="78">
        <v>643.90593750000005</v>
      </c>
      <c r="L99" s="1">
        <f t="shared" si="28"/>
        <v>75.065729096636844</v>
      </c>
      <c r="M99" s="1">
        <f t="shared" si="29"/>
        <v>51.729524680582685</v>
      </c>
      <c r="N99" s="1">
        <f t="shared" si="30"/>
        <v>74.704069737492219</v>
      </c>
      <c r="O99" s="1">
        <f t="shared" si="31"/>
        <v>72.808699251977302</v>
      </c>
      <c r="P99" s="35">
        <v>75.065729096636844</v>
      </c>
      <c r="Q99" s="35">
        <v>51.729524680582685</v>
      </c>
      <c r="R99" s="35">
        <v>74.704069737492219</v>
      </c>
      <c r="S99" s="35">
        <v>72.808699251977302</v>
      </c>
    </row>
    <row r="100" spans="1:23" ht="12" x14ac:dyDescent="0.3">
      <c r="A100" s="75"/>
      <c r="B100" s="75"/>
      <c r="C100" s="75"/>
      <c r="D100" s="72"/>
      <c r="E100" s="72"/>
      <c r="F100" s="72"/>
      <c r="G100" s="72"/>
      <c r="H100" s="72"/>
      <c r="I100" s="72"/>
      <c r="J100" s="72"/>
      <c r="K100" s="72"/>
      <c r="L100" s="1" t="str">
        <f t="shared" si="28"/>
        <v>x</v>
      </c>
      <c r="M100" s="1" t="str">
        <f t="shared" si="29"/>
        <v>x</v>
      </c>
      <c r="N100" s="1" t="str">
        <f t="shared" si="30"/>
        <v>x</v>
      </c>
      <c r="O100" s="1" t="str">
        <f t="shared" si="31"/>
        <v>x</v>
      </c>
      <c r="P100" s="35"/>
      <c r="Q100" s="35"/>
      <c r="R100" s="35"/>
      <c r="S100" s="35"/>
    </row>
    <row r="101" spans="1:23" ht="12" x14ac:dyDescent="0.3">
      <c r="A101" s="75">
        <v>30</v>
      </c>
      <c r="B101" s="75" t="s">
        <v>68</v>
      </c>
      <c r="C101" s="75" t="s">
        <v>5</v>
      </c>
      <c r="D101" s="72">
        <v>715.48959000000002</v>
      </c>
      <c r="E101" s="72">
        <v>820.31874749999997</v>
      </c>
      <c r="F101" s="72">
        <v>493.23244499999998</v>
      </c>
      <c r="G101" s="72">
        <v>671.15407249999998</v>
      </c>
      <c r="H101" s="72">
        <v>2253.1041925</v>
      </c>
      <c r="I101" s="72">
        <v>2580.145035</v>
      </c>
      <c r="J101" s="72">
        <v>3471.2461874999999</v>
      </c>
      <c r="K101" s="72">
        <v>4083.4035875</v>
      </c>
      <c r="L101" s="1">
        <f t="shared" si="28"/>
        <v>87.220923839729764</v>
      </c>
      <c r="M101" s="1">
        <f t="shared" si="29"/>
        <v>73.490196247002586</v>
      </c>
      <c r="N101" s="1">
        <f t="shared" si="30"/>
        <v>87.324710895564053</v>
      </c>
      <c r="O101" s="1">
        <f t="shared" si="31"/>
        <v>85.008648131820252</v>
      </c>
      <c r="P101" s="35">
        <v>87.220923839729764</v>
      </c>
      <c r="Q101" s="35">
        <v>73.490196247002586</v>
      </c>
      <c r="R101" s="35">
        <v>87.324710895564053</v>
      </c>
      <c r="S101" s="35">
        <v>85.008648131820252</v>
      </c>
      <c r="U101" s="91"/>
      <c r="V101" s="91"/>
      <c r="W101" s="91"/>
    </row>
    <row r="102" spans="1:23" ht="12" x14ac:dyDescent="0.3">
      <c r="A102" s="77"/>
      <c r="B102" s="77"/>
      <c r="C102" s="77" t="s">
        <v>6</v>
      </c>
      <c r="D102" s="78">
        <v>160.1692425</v>
      </c>
      <c r="E102" s="78">
        <v>215.39303749999999</v>
      </c>
      <c r="F102" s="78">
        <v>74.673142499999997</v>
      </c>
      <c r="G102" s="78">
        <v>132.56890999999999</v>
      </c>
      <c r="H102" s="78">
        <v>611.29714999999999</v>
      </c>
      <c r="I102" s="78">
        <v>802.89249749999999</v>
      </c>
      <c r="J102" s="78">
        <v>848.45537000000002</v>
      </c>
      <c r="K102" s="78">
        <v>1154.6661475000001</v>
      </c>
      <c r="L102" s="1">
        <f t="shared" si="28"/>
        <v>74.361383431439847</v>
      </c>
      <c r="M102" s="1">
        <f t="shared" si="29"/>
        <v>56.327793975223905</v>
      </c>
      <c r="N102" s="1">
        <f t="shared" si="30"/>
        <v>76.136861647533323</v>
      </c>
      <c r="O102" s="1">
        <f t="shared" si="31"/>
        <v>73.480578939376926</v>
      </c>
      <c r="P102" s="35">
        <v>74.361383431439847</v>
      </c>
      <c r="Q102" s="35">
        <v>56.327793975223905</v>
      </c>
      <c r="R102" s="35">
        <v>76.136861647533323</v>
      </c>
      <c r="S102" s="35">
        <v>73.480578939376926</v>
      </c>
    </row>
    <row r="103" spans="1:23" ht="12" x14ac:dyDescent="0.3">
      <c r="A103" s="75"/>
      <c r="B103" s="75"/>
      <c r="C103" s="75"/>
      <c r="D103" s="72"/>
      <c r="E103" s="72"/>
      <c r="F103" s="72"/>
      <c r="G103" s="72"/>
      <c r="H103" s="72"/>
      <c r="I103" s="72"/>
      <c r="J103" s="72"/>
      <c r="K103" s="72"/>
      <c r="L103" s="1" t="str">
        <f t="shared" si="28"/>
        <v>x</v>
      </c>
      <c r="M103" s="1" t="str">
        <f t="shared" si="29"/>
        <v>x</v>
      </c>
      <c r="N103" s="1" t="str">
        <f t="shared" si="30"/>
        <v>x</v>
      </c>
      <c r="O103" s="1" t="str">
        <f t="shared" si="31"/>
        <v>x</v>
      </c>
      <c r="P103" s="35"/>
      <c r="Q103" s="35"/>
      <c r="R103" s="35"/>
      <c r="S103" s="35"/>
    </row>
    <row r="104" spans="1:23" ht="12" x14ac:dyDescent="0.3">
      <c r="A104" s="75"/>
      <c r="B104" s="75"/>
      <c r="C104" s="75"/>
      <c r="D104" s="72"/>
      <c r="E104" s="72"/>
      <c r="F104" s="72"/>
      <c r="G104" s="72"/>
      <c r="H104" s="72"/>
      <c r="I104" s="72"/>
      <c r="J104" s="72"/>
      <c r="K104" s="72"/>
      <c r="P104" s="35"/>
      <c r="Q104" s="35"/>
      <c r="R104" s="35"/>
      <c r="S104" s="35"/>
      <c r="U104" s="91"/>
      <c r="V104" s="91"/>
      <c r="W104" s="91"/>
    </row>
    <row r="105" spans="1:23" ht="12" x14ac:dyDescent="0.3">
      <c r="A105" s="75">
        <v>31</v>
      </c>
      <c r="B105" s="75" t="s">
        <v>69</v>
      </c>
      <c r="C105" s="75" t="s">
        <v>5</v>
      </c>
      <c r="D105" s="72">
        <v>86.781652500000007</v>
      </c>
      <c r="E105" s="72">
        <v>120.79461499999999</v>
      </c>
      <c r="F105" s="72">
        <v>92.140199999999993</v>
      </c>
      <c r="G105" s="72">
        <v>128.76011249999999</v>
      </c>
      <c r="H105" s="72">
        <v>2020.4991675000001</v>
      </c>
      <c r="I105" s="72">
        <v>2886.6875700000001</v>
      </c>
      <c r="J105" s="72">
        <v>2199.4210200000002</v>
      </c>
      <c r="K105" s="72">
        <v>3136.2422974999999</v>
      </c>
      <c r="L105" s="1">
        <f t="shared" si="28"/>
        <v>71.842318881516363</v>
      </c>
      <c r="M105" s="1">
        <f t="shared" si="29"/>
        <v>71.559583329814188</v>
      </c>
      <c r="N105" s="1">
        <f t="shared" si="30"/>
        <v>69.993690640376443</v>
      </c>
      <c r="O105" s="1">
        <f t="shared" si="31"/>
        <v>70.129180444802671</v>
      </c>
      <c r="P105" s="35">
        <v>71.842318881516363</v>
      </c>
      <c r="Q105" s="35">
        <v>71.559583329814188</v>
      </c>
      <c r="R105" s="35">
        <v>69.993690640376443</v>
      </c>
      <c r="S105" s="35">
        <v>70.129180444802671</v>
      </c>
    </row>
    <row r="106" spans="1:23" ht="12" x14ac:dyDescent="0.3">
      <c r="A106" s="77"/>
      <c r="B106" s="77"/>
      <c r="C106" s="77" t="s">
        <v>6</v>
      </c>
      <c r="D106" s="78">
        <v>22.031490000000002</v>
      </c>
      <c r="E106" s="78">
        <v>45.116779999999999</v>
      </c>
      <c r="F106" s="78">
        <v>36.625332499999999</v>
      </c>
      <c r="G106" s="78">
        <v>80.915382500000007</v>
      </c>
      <c r="H106" s="78">
        <v>446.73696749999999</v>
      </c>
      <c r="I106" s="78">
        <v>842.83141999999998</v>
      </c>
      <c r="J106" s="78">
        <v>505.39379000000002</v>
      </c>
      <c r="K106" s="78">
        <v>968.86358250000001</v>
      </c>
      <c r="L106" s="1">
        <f t="shared" si="28"/>
        <v>48.83214183281698</v>
      </c>
      <c r="M106" s="1">
        <f t="shared" si="29"/>
        <v>45.263745122875733</v>
      </c>
      <c r="N106" s="1">
        <f t="shared" si="30"/>
        <v>53.004308678952668</v>
      </c>
      <c r="O106" s="1">
        <f t="shared" si="31"/>
        <v>52.163565555422245</v>
      </c>
      <c r="P106" s="35">
        <v>48.83214183281698</v>
      </c>
      <c r="Q106" s="35">
        <v>45.263745122875733</v>
      </c>
      <c r="R106" s="35">
        <v>53.004308678952668</v>
      </c>
      <c r="S106" s="35">
        <v>52.163565555422245</v>
      </c>
    </row>
    <row r="107" spans="1:23" ht="12" x14ac:dyDescent="0.3">
      <c r="A107" s="77"/>
      <c r="B107" s="77"/>
      <c r="C107" s="77"/>
      <c r="D107" s="78"/>
      <c r="E107" s="78"/>
      <c r="F107" s="78"/>
      <c r="G107" s="78"/>
      <c r="H107" s="78"/>
      <c r="I107" s="78"/>
      <c r="J107" s="78"/>
      <c r="K107" s="78"/>
      <c r="L107" s="1" t="str">
        <f t="shared" si="28"/>
        <v>x</v>
      </c>
      <c r="M107" s="1" t="str">
        <f t="shared" si="29"/>
        <v>x</v>
      </c>
      <c r="N107" s="1" t="str">
        <f t="shared" si="30"/>
        <v>x</v>
      </c>
      <c r="O107" s="1" t="str">
        <f t="shared" si="31"/>
        <v>x</v>
      </c>
      <c r="P107" s="35"/>
      <c r="Q107" s="35"/>
      <c r="R107" s="35"/>
      <c r="S107" s="35"/>
      <c r="U107" s="91"/>
      <c r="V107" s="91"/>
      <c r="W107" s="91"/>
    </row>
    <row r="108" spans="1:23" ht="12" x14ac:dyDescent="0.3">
      <c r="A108" s="75">
        <v>32</v>
      </c>
      <c r="B108" s="75" t="s">
        <v>70</v>
      </c>
      <c r="C108" s="75" t="s">
        <v>5</v>
      </c>
      <c r="D108" s="72">
        <v>2.95296</v>
      </c>
      <c r="E108" s="72">
        <v>6.60799</v>
      </c>
      <c r="F108" s="72">
        <v>9.7533899999999996</v>
      </c>
      <c r="G108" s="72">
        <v>17.898634999999999</v>
      </c>
      <c r="H108" s="72">
        <v>643.50307499999997</v>
      </c>
      <c r="I108" s="72">
        <v>1025.799655</v>
      </c>
      <c r="J108" s="72">
        <v>656.20942500000001</v>
      </c>
      <c r="K108" s="72">
        <v>1050.30628</v>
      </c>
      <c r="L108" s="1">
        <f t="shared" si="28"/>
        <v>44.687718958412468</v>
      </c>
      <c r="M108" s="1">
        <f t="shared" si="29"/>
        <v>54.492367714074284</v>
      </c>
      <c r="N108" s="1">
        <f t="shared" si="30"/>
        <v>62.731847477566163</v>
      </c>
      <c r="O108" s="1">
        <f t="shared" si="31"/>
        <v>62.477911205101051</v>
      </c>
      <c r="P108" s="35">
        <v>44.687718958412468</v>
      </c>
      <c r="Q108" s="35">
        <v>54.492367714074284</v>
      </c>
      <c r="R108" s="35">
        <v>62.731847477566163</v>
      </c>
      <c r="S108" s="35">
        <v>62.477911205101051</v>
      </c>
    </row>
    <row r="109" spans="1:23" ht="12" x14ac:dyDescent="0.3">
      <c r="A109" s="75"/>
      <c r="B109" s="75"/>
      <c r="C109" s="75" t="s">
        <v>6</v>
      </c>
      <c r="D109" s="72">
        <v>0.59744249999999999</v>
      </c>
      <c r="E109" s="72">
        <v>0.99414000000000002</v>
      </c>
      <c r="F109" s="72">
        <v>3.6184599999999998</v>
      </c>
      <c r="G109" s="72">
        <v>8.5095600000000005</v>
      </c>
      <c r="H109" s="72">
        <v>118.01745750000001</v>
      </c>
      <c r="I109" s="72">
        <v>258.13669499999997</v>
      </c>
      <c r="J109" s="72">
        <v>122.23336</v>
      </c>
      <c r="K109" s="72">
        <v>267.64039500000001</v>
      </c>
      <c r="L109" s="1">
        <f t="shared" si="28"/>
        <v>60.096414991852257</v>
      </c>
      <c r="M109" s="1">
        <f t="shared" si="29"/>
        <v>42.522292574469184</v>
      </c>
      <c r="N109" s="1">
        <f t="shared" si="30"/>
        <v>45.718977497561909</v>
      </c>
      <c r="O109" s="1">
        <f t="shared" si="31"/>
        <v>45.67074413412071</v>
      </c>
      <c r="P109" s="35">
        <v>60.096414991852257</v>
      </c>
      <c r="Q109" s="35">
        <v>42.522292574469184</v>
      </c>
      <c r="R109" s="35">
        <v>45.718977497561909</v>
      </c>
      <c r="S109" s="35">
        <v>45.67074413412071</v>
      </c>
    </row>
    <row r="110" spans="1:23" ht="12" x14ac:dyDescent="0.3">
      <c r="A110" s="77"/>
      <c r="B110" s="77"/>
      <c r="C110" s="77"/>
      <c r="D110" s="78"/>
      <c r="E110" s="78"/>
      <c r="F110" s="78"/>
      <c r="G110" s="78"/>
      <c r="H110" s="78"/>
      <c r="I110" s="78"/>
      <c r="J110" s="78"/>
      <c r="K110" s="78"/>
      <c r="L110" s="1" t="str">
        <f t="shared" si="28"/>
        <v>x</v>
      </c>
      <c r="M110" s="1" t="str">
        <f t="shared" si="29"/>
        <v>x</v>
      </c>
      <c r="N110" s="1" t="str">
        <f t="shared" si="30"/>
        <v>x</v>
      </c>
      <c r="O110" s="1" t="str">
        <f t="shared" si="31"/>
        <v>x</v>
      </c>
      <c r="P110" s="35"/>
      <c r="Q110" s="35"/>
      <c r="R110" s="35"/>
      <c r="S110" s="35"/>
    </row>
    <row r="111" spans="1:23" ht="12" x14ac:dyDescent="0.3">
      <c r="A111" s="75">
        <v>33</v>
      </c>
      <c r="B111" s="75" t="s">
        <v>71</v>
      </c>
      <c r="C111" s="75" t="s">
        <v>5</v>
      </c>
      <c r="D111" s="72">
        <v>2.5657100000000002</v>
      </c>
      <c r="E111" s="72">
        <v>4.1807999999999996</v>
      </c>
      <c r="F111" s="72">
        <v>10.6864325</v>
      </c>
      <c r="G111" s="72">
        <v>17.707127499999999</v>
      </c>
      <c r="H111" s="72">
        <v>164.2579475</v>
      </c>
      <c r="I111" s="72">
        <v>284.4486</v>
      </c>
      <c r="J111" s="72">
        <v>177.51008999999999</v>
      </c>
      <c r="K111" s="72">
        <v>306.33652749999999</v>
      </c>
      <c r="L111" s="1">
        <f t="shared" si="28"/>
        <v>61.368876769996184</v>
      </c>
      <c r="M111" s="1">
        <f t="shared" si="29"/>
        <v>60.351022490802087</v>
      </c>
      <c r="N111" s="1">
        <f t="shared" si="30"/>
        <v>57.746091033670055</v>
      </c>
      <c r="O111" s="1">
        <f t="shared" si="31"/>
        <v>57.94610634541452</v>
      </c>
      <c r="P111" s="35">
        <v>61.368876769996184</v>
      </c>
      <c r="Q111" s="35">
        <v>60.351022490802087</v>
      </c>
      <c r="R111" s="35">
        <v>57.746091033670055</v>
      </c>
      <c r="S111" s="35">
        <v>57.94610634541452</v>
      </c>
    </row>
    <row r="112" spans="1:23" ht="12" x14ac:dyDescent="0.3">
      <c r="A112" s="77"/>
      <c r="B112" s="77"/>
      <c r="C112" s="77" t="s">
        <v>6</v>
      </c>
      <c r="D112" s="78"/>
      <c r="E112" s="78"/>
      <c r="F112" s="78">
        <v>3.1319525000000001</v>
      </c>
      <c r="G112" s="78">
        <v>6.3411999999999997</v>
      </c>
      <c r="H112" s="78">
        <v>29.7285775</v>
      </c>
      <c r="I112" s="78">
        <v>68.039742500000003</v>
      </c>
      <c r="J112" s="78">
        <v>33.218282500000001</v>
      </c>
      <c r="K112" s="78">
        <v>75.099405000000004</v>
      </c>
      <c r="L112" s="1" t="str">
        <f t="shared" si="28"/>
        <v>x</v>
      </c>
      <c r="M112" s="1">
        <f t="shared" si="29"/>
        <v>49.390533337538635</v>
      </c>
      <c r="N112" s="1">
        <f t="shared" si="30"/>
        <v>43.692960037289971</v>
      </c>
      <c r="O112" s="1">
        <f t="shared" si="31"/>
        <v>44.232417686931072</v>
      </c>
      <c r="P112" s="35"/>
      <c r="Q112" s="35">
        <v>49.390533337538635</v>
      </c>
      <c r="R112" s="35">
        <v>43.692960037289971</v>
      </c>
      <c r="S112" s="35">
        <v>44.232417686931072</v>
      </c>
    </row>
    <row r="113" spans="1:19" ht="12" x14ac:dyDescent="0.3">
      <c r="A113" s="77"/>
      <c r="B113" s="77"/>
      <c r="C113" s="77"/>
      <c r="D113" s="78"/>
      <c r="E113" s="78"/>
      <c r="F113" s="78"/>
      <c r="G113" s="78"/>
      <c r="H113" s="78"/>
      <c r="I113" s="78"/>
      <c r="J113" s="78"/>
      <c r="K113" s="78"/>
      <c r="L113" s="1" t="str">
        <f t="shared" si="28"/>
        <v>x</v>
      </c>
      <c r="M113" s="1" t="str">
        <f t="shared" si="29"/>
        <v>x</v>
      </c>
      <c r="N113" s="1" t="str">
        <f t="shared" si="30"/>
        <v>x</v>
      </c>
      <c r="O113" s="1" t="str">
        <f t="shared" si="31"/>
        <v>x</v>
      </c>
      <c r="P113" s="35"/>
      <c r="Q113" s="35"/>
      <c r="R113" s="35"/>
      <c r="S113" s="35"/>
    </row>
    <row r="114" spans="1:19" ht="12" x14ac:dyDescent="0.3">
      <c r="A114" s="75">
        <v>34</v>
      </c>
      <c r="B114" s="75" t="s">
        <v>72</v>
      </c>
      <c r="C114" s="75" t="s">
        <v>5</v>
      </c>
      <c r="D114" s="72">
        <v>239.52616499999999</v>
      </c>
      <c r="E114" s="72">
        <v>410.836365</v>
      </c>
      <c r="F114" s="72">
        <v>279.55814750000002</v>
      </c>
      <c r="G114" s="72">
        <v>757.07192750000002</v>
      </c>
      <c r="H114" s="72">
        <v>21923.215499999998</v>
      </c>
      <c r="I114" s="72">
        <v>39660.354807999996</v>
      </c>
      <c r="J114" s="72">
        <v>22443.472440000001</v>
      </c>
      <c r="K114" s="72">
        <v>40831.302273000001</v>
      </c>
      <c r="L114" s="1">
        <f t="shared" si="28"/>
        <v>58.302084578126376</v>
      </c>
      <c r="M114" s="1">
        <f t="shared" si="29"/>
        <v>36.926233472050122</v>
      </c>
      <c r="N114" s="1">
        <f t="shared" si="30"/>
        <v>55.277406382602024</v>
      </c>
      <c r="O114" s="1">
        <f t="shared" si="31"/>
        <v>54.966340015172406</v>
      </c>
      <c r="P114" s="35">
        <v>58.302084578126376</v>
      </c>
      <c r="Q114" s="35">
        <v>36.926233472050122</v>
      </c>
      <c r="R114" s="35">
        <v>55.277406382602024</v>
      </c>
      <c r="S114" s="35">
        <v>54.966340015172406</v>
      </c>
    </row>
    <row r="115" spans="1:19" ht="12" x14ac:dyDescent="0.3">
      <c r="B115" s="75"/>
      <c r="C115" s="1" t="s">
        <v>6</v>
      </c>
      <c r="D115" s="72">
        <v>17.841619999999999</v>
      </c>
      <c r="E115" s="72">
        <v>78.926185000000004</v>
      </c>
      <c r="F115" s="72">
        <v>22.655480000000001</v>
      </c>
      <c r="G115" s="72">
        <v>93.594324999999998</v>
      </c>
      <c r="H115" s="72">
        <v>2457.2463400000001</v>
      </c>
      <c r="I115" s="72">
        <v>7859.1779274999999</v>
      </c>
      <c r="J115" s="72">
        <v>2497.7434400000002</v>
      </c>
      <c r="K115" s="72">
        <v>8031.8523800000003</v>
      </c>
      <c r="L115" s="1">
        <f t="shared" ref="L115" si="41">IF(D115="","x",100*D115/E115)</f>
        <v>22.605450903271198</v>
      </c>
      <c r="M115" s="1">
        <f t="shared" ref="M115" si="42">IF(F115="","x",100*F115/G115)</f>
        <v>24.206040270069796</v>
      </c>
      <c r="N115" s="1">
        <f t="shared" ref="N115" si="43">IF(H115="","x",100*H115/I115)</f>
        <v>31.265946167243079</v>
      </c>
      <c r="O115" s="1">
        <f t="shared" ref="O115" si="44">IF(J115="","x",100*J115/K115)</f>
        <v>31.09797493563994</v>
      </c>
      <c r="P115" s="35">
        <v>22.605450903271198</v>
      </c>
      <c r="Q115" s="35">
        <v>24.206040270069796</v>
      </c>
      <c r="R115" s="35">
        <v>31.265946167243079</v>
      </c>
      <c r="S115" s="35">
        <v>31.09797493563994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3" sqref="D23"/>
    </sheetView>
  </sheetViews>
  <sheetFormatPr defaultRowHeight="11.4" x14ac:dyDescent="0.2"/>
  <cols>
    <col min="1" max="3" width="8.88671875" style="19"/>
    <col min="4" max="7" width="11" style="19" customWidth="1"/>
    <col min="8" max="16384" width="8.88671875" style="19"/>
  </cols>
  <sheetData>
    <row r="1" spans="1:7" ht="12" x14ac:dyDescent="0.2">
      <c r="A1" s="84"/>
      <c r="B1" s="86"/>
      <c r="C1" s="86"/>
      <c r="D1" s="131" t="s">
        <v>13</v>
      </c>
      <c r="E1" s="131"/>
      <c r="F1" s="131" t="s">
        <v>43</v>
      </c>
      <c r="G1" s="131"/>
    </row>
    <row r="2" spans="1:7" s="95" customFormat="1" ht="72" x14ac:dyDescent="0.2">
      <c r="A2" s="85"/>
      <c r="B2" s="87"/>
      <c r="C2" s="87" t="s">
        <v>0</v>
      </c>
      <c r="D2" s="87" t="s">
        <v>79</v>
      </c>
      <c r="E2" s="87" t="s">
        <v>80</v>
      </c>
      <c r="F2" s="87" t="s">
        <v>79</v>
      </c>
      <c r="G2" s="87" t="s">
        <v>80</v>
      </c>
    </row>
    <row r="3" spans="1:7" x14ac:dyDescent="0.2">
      <c r="A3" s="132" t="s">
        <v>84</v>
      </c>
      <c r="B3" s="96" t="s">
        <v>17</v>
      </c>
      <c r="C3" s="97" t="s">
        <v>5</v>
      </c>
      <c r="D3" s="97"/>
      <c r="E3" s="97" t="s">
        <v>66</v>
      </c>
      <c r="F3" s="97"/>
      <c r="G3" s="97"/>
    </row>
    <row r="4" spans="1:7" x14ac:dyDescent="0.2">
      <c r="A4" s="133"/>
      <c r="B4" s="98" t="s">
        <v>25</v>
      </c>
      <c r="C4" s="99" t="s">
        <v>6</v>
      </c>
      <c r="D4" s="99" t="s">
        <v>66</v>
      </c>
      <c r="E4" s="99"/>
      <c r="F4" s="99" t="s">
        <v>66</v>
      </c>
      <c r="G4" s="99"/>
    </row>
    <row r="5" spans="1:7" x14ac:dyDescent="0.2">
      <c r="A5" s="133"/>
      <c r="B5" s="98" t="s">
        <v>20</v>
      </c>
      <c r="C5" s="99" t="s">
        <v>6</v>
      </c>
      <c r="D5" s="99" t="s">
        <v>66</v>
      </c>
      <c r="E5" s="99"/>
      <c r="F5" s="99" t="s">
        <v>66</v>
      </c>
      <c r="G5" s="99"/>
    </row>
    <row r="6" spans="1:7" x14ac:dyDescent="0.2">
      <c r="A6" s="133"/>
      <c r="B6" s="98" t="s">
        <v>28</v>
      </c>
      <c r="C6" s="99" t="s">
        <v>6</v>
      </c>
      <c r="D6" s="99" t="s">
        <v>66</v>
      </c>
      <c r="E6" s="99"/>
      <c r="F6" s="99"/>
      <c r="G6" s="99"/>
    </row>
    <row r="7" spans="1:7" x14ac:dyDescent="0.2">
      <c r="A7" s="133"/>
      <c r="B7" s="135" t="s">
        <v>29</v>
      </c>
      <c r="C7" s="99" t="s">
        <v>5</v>
      </c>
      <c r="D7" s="99" t="s">
        <v>66</v>
      </c>
      <c r="E7" s="99"/>
      <c r="F7" s="99"/>
      <c r="G7" s="99"/>
    </row>
    <row r="8" spans="1:7" x14ac:dyDescent="0.2">
      <c r="A8" s="133"/>
      <c r="B8" s="136"/>
      <c r="C8" s="99" t="s">
        <v>6</v>
      </c>
      <c r="D8" s="99" t="s">
        <v>66</v>
      </c>
      <c r="E8" s="99"/>
      <c r="F8" s="99" t="s">
        <v>66</v>
      </c>
      <c r="G8" s="99"/>
    </row>
    <row r="9" spans="1:7" x14ac:dyDescent="0.2">
      <c r="A9" s="133"/>
      <c r="B9" s="98" t="s">
        <v>70</v>
      </c>
      <c r="C9" s="99" t="s">
        <v>6</v>
      </c>
      <c r="D9" s="99" t="s">
        <v>66</v>
      </c>
      <c r="E9" s="99"/>
      <c r="F9" s="99" t="s">
        <v>66</v>
      </c>
      <c r="G9" s="99"/>
    </row>
    <row r="10" spans="1:7" x14ac:dyDescent="0.2">
      <c r="A10" s="133"/>
      <c r="B10" s="98" t="s">
        <v>33</v>
      </c>
      <c r="C10" s="99" t="s">
        <v>6</v>
      </c>
      <c r="D10" s="99"/>
      <c r="E10" s="99"/>
      <c r="F10" s="99"/>
      <c r="G10" s="99" t="s">
        <v>66</v>
      </c>
    </row>
    <row r="11" spans="1:7" x14ac:dyDescent="0.2">
      <c r="A11" s="133"/>
      <c r="B11" s="98" t="s">
        <v>35</v>
      </c>
      <c r="C11" s="99" t="s">
        <v>5</v>
      </c>
      <c r="D11" s="99"/>
      <c r="E11" s="99"/>
      <c r="F11" s="99"/>
      <c r="G11" s="99" t="s">
        <v>66</v>
      </c>
    </row>
    <row r="12" spans="1:7" x14ac:dyDescent="0.2">
      <c r="A12" s="134"/>
      <c r="B12" s="100" t="s">
        <v>37</v>
      </c>
      <c r="C12" s="101" t="s">
        <v>6</v>
      </c>
      <c r="D12" s="101"/>
      <c r="E12" s="101"/>
      <c r="F12" s="101"/>
      <c r="G12" s="101" t="s">
        <v>66</v>
      </c>
    </row>
    <row r="13" spans="1:7" x14ac:dyDescent="0.2">
      <c r="A13" s="132" t="s">
        <v>85</v>
      </c>
      <c r="B13" s="135" t="s">
        <v>17</v>
      </c>
      <c r="C13" s="97" t="s">
        <v>5</v>
      </c>
      <c r="D13" s="97" t="s">
        <v>66</v>
      </c>
      <c r="E13" s="97"/>
      <c r="F13" s="97" t="s">
        <v>66</v>
      </c>
      <c r="G13" s="97"/>
    </row>
    <row r="14" spans="1:7" x14ac:dyDescent="0.2">
      <c r="A14" s="133"/>
      <c r="B14" s="136"/>
      <c r="C14" s="99" t="s">
        <v>6</v>
      </c>
      <c r="D14" s="99" t="s">
        <v>66</v>
      </c>
      <c r="E14" s="99" t="s">
        <v>66</v>
      </c>
      <c r="F14" s="99" t="s">
        <v>66</v>
      </c>
      <c r="G14" s="99" t="s">
        <v>66</v>
      </c>
    </row>
    <row r="15" spans="1:7" x14ac:dyDescent="0.2">
      <c r="A15" s="133"/>
      <c r="B15" s="98" t="s">
        <v>71</v>
      </c>
      <c r="C15" s="99" t="s">
        <v>6</v>
      </c>
      <c r="D15" s="99" t="s">
        <v>66</v>
      </c>
      <c r="E15" s="99"/>
      <c r="F15" s="99" t="s">
        <v>66</v>
      </c>
      <c r="G15" s="99"/>
    </row>
    <row r="16" spans="1:7" x14ac:dyDescent="0.2">
      <c r="A16" s="133"/>
      <c r="B16" s="98" t="s">
        <v>33</v>
      </c>
      <c r="C16" s="99" t="s">
        <v>6</v>
      </c>
      <c r="D16" s="99" t="s">
        <v>66</v>
      </c>
      <c r="E16" s="99" t="s">
        <v>66</v>
      </c>
      <c r="F16" s="99" t="s">
        <v>66</v>
      </c>
      <c r="G16" s="99"/>
    </row>
    <row r="17" spans="1:7" x14ac:dyDescent="0.2">
      <c r="A17" s="133"/>
      <c r="B17" s="98" t="s">
        <v>34</v>
      </c>
      <c r="C17" s="99" t="s">
        <v>6</v>
      </c>
      <c r="D17" s="99" t="s">
        <v>66</v>
      </c>
      <c r="E17" s="99"/>
      <c r="F17" s="99"/>
      <c r="G17" s="99"/>
    </row>
    <row r="18" spans="1:7" x14ac:dyDescent="0.2">
      <c r="A18" s="133"/>
      <c r="B18" s="135" t="s">
        <v>35</v>
      </c>
      <c r="C18" s="99" t="s">
        <v>5</v>
      </c>
      <c r="D18" s="99" t="s">
        <v>66</v>
      </c>
      <c r="E18" s="99" t="s">
        <v>66</v>
      </c>
      <c r="F18" s="99" t="s">
        <v>66</v>
      </c>
      <c r="G18" s="99"/>
    </row>
    <row r="19" spans="1:7" x14ac:dyDescent="0.2">
      <c r="A19" s="133"/>
      <c r="B19" s="136"/>
      <c r="C19" s="98" t="s">
        <v>6</v>
      </c>
      <c r="D19" s="98" t="s">
        <v>66</v>
      </c>
      <c r="E19" s="98" t="s">
        <v>66</v>
      </c>
      <c r="F19" s="98" t="s">
        <v>66</v>
      </c>
      <c r="G19" s="98" t="s">
        <v>66</v>
      </c>
    </row>
    <row r="20" spans="1:7" x14ac:dyDescent="0.2">
      <c r="A20" s="134"/>
      <c r="B20" s="100" t="s">
        <v>37</v>
      </c>
      <c r="C20" s="100" t="s">
        <v>6</v>
      </c>
      <c r="D20" s="100"/>
      <c r="E20" s="100" t="s">
        <v>66</v>
      </c>
      <c r="F20" s="100"/>
      <c r="G20" s="100"/>
    </row>
  </sheetData>
  <mergeCells count="7">
    <mergeCell ref="D1:E1"/>
    <mergeCell ref="F1:G1"/>
    <mergeCell ref="A3:A12"/>
    <mergeCell ref="A13:A20"/>
    <mergeCell ref="B7:B8"/>
    <mergeCell ref="B13:B14"/>
    <mergeCell ref="B18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4"/>
  <sheetViews>
    <sheetView topLeftCell="A136" zoomScaleNormal="100" workbookViewId="0">
      <selection activeCell="P167" sqref="P167"/>
    </sheetView>
  </sheetViews>
  <sheetFormatPr defaultRowHeight="11.4" x14ac:dyDescent="0.2"/>
  <cols>
    <col min="1" max="1" width="32.44140625" style="19" customWidth="1"/>
    <col min="2" max="2" width="11.5546875" style="19" bestFit="1" customWidth="1"/>
    <col min="3" max="3" width="10.5546875" style="19" bestFit="1" customWidth="1"/>
    <col min="4" max="4" width="10.77734375" style="19" bestFit="1" customWidth="1"/>
    <col min="5" max="5" width="9.6640625" style="19" bestFit="1" customWidth="1"/>
    <col min="6" max="6" width="9.5546875" style="19" customWidth="1"/>
    <col min="7" max="7" width="15.44140625" style="19" customWidth="1"/>
    <col min="8" max="8" width="9.5546875" style="19" bestFit="1" customWidth="1"/>
    <col min="9" max="9" width="8.88671875" style="19"/>
    <col min="10" max="10" width="12.109375" style="19" bestFit="1" customWidth="1"/>
    <col min="11" max="12" width="9" style="19" bestFit="1" customWidth="1"/>
    <col min="13" max="16384" width="8.88671875" style="19"/>
  </cols>
  <sheetData>
    <row r="1" spans="1:11" x14ac:dyDescent="0.2">
      <c r="A1" s="19" t="s">
        <v>97</v>
      </c>
    </row>
    <row r="2" spans="1:11" x14ac:dyDescent="0.2">
      <c r="A2" s="19" t="s">
        <v>98</v>
      </c>
      <c r="J2" s="19" t="s">
        <v>93</v>
      </c>
      <c r="K2" s="90">
        <v>19.861567027730107</v>
      </c>
    </row>
    <row r="3" spans="1:11" x14ac:dyDescent="0.2">
      <c r="A3" s="19" t="s">
        <v>99</v>
      </c>
      <c r="J3" s="19" t="s">
        <v>95</v>
      </c>
      <c r="K3" s="90">
        <v>15.813515984327866</v>
      </c>
    </row>
    <row r="4" spans="1:11" x14ac:dyDescent="0.2">
      <c r="J4" s="19" t="s">
        <v>96</v>
      </c>
      <c r="K4" s="90">
        <v>14.491146684036739</v>
      </c>
    </row>
    <row r="5" spans="1:11" ht="12" x14ac:dyDescent="0.25">
      <c r="A5" s="102" t="s">
        <v>86</v>
      </c>
      <c r="B5" s="102" t="s">
        <v>5</v>
      </c>
      <c r="C5" s="102" t="s">
        <v>6</v>
      </c>
      <c r="D5" s="102" t="s">
        <v>5</v>
      </c>
      <c r="E5" s="102" t="s">
        <v>6</v>
      </c>
      <c r="F5" s="102"/>
      <c r="G5" s="102"/>
      <c r="H5" s="102"/>
      <c r="J5" s="19" t="s">
        <v>89</v>
      </c>
      <c r="K5" s="90">
        <v>11.083806787892229</v>
      </c>
    </row>
    <row r="6" spans="1:11" x14ac:dyDescent="0.2">
      <c r="A6" s="19" t="s">
        <v>93</v>
      </c>
      <c r="B6" s="66">
        <v>33338.915965000044</v>
      </c>
      <c r="C6" s="66">
        <v>7025.4044424999956</v>
      </c>
      <c r="D6" s="90">
        <f t="shared" ref="D6:D14" si="0">100*B6/B$16</f>
        <v>22.200346941862172</v>
      </c>
      <c r="E6" s="90">
        <f t="shared" ref="E6:E14" si="1">100*C6/C$16</f>
        <v>19.861567027730107</v>
      </c>
      <c r="F6" s="90">
        <f t="shared" ref="F6:F14" si="2">E6-D6</f>
        <v>-2.3387799141320649</v>
      </c>
      <c r="G6" s="103">
        <f t="shared" ref="G6:G14" si="3">B6/($B6+$C6)</f>
        <v>0.82595013686407526</v>
      </c>
      <c r="H6" s="103">
        <f t="shared" ref="H6:H14" si="4">C6/($B6+$C6)</f>
        <v>0.17404986313592474</v>
      </c>
      <c r="I6" s="104"/>
    </row>
    <row r="7" spans="1:11" x14ac:dyDescent="0.2">
      <c r="A7" s="19" t="s">
        <v>95</v>
      </c>
      <c r="B7" s="66">
        <v>25479.178417500043</v>
      </c>
      <c r="C7" s="66">
        <v>5593.5337475000033</v>
      </c>
      <c r="D7" s="90">
        <f t="shared" si="0"/>
        <v>16.966556478799024</v>
      </c>
      <c r="E7" s="90">
        <f t="shared" si="1"/>
        <v>15.813515984327866</v>
      </c>
      <c r="F7" s="90">
        <f t="shared" si="2"/>
        <v>-1.1530404944711581</v>
      </c>
      <c r="G7" s="103">
        <f t="shared" si="3"/>
        <v>0.81998566080110324</v>
      </c>
      <c r="H7" s="103">
        <f t="shared" si="4"/>
        <v>0.18001433919889673</v>
      </c>
      <c r="I7" s="104"/>
    </row>
    <row r="8" spans="1:11" x14ac:dyDescent="0.2">
      <c r="A8" s="19" t="s">
        <v>96</v>
      </c>
      <c r="B8" s="66">
        <v>23980.75420499999</v>
      </c>
      <c r="C8" s="66">
        <v>5125.7872125000085</v>
      </c>
      <c r="D8" s="90">
        <f t="shared" si="0"/>
        <v>15.968757467622096</v>
      </c>
      <c r="E8" s="90">
        <f t="shared" si="1"/>
        <v>14.491146684036739</v>
      </c>
      <c r="F8" s="90">
        <f t="shared" si="2"/>
        <v>-1.4776107835853569</v>
      </c>
      <c r="G8" s="103">
        <f t="shared" si="3"/>
        <v>0.8238956961950078</v>
      </c>
      <c r="H8" s="103">
        <f t="shared" si="4"/>
        <v>0.17610430380499223</v>
      </c>
      <c r="I8" s="104"/>
    </row>
    <row r="9" spans="1:11" x14ac:dyDescent="0.2">
      <c r="A9" s="19" t="s">
        <v>89</v>
      </c>
      <c r="B9" s="66">
        <v>17347.589892500022</v>
      </c>
      <c r="C9" s="66">
        <v>3920.5479275000039</v>
      </c>
      <c r="D9" s="90">
        <f t="shared" si="0"/>
        <v>11.551740753147236</v>
      </c>
      <c r="E9" s="90">
        <f t="shared" si="1"/>
        <v>11.083806787892229</v>
      </c>
      <c r="F9" s="90">
        <f t="shared" si="2"/>
        <v>-0.46793396525500697</v>
      </c>
      <c r="G9" s="103">
        <f t="shared" si="3"/>
        <v>0.81566096850222503</v>
      </c>
      <c r="H9" s="103">
        <f t="shared" si="4"/>
        <v>0.18433903149777497</v>
      </c>
      <c r="I9" s="104"/>
    </row>
    <row r="10" spans="1:11" x14ac:dyDescent="0.2">
      <c r="A10" s="19" t="s">
        <v>88</v>
      </c>
      <c r="B10" s="66">
        <v>14533.713962499989</v>
      </c>
      <c r="C10" s="66">
        <v>3559.0366400000003</v>
      </c>
      <c r="D10" s="90">
        <f t="shared" si="0"/>
        <v>9.6779839110550316</v>
      </c>
      <c r="E10" s="90">
        <f t="shared" si="1"/>
        <v>10.061775853341898</v>
      </c>
      <c r="F10" s="90">
        <f t="shared" si="2"/>
        <v>0.38379194228686586</v>
      </c>
      <c r="G10" s="103">
        <f t="shared" si="3"/>
        <v>0.80328935504653309</v>
      </c>
      <c r="H10" s="103">
        <f t="shared" si="4"/>
        <v>0.19671064495346693</v>
      </c>
      <c r="I10" s="104"/>
    </row>
    <row r="11" spans="1:11" x14ac:dyDescent="0.2">
      <c r="A11" s="19" t="s">
        <v>90</v>
      </c>
      <c r="B11" s="66">
        <v>11873.598102500009</v>
      </c>
      <c r="C11" s="66">
        <v>3532.3240775000027</v>
      </c>
      <c r="D11" s="90">
        <f t="shared" si="0"/>
        <v>7.9066157280119072</v>
      </c>
      <c r="E11" s="90">
        <f t="shared" si="1"/>
        <v>9.986256592505244</v>
      </c>
      <c r="F11" s="90">
        <f t="shared" si="2"/>
        <v>2.0796408644933368</v>
      </c>
      <c r="G11" s="103">
        <f t="shared" si="3"/>
        <v>0.77071647927147968</v>
      </c>
      <c r="H11" s="103">
        <f t="shared" si="4"/>
        <v>0.22928352072852023</v>
      </c>
      <c r="I11" s="104"/>
    </row>
    <row r="12" spans="1:11" x14ac:dyDescent="0.2">
      <c r="A12" s="19" t="s">
        <v>92</v>
      </c>
      <c r="B12" s="66">
        <v>11431.488199999987</v>
      </c>
      <c r="C12" s="66">
        <v>2815.2201700000037</v>
      </c>
      <c r="D12" s="90">
        <f t="shared" si="0"/>
        <v>7.6122152372389795</v>
      </c>
      <c r="E12" s="90">
        <f t="shared" si="1"/>
        <v>7.9589274271554293</v>
      </c>
      <c r="F12" s="90">
        <f t="shared" si="2"/>
        <v>0.34671218991644981</v>
      </c>
      <c r="G12" s="103">
        <f t="shared" si="3"/>
        <v>0.80239504474393852</v>
      </c>
      <c r="H12" s="103">
        <f t="shared" si="4"/>
        <v>0.19760495525606139</v>
      </c>
      <c r="I12" s="104"/>
    </row>
    <row r="13" spans="1:11" x14ac:dyDescent="0.2">
      <c r="A13" s="19" t="s">
        <v>91</v>
      </c>
      <c r="B13" s="66">
        <v>7637.3837924999998</v>
      </c>
      <c r="C13" s="66">
        <v>2165.4065449999953</v>
      </c>
      <c r="D13" s="90">
        <f t="shared" si="0"/>
        <v>5.0857253457087586</v>
      </c>
      <c r="E13" s="90">
        <f t="shared" si="1"/>
        <v>6.121835061284858</v>
      </c>
      <c r="F13" s="90">
        <f t="shared" si="2"/>
        <v>1.0361097155760994</v>
      </c>
      <c r="G13" s="103">
        <f t="shared" si="3"/>
        <v>0.77910304408772668</v>
      </c>
      <c r="H13" s="103">
        <f t="shared" si="4"/>
        <v>0.22089695591227332</v>
      </c>
      <c r="I13" s="104"/>
    </row>
    <row r="14" spans="1:11" x14ac:dyDescent="0.2">
      <c r="A14" s="19" t="s">
        <v>94</v>
      </c>
      <c r="B14" s="66">
        <v>4550.3276975000017</v>
      </c>
      <c r="C14" s="66">
        <v>1634.5929925</v>
      </c>
      <c r="D14" s="90">
        <f t="shared" si="0"/>
        <v>3.0300581365547941</v>
      </c>
      <c r="E14" s="90">
        <f t="shared" si="1"/>
        <v>4.6211685817256356</v>
      </c>
      <c r="F14" s="90">
        <f t="shared" si="2"/>
        <v>1.5911104451708415</v>
      </c>
      <c r="G14" s="103">
        <f t="shared" si="3"/>
        <v>0.73571318462613955</v>
      </c>
      <c r="H14" s="103">
        <f t="shared" si="4"/>
        <v>0.26428681537386045</v>
      </c>
      <c r="I14" s="104"/>
    </row>
    <row r="15" spans="1:11" x14ac:dyDescent="0.2">
      <c r="B15" s="66"/>
      <c r="C15" s="66"/>
      <c r="D15" s="90"/>
      <c r="E15" s="90"/>
      <c r="F15" s="90"/>
      <c r="G15" s="103"/>
      <c r="H15" s="103"/>
      <c r="I15" s="104"/>
    </row>
    <row r="16" spans="1:11" x14ac:dyDescent="0.2">
      <c r="A16" s="19" t="s">
        <v>10</v>
      </c>
      <c r="B16" s="66">
        <f>SUM(B6:B14)</f>
        <v>150172.95023500008</v>
      </c>
      <c r="C16" s="66">
        <f>SUM(C6:C14)</f>
        <v>35371.853755000011</v>
      </c>
      <c r="D16" s="90">
        <f>100*B16/B$16</f>
        <v>100</v>
      </c>
      <c r="E16" s="90">
        <f>100*C16/C$16</f>
        <v>100</v>
      </c>
      <c r="F16" s="90"/>
      <c r="G16" s="103">
        <f>SUM(B6:B14)/SUM(B6:C14)</f>
        <v>0.80936219719250979</v>
      </c>
      <c r="H16" s="103">
        <f>SUM(C6:C14)/SUM(B6:C14)</f>
        <v>0.19063780280748988</v>
      </c>
      <c r="I16" s="104"/>
    </row>
    <row r="17" spans="1:9" x14ac:dyDescent="0.2">
      <c r="D17" s="90"/>
      <c r="E17" s="90"/>
      <c r="F17" s="90"/>
      <c r="I17" s="104"/>
    </row>
    <row r="18" spans="1:9" x14ac:dyDescent="0.2">
      <c r="A18" s="19" t="s">
        <v>61</v>
      </c>
      <c r="B18" s="66">
        <v>1842.4035075000024</v>
      </c>
      <c r="C18" s="66">
        <v>452.25860250000005</v>
      </c>
      <c r="D18" s="90">
        <f>100*B18/B$16</f>
        <v>1.2268544399087142</v>
      </c>
      <c r="E18" s="90">
        <f>100*C18/C$16</f>
        <v>1.2785832646276583</v>
      </c>
      <c r="F18" s="90">
        <f>E18-D18</f>
        <v>5.1728824718944022E-2</v>
      </c>
      <c r="G18" s="103">
        <f>B18/($B18+$C18)</f>
        <v>0.80290841055461559</v>
      </c>
      <c r="H18" s="103">
        <f>C18/($B18+$C18)</f>
        <v>0.19709158944538444</v>
      </c>
      <c r="I18" s="104"/>
    </row>
    <row r="19" spans="1:9" x14ac:dyDescent="0.2">
      <c r="A19" s="19" t="s">
        <v>87</v>
      </c>
      <c r="B19" s="66">
        <v>1107.7909150000005</v>
      </c>
      <c r="C19" s="66">
        <v>78.738147500000025</v>
      </c>
      <c r="D19" s="90">
        <f>100*B19/B$16</f>
        <v>0.73767673423639846</v>
      </c>
      <c r="E19" s="90">
        <f>100*C19/C$16</f>
        <v>0.22260113378669033</v>
      </c>
      <c r="F19" s="90">
        <f>E19-D19</f>
        <v>-0.51507560044970813</v>
      </c>
      <c r="G19" s="103">
        <f>B19/($B19+$C19)</f>
        <v>0.93363993349299024</v>
      </c>
      <c r="H19" s="103">
        <f>C19/($B19+$C19)</f>
        <v>6.6360066507009804E-2</v>
      </c>
      <c r="I19" s="104"/>
    </row>
    <row r="22" spans="1:9" ht="12" x14ac:dyDescent="0.25">
      <c r="A22" s="102" t="s">
        <v>86</v>
      </c>
      <c r="B22" s="102" t="s">
        <v>5</v>
      </c>
      <c r="C22" s="102" t="s">
        <v>6</v>
      </c>
      <c r="D22" s="102" t="s">
        <v>5</v>
      </c>
      <c r="E22" s="102" t="s">
        <v>6</v>
      </c>
      <c r="F22" s="102"/>
      <c r="G22" s="102"/>
      <c r="H22" s="102"/>
    </row>
    <row r="23" spans="1:9" x14ac:dyDescent="0.2">
      <c r="A23" s="19" t="s">
        <v>90</v>
      </c>
      <c r="B23" s="66">
        <v>11873.598102500009</v>
      </c>
      <c r="C23" s="66">
        <v>3532.3240775000027</v>
      </c>
      <c r="D23" s="90">
        <f t="shared" ref="D23:D31" si="5">100*B23/B$16</f>
        <v>7.9066157280119072</v>
      </c>
      <c r="E23" s="90">
        <f t="shared" ref="E23:E31" si="6">100*C23/C$16</f>
        <v>9.986256592505244</v>
      </c>
      <c r="F23" s="90">
        <f t="shared" ref="F23:F31" si="7">E23-D23</f>
        <v>2.0796408644933368</v>
      </c>
      <c r="G23" s="103">
        <f t="shared" ref="G23:G31" si="8">B23/($B23+$C23)</f>
        <v>0.77071647927147968</v>
      </c>
      <c r="H23" s="103">
        <f t="shared" ref="H23:H31" si="9">C23/($B23+$C23)</f>
        <v>0.22928352072852023</v>
      </c>
    </row>
    <row r="24" spans="1:9" x14ac:dyDescent="0.2">
      <c r="A24" s="19" t="s">
        <v>94</v>
      </c>
      <c r="B24" s="66">
        <v>4550.3276975000017</v>
      </c>
      <c r="C24" s="66">
        <v>1634.5929925</v>
      </c>
      <c r="D24" s="90">
        <f t="shared" si="5"/>
        <v>3.0300581365547941</v>
      </c>
      <c r="E24" s="90">
        <f t="shared" si="6"/>
        <v>4.6211685817256356</v>
      </c>
      <c r="F24" s="90">
        <f t="shared" si="7"/>
        <v>1.5911104451708415</v>
      </c>
      <c r="G24" s="103">
        <f t="shared" si="8"/>
        <v>0.73571318462613955</v>
      </c>
      <c r="H24" s="103">
        <f t="shared" si="9"/>
        <v>0.26428681537386045</v>
      </c>
    </row>
    <row r="25" spans="1:9" x14ac:dyDescent="0.2">
      <c r="A25" s="19" t="s">
        <v>91</v>
      </c>
      <c r="B25" s="66">
        <v>7637.3837924999998</v>
      </c>
      <c r="C25" s="66">
        <v>2165.4065449999953</v>
      </c>
      <c r="D25" s="90">
        <f t="shared" si="5"/>
        <v>5.0857253457087586</v>
      </c>
      <c r="E25" s="90">
        <f t="shared" si="6"/>
        <v>6.121835061284858</v>
      </c>
      <c r="F25" s="90">
        <f t="shared" si="7"/>
        <v>1.0361097155760994</v>
      </c>
      <c r="G25" s="103">
        <f t="shared" si="8"/>
        <v>0.77910304408772668</v>
      </c>
      <c r="H25" s="103">
        <f t="shared" si="9"/>
        <v>0.22089695591227332</v>
      </c>
    </row>
    <row r="26" spans="1:9" x14ac:dyDescent="0.2">
      <c r="A26" s="19" t="s">
        <v>88</v>
      </c>
      <c r="B26" s="66">
        <v>14533.713962499989</v>
      </c>
      <c r="C26" s="66">
        <v>3559.0366400000003</v>
      </c>
      <c r="D26" s="90">
        <f t="shared" si="5"/>
        <v>9.6779839110550316</v>
      </c>
      <c r="E26" s="90">
        <f t="shared" si="6"/>
        <v>10.061775853341898</v>
      </c>
      <c r="F26" s="90">
        <f t="shared" si="7"/>
        <v>0.38379194228686586</v>
      </c>
      <c r="G26" s="103">
        <f t="shared" si="8"/>
        <v>0.80328935504653309</v>
      </c>
      <c r="H26" s="103">
        <f t="shared" si="9"/>
        <v>0.19671064495346693</v>
      </c>
    </row>
    <row r="27" spans="1:9" x14ac:dyDescent="0.2">
      <c r="A27" s="19" t="s">
        <v>92</v>
      </c>
      <c r="B27" s="66">
        <v>11431.488199999987</v>
      </c>
      <c r="C27" s="66">
        <v>2815.2201700000037</v>
      </c>
      <c r="D27" s="90">
        <f t="shared" si="5"/>
        <v>7.6122152372389795</v>
      </c>
      <c r="E27" s="90">
        <f t="shared" si="6"/>
        <v>7.9589274271554293</v>
      </c>
      <c r="F27" s="90">
        <f t="shared" si="7"/>
        <v>0.34671218991644981</v>
      </c>
      <c r="G27" s="103">
        <f t="shared" si="8"/>
        <v>0.80239504474393852</v>
      </c>
      <c r="H27" s="103">
        <f t="shared" si="9"/>
        <v>0.19760495525606139</v>
      </c>
    </row>
    <row r="28" spans="1:9" x14ac:dyDescent="0.2">
      <c r="A28" s="19" t="s">
        <v>89</v>
      </c>
      <c r="B28" s="66">
        <v>17347.589892500022</v>
      </c>
      <c r="C28" s="66">
        <v>3920.5479275000039</v>
      </c>
      <c r="D28" s="90">
        <f t="shared" si="5"/>
        <v>11.551740753147236</v>
      </c>
      <c r="E28" s="90">
        <f t="shared" si="6"/>
        <v>11.083806787892229</v>
      </c>
      <c r="F28" s="90">
        <f t="shared" si="7"/>
        <v>-0.46793396525500697</v>
      </c>
      <c r="G28" s="103">
        <f t="shared" si="8"/>
        <v>0.81566096850222503</v>
      </c>
      <c r="H28" s="103">
        <f t="shared" si="9"/>
        <v>0.18433903149777497</v>
      </c>
    </row>
    <row r="29" spans="1:9" x14ac:dyDescent="0.2">
      <c r="A29" s="19" t="s">
        <v>95</v>
      </c>
      <c r="B29" s="66">
        <v>25479.178417500043</v>
      </c>
      <c r="C29" s="66">
        <v>5593.5337475000033</v>
      </c>
      <c r="D29" s="90">
        <f t="shared" si="5"/>
        <v>16.966556478799024</v>
      </c>
      <c r="E29" s="90">
        <f t="shared" si="6"/>
        <v>15.813515984327866</v>
      </c>
      <c r="F29" s="90">
        <f t="shared" si="7"/>
        <v>-1.1530404944711581</v>
      </c>
      <c r="G29" s="103">
        <f t="shared" si="8"/>
        <v>0.81998566080110324</v>
      </c>
      <c r="H29" s="103">
        <f t="shared" si="9"/>
        <v>0.18001433919889673</v>
      </c>
    </row>
    <row r="30" spans="1:9" x14ac:dyDescent="0.2">
      <c r="A30" s="19" t="s">
        <v>96</v>
      </c>
      <c r="B30" s="66">
        <v>23980.75420499999</v>
      </c>
      <c r="C30" s="66">
        <v>5125.7872125000085</v>
      </c>
      <c r="D30" s="90">
        <f t="shared" si="5"/>
        <v>15.968757467622096</v>
      </c>
      <c r="E30" s="90">
        <f t="shared" si="6"/>
        <v>14.491146684036739</v>
      </c>
      <c r="F30" s="90">
        <f t="shared" si="7"/>
        <v>-1.4776107835853569</v>
      </c>
      <c r="G30" s="103">
        <f t="shared" si="8"/>
        <v>0.8238956961950078</v>
      </c>
      <c r="H30" s="103">
        <f t="shared" si="9"/>
        <v>0.17610430380499223</v>
      </c>
    </row>
    <row r="31" spans="1:9" x14ac:dyDescent="0.2">
      <c r="A31" s="19" t="s">
        <v>93</v>
      </c>
      <c r="B31" s="66">
        <v>33338.915965000044</v>
      </c>
      <c r="C31" s="66">
        <v>7025.4044424999956</v>
      </c>
      <c r="D31" s="90">
        <f t="shared" si="5"/>
        <v>22.200346941862172</v>
      </c>
      <c r="E31" s="90">
        <f t="shared" si="6"/>
        <v>19.861567027730107</v>
      </c>
      <c r="F31" s="90">
        <f t="shared" si="7"/>
        <v>-2.3387799141320649</v>
      </c>
      <c r="G31" s="103">
        <f t="shared" si="8"/>
        <v>0.82595013686407526</v>
      </c>
      <c r="H31" s="103">
        <f t="shared" si="9"/>
        <v>0.17404986313592474</v>
      </c>
    </row>
    <row r="32" spans="1:9" x14ac:dyDescent="0.2">
      <c r="B32" s="66"/>
      <c r="C32" s="66"/>
      <c r="D32" s="90"/>
      <c r="E32" s="90"/>
      <c r="F32" s="90"/>
      <c r="G32" s="103"/>
      <c r="H32" s="103"/>
    </row>
    <row r="33" spans="1:17" x14ac:dyDescent="0.2">
      <c r="B33" s="66">
        <f>SUM(B23:B31)</f>
        <v>150172.95023500008</v>
      </c>
      <c r="C33" s="66">
        <f>SUM(C23:C31)</f>
        <v>35371.853755000011</v>
      </c>
      <c r="D33" s="90">
        <f>100*B33/B$16</f>
        <v>100</v>
      </c>
      <c r="E33" s="90">
        <f>100*C33/C$16</f>
        <v>100</v>
      </c>
      <c r="F33" s="90"/>
      <c r="G33" s="103">
        <f>SUM(B23:B31)/SUM(B23:C31)</f>
        <v>0.80936219719251001</v>
      </c>
      <c r="H33" s="103">
        <f>SUM(C23:C31)/SUM(B23:C31)</f>
        <v>0.19063780280748993</v>
      </c>
    </row>
    <row r="34" spans="1:17" x14ac:dyDescent="0.2">
      <c r="D34" s="90"/>
      <c r="E34" s="90"/>
      <c r="F34" s="90"/>
    </row>
    <row r="35" spans="1:17" x14ac:dyDescent="0.2">
      <c r="A35" s="19" t="s">
        <v>61</v>
      </c>
      <c r="B35" s="66">
        <v>1842.4035075000024</v>
      </c>
      <c r="C35" s="66">
        <v>452.25860250000005</v>
      </c>
      <c r="D35" s="90">
        <f>100*B35/B$16</f>
        <v>1.2268544399087142</v>
      </c>
      <c r="E35" s="90">
        <f>100*C35/C$16</f>
        <v>1.2785832646276583</v>
      </c>
      <c r="F35" s="90">
        <f>E35-D35</f>
        <v>5.1728824718944022E-2</v>
      </c>
      <c r="G35" s="103">
        <f>B35/($B35+$C35)</f>
        <v>0.80290841055461559</v>
      </c>
      <c r="H35" s="103">
        <f>C35/($B35+$C35)</f>
        <v>0.19709158944538444</v>
      </c>
    </row>
    <row r="36" spans="1:17" x14ac:dyDescent="0.2">
      <c r="A36" s="19" t="s">
        <v>87</v>
      </c>
      <c r="B36" s="66">
        <v>1107.7909150000005</v>
      </c>
      <c r="C36" s="66">
        <v>78.738147500000025</v>
      </c>
      <c r="D36" s="90">
        <f>100*B36/B$16</f>
        <v>0.73767673423639846</v>
      </c>
      <c r="E36" s="90">
        <f>100*C36/C$16</f>
        <v>0.22260113378669033</v>
      </c>
      <c r="F36" s="90">
        <f>E36-D36</f>
        <v>-0.51507560044970813</v>
      </c>
      <c r="G36" s="103">
        <f>B36/($B36+$C36)</f>
        <v>0.93363993349299024</v>
      </c>
      <c r="H36" s="103">
        <f>C36/($B36+$C36)</f>
        <v>6.6360066507009804E-2</v>
      </c>
    </row>
    <row r="39" spans="1:17" x14ac:dyDescent="0.2">
      <c r="A39" s="19" t="s">
        <v>103</v>
      </c>
    </row>
    <row r="40" spans="1:17" x14ac:dyDescent="0.2">
      <c r="A40" s="19" t="s">
        <v>98</v>
      </c>
    </row>
    <row r="41" spans="1:17" x14ac:dyDescent="0.2">
      <c r="A41" s="19" t="s">
        <v>99</v>
      </c>
    </row>
    <row r="45" spans="1:17" x14ac:dyDescent="0.2">
      <c r="B45" s="138" t="s">
        <v>101</v>
      </c>
      <c r="C45" s="138"/>
      <c r="F45" s="138" t="s">
        <v>100</v>
      </c>
      <c r="G45" s="138"/>
      <c r="P45" s="19" t="s">
        <v>102</v>
      </c>
    </row>
    <row r="46" spans="1:17" x14ac:dyDescent="0.2">
      <c r="A46" s="19" t="s">
        <v>93</v>
      </c>
      <c r="B46" s="66">
        <v>33338.915965000044</v>
      </c>
      <c r="C46" s="66">
        <v>7025.4044424999956</v>
      </c>
      <c r="D46" s="66">
        <f>B46+C46</f>
        <v>40364.320407500039</v>
      </c>
      <c r="E46" s="66">
        <f t="shared" ref="E46:E54" si="10">D46/SUM($D$46:$D$54)</f>
        <v>0.21754487077781745</v>
      </c>
      <c r="F46" s="66">
        <f t="shared" ref="F46:F54" si="11">E46*$B$55</f>
        <v>32669.355053196705</v>
      </c>
      <c r="G46" s="66">
        <f t="shared" ref="G46:G54" si="12">E46*$C$55</f>
        <v>7694.9653543033346</v>
      </c>
      <c r="H46" s="66"/>
      <c r="I46" s="66"/>
      <c r="J46" s="66">
        <f t="shared" ref="J46:J54" si="13">(B46-F46)^2/F46</f>
        <v>13.722701714953239</v>
      </c>
      <c r="K46" s="66">
        <f t="shared" ref="K46:K54" si="14">(C46-G46)^2/G46</f>
        <v>58.260407158845055</v>
      </c>
      <c r="L46" s="66">
        <f>J46+K46</f>
        <v>71.983108873798301</v>
      </c>
      <c r="O46" s="19">
        <v>0.05</v>
      </c>
      <c r="P46" s="19">
        <f>_xlfn.CHISQ.INV.RT(0.05,8)</f>
        <v>15.507313055865453</v>
      </c>
    </row>
    <row r="47" spans="1:17" x14ac:dyDescent="0.2">
      <c r="A47" s="19" t="s">
        <v>95</v>
      </c>
      <c r="B47" s="66">
        <v>25479.178417500043</v>
      </c>
      <c r="C47" s="66">
        <v>5593.5337475000033</v>
      </c>
      <c r="D47" s="66">
        <f t="shared" ref="D47:D54" si="15">B47+C47</f>
        <v>31072.712165000048</v>
      </c>
      <c r="E47" s="66">
        <f t="shared" si="10"/>
        <v>0.16746743372384981</v>
      </c>
      <c r="F47" s="66">
        <f t="shared" si="11"/>
        <v>25149.078590594872</v>
      </c>
      <c r="G47" s="66">
        <f t="shared" si="12"/>
        <v>5923.6335744051721</v>
      </c>
      <c r="H47" s="66"/>
      <c r="I47" s="66"/>
      <c r="J47" s="66">
        <f t="shared" si="13"/>
        <v>4.3327987278060416</v>
      </c>
      <c r="K47" s="66">
        <f t="shared" si="14"/>
        <v>18.395110763373701</v>
      </c>
      <c r="L47" s="66">
        <f t="shared" ref="L47:L54" si="16">J47+K47</f>
        <v>22.727909491179744</v>
      </c>
      <c r="O47" s="19">
        <v>0.01</v>
      </c>
      <c r="P47" s="19">
        <f>_xlfn.CHISQ.INV.RT(0.01,8)</f>
        <v>20.090235029663233</v>
      </c>
    </row>
    <row r="48" spans="1:17" ht="11.4" customHeight="1" x14ac:dyDescent="0.2">
      <c r="A48" s="19" t="s">
        <v>96</v>
      </c>
      <c r="B48" s="66">
        <v>23980.75420499999</v>
      </c>
      <c r="C48" s="66">
        <v>5125.7872125000085</v>
      </c>
      <c r="D48" s="66">
        <f t="shared" si="15"/>
        <v>29106.541417499997</v>
      </c>
      <c r="E48" s="66">
        <f t="shared" si="10"/>
        <v>0.15687068994434727</v>
      </c>
      <c r="F48" s="66">
        <f t="shared" si="11"/>
        <v>23557.73431434259</v>
      </c>
      <c r="G48" s="66">
        <f t="shared" si="12"/>
        <v>5548.8071031574027</v>
      </c>
      <c r="H48" s="66"/>
      <c r="I48" s="66"/>
      <c r="J48" s="66">
        <f t="shared" si="13"/>
        <v>7.5960542513993801</v>
      </c>
      <c r="K48" s="66">
        <f t="shared" si="14"/>
        <v>32.249423085904226</v>
      </c>
      <c r="L48" s="66">
        <f t="shared" si="16"/>
        <v>39.845477337303606</v>
      </c>
      <c r="O48" s="137" t="s">
        <v>110</v>
      </c>
      <c r="P48" s="137"/>
      <c r="Q48" s="137"/>
    </row>
    <row r="49" spans="1:31" ht="14.4" customHeight="1" x14ac:dyDescent="0.2">
      <c r="A49" s="19" t="s">
        <v>89</v>
      </c>
      <c r="B49" s="66">
        <v>17347.589892500022</v>
      </c>
      <c r="C49" s="66">
        <v>3920.5479275000039</v>
      </c>
      <c r="D49" s="66">
        <f t="shared" si="15"/>
        <v>21268.137820000025</v>
      </c>
      <c r="E49" s="66">
        <f t="shared" si="10"/>
        <v>0.11462534850152024</v>
      </c>
      <c r="F49" s="66">
        <f t="shared" si="11"/>
        <v>17213.62675618834</v>
      </c>
      <c r="G49" s="66">
        <f t="shared" si="12"/>
        <v>4054.5110638116839</v>
      </c>
      <c r="H49" s="66"/>
      <c r="I49" s="66"/>
      <c r="J49" s="66">
        <f t="shared" si="13"/>
        <v>1.0425532134888835</v>
      </c>
      <c r="K49" s="66">
        <f t="shared" si="14"/>
        <v>4.4262111036368585</v>
      </c>
      <c r="L49" s="66">
        <f t="shared" si="16"/>
        <v>5.4687643171257418</v>
      </c>
      <c r="O49" s="137"/>
      <c r="P49" s="137"/>
      <c r="Q49" s="137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</row>
    <row r="50" spans="1:31" x14ac:dyDescent="0.2">
      <c r="A50" s="19" t="s">
        <v>88</v>
      </c>
      <c r="B50" s="66">
        <v>14533.713962499989</v>
      </c>
      <c r="C50" s="66">
        <v>3559.0366400000003</v>
      </c>
      <c r="D50" s="66">
        <f t="shared" si="15"/>
        <v>18092.750602499989</v>
      </c>
      <c r="E50" s="66">
        <f t="shared" si="10"/>
        <v>9.7511491636678188E-2</v>
      </c>
      <c r="F50" s="66">
        <f t="shared" si="11"/>
        <v>14643.5883808955</v>
      </c>
      <c r="G50" s="66">
        <f t="shared" si="12"/>
        <v>3449.1622216044875</v>
      </c>
      <c r="H50" s="66"/>
      <c r="I50" s="66"/>
      <c r="J50" s="66">
        <f t="shared" si="13"/>
        <v>0.82441458362090536</v>
      </c>
      <c r="K50" s="66">
        <f t="shared" si="14"/>
        <v>3.5000927883688626</v>
      </c>
      <c r="L50" s="66">
        <f t="shared" si="16"/>
        <v>4.3245073719897675</v>
      </c>
      <c r="O50" s="137"/>
      <c r="P50" s="137"/>
      <c r="Q50" s="137"/>
    </row>
    <row r="51" spans="1:31" x14ac:dyDescent="0.2">
      <c r="A51" s="19" t="s">
        <v>90</v>
      </c>
      <c r="B51" s="66">
        <v>11873.598102500009</v>
      </c>
      <c r="C51" s="66">
        <v>3532.3240775000027</v>
      </c>
      <c r="D51" s="66">
        <f t="shared" si="15"/>
        <v>15405.922180000012</v>
      </c>
      <c r="E51" s="66">
        <f t="shared" si="10"/>
        <v>8.3030738930475856E-2</v>
      </c>
      <c r="F51" s="66">
        <f t="shared" si="11"/>
        <v>12468.971025381636</v>
      </c>
      <c r="G51" s="66">
        <f t="shared" si="12"/>
        <v>2936.951154618378</v>
      </c>
      <c r="H51" s="66"/>
      <c r="I51" s="66"/>
      <c r="J51" s="66">
        <f t="shared" si="13"/>
        <v>28.42808092015451</v>
      </c>
      <c r="K51" s="66">
        <f t="shared" si="14"/>
        <v>120.69282008425775</v>
      </c>
      <c r="L51" s="66">
        <f t="shared" si="16"/>
        <v>149.12090100441225</v>
      </c>
      <c r="N51" s="105"/>
      <c r="O51" s="137"/>
      <c r="P51" s="137"/>
      <c r="Q51" s="137"/>
    </row>
    <row r="52" spans="1:31" x14ac:dyDescent="0.2">
      <c r="A52" s="19" t="s">
        <v>92</v>
      </c>
      <c r="B52" s="66">
        <v>11431.488199999987</v>
      </c>
      <c r="C52" s="66">
        <v>2815.2201700000037</v>
      </c>
      <c r="D52" s="66">
        <f t="shared" si="15"/>
        <v>14246.708369999991</v>
      </c>
      <c r="E52" s="66">
        <f t="shared" si="10"/>
        <v>7.6783116873312254E-2</v>
      </c>
      <c r="F52" s="66">
        <f t="shared" si="11"/>
        <v>11530.747189104117</v>
      </c>
      <c r="G52" s="66">
        <f t="shared" si="12"/>
        <v>2715.9611808958748</v>
      </c>
      <c r="H52" s="66"/>
      <c r="I52" s="66"/>
      <c r="J52" s="66">
        <f t="shared" si="13"/>
        <v>0.85444132599521816</v>
      </c>
      <c r="K52" s="66">
        <f t="shared" si="14"/>
        <v>3.6275728045287177</v>
      </c>
      <c r="L52" s="66">
        <f t="shared" si="16"/>
        <v>4.482014130523936</v>
      </c>
      <c r="M52" s="105"/>
      <c r="N52" s="105"/>
      <c r="O52" s="137"/>
      <c r="P52" s="137"/>
      <c r="Q52" s="137"/>
    </row>
    <row r="53" spans="1:31" x14ac:dyDescent="0.2">
      <c r="A53" s="19" t="s">
        <v>91</v>
      </c>
      <c r="B53" s="66">
        <v>7637.3837924999998</v>
      </c>
      <c r="C53" s="66">
        <v>2165.4065449999953</v>
      </c>
      <c r="D53" s="66">
        <f t="shared" si="15"/>
        <v>9802.7903374999951</v>
      </c>
      <c r="E53" s="66">
        <f t="shared" si="10"/>
        <v>5.2832470253536795E-2</v>
      </c>
      <c r="F53" s="66">
        <f t="shared" si="11"/>
        <v>7934.0079261765031</v>
      </c>
      <c r="G53" s="66">
        <f t="shared" si="12"/>
        <v>1868.7824113234919</v>
      </c>
      <c r="H53" s="66"/>
      <c r="I53" s="66"/>
      <c r="J53" s="66">
        <f t="shared" si="13"/>
        <v>11.089713735859299</v>
      </c>
      <c r="K53" s="66">
        <f t="shared" si="14"/>
        <v>47.08192679158595</v>
      </c>
      <c r="L53" s="66">
        <f t="shared" si="16"/>
        <v>58.171640527445248</v>
      </c>
      <c r="M53" s="105"/>
      <c r="N53" s="105"/>
      <c r="O53" s="137"/>
      <c r="P53" s="137"/>
      <c r="Q53" s="137"/>
    </row>
    <row r="54" spans="1:31" ht="14.4" customHeight="1" x14ac:dyDescent="0.2">
      <c r="A54" s="19" t="s">
        <v>94</v>
      </c>
      <c r="B54" s="66">
        <v>4550.3276975000017</v>
      </c>
      <c r="C54" s="66">
        <v>1634.5929925</v>
      </c>
      <c r="D54" s="66">
        <f t="shared" si="15"/>
        <v>6184.9206900000017</v>
      </c>
      <c r="E54" s="66">
        <f t="shared" si="10"/>
        <v>3.3333839358462104E-2</v>
      </c>
      <c r="F54" s="66">
        <f t="shared" si="11"/>
        <v>5005.8409991198168</v>
      </c>
      <c r="G54" s="66">
        <f t="shared" si="12"/>
        <v>1179.0796908801849</v>
      </c>
      <c r="H54" s="66"/>
      <c r="I54" s="66"/>
      <c r="J54" s="66">
        <f t="shared" si="13"/>
        <v>41.450051647479079</v>
      </c>
      <c r="K54" s="66">
        <f t="shared" si="14"/>
        <v>175.97823926361693</v>
      </c>
      <c r="L54" s="66">
        <f t="shared" si="16"/>
        <v>217.42829091109601</v>
      </c>
      <c r="M54" s="105"/>
      <c r="N54" s="105"/>
      <c r="O54" s="137"/>
      <c r="P54" s="137"/>
      <c r="Q54" s="137"/>
    </row>
    <row r="55" spans="1:31" x14ac:dyDescent="0.2">
      <c r="B55" s="66">
        <f>SUM(B46:B54)</f>
        <v>150172.95023500008</v>
      </c>
      <c r="C55" s="66">
        <f>SUM(C46:C54)</f>
        <v>35371.853755000011</v>
      </c>
      <c r="D55" s="66"/>
      <c r="E55" s="66"/>
      <c r="F55" s="66"/>
      <c r="G55" s="66"/>
      <c r="H55" s="66"/>
      <c r="I55" s="66"/>
      <c r="J55" s="66">
        <f>SUM(J46:J54)</f>
        <v>109.34081012075654</v>
      </c>
      <c r="K55" s="66">
        <f>SUM(K46:K54)</f>
        <v>464.21180384411809</v>
      </c>
      <c r="L55" s="66">
        <f t="shared" ref="L55" si="17">J55+K55</f>
        <v>573.55261396487458</v>
      </c>
      <c r="O55" s="137"/>
      <c r="P55" s="137"/>
      <c r="Q55" s="137"/>
    </row>
    <row r="131" spans="1:8" x14ac:dyDescent="0.2">
      <c r="A131" s="19" t="s">
        <v>86</v>
      </c>
      <c r="B131" s="19" t="s">
        <v>5</v>
      </c>
      <c r="C131" s="19" t="s">
        <v>6</v>
      </c>
      <c r="D131" s="19" t="s">
        <v>5</v>
      </c>
      <c r="E131" s="19" t="s">
        <v>6</v>
      </c>
      <c r="G131" s="19" t="s">
        <v>5</v>
      </c>
      <c r="H131" s="19" t="s">
        <v>6</v>
      </c>
    </row>
    <row r="132" spans="1:8" x14ac:dyDescent="0.2">
      <c r="A132" s="19" t="s">
        <v>93</v>
      </c>
      <c r="B132" s="66">
        <v>33338.915965000044</v>
      </c>
      <c r="C132" s="66">
        <v>7025.4044424999956</v>
      </c>
      <c r="D132" s="66">
        <v>22.200346941862172</v>
      </c>
      <c r="E132" s="66">
        <v>19.861567027730107</v>
      </c>
      <c r="F132" s="66">
        <v>-2.3387799141320649</v>
      </c>
      <c r="G132" s="66">
        <v>0.82595013686407526</v>
      </c>
      <c r="H132" s="66">
        <v>0.17404986313592474</v>
      </c>
    </row>
    <row r="133" spans="1:8" x14ac:dyDescent="0.2">
      <c r="A133" s="19" t="s">
        <v>96</v>
      </c>
      <c r="B133" s="66">
        <v>23980.75420499999</v>
      </c>
      <c r="C133" s="66">
        <v>5125.7872125000085</v>
      </c>
      <c r="D133" s="66">
        <v>15.968757467622096</v>
      </c>
      <c r="E133" s="66">
        <v>14.491146684036739</v>
      </c>
      <c r="F133" s="66">
        <v>-1.4776107835853569</v>
      </c>
      <c r="G133" s="66">
        <v>0.8238956961950078</v>
      </c>
      <c r="H133" s="66">
        <v>0.17610430380499223</v>
      </c>
    </row>
    <row r="134" spans="1:8" x14ac:dyDescent="0.2">
      <c r="A134" s="19" t="s">
        <v>95</v>
      </c>
      <c r="B134" s="66">
        <v>25479.178417500043</v>
      </c>
      <c r="C134" s="66">
        <v>5593.5337475000033</v>
      </c>
      <c r="D134" s="66">
        <v>16.966556478799024</v>
      </c>
      <c r="E134" s="66">
        <v>15.813515984327866</v>
      </c>
      <c r="F134" s="66">
        <v>-1.1530404944711581</v>
      </c>
      <c r="G134" s="66">
        <v>0.81998566080110324</v>
      </c>
      <c r="H134" s="66">
        <v>0.18001433919889673</v>
      </c>
    </row>
    <row r="135" spans="1:8" x14ac:dyDescent="0.2">
      <c r="A135" s="19" t="s">
        <v>89</v>
      </c>
      <c r="B135" s="66">
        <v>17347.589892500022</v>
      </c>
      <c r="C135" s="66">
        <v>3920.5479275000039</v>
      </c>
      <c r="D135" s="66">
        <v>11.551740753147236</v>
      </c>
      <c r="E135" s="66">
        <v>11.083806787892229</v>
      </c>
      <c r="F135" s="66">
        <v>-0.46793396525500697</v>
      </c>
      <c r="G135" s="66">
        <v>0.81566096850222503</v>
      </c>
      <c r="H135" s="66">
        <v>0.18433903149777497</v>
      </c>
    </row>
    <row r="136" spans="1:8" x14ac:dyDescent="0.2">
      <c r="A136" s="19" t="s">
        <v>88</v>
      </c>
      <c r="B136" s="66">
        <v>14533.713962499989</v>
      </c>
      <c r="C136" s="66">
        <v>3559.0366400000003</v>
      </c>
      <c r="D136" s="66">
        <v>9.6779839110550316</v>
      </c>
      <c r="E136" s="66">
        <v>10.061775853341898</v>
      </c>
      <c r="F136" s="66">
        <v>0.38379194228686586</v>
      </c>
      <c r="G136" s="66">
        <v>0.80328935504653309</v>
      </c>
      <c r="H136" s="66">
        <v>0.19671064495346693</v>
      </c>
    </row>
    <row r="137" spans="1:8" x14ac:dyDescent="0.2">
      <c r="A137" s="19" t="s">
        <v>92</v>
      </c>
      <c r="B137" s="66">
        <v>11431.488199999987</v>
      </c>
      <c r="C137" s="66">
        <v>2815.2201700000037</v>
      </c>
      <c r="D137" s="66">
        <v>7.6122152372389795</v>
      </c>
      <c r="E137" s="66">
        <v>7.9589274271554293</v>
      </c>
      <c r="F137" s="66">
        <v>0.34671218991644981</v>
      </c>
      <c r="G137" s="66">
        <v>0.80239504474393852</v>
      </c>
      <c r="H137" s="66">
        <v>0.19760495525606139</v>
      </c>
    </row>
    <row r="138" spans="1:8" x14ac:dyDescent="0.2">
      <c r="A138" s="19" t="s">
        <v>91</v>
      </c>
      <c r="B138" s="66">
        <v>7637.3837924999998</v>
      </c>
      <c r="C138" s="66">
        <v>2165.4065449999953</v>
      </c>
      <c r="D138" s="66">
        <v>5.0857253457087586</v>
      </c>
      <c r="E138" s="66">
        <v>6.121835061284858</v>
      </c>
      <c r="F138" s="66">
        <v>1.0361097155760994</v>
      </c>
      <c r="G138" s="66">
        <v>0.77910304408772668</v>
      </c>
      <c r="H138" s="66">
        <v>0.22089695591227332</v>
      </c>
    </row>
    <row r="139" spans="1:8" x14ac:dyDescent="0.2">
      <c r="A139" s="19" t="s">
        <v>90</v>
      </c>
      <c r="B139" s="66">
        <v>11873.598102500009</v>
      </c>
      <c r="C139" s="66">
        <v>3532.3240775000027</v>
      </c>
      <c r="D139" s="66">
        <v>7.9066157280119072</v>
      </c>
      <c r="E139" s="66">
        <v>9.986256592505244</v>
      </c>
      <c r="F139" s="66">
        <v>2.0796408644933368</v>
      </c>
      <c r="G139" s="66">
        <v>0.77071647927147968</v>
      </c>
      <c r="H139" s="66">
        <v>0.22928352072852023</v>
      </c>
    </row>
    <row r="140" spans="1:8" x14ac:dyDescent="0.2">
      <c r="A140" s="19" t="s">
        <v>94</v>
      </c>
      <c r="B140" s="66">
        <v>4550.3276975000017</v>
      </c>
      <c r="C140" s="66">
        <v>1634.5929925</v>
      </c>
      <c r="D140" s="66">
        <v>3.0300581365547941</v>
      </c>
      <c r="E140" s="66">
        <v>4.6211685817256356</v>
      </c>
      <c r="F140" s="66">
        <v>1.5911104451708415</v>
      </c>
      <c r="G140" s="66">
        <v>0.73571318462613955</v>
      </c>
      <c r="H140" s="66">
        <v>0.26428681537386045</v>
      </c>
    </row>
    <row r="141" spans="1:8" x14ac:dyDescent="0.2">
      <c r="B141" s="66"/>
      <c r="C141" s="66"/>
      <c r="D141" s="66"/>
      <c r="E141" s="66"/>
      <c r="F141" s="66"/>
      <c r="G141" s="66"/>
      <c r="H141" s="66"/>
    </row>
    <row r="142" spans="1:8" x14ac:dyDescent="0.2">
      <c r="A142" s="19" t="s">
        <v>10</v>
      </c>
      <c r="B142" s="66">
        <v>150172.95023500008</v>
      </c>
      <c r="C142" s="66">
        <v>35371.853755000011</v>
      </c>
      <c r="D142" s="66">
        <v>100</v>
      </c>
      <c r="E142" s="66">
        <v>100</v>
      </c>
      <c r="F142" s="66"/>
      <c r="G142" s="66">
        <v>0.80936219719250979</v>
      </c>
      <c r="H142" s="66">
        <v>0.19063780280748988</v>
      </c>
    </row>
    <row r="143" spans="1:8" x14ac:dyDescent="0.2">
      <c r="B143" s="66"/>
      <c r="C143" s="66"/>
      <c r="D143" s="66"/>
      <c r="E143" s="66"/>
      <c r="F143" s="66"/>
      <c r="G143" s="66"/>
      <c r="H143" s="66"/>
    </row>
    <row r="144" spans="1:8" x14ac:dyDescent="0.2">
      <c r="A144" s="19" t="s">
        <v>61</v>
      </c>
      <c r="B144" s="66">
        <v>1842.4035075000024</v>
      </c>
      <c r="C144" s="66">
        <v>452.25860250000005</v>
      </c>
      <c r="D144" s="66">
        <v>1.2268544399087142</v>
      </c>
      <c r="E144" s="66">
        <v>1.2785832646276583</v>
      </c>
      <c r="F144" s="66">
        <v>5.1728824718944022E-2</v>
      </c>
      <c r="G144" s="66">
        <v>0.80290841055461559</v>
      </c>
      <c r="H144" s="66">
        <v>0.19709158944538444</v>
      </c>
    </row>
    <row r="145" spans="1:8" x14ac:dyDescent="0.2">
      <c r="A145" s="19" t="s">
        <v>87</v>
      </c>
      <c r="B145" s="66">
        <v>1107.7909150000005</v>
      </c>
      <c r="C145" s="66">
        <v>78.738147500000025</v>
      </c>
      <c r="D145" s="66">
        <v>0.73767673423639846</v>
      </c>
      <c r="E145" s="66">
        <v>0.22260113378669033</v>
      </c>
      <c r="F145" s="66">
        <v>-0.51507560044970813</v>
      </c>
      <c r="G145" s="66">
        <v>0.93363993349299024</v>
      </c>
      <c r="H145" s="66">
        <v>6.6360066507009804E-2</v>
      </c>
    </row>
    <row r="198" spans="1:7" x14ac:dyDescent="0.2">
      <c r="B198" s="138" t="s">
        <v>101</v>
      </c>
      <c r="C198" s="138"/>
    </row>
    <row r="199" spans="1:7" x14ac:dyDescent="0.2">
      <c r="A199" s="19" t="s">
        <v>86</v>
      </c>
      <c r="B199" s="19" t="s">
        <v>5</v>
      </c>
      <c r="C199" s="19" t="s">
        <v>6</v>
      </c>
    </row>
    <row r="200" spans="1:7" x14ac:dyDescent="0.2">
      <c r="A200" s="19" t="s">
        <v>93</v>
      </c>
      <c r="B200" s="66">
        <v>33338.915965000044</v>
      </c>
      <c r="C200" s="66">
        <v>7025.4044424999956</v>
      </c>
      <c r="D200" s="66">
        <f>B200+C200</f>
        <v>40364.320407500039</v>
      </c>
      <c r="E200" s="19">
        <f>D200/D$209</f>
        <v>0.21754487077781748</v>
      </c>
      <c r="G200" s="121">
        <f>_xlfn.CHISQ.TEST(B200:C208,B213:C221)</f>
        <v>1.1315192848299244E-118</v>
      </c>
    </row>
    <row r="201" spans="1:7" x14ac:dyDescent="0.2">
      <c r="A201" s="19" t="s">
        <v>96</v>
      </c>
      <c r="B201" s="66">
        <v>23980.75420499999</v>
      </c>
      <c r="C201" s="66">
        <v>5125.7872125000085</v>
      </c>
      <c r="D201" s="66">
        <f t="shared" ref="D201:D208" si="18">B201+C201</f>
        <v>29106.541417499997</v>
      </c>
      <c r="E201" s="19">
        <f t="shared" ref="E201:E208" si="19">D201/D$209</f>
        <v>0.1568706899443473</v>
      </c>
    </row>
    <row r="202" spans="1:7" x14ac:dyDescent="0.2">
      <c r="A202" s="19" t="s">
        <v>95</v>
      </c>
      <c r="B202" s="66">
        <v>25479.178417500043</v>
      </c>
      <c r="C202" s="66">
        <v>5593.5337475000033</v>
      </c>
      <c r="D202" s="66">
        <f t="shared" si="18"/>
        <v>31072.712165000048</v>
      </c>
      <c r="E202" s="19">
        <f t="shared" si="19"/>
        <v>0.16746743372384984</v>
      </c>
    </row>
    <row r="203" spans="1:7" x14ac:dyDescent="0.2">
      <c r="A203" s="19" t="s">
        <v>89</v>
      </c>
      <c r="B203" s="66">
        <v>17347.589892500022</v>
      </c>
      <c r="C203" s="66">
        <v>3920.5479275000039</v>
      </c>
      <c r="D203" s="66">
        <f t="shared" si="18"/>
        <v>21268.137820000025</v>
      </c>
      <c r="E203" s="19">
        <f t="shared" si="19"/>
        <v>0.11462534850152026</v>
      </c>
    </row>
    <row r="204" spans="1:7" x14ac:dyDescent="0.2">
      <c r="A204" s="19" t="s">
        <v>88</v>
      </c>
      <c r="B204" s="66">
        <v>14533.713962499989</v>
      </c>
      <c r="C204" s="66">
        <v>3559.0366400000003</v>
      </c>
      <c r="D204" s="66">
        <f t="shared" si="18"/>
        <v>18092.750602499989</v>
      </c>
      <c r="E204" s="19">
        <f t="shared" si="19"/>
        <v>9.7511491636678202E-2</v>
      </c>
    </row>
    <row r="205" spans="1:7" x14ac:dyDescent="0.2">
      <c r="A205" s="19" t="s">
        <v>92</v>
      </c>
      <c r="B205" s="66">
        <v>11431.488199999987</v>
      </c>
      <c r="C205" s="66">
        <v>2815.2201700000037</v>
      </c>
      <c r="D205" s="66">
        <f t="shared" si="18"/>
        <v>14246.708369999991</v>
      </c>
      <c r="E205" s="19">
        <f t="shared" si="19"/>
        <v>7.6783116873312268E-2</v>
      </c>
    </row>
    <row r="206" spans="1:7" x14ac:dyDescent="0.2">
      <c r="A206" s="19" t="s">
        <v>91</v>
      </c>
      <c r="B206" s="66">
        <v>7637.3837924999998</v>
      </c>
      <c r="C206" s="66">
        <v>2165.4065449999953</v>
      </c>
      <c r="D206" s="66">
        <f t="shared" si="18"/>
        <v>9802.7903374999951</v>
      </c>
      <c r="E206" s="19">
        <f t="shared" si="19"/>
        <v>5.2832470253536802E-2</v>
      </c>
    </row>
    <row r="207" spans="1:7" x14ac:dyDescent="0.2">
      <c r="A207" s="19" t="s">
        <v>90</v>
      </c>
      <c r="B207" s="66">
        <v>11873.598102500009</v>
      </c>
      <c r="C207" s="66">
        <v>3532.3240775000027</v>
      </c>
      <c r="D207" s="66">
        <f t="shared" si="18"/>
        <v>15405.922180000012</v>
      </c>
      <c r="E207" s="19">
        <f t="shared" si="19"/>
        <v>8.303073893047587E-2</v>
      </c>
    </row>
    <row r="208" spans="1:7" x14ac:dyDescent="0.2">
      <c r="A208" s="19" t="s">
        <v>94</v>
      </c>
      <c r="B208" s="66">
        <v>4550.3276975000017</v>
      </c>
      <c r="C208" s="66">
        <v>1634.5929925</v>
      </c>
      <c r="D208" s="66">
        <f t="shared" si="18"/>
        <v>6184.9206900000017</v>
      </c>
      <c r="E208" s="19">
        <f t="shared" si="19"/>
        <v>3.3333839358462111E-2</v>
      </c>
    </row>
    <row r="209" spans="1:4" x14ac:dyDescent="0.2">
      <c r="A209" s="19" t="s">
        <v>10</v>
      </c>
      <c r="B209" s="66">
        <f>SUM(B200:B208)</f>
        <v>150172.95023500011</v>
      </c>
      <c r="C209" s="66">
        <f t="shared" ref="C209:D209" si="20">SUM(C200:C208)</f>
        <v>35371.853755000011</v>
      </c>
      <c r="D209" s="66">
        <f t="shared" si="20"/>
        <v>185544.80399000007</v>
      </c>
    </row>
    <row r="210" spans="1:4" x14ac:dyDescent="0.2">
      <c r="B210" s="19">
        <f>B209/D209</f>
        <v>0.80936219719251035</v>
      </c>
      <c r="C210" s="19">
        <f>C209/D209</f>
        <v>0.19063780280748996</v>
      </c>
    </row>
    <row r="212" spans="1:4" x14ac:dyDescent="0.2">
      <c r="B212" s="138" t="s">
        <v>100</v>
      </c>
      <c r="C212" s="138"/>
    </row>
    <row r="213" spans="1:4" x14ac:dyDescent="0.2">
      <c r="B213" s="62">
        <f>B$210*$E200*$D$209</f>
        <v>32669.355053196719</v>
      </c>
      <c r="C213" s="62">
        <f>C$210*$E200*$D$209</f>
        <v>7694.9653543033346</v>
      </c>
    </row>
    <row r="214" spans="1:4" x14ac:dyDescent="0.2">
      <c r="B214" s="62">
        <f t="shared" ref="B214:C214" si="21">B$210*$E201*$D$209</f>
        <v>23557.734314342601</v>
      </c>
      <c r="C214" s="62">
        <f t="shared" si="21"/>
        <v>5548.8071031574027</v>
      </c>
    </row>
    <row r="215" spans="1:4" x14ac:dyDescent="0.2">
      <c r="B215" s="62">
        <f t="shared" ref="B215:C215" si="22">B$210*$E202*$D$209</f>
        <v>25149.07859059488</v>
      </c>
      <c r="C215" s="62">
        <f t="shared" si="22"/>
        <v>5923.633574405173</v>
      </c>
    </row>
    <row r="216" spans="1:4" x14ac:dyDescent="0.2">
      <c r="B216" s="62">
        <f t="shared" ref="B216:C216" si="23">B$210*$E203*$D$209</f>
        <v>17213.626756188347</v>
      </c>
      <c r="C216" s="62">
        <f t="shared" si="23"/>
        <v>4054.5110638116839</v>
      </c>
    </row>
    <row r="217" spans="1:4" x14ac:dyDescent="0.2">
      <c r="B217" s="62">
        <f t="shared" ref="B217:C217" si="24">B$210*$E204*$D$209</f>
        <v>14643.588380895504</v>
      </c>
      <c r="C217" s="62">
        <f t="shared" si="24"/>
        <v>3449.162221604488</v>
      </c>
    </row>
    <row r="218" spans="1:4" x14ac:dyDescent="0.2">
      <c r="B218" s="62">
        <f t="shared" ref="B218:C218" si="25">B$210*$E205*$D$209</f>
        <v>11530.74718910412</v>
      </c>
      <c r="C218" s="62">
        <f t="shared" si="25"/>
        <v>2715.9611808958748</v>
      </c>
    </row>
    <row r="219" spans="1:4" x14ac:dyDescent="0.2">
      <c r="B219" s="62">
        <f t="shared" ref="B219:C219" si="26">B$210*$E206*$D$209</f>
        <v>7934.0079261765059</v>
      </c>
      <c r="C219" s="62">
        <f t="shared" si="26"/>
        <v>1868.7824113234919</v>
      </c>
    </row>
    <row r="220" spans="1:4" x14ac:dyDescent="0.2">
      <c r="B220" s="62">
        <f t="shared" ref="B220:C220" si="27">B$210*$E207*$D$209</f>
        <v>12468.971025381639</v>
      </c>
      <c r="C220" s="62">
        <f t="shared" si="27"/>
        <v>2936.951154618378</v>
      </c>
    </row>
    <row r="221" spans="1:4" x14ac:dyDescent="0.2">
      <c r="B221" s="62">
        <f t="shared" ref="B221:C221" si="28">B$210*$E208*$D$209</f>
        <v>5005.8409991198187</v>
      </c>
      <c r="C221" s="62">
        <f t="shared" si="28"/>
        <v>1179.0796908801851</v>
      </c>
    </row>
    <row r="222" spans="1:4" x14ac:dyDescent="0.2">
      <c r="B222" s="62"/>
      <c r="C222" s="62"/>
    </row>
    <row r="223" spans="1:4" x14ac:dyDescent="0.2">
      <c r="B223" s="139" t="s">
        <v>111</v>
      </c>
      <c r="C223" s="139"/>
    </row>
    <row r="224" spans="1:4" x14ac:dyDescent="0.2">
      <c r="B224" s="62">
        <f>(B213-B200)^2/B213</f>
        <v>13.722701714952635</v>
      </c>
      <c r="C224" s="62">
        <f>(C213-C200)^2/C213</f>
        <v>58.260407158845055</v>
      </c>
    </row>
    <row r="225" spans="2:4" x14ac:dyDescent="0.2">
      <c r="B225" s="62">
        <f t="shared" ref="B225:C225" si="29">(B214-B201)^2/B214</f>
        <v>7.5960542513989857</v>
      </c>
      <c r="C225" s="62">
        <f t="shared" si="29"/>
        <v>32.249423085904226</v>
      </c>
    </row>
    <row r="226" spans="2:4" x14ac:dyDescent="0.2">
      <c r="B226" s="62">
        <f t="shared" ref="B226:C226" si="30">(B215-B202)^2/B215</f>
        <v>4.3327987278058488</v>
      </c>
      <c r="C226" s="62">
        <f t="shared" si="30"/>
        <v>18.3951107633738</v>
      </c>
    </row>
    <row r="227" spans="2:4" x14ac:dyDescent="0.2">
      <c r="B227" s="62">
        <f t="shared" ref="B227:C227" si="31">(B216-B203)^2/B216</f>
        <v>1.0425532134887698</v>
      </c>
      <c r="C227" s="62">
        <f t="shared" si="31"/>
        <v>4.4262111036368585</v>
      </c>
    </row>
    <row r="228" spans="2:4" x14ac:dyDescent="0.2">
      <c r="B228" s="62">
        <f t="shared" ref="B228:C228" si="32">(B217-B204)^2/B217</f>
        <v>0.82441458362095965</v>
      </c>
      <c r="C228" s="62">
        <f t="shared" si="32"/>
        <v>3.5000927883688329</v>
      </c>
    </row>
    <row r="229" spans="2:4" x14ac:dyDescent="0.2">
      <c r="B229" s="62">
        <f t="shared" ref="B229:C229" si="33">(B218-B205)^2/B218</f>
        <v>0.85444132599528078</v>
      </c>
      <c r="C229" s="62">
        <f t="shared" si="33"/>
        <v>3.6275728045287177</v>
      </c>
    </row>
    <row r="230" spans="2:4" x14ac:dyDescent="0.2">
      <c r="B230" s="62">
        <f t="shared" ref="B230:C230" si="34">(B219-B206)^2/B219</f>
        <v>11.089713735859499</v>
      </c>
      <c r="C230" s="62">
        <f t="shared" si="34"/>
        <v>47.08192679158595</v>
      </c>
    </row>
    <row r="231" spans="2:4" x14ac:dyDescent="0.2">
      <c r="B231" s="62">
        <f t="shared" ref="B231:C231" si="35">(B220-B207)^2/B220</f>
        <v>28.428080920154851</v>
      </c>
      <c r="C231" s="62">
        <f t="shared" si="35"/>
        <v>120.69282008425775</v>
      </c>
    </row>
    <row r="232" spans="2:4" x14ac:dyDescent="0.2">
      <c r="B232" s="62">
        <f>(B221-B208)^2/B221</f>
        <v>41.450051647479391</v>
      </c>
      <c r="C232" s="62">
        <f>(C221-C208)^2/C221</f>
        <v>175.97823926361673</v>
      </c>
      <c r="D232" s="62">
        <f>SUM(B224:C232)</f>
        <v>573.55261396487413</v>
      </c>
    </row>
    <row r="233" spans="2:4" x14ac:dyDescent="0.2">
      <c r="B233" s="62"/>
      <c r="C233" s="62"/>
    </row>
    <row r="234" spans="2:4" x14ac:dyDescent="0.2">
      <c r="B234" s="62"/>
      <c r="C234" s="62"/>
    </row>
  </sheetData>
  <autoFilter ref="A131:H131">
    <sortState ref="A132:H140">
      <sortCondition ref="H131"/>
    </sortState>
  </autoFilter>
  <mergeCells count="6">
    <mergeCell ref="O48:Q55"/>
    <mergeCell ref="B198:C198"/>
    <mergeCell ref="B212:C212"/>
    <mergeCell ref="B223:C223"/>
    <mergeCell ref="F45:G45"/>
    <mergeCell ref="B45:C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opLeftCell="A124" zoomScaleNormal="100" workbookViewId="0">
      <selection activeCell="P125" sqref="P125"/>
    </sheetView>
  </sheetViews>
  <sheetFormatPr defaultRowHeight="14.4" x14ac:dyDescent="0.3"/>
  <cols>
    <col min="1" max="1" width="13.33203125" style="140" customWidth="1"/>
    <col min="2" max="7" width="8.88671875" style="140"/>
    <col min="8" max="8" width="5.77734375" style="140" customWidth="1"/>
    <col min="9" max="16384" width="8.88671875" style="140"/>
  </cols>
  <sheetData>
    <row r="1" spans="1:8" x14ac:dyDescent="0.3">
      <c r="A1" s="140" t="s">
        <v>118</v>
      </c>
    </row>
    <row r="2" spans="1:8" x14ac:dyDescent="0.3">
      <c r="A2" s="140" t="s">
        <v>119</v>
      </c>
    </row>
    <row r="3" spans="1:8" x14ac:dyDescent="0.3">
      <c r="A3" s="140" t="s">
        <v>99</v>
      </c>
    </row>
    <row r="5" spans="1:8" x14ac:dyDescent="0.3">
      <c r="A5" s="140" t="s">
        <v>115</v>
      </c>
      <c r="B5" s="140" t="s">
        <v>8</v>
      </c>
      <c r="C5" s="140" t="s">
        <v>9</v>
      </c>
      <c r="D5" s="140" t="s">
        <v>117</v>
      </c>
      <c r="E5" s="140" t="s">
        <v>13</v>
      </c>
      <c r="F5" s="140" t="s">
        <v>117</v>
      </c>
      <c r="G5" s="140" t="s">
        <v>13</v>
      </c>
    </row>
    <row r="7" spans="1:8" x14ac:dyDescent="0.3">
      <c r="A7" s="140" t="s">
        <v>93</v>
      </c>
      <c r="B7" s="140">
        <v>69.326877499999995</v>
      </c>
      <c r="C7" s="140">
        <v>352.37980999999991</v>
      </c>
      <c r="D7" s="140">
        <v>421.70668749999993</v>
      </c>
      <c r="E7" s="140">
        <f>VLOOKUP(A7,$A$27:$B$40,2,FALSE)</f>
        <v>7025.4044424999956</v>
      </c>
      <c r="F7" s="142">
        <v>0.11107404026614008</v>
      </c>
      <c r="G7" s="142">
        <v>0.19861567027730107</v>
      </c>
      <c r="H7" s="141">
        <f>100*(G7-F7)</f>
        <v>8.7541630011160976</v>
      </c>
    </row>
    <row r="8" spans="1:8" x14ac:dyDescent="0.3">
      <c r="A8" s="140" t="s">
        <v>95</v>
      </c>
      <c r="B8" s="140">
        <v>74.933507499999934</v>
      </c>
      <c r="C8" s="140">
        <v>413.1719999999998</v>
      </c>
      <c r="D8" s="140">
        <v>488.1055074999997</v>
      </c>
      <c r="E8" s="140">
        <f>VLOOKUP(A8,$A$27:$B$40,2,FALSE)</f>
        <v>5593.5337475000033</v>
      </c>
      <c r="F8" s="142">
        <v>0.1285629381776871</v>
      </c>
      <c r="G8" s="142">
        <v>0.15813515984327867</v>
      </c>
      <c r="H8" s="141">
        <f t="shared" ref="H8:H15" si="0">100*(G8-F8)</f>
        <v>2.9572221665591565</v>
      </c>
    </row>
    <row r="9" spans="1:8" x14ac:dyDescent="0.3">
      <c r="A9" s="140" t="s">
        <v>96</v>
      </c>
      <c r="B9" s="140">
        <v>172.08535749999996</v>
      </c>
      <c r="C9" s="140">
        <v>538.85729249999997</v>
      </c>
      <c r="D9" s="140">
        <v>710.94264999999996</v>
      </c>
      <c r="E9" s="140">
        <f>VLOOKUP(A9,$A$27:$B$40,2,FALSE)</f>
        <v>5125.7872125000085</v>
      </c>
      <c r="F9" s="142">
        <v>0.187256391405973</v>
      </c>
      <c r="G9" s="142">
        <v>0.14491146684036738</v>
      </c>
      <c r="H9" s="141">
        <f t="shared" si="0"/>
        <v>-4.2344924565605622</v>
      </c>
    </row>
    <row r="10" spans="1:8" x14ac:dyDescent="0.3">
      <c r="A10" s="140" t="s">
        <v>89</v>
      </c>
      <c r="B10" s="140">
        <v>111.70796249999995</v>
      </c>
      <c r="C10" s="140">
        <v>355.97749500000015</v>
      </c>
      <c r="D10" s="140">
        <v>467.6854575000001</v>
      </c>
      <c r="E10" s="140">
        <f>VLOOKUP(A10,$A$27:$B$40,2,FALSE)</f>
        <v>3920.5479275000039</v>
      </c>
      <c r="F10" s="142">
        <v>0.12318446654522917</v>
      </c>
      <c r="G10" s="142">
        <v>0.11083806787892229</v>
      </c>
      <c r="H10" s="141">
        <f t="shared" si="0"/>
        <v>-1.2346398666306879</v>
      </c>
    </row>
    <row r="11" spans="1:8" x14ac:dyDescent="0.3">
      <c r="A11" s="140" t="s">
        <v>88</v>
      </c>
      <c r="B11" s="140">
        <v>68.482257499999989</v>
      </c>
      <c r="C11" s="140">
        <v>311.30390000000034</v>
      </c>
      <c r="D11" s="140">
        <v>379.78615750000034</v>
      </c>
      <c r="E11" s="140">
        <f>VLOOKUP(A11,$A$27:$B$40,2,FALSE)</f>
        <v>3559.0366400000003</v>
      </c>
      <c r="F11" s="142">
        <v>0.10003252070949827</v>
      </c>
      <c r="G11" s="142">
        <v>0.10061775853341898</v>
      </c>
      <c r="H11" s="141">
        <f t="shared" si="0"/>
        <v>5.8523782392071177E-2</v>
      </c>
    </row>
    <row r="12" spans="1:8" x14ac:dyDescent="0.3">
      <c r="A12" s="140" t="s">
        <v>90</v>
      </c>
      <c r="B12" s="140">
        <v>210.6117825</v>
      </c>
      <c r="C12" s="140">
        <v>500.21484499999985</v>
      </c>
      <c r="D12" s="140">
        <v>710.82662749999986</v>
      </c>
      <c r="E12" s="140">
        <f>VLOOKUP(A12,$A$27:$B$40,2,FALSE)</f>
        <v>3532.3240775000027</v>
      </c>
      <c r="F12" s="142">
        <v>0.1872258320427502</v>
      </c>
      <c r="G12" s="142">
        <v>9.9862565925052452E-2</v>
      </c>
      <c r="H12" s="141">
        <f t="shared" si="0"/>
        <v>-8.7363266117697744</v>
      </c>
    </row>
    <row r="13" spans="1:8" x14ac:dyDescent="0.3">
      <c r="A13" s="140" t="s">
        <v>92</v>
      </c>
      <c r="B13" s="140">
        <v>89.194990000000047</v>
      </c>
      <c r="C13" s="140">
        <v>276.66696999999994</v>
      </c>
      <c r="D13" s="140">
        <v>365.86195999999995</v>
      </c>
      <c r="E13" s="140">
        <f>VLOOKUP(A13,$A$27:$B$40,2,FALSE)</f>
        <v>2815.2201700000037</v>
      </c>
      <c r="F13" s="142">
        <v>9.6365002693700297E-2</v>
      </c>
      <c r="G13" s="142">
        <v>7.9589274271554294E-2</v>
      </c>
      <c r="H13" s="141">
        <f t="shared" si="0"/>
        <v>-1.6775728422146003</v>
      </c>
    </row>
    <row r="14" spans="1:8" x14ac:dyDescent="0.3">
      <c r="A14" s="140" t="s">
        <v>91</v>
      </c>
      <c r="B14" s="140">
        <v>30.899865000000005</v>
      </c>
      <c r="C14" s="140">
        <v>119.25060250000006</v>
      </c>
      <c r="D14" s="140">
        <v>150.15046750000005</v>
      </c>
      <c r="E14" s="140">
        <f>VLOOKUP(A14,$A$27:$B$40,2,FALSE)</f>
        <v>2165.4065449999953</v>
      </c>
      <c r="F14" s="142">
        <v>3.9548386514678555E-2</v>
      </c>
      <c r="G14" s="142">
        <v>6.1218350612848582E-2</v>
      </c>
      <c r="H14" s="141">
        <f t="shared" si="0"/>
        <v>2.1669964098170027</v>
      </c>
    </row>
    <row r="15" spans="1:8" x14ac:dyDescent="0.3">
      <c r="A15" s="140" t="s">
        <v>94</v>
      </c>
      <c r="B15" s="140">
        <v>24.408132500000008</v>
      </c>
      <c r="C15" s="140">
        <v>77.153237499999989</v>
      </c>
      <c r="D15" s="140">
        <v>101.56137</v>
      </c>
      <c r="E15" s="140">
        <f>VLOOKUP(A15,$A$27:$B$40,2,FALSE)</f>
        <v>1634.5929925</v>
      </c>
      <c r="F15" s="142">
        <v>2.6750421644343384E-2</v>
      </c>
      <c r="G15" s="142">
        <v>4.6211685817256355E-2</v>
      </c>
      <c r="H15" s="141">
        <f t="shared" si="0"/>
        <v>1.9461264172912971</v>
      </c>
    </row>
    <row r="16" spans="1:8" x14ac:dyDescent="0.3">
      <c r="F16" s="142"/>
      <c r="G16" s="142"/>
    </row>
    <row r="17" spans="1:7" ht="13.8" customHeight="1" x14ac:dyDescent="0.3">
      <c r="A17" s="140" t="s">
        <v>10</v>
      </c>
      <c r="B17" s="140">
        <v>2365.0119625000002</v>
      </c>
      <c r="C17" s="140">
        <v>24689.656030000002</v>
      </c>
      <c r="D17" s="140">
        <f>SUM(D7:D15)</f>
        <v>3796.6268849999997</v>
      </c>
      <c r="E17" s="140">
        <f>VLOOKUP(A17,$A$27:$B$40,2,FALSE)</f>
        <v>35371.853755000011</v>
      </c>
      <c r="F17" s="143">
        <v>1</v>
      </c>
      <c r="G17" s="143">
        <v>1</v>
      </c>
    </row>
    <row r="19" spans="1:7" x14ac:dyDescent="0.3">
      <c r="A19" s="140" t="s">
        <v>87</v>
      </c>
      <c r="B19" s="140">
        <v>0.71792500000000004</v>
      </c>
      <c r="C19" s="140">
        <v>10.089467499999998</v>
      </c>
      <c r="D19" s="140">
        <v>10.807392499999997</v>
      </c>
      <c r="E19" s="140">
        <f t="shared" ref="E19:E21" si="1">VLOOKUP(A19,$A$27:$B$40,2,FALSE)</f>
        <v>78.738147500000025</v>
      </c>
    </row>
    <row r="20" spans="1:7" x14ac:dyDescent="0.3">
      <c r="A20" s="140" t="s">
        <v>61</v>
      </c>
      <c r="B20" s="140">
        <v>23.575689999999984</v>
      </c>
      <c r="C20" s="140">
        <v>87.153464999999983</v>
      </c>
      <c r="D20" s="140">
        <v>110.72915499999996</v>
      </c>
      <c r="E20" s="140">
        <f t="shared" si="1"/>
        <v>452.25860250000005</v>
      </c>
    </row>
    <row r="21" spans="1:7" x14ac:dyDescent="0.3">
      <c r="A21" s="140" t="s">
        <v>116</v>
      </c>
      <c r="B21" s="140">
        <v>1489.0676149999999</v>
      </c>
      <c r="C21" s="140">
        <v>21647.436945000005</v>
      </c>
      <c r="D21" s="140">
        <v>23136.504560000005</v>
      </c>
      <c r="E21" s="140" t="e">
        <f t="shared" si="1"/>
        <v>#N/A</v>
      </c>
    </row>
    <row r="26" spans="1:7" x14ac:dyDescent="0.3">
      <c r="A26" s="140" t="s">
        <v>86</v>
      </c>
      <c r="B26" s="140" t="s">
        <v>6</v>
      </c>
    </row>
    <row r="27" spans="1:7" x14ac:dyDescent="0.3">
      <c r="A27" s="140" t="s">
        <v>93</v>
      </c>
      <c r="B27" s="140">
        <v>7025.4044424999956</v>
      </c>
    </row>
    <row r="28" spans="1:7" x14ac:dyDescent="0.3">
      <c r="A28" s="140" t="s">
        <v>95</v>
      </c>
      <c r="B28" s="140">
        <v>5593.5337475000033</v>
      </c>
    </row>
    <row r="29" spans="1:7" x14ac:dyDescent="0.3">
      <c r="A29" s="140" t="s">
        <v>96</v>
      </c>
      <c r="B29" s="140">
        <v>5125.7872125000085</v>
      </c>
    </row>
    <row r="30" spans="1:7" x14ac:dyDescent="0.3">
      <c r="A30" s="140" t="s">
        <v>89</v>
      </c>
      <c r="B30" s="140">
        <v>3920.5479275000039</v>
      </c>
    </row>
    <row r="31" spans="1:7" x14ac:dyDescent="0.3">
      <c r="A31" s="140" t="s">
        <v>88</v>
      </c>
      <c r="B31" s="140">
        <v>3559.0366400000003</v>
      </c>
    </row>
    <row r="32" spans="1:7" x14ac:dyDescent="0.3">
      <c r="A32" s="140" t="s">
        <v>90</v>
      </c>
      <c r="B32" s="140">
        <v>3532.3240775000027</v>
      </c>
    </row>
    <row r="33" spans="1:2" x14ac:dyDescent="0.3">
      <c r="A33" s="140" t="s">
        <v>92</v>
      </c>
      <c r="B33" s="140">
        <v>2815.2201700000037</v>
      </c>
    </row>
    <row r="34" spans="1:2" x14ac:dyDescent="0.3">
      <c r="A34" s="140" t="s">
        <v>91</v>
      </c>
      <c r="B34" s="140">
        <v>2165.4065449999953</v>
      </c>
    </row>
    <row r="35" spans="1:2" x14ac:dyDescent="0.3">
      <c r="A35" s="140" t="s">
        <v>94</v>
      </c>
      <c r="B35" s="140">
        <v>1634.5929925</v>
      </c>
    </row>
    <row r="37" spans="1:2" x14ac:dyDescent="0.3">
      <c r="A37" s="140" t="s">
        <v>10</v>
      </c>
      <c r="B37" s="140">
        <v>35371.853755000011</v>
      </c>
    </row>
    <row r="39" spans="1:2" x14ac:dyDescent="0.3">
      <c r="A39" s="140" t="s">
        <v>61</v>
      </c>
      <c r="B39" s="140">
        <v>452.25860250000005</v>
      </c>
    </row>
    <row r="40" spans="1:2" x14ac:dyDescent="0.3">
      <c r="A40" s="140" t="s">
        <v>87</v>
      </c>
      <c r="B40" s="140">
        <v>78.738147500000025</v>
      </c>
    </row>
    <row r="74" spans="1:8" x14ac:dyDescent="0.3">
      <c r="A74" s="140" t="s">
        <v>115</v>
      </c>
      <c r="B74" s="140" t="s">
        <v>8</v>
      </c>
      <c r="C74" s="140" t="s">
        <v>9</v>
      </c>
      <c r="D74" s="140" t="s">
        <v>117</v>
      </c>
      <c r="E74" s="140" t="s">
        <v>13</v>
      </c>
      <c r="F74" s="140" t="s">
        <v>117</v>
      </c>
      <c r="G74" s="140" t="s">
        <v>13</v>
      </c>
    </row>
    <row r="76" spans="1:8" x14ac:dyDescent="0.3">
      <c r="A76" s="140" t="s">
        <v>90</v>
      </c>
      <c r="B76" s="140">
        <v>210.6117825</v>
      </c>
      <c r="C76" s="140">
        <v>500.21484499999985</v>
      </c>
      <c r="D76" s="140">
        <v>710.82662749999986</v>
      </c>
      <c r="E76" s="140">
        <v>3532.3240775000027</v>
      </c>
      <c r="F76" s="140">
        <v>0.1872258320427502</v>
      </c>
      <c r="G76" s="140">
        <v>9.9862565925052452E-2</v>
      </c>
      <c r="H76" s="140">
        <f>100*(G76-F76)</f>
        <v>-8.7363266117697744</v>
      </c>
    </row>
    <row r="77" spans="1:8" x14ac:dyDescent="0.3">
      <c r="A77" s="140" t="s">
        <v>96</v>
      </c>
      <c r="B77" s="140">
        <v>172.08535749999996</v>
      </c>
      <c r="C77" s="140">
        <v>538.85729249999997</v>
      </c>
      <c r="D77" s="140">
        <v>710.94264999999996</v>
      </c>
      <c r="E77" s="140">
        <v>5125.7872125000085</v>
      </c>
      <c r="F77" s="140">
        <v>0.187256391405973</v>
      </c>
      <c r="G77" s="140">
        <v>0.14491146684036738</v>
      </c>
      <c r="H77" s="140">
        <f t="shared" ref="H77:H84" si="2">100*(G77-F77)</f>
        <v>-4.2344924565605622</v>
      </c>
    </row>
    <row r="78" spans="1:8" x14ac:dyDescent="0.3">
      <c r="A78" s="140" t="s">
        <v>92</v>
      </c>
      <c r="B78" s="140">
        <v>89.194990000000047</v>
      </c>
      <c r="C78" s="140">
        <v>276.66696999999994</v>
      </c>
      <c r="D78" s="140">
        <v>365.86195999999995</v>
      </c>
      <c r="E78" s="140">
        <v>2815.2201700000037</v>
      </c>
      <c r="F78" s="140">
        <v>9.6365002693700297E-2</v>
      </c>
      <c r="G78" s="140">
        <v>7.9589274271554294E-2</v>
      </c>
      <c r="H78" s="140">
        <f t="shared" si="2"/>
        <v>-1.6775728422146003</v>
      </c>
    </row>
    <row r="79" spans="1:8" x14ac:dyDescent="0.3">
      <c r="A79" s="140" t="s">
        <v>89</v>
      </c>
      <c r="B79" s="140">
        <v>111.70796249999995</v>
      </c>
      <c r="C79" s="140">
        <v>355.97749500000015</v>
      </c>
      <c r="D79" s="140">
        <v>467.6854575000001</v>
      </c>
      <c r="E79" s="140">
        <v>3920.5479275000039</v>
      </c>
      <c r="F79" s="140">
        <v>0.12318446654522917</v>
      </c>
      <c r="G79" s="140">
        <v>0.11083806787892229</v>
      </c>
      <c r="H79" s="140">
        <f t="shared" si="2"/>
        <v>-1.2346398666306879</v>
      </c>
    </row>
    <row r="80" spans="1:8" x14ac:dyDescent="0.3">
      <c r="A80" s="140" t="s">
        <v>88</v>
      </c>
      <c r="B80" s="140">
        <v>68.482257499999989</v>
      </c>
      <c r="C80" s="140">
        <v>311.30390000000034</v>
      </c>
      <c r="D80" s="140">
        <v>379.78615750000034</v>
      </c>
      <c r="E80" s="140">
        <v>3559.0366400000003</v>
      </c>
      <c r="F80" s="140">
        <v>0.10003252070949827</v>
      </c>
      <c r="G80" s="140">
        <v>0.10061775853341898</v>
      </c>
      <c r="H80" s="140">
        <f t="shared" si="2"/>
        <v>5.8523782392071177E-2</v>
      </c>
    </row>
    <row r="81" spans="1:8" x14ac:dyDescent="0.3">
      <c r="A81" s="140" t="s">
        <v>94</v>
      </c>
      <c r="B81" s="140">
        <v>24.408132500000008</v>
      </c>
      <c r="C81" s="140">
        <v>77.153237499999989</v>
      </c>
      <c r="D81" s="140">
        <v>101.56137</v>
      </c>
      <c r="E81" s="140">
        <v>1634.5929925</v>
      </c>
      <c r="F81" s="140">
        <v>2.6750421644343384E-2</v>
      </c>
      <c r="G81" s="140">
        <v>4.6211685817256355E-2</v>
      </c>
      <c r="H81" s="140">
        <f t="shared" si="2"/>
        <v>1.9461264172912971</v>
      </c>
    </row>
    <row r="82" spans="1:8" x14ac:dyDescent="0.3">
      <c r="A82" s="140" t="s">
        <v>91</v>
      </c>
      <c r="B82" s="140">
        <v>30.899865000000005</v>
      </c>
      <c r="C82" s="140">
        <v>119.25060250000006</v>
      </c>
      <c r="D82" s="140">
        <v>150.15046750000005</v>
      </c>
      <c r="E82" s="140">
        <v>2165.4065449999953</v>
      </c>
      <c r="F82" s="140">
        <v>3.9548386514678555E-2</v>
      </c>
      <c r="G82" s="140">
        <v>6.1218350612848582E-2</v>
      </c>
      <c r="H82" s="140">
        <f t="shared" si="2"/>
        <v>2.1669964098170027</v>
      </c>
    </row>
    <row r="83" spans="1:8" x14ac:dyDescent="0.3">
      <c r="A83" s="140" t="s">
        <v>95</v>
      </c>
      <c r="B83" s="140">
        <v>74.933507499999934</v>
      </c>
      <c r="C83" s="140">
        <v>413.1719999999998</v>
      </c>
      <c r="D83" s="140">
        <v>488.1055074999997</v>
      </c>
      <c r="E83" s="140">
        <v>5593.5337475000033</v>
      </c>
      <c r="F83" s="140">
        <v>0.1285629381776871</v>
      </c>
      <c r="G83" s="140">
        <v>0.15813515984327867</v>
      </c>
      <c r="H83" s="140">
        <f t="shared" si="2"/>
        <v>2.9572221665591565</v>
      </c>
    </row>
    <row r="84" spans="1:8" x14ac:dyDescent="0.3">
      <c r="A84" s="140" t="s">
        <v>93</v>
      </c>
      <c r="B84" s="140">
        <v>69.326877499999995</v>
      </c>
      <c r="C84" s="140">
        <v>352.37980999999991</v>
      </c>
      <c r="D84" s="140">
        <v>421.70668749999993</v>
      </c>
      <c r="E84" s="140">
        <v>7025.4044424999956</v>
      </c>
      <c r="F84" s="140">
        <v>0.11107404026614008</v>
      </c>
      <c r="G84" s="140">
        <v>0.19861567027730107</v>
      </c>
      <c r="H84" s="140">
        <f t="shared" si="2"/>
        <v>8.7541630011160976</v>
      </c>
    </row>
    <row r="165" spans="1:7" x14ac:dyDescent="0.3">
      <c r="A165" s="19" t="s">
        <v>86</v>
      </c>
      <c r="B165" s="19" t="s">
        <v>5</v>
      </c>
      <c r="C165" s="19" t="s">
        <v>6</v>
      </c>
      <c r="D165" s="19"/>
      <c r="E165" s="19"/>
      <c r="F165" s="19"/>
      <c r="G165" s="19"/>
    </row>
    <row r="166" spans="1:7" x14ac:dyDescent="0.3">
      <c r="A166" s="140" t="s">
        <v>90</v>
      </c>
      <c r="B166" s="66">
        <v>710.82662749999986</v>
      </c>
      <c r="C166" s="66">
        <v>3532.3240775000027</v>
      </c>
      <c r="D166" s="66">
        <f>B166+C166</f>
        <v>4243.1507050000027</v>
      </c>
      <c r="E166" s="19">
        <f>D166/D$175</f>
        <v>0.10833074542765828</v>
      </c>
      <c r="F166" s="19"/>
      <c r="G166" s="120">
        <f>_xlfn.CHISQ.TEST(B166:C174,B179:C187)</f>
        <v>9.3190899020392716E-106</v>
      </c>
    </row>
    <row r="167" spans="1:7" x14ac:dyDescent="0.3">
      <c r="A167" s="140" t="s">
        <v>96</v>
      </c>
      <c r="B167" s="66">
        <v>710.94264999999996</v>
      </c>
      <c r="C167" s="66">
        <v>5125.7872125000085</v>
      </c>
      <c r="D167" s="66">
        <f t="shared" ref="D167:D174" si="3">B167+C167</f>
        <v>5836.7298625000085</v>
      </c>
      <c r="E167" s="19">
        <f t="shared" ref="E167:E174" si="4">D167/D$175</f>
        <v>0.14901598854818401</v>
      </c>
      <c r="F167" s="19"/>
      <c r="G167" s="19"/>
    </row>
    <row r="168" spans="1:7" x14ac:dyDescent="0.3">
      <c r="A168" s="140" t="s">
        <v>92</v>
      </c>
      <c r="B168" s="66">
        <v>365.86195999999995</v>
      </c>
      <c r="C168" s="66">
        <v>2815.2201700000037</v>
      </c>
      <c r="D168" s="66">
        <f t="shared" si="3"/>
        <v>3181.0821300000034</v>
      </c>
      <c r="E168" s="19">
        <f t="shared" si="4"/>
        <v>8.1215356787451912E-2</v>
      </c>
      <c r="F168" s="19"/>
      <c r="G168" s="19"/>
    </row>
    <row r="169" spans="1:7" x14ac:dyDescent="0.3">
      <c r="A169" s="140" t="s">
        <v>89</v>
      </c>
      <c r="B169" s="66">
        <v>467.6854575000001</v>
      </c>
      <c r="C169" s="66">
        <v>3920.5479275000039</v>
      </c>
      <c r="D169" s="66">
        <f t="shared" si="3"/>
        <v>4388.2333850000041</v>
      </c>
      <c r="E169" s="19">
        <f t="shared" si="4"/>
        <v>0.11203481251500499</v>
      </c>
      <c r="F169" s="19"/>
      <c r="G169" s="19"/>
    </row>
    <row r="170" spans="1:7" x14ac:dyDescent="0.3">
      <c r="A170" s="140" t="s">
        <v>88</v>
      </c>
      <c r="B170" s="66">
        <v>379.78615750000034</v>
      </c>
      <c r="C170" s="66">
        <v>3559.0366400000003</v>
      </c>
      <c r="D170" s="66">
        <f t="shared" si="3"/>
        <v>3938.8227975000004</v>
      </c>
      <c r="E170" s="19">
        <f t="shared" si="4"/>
        <v>0.10056103104182086</v>
      </c>
      <c r="F170" s="19"/>
      <c r="G170" s="19"/>
    </row>
    <row r="171" spans="1:7" x14ac:dyDescent="0.3">
      <c r="A171" s="140" t="s">
        <v>94</v>
      </c>
      <c r="B171" s="66">
        <v>101.56137</v>
      </c>
      <c r="C171" s="66">
        <v>1634.5929925</v>
      </c>
      <c r="D171" s="66">
        <f t="shared" si="3"/>
        <v>1736.1543624999999</v>
      </c>
      <c r="E171" s="19">
        <f t="shared" si="4"/>
        <v>4.4325292534502549E-2</v>
      </c>
      <c r="F171" s="19"/>
      <c r="G171" s="19"/>
    </row>
    <row r="172" spans="1:7" x14ac:dyDescent="0.3">
      <c r="A172" s="140" t="s">
        <v>91</v>
      </c>
      <c r="B172" s="66">
        <v>150.15046750000005</v>
      </c>
      <c r="C172" s="66">
        <v>2165.4065449999953</v>
      </c>
      <c r="D172" s="66">
        <f t="shared" si="3"/>
        <v>2315.5570124999954</v>
      </c>
      <c r="E172" s="19">
        <f t="shared" si="4"/>
        <v>5.9117866577017036E-2</v>
      </c>
      <c r="F172" s="19"/>
      <c r="G172" s="19"/>
    </row>
    <row r="173" spans="1:7" x14ac:dyDescent="0.3">
      <c r="A173" s="140" t="s">
        <v>95</v>
      </c>
      <c r="B173" s="66">
        <v>488.1055074999997</v>
      </c>
      <c r="C173" s="66">
        <v>5593.5337475000033</v>
      </c>
      <c r="D173" s="66">
        <f t="shared" si="3"/>
        <v>6081.6392550000028</v>
      </c>
      <c r="E173" s="19">
        <f t="shared" si="4"/>
        <v>0.15526870472451396</v>
      </c>
      <c r="F173" s="19"/>
      <c r="G173" s="19"/>
    </row>
    <row r="174" spans="1:7" x14ac:dyDescent="0.3">
      <c r="A174" s="140" t="s">
        <v>93</v>
      </c>
      <c r="B174" s="66">
        <v>421.70668749999993</v>
      </c>
      <c r="C174" s="66">
        <v>7025.4044424999956</v>
      </c>
      <c r="D174" s="66">
        <f t="shared" si="3"/>
        <v>7447.1111299999957</v>
      </c>
      <c r="E174" s="19">
        <f t="shared" si="4"/>
        <v>0.19013020184384649</v>
      </c>
      <c r="F174" s="19"/>
      <c r="G174" s="19"/>
    </row>
    <row r="175" spans="1:7" x14ac:dyDescent="0.3">
      <c r="A175" s="19" t="s">
        <v>10</v>
      </c>
      <c r="B175" s="66">
        <f>SUM(B166:B174)</f>
        <v>3796.6268849999997</v>
      </c>
      <c r="C175" s="66">
        <f t="shared" ref="C175:D175" si="5">SUM(C166:C174)</f>
        <v>35371.853755000011</v>
      </c>
      <c r="D175" s="66">
        <f t="shared" si="5"/>
        <v>39168.480640000009</v>
      </c>
      <c r="E175" s="19"/>
      <c r="F175" s="19"/>
      <c r="G175" s="19"/>
    </row>
    <row r="176" spans="1:7" x14ac:dyDescent="0.3">
      <c r="A176" s="19"/>
      <c r="B176" s="19">
        <f>B175/D175</f>
        <v>9.6930665243184652E-2</v>
      </c>
      <c r="C176" s="19">
        <f>C175/D175</f>
        <v>0.90306933475681539</v>
      </c>
      <c r="D176" s="19"/>
      <c r="E176" s="19"/>
      <c r="F176" s="19"/>
      <c r="G176" s="19"/>
    </row>
    <row r="177" spans="1:7" x14ac:dyDescent="0.3">
      <c r="A177" s="19"/>
      <c r="B177" s="19"/>
      <c r="C177" s="19"/>
      <c r="D177" s="19"/>
      <c r="E177" s="19"/>
      <c r="F177" s="19"/>
      <c r="G177" s="19"/>
    </row>
    <row r="178" spans="1:7" x14ac:dyDescent="0.3">
      <c r="A178" s="19"/>
      <c r="B178" s="138" t="s">
        <v>100</v>
      </c>
      <c r="C178" s="138"/>
      <c r="D178" s="19"/>
      <c r="E178" s="19"/>
      <c r="F178" s="19"/>
      <c r="G178" s="19"/>
    </row>
    <row r="179" spans="1:7" x14ac:dyDescent="0.3">
      <c r="A179" s="140" t="s">
        <v>90</v>
      </c>
      <c r="B179" s="62">
        <f>B$176*$E166*$D$175</f>
        <v>411.29142056273821</v>
      </c>
      <c r="C179" s="62">
        <f>C$176*$E166*$D$175</f>
        <v>3831.8592844372643</v>
      </c>
      <c r="D179" s="19"/>
      <c r="E179" s="19"/>
      <c r="F179" s="19"/>
      <c r="G179" s="19"/>
    </row>
    <row r="180" spans="1:7" x14ac:dyDescent="0.3">
      <c r="A180" s="140" t="s">
        <v>96</v>
      </c>
      <c r="B180" s="62">
        <f t="shared" ref="B180:C180" si="6">B$176*$E167*$D$175</f>
        <v>565.75810841688758</v>
      </c>
      <c r="C180" s="62">
        <f t="shared" si="6"/>
        <v>5270.9717540831216</v>
      </c>
      <c r="D180" s="19"/>
      <c r="E180" s="19"/>
      <c r="F180" s="19"/>
      <c r="G180" s="19"/>
    </row>
    <row r="181" spans="1:7" x14ac:dyDescent="0.3">
      <c r="A181" s="140" t="s">
        <v>92</v>
      </c>
      <c r="B181" s="62">
        <f t="shared" ref="B181:C181" si="7">B$176*$E168*$D$175</f>
        <v>308.34440705410714</v>
      </c>
      <c r="C181" s="62">
        <f t="shared" si="7"/>
        <v>2872.7377229458966</v>
      </c>
      <c r="D181" s="19"/>
      <c r="E181" s="19"/>
      <c r="F181" s="19"/>
      <c r="G181" s="19"/>
    </row>
    <row r="182" spans="1:7" x14ac:dyDescent="0.3">
      <c r="A182" s="140" t="s">
        <v>89</v>
      </c>
      <c r="B182" s="62">
        <f t="shared" ref="B182:C182" si="8">B$176*$E169*$D$175</f>
        <v>425.35438125040241</v>
      </c>
      <c r="C182" s="62">
        <f t="shared" si="8"/>
        <v>3962.8790037496019</v>
      </c>
      <c r="D182" s="19"/>
      <c r="E182" s="19"/>
      <c r="F182" s="19"/>
      <c r="G182" s="19"/>
    </row>
    <row r="183" spans="1:7" x14ac:dyDescent="0.3">
      <c r="A183" s="140" t="s">
        <v>88</v>
      </c>
      <c r="B183" s="62">
        <f t="shared" ref="B183:C183" si="9">B$176*$E170*$D$175</f>
        <v>381.79271403669668</v>
      </c>
      <c r="C183" s="62">
        <f t="shared" si="9"/>
        <v>3557.0300834633035</v>
      </c>
      <c r="D183" s="19"/>
      <c r="E183" s="19"/>
      <c r="F183" s="19"/>
      <c r="G183" s="19"/>
    </row>
    <row r="184" spans="1:7" x14ac:dyDescent="0.3">
      <c r="A184" s="140" t="s">
        <v>94</v>
      </c>
      <c r="B184" s="62">
        <f t="shared" ref="B184:C184" si="10">B$176*$E171*$D$175</f>
        <v>168.28659732198216</v>
      </c>
      <c r="C184" s="62">
        <f t="shared" si="10"/>
        <v>1567.8677651780181</v>
      </c>
      <c r="D184" s="19"/>
      <c r="E184" s="19"/>
      <c r="F184" s="19"/>
      <c r="G184" s="19"/>
    </row>
    <row r="185" spans="1:7" x14ac:dyDescent="0.3">
      <c r="A185" s="140" t="s">
        <v>91</v>
      </c>
      <c r="B185" s="62">
        <f t="shared" ref="B185:C185" si="11">B$176*$E172*$D$175</f>
        <v>224.44848163014581</v>
      </c>
      <c r="C185" s="62">
        <f t="shared" si="11"/>
        <v>2091.1085308698498</v>
      </c>
      <c r="D185" s="19"/>
      <c r="E185" s="19"/>
      <c r="F185" s="19"/>
      <c r="G185" s="19"/>
    </row>
    <row r="186" spans="1:7" x14ac:dyDescent="0.3">
      <c r="A186" s="140" t="s">
        <v>95</v>
      </c>
      <c r="B186" s="62">
        <f t="shared" ref="B186:C186" si="12">B$176*$E173*$D$175</f>
        <v>589.49733875621621</v>
      </c>
      <c r="C186" s="62">
        <f t="shared" si="12"/>
        <v>5492.1419162437869</v>
      </c>
      <c r="D186" s="19"/>
      <c r="E186" s="19"/>
      <c r="F186" s="19"/>
      <c r="G186" s="19"/>
    </row>
    <row r="187" spans="1:7" x14ac:dyDescent="0.3">
      <c r="A187" s="140" t="s">
        <v>93</v>
      </c>
      <c r="B187" s="62">
        <f t="shared" ref="B187:C187" si="13">B$176*$E174*$D$175</f>
        <v>721.85343597082408</v>
      </c>
      <c r="C187" s="62">
        <f t="shared" si="13"/>
        <v>6725.2576940291719</v>
      </c>
      <c r="D187" s="19"/>
      <c r="E187" s="19"/>
      <c r="F187" s="19"/>
      <c r="G187" s="19"/>
    </row>
    <row r="188" spans="1:7" x14ac:dyDescent="0.3">
      <c r="A188" s="19"/>
      <c r="B188" s="62"/>
      <c r="C188" s="62"/>
      <c r="D188" s="19"/>
      <c r="E188" s="19"/>
      <c r="F188" s="19"/>
      <c r="G188" s="19"/>
    </row>
    <row r="189" spans="1:7" x14ac:dyDescent="0.3">
      <c r="A189" s="19"/>
      <c r="B189" s="139" t="s">
        <v>111</v>
      </c>
      <c r="C189" s="139"/>
      <c r="D189" s="19"/>
      <c r="E189" s="19"/>
      <c r="F189" s="19"/>
      <c r="G189" s="19"/>
    </row>
    <row r="190" spans="1:7" x14ac:dyDescent="0.3">
      <c r="A190" s="19"/>
      <c r="B190" s="62">
        <f>(B179-B166)^2/B179</f>
        <v>218.145421249462</v>
      </c>
      <c r="C190" s="62">
        <f>(C179-C166)^2/C179</f>
        <v>23.414570717495526</v>
      </c>
      <c r="D190" s="19"/>
      <c r="E190" s="19"/>
      <c r="F190" s="19"/>
      <c r="G190" s="19"/>
    </row>
    <row r="191" spans="1:7" x14ac:dyDescent="0.3">
      <c r="A191" s="19"/>
      <c r="B191" s="62">
        <f t="shared" ref="B191:C197" si="14">(B180-B167)^2/B180</f>
        <v>37.257178997718285</v>
      </c>
      <c r="C191" s="62">
        <f t="shared" si="14"/>
        <v>3.9989876816111436</v>
      </c>
      <c r="D191" s="19"/>
      <c r="E191" s="19"/>
      <c r="F191" s="19"/>
      <c r="G191" s="19"/>
    </row>
    <row r="192" spans="1:7" x14ac:dyDescent="0.3">
      <c r="A192" s="19"/>
      <c r="B192" s="62">
        <f t="shared" si="14"/>
        <v>10.729135412218001</v>
      </c>
      <c r="C192" s="62">
        <f t="shared" si="14"/>
        <v>1.1516084014419099</v>
      </c>
      <c r="D192" s="19"/>
      <c r="E192" s="19"/>
      <c r="F192" s="19"/>
      <c r="G192" s="19"/>
    </row>
    <row r="193" spans="1:7" x14ac:dyDescent="0.3">
      <c r="A193" s="19"/>
      <c r="B193" s="62">
        <f t="shared" si="14"/>
        <v>4.2127696232529592</v>
      </c>
      <c r="C193" s="62">
        <f t="shared" si="14"/>
        <v>0.4521763129163926</v>
      </c>
      <c r="D193" s="19"/>
      <c r="E193" s="19"/>
      <c r="F193" s="19"/>
      <c r="G193" s="19"/>
    </row>
    <row r="194" spans="1:7" x14ac:dyDescent="0.3">
      <c r="A194" s="19"/>
      <c r="B194" s="62">
        <f t="shared" si="14"/>
        <v>1.054569400340051E-2</v>
      </c>
      <c r="C194" s="62">
        <f t="shared" si="14"/>
        <v>1.1319187750698518E-3</v>
      </c>
      <c r="D194" s="19"/>
      <c r="E194" s="19"/>
      <c r="F194" s="19"/>
      <c r="G194" s="19"/>
    </row>
    <row r="195" spans="1:7" x14ac:dyDescent="0.3">
      <c r="A195" s="19"/>
      <c r="B195" s="62">
        <f t="shared" si="14"/>
        <v>26.456390657490736</v>
      </c>
      <c r="C195" s="62">
        <f t="shared" si="14"/>
        <v>2.839688435500586</v>
      </c>
      <c r="D195" s="19"/>
      <c r="E195" s="19"/>
      <c r="F195" s="19"/>
      <c r="G195" s="19"/>
    </row>
    <row r="196" spans="1:7" x14ac:dyDescent="0.3">
      <c r="A196" s="19"/>
      <c r="B196" s="62">
        <f t="shared" si="14"/>
        <v>24.59448539634014</v>
      </c>
      <c r="C196" s="62">
        <f t="shared" si="14"/>
        <v>2.6398414153028353</v>
      </c>
      <c r="D196" s="19"/>
      <c r="E196" s="19"/>
      <c r="F196" s="19"/>
      <c r="G196" s="19"/>
    </row>
    <row r="197" spans="1:7" x14ac:dyDescent="0.3">
      <c r="A197" s="19"/>
      <c r="B197" s="62">
        <f t="shared" si="14"/>
        <v>17.439100687340765</v>
      </c>
      <c r="C197" s="62">
        <f t="shared" si="14"/>
        <v>1.8718204304014079</v>
      </c>
      <c r="D197" s="19"/>
      <c r="E197" s="19"/>
      <c r="F197" s="19"/>
      <c r="G197" s="19"/>
    </row>
    <row r="198" spans="1:7" x14ac:dyDescent="0.3">
      <c r="A198" s="19"/>
      <c r="B198" s="62">
        <f>(B187-B174)^2/B187</f>
        <v>124.80105535058969</v>
      </c>
      <c r="C198" s="62">
        <f>(C187-C174)^2/C187</f>
        <v>13.395482331865146</v>
      </c>
      <c r="D198" s="62">
        <f>SUM(B190:C198)</f>
        <v>513.41139071372595</v>
      </c>
      <c r="E198" s="19"/>
      <c r="F198" s="19"/>
      <c r="G198" s="19"/>
    </row>
  </sheetData>
  <autoFilter ref="A75:H75">
    <sortState ref="A117:H125">
      <sortCondition ref="H116"/>
    </sortState>
  </autoFilter>
  <mergeCells count="2">
    <mergeCell ref="B178:C178"/>
    <mergeCell ref="B189:C18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 Gender 2006 2020 EU</vt:lpstr>
      <vt:lpstr>1annex Gender 2006-2020 Country</vt:lpstr>
      <vt:lpstr>2 Gender 2020 Country</vt:lpstr>
      <vt:lpstr>3 Educ 2006 2020 EU</vt:lpstr>
      <vt:lpstr>4 Educ 2006 2020 EU</vt:lpstr>
      <vt:lpstr>5 Educ 2020 Country</vt:lpstr>
      <vt:lpstr>6 C birth 2006 2020 EU</vt:lpstr>
      <vt:lpstr>7 C birth 2020 Country</vt:lpstr>
      <vt:lpstr>7 Low data reliability- conf</vt:lpstr>
      <vt:lpstr>8 9 ISCO 20-54 Vs 55-64 </vt:lpstr>
      <vt:lpstr>10 11 ISCO 55-64 empl VS not 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VILLETTE Genevieve (ESTAT)</dc:creator>
  <cp:lastModifiedBy>VILLETTE Genevieve (ESTAT)</cp:lastModifiedBy>
  <dcterms:created xsi:type="dcterms:W3CDTF">2021-06-28T11:41:07Z</dcterms:created>
  <dcterms:modified xsi:type="dcterms:W3CDTF">2021-07-02T20:43:15Z</dcterms:modified>
</cp:coreProperties>
</file>