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2.xml" ContentType="application/vnd.ms-office.chartstyle+xml"/>
  <Override PartName="/xl/charts/style11.xml" ContentType="application/vnd.ms-office.chartstyle+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colors11.xml" ContentType="application/vnd.ms-office.chartcolorstyle+xml"/>
  <Override PartName="/xl/charts/style3.xml" ContentType="application/vnd.ms-office.chartstyle+xml"/>
  <Override PartName="/xl/charts/colors15.xml" ContentType="application/vnd.ms-office.chartcolorstyle+xml"/>
  <Override PartName="/xl/charts/style14.xml" ContentType="application/vnd.ms-office.chartstyle+xml"/>
  <Override PartName="/xl/charts/colors14.xml" ContentType="application/vnd.ms-office.chartcolorstyle+xml"/>
  <Override PartName="/xl/charts/style13.xml" ContentType="application/vnd.ms-office.chartstyle+xml"/>
  <Override PartName="/xl/charts/colors13.xml" ContentType="application/vnd.ms-office.chartcolorstyle+xml"/>
  <Override PartName="/xl/charts/style12.xml" ContentType="application/vnd.ms-office.chartstyle+xml"/>
  <Override PartName="/xl/charts/colors12.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4.xml" ContentType="application/vnd.ms-office.chartcolorstyle+xml"/>
  <Override PartName="/xl/charts/style4.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3.xml" ContentType="application/vnd.ms-office.chartcolor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360" yWindow="120" windowWidth="17835" windowHeight="7230" activeTab="0"/>
  </bookViews>
  <sheets>
    <sheet name="Table 1" sheetId="19" r:id="rId1"/>
    <sheet name="Figure1" sheetId="11" r:id="rId2"/>
    <sheet name="Table 2" sheetId="16" r:id="rId3"/>
    <sheet name="Table 3" sheetId="12" r:id="rId4"/>
    <sheet name="Table4" sheetId="3" r:id="rId5"/>
    <sheet name="Figure2" sheetId="15" r:id="rId6"/>
    <sheet name="Figure3" sheetId="4" r:id="rId7"/>
    <sheet name="Table 5-6" sheetId="7" r:id="rId8"/>
    <sheet name="Figure4" sheetId="22" r:id="rId9"/>
  </sheets>
  <definedNames>
    <definedName name="_008">#REF!</definedName>
    <definedName name="_008_and_2012" localSheetId="3">#REF!</definedName>
    <definedName name="_008_and_2012">#REF!</definedName>
    <definedName name="_009">#REF!</definedName>
    <definedName name="_010">#REF!</definedName>
    <definedName name="_011">#REF!</definedName>
    <definedName name="_012">#REF!</definedName>
    <definedName name="_AMO_UniqueIdentifier" hidden="1">"'c37d92cf-990f-4db5-8526-1ecb13d9ab8c'"</definedName>
  </definedNames>
  <calcPr calcId="145621"/>
</workbook>
</file>

<file path=xl/sharedStrings.xml><?xml version="1.0" encoding="utf-8"?>
<sst xmlns="http://schemas.openxmlformats.org/spreadsheetml/2006/main" count="509" uniqueCount="119">
  <si>
    <t>AT</t>
  </si>
  <si>
    <t>DK</t>
  </si>
  <si>
    <t>Finland</t>
  </si>
  <si>
    <t>LV</t>
  </si>
  <si>
    <t>NO</t>
  </si>
  <si>
    <t>Netherlands</t>
  </si>
  <si>
    <t>PT</t>
  </si>
  <si>
    <t>SE</t>
  </si>
  <si>
    <t>Austria</t>
  </si>
  <si>
    <t>Denmark</t>
  </si>
  <si>
    <t>Latvia</t>
  </si>
  <si>
    <t>Norway</t>
  </si>
  <si>
    <t>Portugal</t>
  </si>
  <si>
    <t>Sweden</t>
  </si>
  <si>
    <t>FI</t>
  </si>
  <si>
    <t>Country</t>
  </si>
  <si>
    <t>Micro</t>
  </si>
  <si>
    <t>Small</t>
  </si>
  <si>
    <t>Large</t>
  </si>
  <si>
    <t>.</t>
  </si>
  <si>
    <t>In lower
size class</t>
  </si>
  <si>
    <t>In same
size class</t>
  </si>
  <si>
    <t>In higher
size class</t>
  </si>
  <si>
    <t>% of total</t>
  </si>
  <si>
    <t>Table shows the number of firms (share of total) by size class (columns) and export status (rows). The size class refers to 2008. The shares are calculated for each size class, so the column items for each country add up to one. Only surviving firms are taken into account.</t>
  </si>
  <si>
    <t>Table 5: Firm dynamics across size classes according to trading status</t>
  </si>
  <si>
    <t>Medium</t>
  </si>
  <si>
    <t>Lower</t>
  </si>
  <si>
    <t>Higher</t>
  </si>
  <si>
    <t>1. Micro</t>
  </si>
  <si>
    <t>2. Small</t>
  </si>
  <si>
    <t>3. Medium-sized</t>
  </si>
  <si>
    <t>4. Large</t>
  </si>
  <si>
    <t xml:space="preserve">Died  </t>
  </si>
  <si>
    <t xml:space="preserve">Unknown  </t>
  </si>
  <si>
    <t>Non-exporter</t>
  </si>
  <si>
    <t>N</t>
  </si>
  <si>
    <t>Micro 2008</t>
  </si>
  <si>
    <t>Small 2008</t>
  </si>
  <si>
    <t>Medium 2008</t>
  </si>
  <si>
    <t>Large 2008</t>
  </si>
  <si>
    <t>First-time exporter</t>
  </si>
  <si>
    <t>Last-time exporter</t>
  </si>
  <si>
    <t>Total</t>
  </si>
  <si>
    <t>Survived</t>
  </si>
  <si>
    <t>Export status</t>
  </si>
  <si>
    <t>Non-Exporter</t>
  </si>
  <si>
    <t>Stopped  exporting</t>
  </si>
  <si>
    <t>Started exporting</t>
  </si>
  <si>
    <t>Total 2008</t>
  </si>
  <si>
    <t>Observed in 2012</t>
  </si>
  <si>
    <t>Size class</t>
  </si>
  <si>
    <t>Share by size class</t>
  </si>
  <si>
    <t>Netherlands*</t>
  </si>
  <si>
    <t>% per size class</t>
  </si>
  <si>
    <t>Observed enterprises 2008-2012*</t>
  </si>
  <si>
    <t>* Data for the Netherlands are from 2009-2012</t>
  </si>
  <si>
    <t>`</t>
  </si>
  <si>
    <t>EU28</t>
  </si>
  <si>
    <t>United Kingdom</t>
  </si>
  <si>
    <t>Slovakia</t>
  </si>
  <si>
    <t>Slovenia</t>
  </si>
  <si>
    <t>Romania</t>
  </si>
  <si>
    <t>Poland</t>
  </si>
  <si>
    <t>Malta</t>
  </si>
  <si>
    <t>Hungary</t>
  </si>
  <si>
    <t>Luxembourg</t>
  </si>
  <si>
    <t>Lithuania</t>
  </si>
  <si>
    <t>Cyprus</t>
  </si>
  <si>
    <t>Italy</t>
  </si>
  <si>
    <t>Croatia</t>
  </si>
  <si>
    <t>France</t>
  </si>
  <si>
    <t>Spain</t>
  </si>
  <si>
    <t>Greece</t>
  </si>
  <si>
    <t>Ireland</t>
  </si>
  <si>
    <t>Estonia</t>
  </si>
  <si>
    <t>Germany</t>
  </si>
  <si>
    <t>Czech Republic</t>
  </si>
  <si>
    <t>Bulgaria</t>
  </si>
  <si>
    <t>Belgium</t>
  </si>
  <si>
    <t>% SME</t>
  </si>
  <si>
    <t>GVA (million €)</t>
  </si>
  <si>
    <t>Persons employed</t>
  </si>
  <si>
    <t>Enterprises</t>
  </si>
  <si>
    <t>Number of enterprises, persons employed (FTE) and gross value added (GVA) and the share of SMEs in 2012.</t>
  </si>
  <si>
    <t>Micro %</t>
  </si>
  <si>
    <t>Small %</t>
  </si>
  <si>
    <t>Medium %</t>
  </si>
  <si>
    <t>Large %</t>
  </si>
  <si>
    <t xml:space="preserve">Micro </t>
  </si>
  <si>
    <t xml:space="preserve">Small </t>
  </si>
  <si>
    <t xml:space="preserve">Medium </t>
  </si>
  <si>
    <t xml:space="preserve">Large </t>
  </si>
  <si>
    <t xml:space="preserve">Died </t>
  </si>
  <si>
    <t xml:space="preserve">Unknown </t>
  </si>
  <si>
    <t>Transition table for observed enterprises 2008-2012</t>
  </si>
  <si>
    <t>Exporter throughout</t>
  </si>
  <si>
    <t>Total 7 countries*</t>
  </si>
  <si>
    <t>These columns are not used in the  article</t>
  </si>
  <si>
    <t>Export
status</t>
  </si>
  <si>
    <t>* Due to methodological reason data for the Netherlands is omitted</t>
  </si>
  <si>
    <t>Not used in article</t>
  </si>
  <si>
    <t>Distribution of firms according to export status 2008-2012 and size class in 2008</t>
  </si>
  <si>
    <t>Industry</t>
  </si>
  <si>
    <t>Services</t>
  </si>
  <si>
    <t>Share of micro enterprises moving to higher sizeclass</t>
  </si>
  <si>
    <t>Total 7 countries</t>
  </si>
  <si>
    <t>a</t>
  </si>
  <si>
    <t>Distribution of 2008 enterprises in 2012</t>
  </si>
  <si>
    <t>Number of enterprises by size class in 2008 and surviving enterprises in 2012</t>
  </si>
  <si>
    <t>Types of export profiles 2008-2012 by size class in 2008*</t>
  </si>
  <si>
    <t>Total 8 countries</t>
  </si>
  <si>
    <t>Unknown</t>
  </si>
  <si>
    <t>NL*</t>
  </si>
  <si>
    <t>Distribution of enterprises by export status and size class, 2008 *</t>
  </si>
  <si>
    <t>Employment dynamics by export status, 2008-2012 *</t>
  </si>
  <si>
    <t>Table 7: Distribution of enterprises observed in services, 2008-2012 *</t>
  </si>
  <si>
    <t>Table 6: Distribution of enterprises observed in industry, 2008-2012 *</t>
  </si>
  <si>
    <t>Figure 4: Share of micro enterprises moving to a higher size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</si>
</sst>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
    <numFmt numFmtId="167" formatCode="0.0\ %"/>
    <numFmt numFmtId="168" formatCode="#,##0.0_i"/>
    <numFmt numFmtId="169" formatCode="#,##0_i"/>
    <numFmt numFmtId="170" formatCode="#\ ###\ ##0"/>
    <numFmt numFmtId="171" formatCode="_-* #,##0.0_-;\-* #,##0.0_-;_-* &quot;-&quot;??_-;_-@_-"/>
  </numFmts>
  <fonts count="19">
    <font>
      <sz val="11"/>
      <color theme="1"/>
      <name val="Comic Sans MS"/>
      <family val="2"/>
    </font>
    <font>
      <sz val="10"/>
      <name val="Arial"/>
      <family val="2"/>
    </font>
    <font>
      <sz val="11"/>
      <color theme="1"/>
      <name val="Calibri"/>
      <family val="2"/>
      <scheme val="minor"/>
    </font>
    <font>
      <sz val="10"/>
      <color theme="1"/>
      <name val="Comic Sans MS"/>
      <family val="2"/>
    </font>
    <font>
      <sz val="11"/>
      <color rgb="FF9C0006"/>
      <name val="Calibri"/>
      <family val="2"/>
      <scheme val="minor"/>
    </font>
    <font>
      <sz val="10"/>
      <name val="MS Sans Serif"/>
      <family val="2"/>
    </font>
    <font>
      <sz val="10"/>
      <color theme="1"/>
      <name val="Calibri"/>
      <family val="2"/>
    </font>
    <font>
      <sz val="9"/>
      <color theme="1"/>
      <name val="Arial"/>
      <family val="2"/>
    </font>
    <font>
      <b/>
      <sz val="9"/>
      <color theme="1"/>
      <name val="Arial"/>
      <family val="2"/>
    </font>
    <font>
      <b/>
      <sz val="9"/>
      <name val="Arial"/>
      <family val="2"/>
    </font>
    <font>
      <sz val="9"/>
      <name val="Arial"/>
      <family val="2"/>
    </font>
    <font>
      <b/>
      <sz val="11"/>
      <color theme="1"/>
      <name val="Arial"/>
      <family val="2"/>
    </font>
    <font>
      <b/>
      <sz val="10"/>
      <name val="Arial"/>
      <family val="2"/>
    </font>
    <font>
      <sz val="12"/>
      <name val="Arial"/>
      <family val="2"/>
    </font>
    <font>
      <sz val="14"/>
      <color theme="1" tint="0.35"/>
      <name val="Calibri"/>
      <family val="2"/>
    </font>
    <font>
      <sz val="9"/>
      <color theme="1" tint="0.35"/>
      <name val="+mn-cs"/>
      <family val="2"/>
    </font>
    <font>
      <sz val="9"/>
      <color theme="1" tint="0.35"/>
      <name val="Calibri"/>
      <family val="2"/>
    </font>
    <font>
      <sz val="11"/>
      <color theme="0"/>
      <name val="Calibri"/>
      <family val="2"/>
    </font>
    <font>
      <sz val="11"/>
      <color theme="0"/>
      <name val="Comic Sans MS"/>
      <family val="2"/>
      <scheme val="minor"/>
    </font>
  </fonts>
  <fills count="10">
    <fill>
      <patternFill/>
    </fill>
    <fill>
      <patternFill patternType="gray125"/>
    </fill>
    <fill>
      <patternFill patternType="solid">
        <fgColor theme="9" tint="0.5999900102615356"/>
        <bgColor indexed="64"/>
      </patternFill>
    </fill>
    <fill>
      <patternFill patternType="solid">
        <fgColor theme="0" tint="-0.3499799966812134"/>
        <bgColor indexed="64"/>
      </patternFill>
    </fill>
    <fill>
      <patternFill patternType="solid">
        <fgColor rgb="FFFFC7CE"/>
        <bgColor indexed="64"/>
      </patternFill>
    </fill>
    <fill>
      <patternFill patternType="solid">
        <fgColor theme="5"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4" tint="0.5999900102615356"/>
        <bgColor indexed="64"/>
      </patternFill>
    </fill>
  </fills>
  <borders count="17">
    <border>
      <left/>
      <right/>
      <top/>
      <bottom/>
      <diagonal/>
    </border>
    <border>
      <left/>
      <right/>
      <top style="hair">
        <color rgb="FFC0C0C0"/>
      </top>
      <bottom style="hair">
        <color rgb="FFC0C0C0"/>
      </bottom>
    </border>
    <border>
      <left/>
      <right/>
      <top style="hair">
        <color rgb="FFC0C0C0"/>
      </top>
      <bottom style="thin">
        <color rgb="FF000000"/>
      </bottom>
    </border>
    <border>
      <left/>
      <right/>
      <top style="thin">
        <color rgb="FF000000"/>
      </top>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style="thin">
        <color rgb="FF000000"/>
      </top>
      <bottom/>
    </border>
    <border>
      <left/>
      <right/>
      <top style="thin">
        <color rgb="FF000000"/>
      </top>
      <bottom style="hair">
        <color rgb="FFC0C0C0"/>
      </bottom>
    </border>
    <border>
      <left/>
      <right/>
      <top style="hair">
        <color rgb="FFC0C0C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bottom style="thin">
        <color rgb="FF000000"/>
      </bottom>
    </border>
    <border>
      <left style="hair">
        <color rgb="FFA6A6A6"/>
      </left>
      <right/>
      <top/>
      <bottom style="thin">
        <color rgb="FF000000"/>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3" fillId="2" borderId="0" applyBorder="0" applyAlignment="0" applyProtection="0"/>
    <xf numFmtId="10" fontId="0" fillId="3" borderId="0" applyFont="0" applyBorder="0">
      <alignment/>
      <protection/>
    </xf>
    <xf numFmtId="0" fontId="2" fillId="0" borderId="0">
      <alignment/>
      <protection/>
    </xf>
    <xf numFmtId="0" fontId="4" fillId="4" borderId="0" applyNumberFormat="0" applyBorder="0" applyAlignment="0" applyProtection="0"/>
    <xf numFmtId="0" fontId="6" fillId="5" borderId="0" applyNumberFormat="0" applyBorder="0" applyAlignment="0" applyProtection="0"/>
    <xf numFmtId="0" fontId="5" fillId="0" borderId="0">
      <alignment/>
      <protection/>
    </xf>
    <xf numFmtId="9" fontId="5" fillId="0" borderId="0" applyFont="0" applyFill="0" applyBorder="0" applyAlignment="0" applyProtection="0"/>
    <xf numFmtId="0" fontId="0" fillId="2" borderId="0" applyNumberFormat="0" applyBorder="0" applyAlignment="0" applyProtection="0"/>
    <xf numFmtId="168" fontId="7" fillId="0" borderId="0" applyFill="0" applyBorder="0" applyProtection="0">
      <alignment horizontal="right"/>
    </xf>
    <xf numFmtId="0" fontId="2" fillId="0" borderId="0">
      <alignment/>
      <protection/>
    </xf>
  </cellStyleXfs>
  <cellXfs count="237">
    <xf numFmtId="0" fontId="0" fillId="0" borderId="0" xfId="0"/>
    <xf numFmtId="0" fontId="7" fillId="0" borderId="0" xfId="0" applyFont="1"/>
    <xf numFmtId="0" fontId="7" fillId="6" borderId="0" xfId="23" applyFont="1" applyFill="1">
      <alignment/>
      <protection/>
    </xf>
    <xf numFmtId="165" fontId="8" fillId="6" borderId="0" xfId="15" applyNumberFormat="1" applyFont="1" applyFill="1"/>
    <xf numFmtId="165" fontId="7" fillId="6" borderId="0" xfId="15" applyNumberFormat="1" applyFont="1" applyFill="1"/>
    <xf numFmtId="0" fontId="8" fillId="6" borderId="0" xfId="23" applyFont="1" applyFill="1">
      <alignment/>
      <protection/>
    </xf>
    <xf numFmtId="3" fontId="8" fillId="6" borderId="0" xfId="23" applyNumberFormat="1" applyFont="1" applyFill="1" applyAlignment="1">
      <alignment horizontal="center"/>
      <protection/>
    </xf>
    <xf numFmtId="3" fontId="7" fillId="6" borderId="0" xfId="23" applyNumberFormat="1" applyFont="1" applyFill="1" applyAlignment="1">
      <alignment horizontal="center"/>
      <protection/>
    </xf>
    <xf numFmtId="1" fontId="7" fillId="6" borderId="0" xfId="23" applyNumberFormat="1" applyFont="1" applyFill="1">
      <alignment/>
      <protection/>
    </xf>
    <xf numFmtId="0" fontId="7" fillId="6" borderId="0" xfId="0" applyFont="1" applyFill="1" applyAlignment="1">
      <alignment horizontal="center"/>
    </xf>
    <xf numFmtId="0" fontId="7" fillId="6" borderId="0" xfId="0" applyFont="1" applyFill="1" applyBorder="1" applyAlignment="1">
      <alignment horizontal="center"/>
    </xf>
    <xf numFmtId="165" fontId="10" fillId="6" borderId="0" xfId="15" applyNumberFormat="1" applyFont="1" applyFill="1" applyAlignment="1">
      <alignment horizontal="center"/>
    </xf>
    <xf numFmtId="0" fontId="8" fillId="6" borderId="0" xfId="0" applyFont="1" applyFill="1" applyBorder="1" applyAlignment="1">
      <alignment/>
    </xf>
    <xf numFmtId="0" fontId="8" fillId="6" borderId="0" xfId="0" applyFont="1" applyFill="1" applyBorder="1" applyAlignment="1">
      <alignment horizontal="center"/>
    </xf>
    <xf numFmtId="0" fontId="8" fillId="6" borderId="0" xfId="0" applyFont="1" applyFill="1" applyBorder="1" applyAlignment="1">
      <alignment horizontal="center" wrapText="1"/>
    </xf>
    <xf numFmtId="165" fontId="7" fillId="6" borderId="0" xfId="15" applyNumberFormat="1" applyFont="1" applyFill="1" applyBorder="1" applyAlignment="1">
      <alignment horizontal="center"/>
    </xf>
    <xf numFmtId="0" fontId="7" fillId="6" borderId="0" xfId="0" applyFont="1" applyFill="1" applyAlignment="1">
      <alignment horizontal="right"/>
    </xf>
    <xf numFmtId="0" fontId="7" fillId="6" borderId="0" xfId="0" applyFont="1" applyFill="1" applyBorder="1" applyAlignment="1">
      <alignment horizontal="right"/>
    </xf>
    <xf numFmtId="3" fontId="8" fillId="6" borderId="1" xfId="23" applyNumberFormat="1" applyFont="1" applyFill="1" applyBorder="1" applyAlignment="1">
      <alignment horizontal="left"/>
      <protection/>
    </xf>
    <xf numFmtId="3" fontId="8" fillId="6" borderId="2" xfId="23" applyNumberFormat="1" applyFont="1" applyFill="1" applyBorder="1" applyAlignment="1">
      <alignment horizontal="left"/>
      <protection/>
    </xf>
    <xf numFmtId="9" fontId="7" fillId="0" borderId="0" xfId="0" applyNumberFormat="1" applyFont="1" applyFill="1" applyBorder="1"/>
    <xf numFmtId="9" fontId="8" fillId="0" borderId="0" xfId="0" applyNumberFormat="1" applyFont="1" applyFill="1" applyBorder="1" applyAlignment="1">
      <alignment horizontal="right"/>
    </xf>
    <xf numFmtId="9" fontId="7" fillId="0" borderId="0" xfId="0" applyNumberFormat="1" applyFont="1" applyFill="1" applyBorder="1" applyAlignment="1">
      <alignment horizontal="right" wrapText="1"/>
    </xf>
    <xf numFmtId="9" fontId="7" fillId="0" borderId="0" xfId="0" applyNumberFormat="1" applyFont="1" applyFill="1" applyBorder="1" applyAlignment="1">
      <alignment horizontal="right"/>
    </xf>
    <xf numFmtId="9" fontId="7" fillId="0" borderId="0" xfId="22" applyNumberFormat="1" applyFont="1" applyFill="1" applyBorder="1" applyAlignment="1">
      <alignment horizontal="right"/>
      <protection/>
    </xf>
    <xf numFmtId="0" fontId="8" fillId="0" borderId="0" xfId="0" applyFont="1" applyFill="1" applyBorder="1" applyAlignment="1">
      <alignment horizontal="left"/>
    </xf>
    <xf numFmtId="0" fontId="7" fillId="0" borderId="0" xfId="0" applyFont="1" applyFill="1" applyBorder="1" applyAlignment="1">
      <alignment horizontal="right"/>
    </xf>
    <xf numFmtId="0" fontId="7" fillId="0" borderId="0" xfId="0" applyFont="1" applyFill="1" applyBorder="1" applyAlignment="1">
      <alignment horizontal="left"/>
    </xf>
    <xf numFmtId="0" fontId="7" fillId="0" borderId="0" xfId="0" applyFont="1" applyFill="1" applyBorder="1" applyAlignment="1">
      <alignment horizontal="left" wrapText="1"/>
    </xf>
    <xf numFmtId="0" fontId="7" fillId="0" borderId="0" xfId="0" applyFont="1" applyFill="1" applyBorder="1" applyAlignment="1">
      <alignment horizontal="left" vertical="center"/>
    </xf>
    <xf numFmtId="0" fontId="7" fillId="0" borderId="0" xfId="0" applyFont="1" applyFill="1" applyBorder="1"/>
    <xf numFmtId="1" fontId="7" fillId="0" borderId="0" xfId="0" applyNumberFormat="1" applyFont="1" applyFill="1" applyBorder="1"/>
    <xf numFmtId="0" fontId="8" fillId="6" borderId="0" xfId="23" applyFont="1" applyFill="1" applyBorder="1" applyAlignment="1">
      <alignment/>
      <protection/>
    </xf>
    <xf numFmtId="0" fontId="7" fillId="6" borderId="0" xfId="23" applyFont="1" applyFill="1" applyBorder="1" applyAlignment="1">
      <alignment vertical="top" wrapText="1"/>
      <protection/>
    </xf>
    <xf numFmtId="0" fontId="8" fillId="0" borderId="0" xfId="23" applyFont="1" applyBorder="1">
      <alignment/>
      <protection/>
    </xf>
    <xf numFmtId="165" fontId="8" fillId="0" borderId="0" xfId="15" applyNumberFormat="1" applyFont="1" applyBorder="1"/>
    <xf numFmtId="0" fontId="7" fillId="0" borderId="0" xfId="23" applyFont="1" applyBorder="1">
      <alignment/>
      <protection/>
    </xf>
    <xf numFmtId="165" fontId="7" fillId="0" borderId="0" xfId="15" applyNumberFormat="1" applyFont="1" applyBorder="1"/>
    <xf numFmtId="169" fontId="7" fillId="6" borderId="1" xfId="29" applyNumberFormat="1" applyFont="1" applyFill="1" applyBorder="1" applyAlignment="1">
      <alignment horizontal="right"/>
    </xf>
    <xf numFmtId="169" fontId="7" fillId="6" borderId="2" xfId="29" applyNumberFormat="1" applyFont="1" applyFill="1" applyBorder="1" applyAlignment="1">
      <alignment horizontal="right"/>
    </xf>
    <xf numFmtId="0" fontId="8" fillId="7" borderId="3" xfId="0" applyFont="1" applyFill="1" applyBorder="1" applyAlignment="1">
      <alignment horizontal="center"/>
    </xf>
    <xf numFmtId="0" fontId="8" fillId="7" borderId="3" xfId="0" applyFont="1" applyFill="1" applyBorder="1" applyAlignment="1">
      <alignment horizontal="center" wrapText="1"/>
    </xf>
    <xf numFmtId="0" fontId="8" fillId="7" borderId="4" xfId="0" applyFont="1" applyFill="1" applyBorder="1" applyAlignment="1">
      <alignment horizontal="center"/>
    </xf>
    <xf numFmtId="0" fontId="8" fillId="7" borderId="4" xfId="0" applyFont="1" applyFill="1" applyBorder="1" applyAlignment="1">
      <alignment horizontal="center" wrapText="1"/>
    </xf>
    <xf numFmtId="165" fontId="8" fillId="7" borderId="4" xfId="15" applyNumberFormat="1" applyFont="1" applyFill="1" applyBorder="1" applyAlignment="1">
      <alignment horizontal="center" wrapText="1"/>
    </xf>
    <xf numFmtId="0" fontId="8" fillId="7" borderId="5" xfId="0" applyFont="1" applyFill="1" applyBorder="1" applyAlignment="1">
      <alignment horizontal="center" wrapText="1"/>
    </xf>
    <xf numFmtId="0" fontId="8" fillId="7" borderId="6" xfId="0" applyFont="1" applyFill="1" applyBorder="1" applyAlignment="1">
      <alignment horizontal="center" wrapText="1"/>
    </xf>
    <xf numFmtId="165" fontId="7" fillId="0" borderId="0" xfId="15" applyNumberFormat="1" applyFont="1" applyFill="1" applyBorder="1" applyAlignment="1">
      <alignment horizontal="center"/>
    </xf>
    <xf numFmtId="165" fontId="8" fillId="0" borderId="0" xfId="15" applyNumberFormat="1" applyFont="1" applyFill="1" applyBorder="1" applyAlignment="1">
      <alignment horizontal="center" wrapText="1"/>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5" fontId="7" fillId="0" borderId="0" xfId="15" applyNumberFormat="1" applyFont="1" applyFill="1" applyBorder="1"/>
    <xf numFmtId="0" fontId="7" fillId="0" borderId="7" xfId="0" applyFont="1" applyFill="1" applyBorder="1" applyAlignment="1">
      <alignment horizontal="center"/>
    </xf>
    <xf numFmtId="3" fontId="7" fillId="0" borderId="7" xfId="25" applyNumberFormat="1" applyFont="1" applyFill="1" applyBorder="1" applyAlignment="1">
      <alignment horizontal="right"/>
    </xf>
    <xf numFmtId="0" fontId="7" fillId="0" borderId="1" xfId="0" applyFont="1" applyFill="1" applyBorder="1" applyAlignment="1">
      <alignment horizontal="center"/>
    </xf>
    <xf numFmtId="165" fontId="8" fillId="0" borderId="1" xfId="15" applyNumberFormat="1" applyFont="1" applyFill="1" applyBorder="1" applyAlignment="1">
      <alignment horizontal="right" wrapText="1"/>
    </xf>
    <xf numFmtId="3" fontId="7" fillId="0" borderId="1" xfId="25" applyNumberFormat="1" applyFont="1" applyFill="1" applyBorder="1" applyAlignment="1">
      <alignment horizontal="right"/>
    </xf>
    <xf numFmtId="0" fontId="7" fillId="0" borderId="8" xfId="0" applyFont="1" applyFill="1" applyBorder="1" applyAlignment="1">
      <alignment horizontal="center"/>
    </xf>
    <xf numFmtId="165" fontId="8" fillId="0" borderId="8" xfId="15" applyNumberFormat="1" applyFont="1" applyFill="1" applyBorder="1" applyAlignment="1">
      <alignment horizontal="right" wrapText="1"/>
    </xf>
    <xf numFmtId="3" fontId="7" fillId="0" borderId="8" xfId="25" applyNumberFormat="1" applyFont="1" applyFill="1" applyBorder="1" applyAlignment="1">
      <alignment horizontal="right"/>
    </xf>
    <xf numFmtId="3" fontId="7" fillId="0" borderId="9" xfId="0" applyNumberFormat="1" applyFont="1" applyFill="1" applyBorder="1" applyAlignment="1">
      <alignment horizontal="right"/>
    </xf>
    <xf numFmtId="165" fontId="7" fillId="0" borderId="7" xfId="15" applyNumberFormat="1" applyFont="1" applyFill="1" applyBorder="1" applyAlignment="1">
      <alignment horizontal="right"/>
    </xf>
    <xf numFmtId="165" fontId="7" fillId="0" borderId="7" xfId="25" applyNumberFormat="1" applyFont="1" applyFill="1" applyBorder="1" applyAlignment="1">
      <alignment horizontal="right"/>
    </xf>
    <xf numFmtId="165" fontId="7" fillId="0" borderId="0" xfId="25" applyNumberFormat="1" applyFont="1" applyFill="1" applyBorder="1" applyAlignment="1">
      <alignment horizontal="center"/>
    </xf>
    <xf numFmtId="3" fontId="7" fillId="0" borderId="10" xfId="0" applyNumberFormat="1" applyFont="1" applyFill="1" applyBorder="1" applyAlignment="1">
      <alignment horizontal="right"/>
    </xf>
    <xf numFmtId="165" fontId="7" fillId="0" borderId="1" xfId="15" applyNumberFormat="1" applyFont="1" applyFill="1" applyBorder="1" applyAlignment="1">
      <alignment horizontal="right"/>
    </xf>
    <xf numFmtId="3" fontId="7" fillId="0" borderId="11" xfId="0" applyNumberFormat="1" applyFont="1" applyFill="1" applyBorder="1" applyAlignment="1">
      <alignment horizontal="right"/>
    </xf>
    <xf numFmtId="165" fontId="7" fillId="0" borderId="8" xfId="15" applyNumberFormat="1" applyFont="1" applyFill="1" applyBorder="1" applyAlignment="1">
      <alignment horizontal="right"/>
    </xf>
    <xf numFmtId="165" fontId="7" fillId="0" borderId="8" xfId="25" applyNumberFormat="1" applyFont="1" applyFill="1" applyBorder="1" applyAlignment="1">
      <alignment horizontal="right"/>
    </xf>
    <xf numFmtId="165" fontId="7" fillId="0" borderId="1" xfId="25" applyNumberFormat="1" applyFont="1" applyFill="1" applyBorder="1" applyAlignment="1">
      <alignment horizontal="right"/>
    </xf>
    <xf numFmtId="165" fontId="8" fillId="0" borderId="0" xfId="20" applyNumberFormat="1" applyFont="1" applyFill="1" applyBorder="1" applyAlignment="1">
      <alignment horizontal="center"/>
    </xf>
    <xf numFmtId="0" fontId="7" fillId="0" borderId="2" xfId="0" applyFont="1" applyFill="1" applyBorder="1" applyAlignment="1">
      <alignment horizontal="center"/>
    </xf>
    <xf numFmtId="3" fontId="7" fillId="0" borderId="12" xfId="0" applyNumberFormat="1" applyFont="1" applyFill="1" applyBorder="1" applyAlignment="1">
      <alignment horizontal="right"/>
    </xf>
    <xf numFmtId="165" fontId="7" fillId="0" borderId="2" xfId="15" applyNumberFormat="1" applyFont="1" applyFill="1" applyBorder="1" applyAlignment="1">
      <alignment horizontal="right"/>
    </xf>
    <xf numFmtId="165" fontId="7" fillId="0" borderId="2" xfId="25" applyNumberFormat="1" applyFont="1" applyFill="1" applyBorder="1" applyAlignment="1">
      <alignment horizontal="right"/>
    </xf>
    <xf numFmtId="3" fontId="7" fillId="0" borderId="2" xfId="25" applyNumberFormat="1" applyFont="1" applyFill="1" applyBorder="1" applyAlignment="1">
      <alignment horizontal="right"/>
    </xf>
    <xf numFmtId="0" fontId="7" fillId="0" borderId="13" xfId="0" applyFont="1" applyFill="1" applyBorder="1" applyAlignment="1">
      <alignment horizontal="center"/>
    </xf>
    <xf numFmtId="3" fontId="7" fillId="0" borderId="14" xfId="0" applyNumberFormat="1" applyFont="1" applyFill="1" applyBorder="1" applyAlignment="1">
      <alignment horizontal="right"/>
    </xf>
    <xf numFmtId="165" fontId="7" fillId="0" borderId="13" xfId="15" applyNumberFormat="1" applyFont="1" applyFill="1" applyBorder="1" applyAlignment="1">
      <alignment horizontal="right"/>
    </xf>
    <xf numFmtId="165" fontId="7" fillId="0" borderId="13" xfId="25" applyNumberFormat="1" applyFont="1" applyFill="1" applyBorder="1" applyAlignment="1">
      <alignment horizontal="right"/>
    </xf>
    <xf numFmtId="3" fontId="7" fillId="0" borderId="13" xfId="25" applyNumberFormat="1" applyFont="1" applyFill="1" applyBorder="1" applyAlignment="1">
      <alignment horizontal="right"/>
    </xf>
    <xf numFmtId="0" fontId="7" fillId="0" borderId="0" xfId="0" applyFont="1" applyFill="1" applyBorder="1" applyAlignment="1">
      <alignment horizontal="center" vertical="top" wrapText="1"/>
    </xf>
    <xf numFmtId="0" fontId="7" fillId="0" borderId="0" xfId="0" applyFont="1" applyFill="1" applyBorder="1" applyAlignment="1">
      <alignment wrapText="1"/>
    </xf>
    <xf numFmtId="165" fontId="8" fillId="0" borderId="15" xfId="15" applyNumberFormat="1" applyFont="1" applyFill="1" applyBorder="1" applyAlignment="1">
      <alignment horizontal="right"/>
    </xf>
    <xf numFmtId="165" fontId="8" fillId="0" borderId="13" xfId="15" applyNumberFormat="1" applyFont="1" applyFill="1" applyBorder="1" applyAlignment="1">
      <alignment horizontal="right" wrapText="1"/>
    </xf>
    <xf numFmtId="0" fontId="7" fillId="0" borderId="0" xfId="30" applyFont="1">
      <alignment/>
      <protection/>
    </xf>
    <xf numFmtId="0" fontId="7" fillId="0" borderId="0" xfId="30" applyFont="1" applyBorder="1">
      <alignment/>
      <protection/>
    </xf>
    <xf numFmtId="166" fontId="7" fillId="0" borderId="0" xfId="30" applyNumberFormat="1" applyFont="1">
      <alignment/>
      <protection/>
    </xf>
    <xf numFmtId="0" fontId="8" fillId="6" borderId="0" xfId="26" applyFont="1" applyFill="1" applyBorder="1" applyAlignment="1">
      <alignment/>
      <protection/>
    </xf>
    <xf numFmtId="0" fontId="8" fillId="7" borderId="3" xfId="23" applyFont="1" applyFill="1" applyBorder="1" applyAlignment="1">
      <alignment horizontal="center"/>
      <protection/>
    </xf>
    <xf numFmtId="0" fontId="8" fillId="7" borderId="3" xfId="23" applyFont="1" applyFill="1" applyBorder="1" applyAlignment="1">
      <alignment horizontal="center" vertical="center"/>
      <protection/>
    </xf>
    <xf numFmtId="165" fontId="8" fillId="7" borderId="3" xfId="15" applyNumberFormat="1" applyFont="1" applyFill="1" applyBorder="1" applyAlignment="1">
      <alignment horizontal="center" vertical="center" wrapText="1"/>
    </xf>
    <xf numFmtId="0" fontId="8" fillId="7" borderId="3" xfId="23" applyFont="1" applyFill="1" applyBorder="1" applyAlignment="1">
      <alignment horizontal="left"/>
      <protection/>
    </xf>
    <xf numFmtId="0" fontId="7" fillId="0" borderId="7" xfId="23" applyFont="1" applyBorder="1">
      <alignment/>
      <protection/>
    </xf>
    <xf numFmtId="3" fontId="7" fillId="0" borderId="7" xfId="23" applyNumberFormat="1" applyFont="1" applyBorder="1">
      <alignment/>
      <protection/>
    </xf>
    <xf numFmtId="171" fontId="7" fillId="0" borderId="7" xfId="18" applyNumberFormat="1" applyFont="1" applyBorder="1"/>
    <xf numFmtId="0" fontId="7" fillId="0" borderId="1" xfId="23" applyFont="1" applyBorder="1">
      <alignment/>
      <protection/>
    </xf>
    <xf numFmtId="3" fontId="7" fillId="0" borderId="1" xfId="23" applyNumberFormat="1" applyFont="1" applyBorder="1">
      <alignment/>
      <protection/>
    </xf>
    <xf numFmtId="171" fontId="7" fillId="0" borderId="1" xfId="18" applyNumberFormat="1" applyFont="1" applyBorder="1"/>
    <xf numFmtId="0" fontId="7" fillId="0" borderId="2" xfId="23" applyFont="1" applyBorder="1">
      <alignment/>
      <protection/>
    </xf>
    <xf numFmtId="3" fontId="7" fillId="0" borderId="2" xfId="23" applyNumberFormat="1" applyFont="1" applyBorder="1">
      <alignment/>
      <protection/>
    </xf>
    <xf numFmtId="171" fontId="7" fillId="0" borderId="2" xfId="18" applyNumberFormat="1" applyFont="1" applyBorder="1"/>
    <xf numFmtId="0" fontId="7" fillId="0" borderId="13" xfId="23" applyFont="1" applyBorder="1">
      <alignment/>
      <protection/>
    </xf>
    <xf numFmtId="3" fontId="7" fillId="0" borderId="13" xfId="23" applyNumberFormat="1" applyFont="1" applyBorder="1">
      <alignment/>
      <protection/>
    </xf>
    <xf numFmtId="171" fontId="7" fillId="0" borderId="13" xfId="18" applyNumberFormat="1" applyFont="1" applyBorder="1"/>
    <xf numFmtId="1" fontId="7" fillId="0" borderId="7" xfId="23" applyNumberFormat="1" applyFont="1" applyBorder="1">
      <alignment/>
      <protection/>
    </xf>
    <xf numFmtId="1" fontId="7" fillId="0" borderId="1" xfId="23" applyNumberFormat="1" applyFont="1" applyBorder="1">
      <alignment/>
      <protection/>
    </xf>
    <xf numFmtId="1" fontId="7" fillId="0" borderId="2" xfId="23" applyNumberFormat="1" applyFont="1" applyBorder="1">
      <alignment/>
      <protection/>
    </xf>
    <xf numFmtId="1" fontId="7" fillId="0" borderId="13" xfId="23" applyNumberFormat="1" applyFont="1" applyBorder="1">
      <alignment/>
      <protection/>
    </xf>
    <xf numFmtId="165" fontId="9" fillId="7" borderId="3" xfId="15" applyNumberFormat="1" applyFont="1" applyFill="1" applyBorder="1" applyAlignment="1">
      <alignment horizontal="center" wrapText="1"/>
    </xf>
    <xf numFmtId="0" fontId="7" fillId="6" borderId="1" xfId="0" applyFont="1" applyFill="1" applyBorder="1" applyAlignment="1">
      <alignment horizontal="left"/>
    </xf>
    <xf numFmtId="0" fontId="7" fillId="6" borderId="2" xfId="0" applyFont="1" applyFill="1" applyBorder="1" applyAlignment="1">
      <alignment horizontal="left"/>
    </xf>
    <xf numFmtId="0" fontId="7" fillId="6" borderId="10" xfId="0" applyFont="1" applyFill="1" applyBorder="1" applyAlignment="1">
      <alignment horizontal="left"/>
    </xf>
    <xf numFmtId="0" fontId="7" fillId="6" borderId="12" xfId="0" applyFont="1" applyFill="1" applyBorder="1" applyAlignment="1">
      <alignment horizontal="left"/>
    </xf>
    <xf numFmtId="0" fontId="7" fillId="6" borderId="9" xfId="0" applyFont="1" applyFill="1" applyBorder="1" applyAlignment="1">
      <alignment horizontal="left"/>
    </xf>
    <xf numFmtId="0" fontId="7" fillId="6" borderId="11" xfId="0" applyFont="1" applyFill="1" applyBorder="1" applyAlignment="1">
      <alignment horizontal="left"/>
    </xf>
    <xf numFmtId="0" fontId="7" fillId="0" borderId="0" xfId="23" applyFont="1" applyFill="1" applyAlignment="1">
      <alignment horizontal="center"/>
      <protection/>
    </xf>
    <xf numFmtId="166" fontId="7" fillId="0" borderId="0" xfId="23" applyNumberFormat="1" applyFont="1" applyFill="1" applyAlignment="1">
      <alignment horizontal="center"/>
      <protection/>
    </xf>
    <xf numFmtId="0" fontId="7" fillId="0" borderId="0" xfId="23" applyFont="1" applyFill="1">
      <alignment/>
      <protection/>
    </xf>
    <xf numFmtId="167" fontId="7" fillId="0" borderId="0" xfId="15" applyNumberFormat="1" applyFont="1" applyFill="1"/>
    <xf numFmtId="165" fontId="8" fillId="0" borderId="0" xfId="15" applyNumberFormat="1" applyFont="1" applyFill="1"/>
    <xf numFmtId="165" fontId="7" fillId="0" borderId="0" xfId="15" applyNumberFormat="1" applyFont="1" applyFill="1"/>
    <xf numFmtId="166" fontId="7" fillId="0" borderId="0" xfId="23" applyNumberFormat="1" applyFont="1" applyFill="1">
      <alignment/>
      <protection/>
    </xf>
    <xf numFmtId="0" fontId="8" fillId="6" borderId="0" xfId="0" applyFont="1" applyFill="1" applyBorder="1" applyAlignment="1">
      <alignment horizontal="right" wrapText="1"/>
    </xf>
    <xf numFmtId="0" fontId="8" fillId="6" borderId="0" xfId="0" applyFont="1" applyFill="1" applyBorder="1" applyAlignment="1">
      <alignment horizontal="right"/>
    </xf>
    <xf numFmtId="165" fontId="9" fillId="6" borderId="0" xfId="15" applyNumberFormat="1" applyFont="1" applyFill="1" applyBorder="1" applyAlignment="1">
      <alignment horizontal="right" wrapText="1"/>
    </xf>
    <xf numFmtId="0" fontId="7" fillId="6" borderId="7" xfId="0" applyFont="1" applyFill="1" applyBorder="1" applyAlignment="1">
      <alignment horizontal="left"/>
    </xf>
    <xf numFmtId="171" fontId="10" fillId="6" borderId="7" xfId="18" applyNumberFormat="1" applyFont="1" applyFill="1" applyBorder="1" applyAlignment="1">
      <alignment horizontal="center"/>
    </xf>
    <xf numFmtId="171" fontId="10" fillId="6" borderId="1" xfId="18" applyNumberFormat="1" applyFont="1" applyFill="1" applyBorder="1" applyAlignment="1">
      <alignment horizontal="center"/>
    </xf>
    <xf numFmtId="0" fontId="7" fillId="6" borderId="1" xfId="0" applyFont="1" applyFill="1" applyBorder="1" applyAlignment="1">
      <alignment horizontal="right"/>
    </xf>
    <xf numFmtId="171" fontId="10" fillId="6" borderId="8" xfId="18" applyNumberFormat="1" applyFont="1" applyFill="1" applyBorder="1" applyAlignment="1">
      <alignment horizontal="center"/>
    </xf>
    <xf numFmtId="0" fontId="7" fillId="6" borderId="2" xfId="0" applyFont="1" applyFill="1" applyBorder="1" applyAlignment="1">
      <alignment horizontal="right"/>
    </xf>
    <xf numFmtId="171" fontId="10" fillId="6" borderId="2" xfId="18" applyNumberFormat="1" applyFont="1" applyFill="1" applyBorder="1" applyAlignment="1">
      <alignment horizontal="center"/>
    </xf>
    <xf numFmtId="0" fontId="7" fillId="6" borderId="10" xfId="0" applyFont="1" applyFill="1" applyBorder="1" applyAlignment="1">
      <alignment horizontal="right"/>
    </xf>
    <xf numFmtId="0" fontId="7" fillId="6" borderId="12" xfId="0" applyFont="1" applyFill="1" applyBorder="1" applyAlignment="1">
      <alignment horizontal="right"/>
    </xf>
    <xf numFmtId="0" fontId="7" fillId="6" borderId="9" xfId="0" applyFont="1" applyFill="1" applyBorder="1" applyAlignment="1">
      <alignment horizontal="right"/>
    </xf>
    <xf numFmtId="0" fontId="7" fillId="6" borderId="7" xfId="0" applyFont="1" applyFill="1" applyBorder="1" applyAlignment="1">
      <alignment horizontal="right"/>
    </xf>
    <xf numFmtId="0" fontId="8" fillId="8" borderId="0" xfId="0" applyFont="1" applyFill="1" applyBorder="1" applyAlignment="1">
      <alignment horizontal="left"/>
    </xf>
    <xf numFmtId="0" fontId="8" fillId="8" borderId="0" xfId="0" applyFont="1" applyFill="1" applyBorder="1" applyAlignment="1">
      <alignment horizontal="center"/>
    </xf>
    <xf numFmtId="1" fontId="8" fillId="0" borderId="0" xfId="23" applyNumberFormat="1" applyFont="1" applyBorder="1">
      <alignment/>
      <protection/>
    </xf>
    <xf numFmtId="0" fontId="7" fillId="0" borderId="0" xfId="0" applyFont="1" applyFill="1" applyBorder="1" applyAlignment="1">
      <alignment horizontal="left" vertical="top" wrapText="1"/>
    </xf>
    <xf numFmtId="165" fontId="7" fillId="0" borderId="0" xfId="0" applyNumberFormat="1" applyFont="1" applyFill="1" applyBorder="1" applyAlignment="1">
      <alignment horizontal="center"/>
    </xf>
    <xf numFmtId="0" fontId="8" fillId="7" borderId="4" xfId="0" applyFont="1" applyFill="1" applyBorder="1" applyAlignment="1">
      <alignment horizontal="left"/>
    </xf>
    <xf numFmtId="0" fontId="8" fillId="0" borderId="15" xfId="0" applyFont="1" applyFill="1" applyBorder="1" applyAlignment="1">
      <alignment horizontal="left"/>
    </xf>
    <xf numFmtId="165" fontId="7" fillId="0" borderId="15" xfId="0" applyNumberFormat="1" applyFont="1" applyFill="1" applyBorder="1" applyAlignment="1">
      <alignment horizontal="center"/>
    </xf>
    <xf numFmtId="10" fontId="7" fillId="0" borderId="0" xfId="15" applyNumberFormat="1" applyFont="1"/>
    <xf numFmtId="171" fontId="8" fillId="0" borderId="7" xfId="18" applyNumberFormat="1" applyFont="1" applyBorder="1"/>
    <xf numFmtId="171" fontId="8" fillId="0" borderId="1" xfId="18" applyNumberFormat="1" applyFont="1" applyBorder="1"/>
    <xf numFmtId="171" fontId="8" fillId="0" borderId="2" xfId="18" applyNumberFormat="1" applyFont="1" applyBorder="1"/>
    <xf numFmtId="171" fontId="7" fillId="6" borderId="7" xfId="18" applyNumberFormat="1" applyFont="1" applyFill="1" applyBorder="1" applyAlignment="1">
      <alignment horizontal="center" wrapText="1"/>
    </xf>
    <xf numFmtId="0" fontId="7" fillId="6" borderId="9" xfId="0" applyFont="1" applyFill="1" applyBorder="1" applyAlignment="1">
      <alignment horizontal="right" wrapText="1"/>
    </xf>
    <xf numFmtId="0" fontId="7" fillId="6" borderId="7" xfId="0" applyFont="1" applyFill="1" applyBorder="1" applyAlignment="1">
      <alignment horizontal="right" wrapText="1"/>
    </xf>
    <xf numFmtId="171" fontId="7" fillId="6" borderId="1" xfId="18" applyNumberFormat="1" applyFont="1" applyFill="1" applyBorder="1" applyAlignment="1">
      <alignment horizontal="center" wrapText="1"/>
    </xf>
    <xf numFmtId="0" fontId="7" fillId="6" borderId="10" xfId="0" applyFont="1" applyFill="1" applyBorder="1" applyAlignment="1">
      <alignment horizontal="right" wrapText="1"/>
    </xf>
    <xf numFmtId="0" fontId="7" fillId="6" borderId="1" xfId="0" applyFont="1" applyFill="1" applyBorder="1" applyAlignment="1">
      <alignment horizontal="right" wrapText="1"/>
    </xf>
    <xf numFmtId="171" fontId="7" fillId="6" borderId="8" xfId="18" applyNumberFormat="1" applyFont="1" applyFill="1" applyBorder="1" applyAlignment="1">
      <alignment horizontal="center" wrapText="1"/>
    </xf>
    <xf numFmtId="0" fontId="7" fillId="6" borderId="11" xfId="0" applyFont="1" applyFill="1" applyBorder="1" applyAlignment="1">
      <alignment horizontal="right" wrapText="1"/>
    </xf>
    <xf numFmtId="0" fontId="7" fillId="6" borderId="8" xfId="0" applyFont="1" applyFill="1" applyBorder="1" applyAlignment="1">
      <alignment horizontal="right" wrapText="1"/>
    </xf>
    <xf numFmtId="171" fontId="7" fillId="6" borderId="2" xfId="18" applyNumberFormat="1" applyFont="1" applyFill="1" applyBorder="1" applyAlignment="1">
      <alignment horizontal="center" wrapText="1"/>
    </xf>
    <xf numFmtId="3" fontId="7" fillId="0" borderId="14" xfId="0" applyNumberFormat="1" applyFont="1" applyFill="1" applyBorder="1" applyAlignment="1">
      <alignment horizontal="right" wrapText="1"/>
    </xf>
    <xf numFmtId="165" fontId="7" fillId="0" borderId="13" xfId="15" applyNumberFormat="1" applyFont="1" applyFill="1" applyBorder="1" applyAlignment="1">
      <alignment horizontal="right" wrapText="1"/>
    </xf>
    <xf numFmtId="3" fontId="7" fillId="0" borderId="10" xfId="0" applyNumberFormat="1" applyFont="1" applyFill="1" applyBorder="1" applyAlignment="1">
      <alignment horizontal="right" wrapText="1"/>
    </xf>
    <xf numFmtId="165" fontId="7" fillId="0" borderId="1" xfId="15" applyNumberFormat="1" applyFont="1" applyFill="1" applyBorder="1" applyAlignment="1">
      <alignment horizontal="right" wrapText="1"/>
    </xf>
    <xf numFmtId="3" fontId="7" fillId="0" borderId="11" xfId="0" applyNumberFormat="1" applyFont="1" applyFill="1" applyBorder="1" applyAlignment="1">
      <alignment horizontal="right" wrapText="1"/>
    </xf>
    <xf numFmtId="165" fontId="7" fillId="0" borderId="8" xfId="15" applyNumberFormat="1" applyFont="1" applyFill="1" applyBorder="1" applyAlignment="1">
      <alignment horizontal="right" wrapText="1"/>
    </xf>
    <xf numFmtId="0" fontId="8" fillId="0" borderId="7" xfId="23" applyFont="1" applyBorder="1" applyAlignment="1">
      <alignment horizontal="left" vertical="center" wrapText="1"/>
      <protection/>
    </xf>
    <xf numFmtId="0" fontId="8" fillId="0" borderId="1" xfId="23" applyFont="1" applyBorder="1" applyAlignment="1">
      <alignment horizontal="left" vertical="center" wrapText="1"/>
      <protection/>
    </xf>
    <xf numFmtId="0" fontId="8" fillId="0" borderId="2" xfId="23" applyFont="1" applyBorder="1" applyAlignment="1">
      <alignment horizontal="left" vertical="center" wrapText="1"/>
      <protection/>
    </xf>
    <xf numFmtId="0" fontId="8" fillId="0" borderId="13" xfId="23" applyFont="1" applyBorder="1" applyAlignment="1">
      <alignment horizontal="left" vertical="center" wrapText="1"/>
      <protection/>
    </xf>
    <xf numFmtId="0" fontId="7" fillId="6" borderId="0" xfId="0" applyFont="1" applyFill="1" applyBorder="1" applyAlignment="1">
      <alignment horizontal="center" vertical="center"/>
    </xf>
    <xf numFmtId="0" fontId="7" fillId="6" borderId="0" xfId="0" applyFont="1" applyFill="1" applyBorder="1" applyAlignment="1">
      <alignment horizontal="center" vertical="top" wrapText="1"/>
    </xf>
    <xf numFmtId="0" fontId="7" fillId="6" borderId="3" xfId="0" applyFont="1" applyFill="1" applyBorder="1" applyAlignment="1">
      <alignment horizontal="left" vertical="top" wrapText="1"/>
    </xf>
    <xf numFmtId="0" fontId="8" fillId="6" borderId="7"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7"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6" borderId="2" xfId="0" applyFont="1" applyFill="1" applyBorder="1" applyAlignment="1">
      <alignment horizontal="left" vertical="center" wrapText="1"/>
    </xf>
    <xf numFmtId="0" fontId="7" fillId="6" borderId="0" xfId="0" applyFont="1" applyFill="1" applyBorder="1" applyAlignment="1">
      <alignment horizontal="left" wrapText="1"/>
    </xf>
    <xf numFmtId="0" fontId="8" fillId="0" borderId="7" xfId="0" applyFont="1" applyFill="1" applyBorder="1" applyAlignment="1">
      <alignment horizontal="left"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0" fontId="7" fillId="0" borderId="0" xfId="0" applyFont="1" applyFill="1" applyBorder="1" applyAlignment="1">
      <alignment horizontal="left" vertical="top" wrapText="1"/>
    </xf>
    <xf numFmtId="0" fontId="8" fillId="0" borderId="1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7" borderId="0" xfId="30" applyFont="1" applyFill="1" applyBorder="1" applyAlignment="1">
      <alignment horizontal="left"/>
      <protection/>
    </xf>
    <xf numFmtId="0" fontId="8" fillId="7" borderId="7" xfId="30" applyFont="1" applyFill="1" applyBorder="1" applyAlignment="1">
      <alignment horizontal="center"/>
      <protection/>
    </xf>
    <xf numFmtId="10" fontId="8" fillId="7" borderId="8" xfId="30" applyNumberFormat="1" applyFont="1" applyFill="1" applyBorder="1" applyAlignment="1">
      <alignment horizontal="center"/>
      <protection/>
    </xf>
    <xf numFmtId="166" fontId="7" fillId="0" borderId="15" xfId="30" applyNumberFormat="1" applyFont="1" applyBorder="1" applyAlignment="1">
      <alignment/>
      <protection/>
    </xf>
    <xf numFmtId="170" fontId="7" fillId="0" borderId="16" xfId="30" applyNumberFormat="1" applyFont="1" applyBorder="1" applyAlignment="1">
      <alignment/>
      <protection/>
    </xf>
    <xf numFmtId="0" fontId="8" fillId="0" borderId="0" xfId="30" applyFont="1" applyBorder="1" applyAlignment="1">
      <alignment horizontal="left"/>
      <protection/>
    </xf>
    <xf numFmtId="0" fontId="8" fillId="7" borderId="3" xfId="30" applyFont="1" applyFill="1" applyBorder="1" applyAlignment="1">
      <alignment horizontal="left"/>
      <protection/>
    </xf>
    <xf numFmtId="166" fontId="7" fillId="0" borderId="7" xfId="30" applyNumberFormat="1" applyFont="1" applyBorder="1" applyAlignment="1">
      <alignment/>
      <protection/>
    </xf>
    <xf numFmtId="166" fontId="7" fillId="0" borderId="1" xfId="30" applyNumberFormat="1" applyFont="1" applyBorder="1" applyAlignment="1">
      <alignment/>
      <protection/>
    </xf>
    <xf numFmtId="170" fontId="7" fillId="0" borderId="9" xfId="30" applyNumberFormat="1" applyFont="1" applyBorder="1" applyAlignment="1">
      <alignment/>
      <protection/>
    </xf>
    <xf numFmtId="170" fontId="7" fillId="0" borderId="10" xfId="30" applyNumberFormat="1" applyFont="1" applyBorder="1" applyAlignment="1">
      <alignment/>
      <protection/>
    </xf>
    <xf numFmtId="0" fontId="8" fillId="7" borderId="9" xfId="30" applyFont="1" applyFill="1" applyBorder="1" applyAlignment="1">
      <alignment horizontal="center"/>
      <protection/>
    </xf>
    <xf numFmtId="0" fontId="8" fillId="7" borderId="11" xfId="30" applyFont="1" applyFill="1" applyBorder="1" applyAlignment="1">
      <alignment horizontal="center"/>
      <protection/>
    </xf>
    <xf numFmtId="0" fontId="8" fillId="0" borderId="15" xfId="30" applyFont="1" applyBorder="1" applyAlignment="1">
      <alignment horizontal="left"/>
      <protection/>
    </xf>
    <xf numFmtId="170" fontId="7" fillId="0" borderId="12" xfId="30" applyNumberFormat="1" applyFont="1" applyBorder="1" applyAlignment="1">
      <alignment/>
      <protection/>
    </xf>
    <xf numFmtId="166" fontId="7" fillId="0" borderId="2" xfId="30" applyNumberFormat="1" applyFont="1" applyBorder="1" applyAlignment="1">
      <alignment/>
      <protection/>
    </xf>
    <xf numFmtId="0" fontId="11" fillId="0" borderId="0" xfId="23" applyFont="1" applyFill="1" applyAlignment="1">
      <alignment horizontal="left"/>
      <protection/>
    </xf>
    <xf numFmtId="0" fontId="11" fillId="0" borderId="0" xfId="30" applyFont="1" applyAlignment="1">
      <alignment horizontal="left"/>
      <protection/>
    </xf>
    <xf numFmtId="0" fontId="11" fillId="6" borderId="0" xfId="26" applyFont="1" applyFill="1" applyBorder="1" applyAlignment="1">
      <alignment horizontal="left"/>
      <protection/>
    </xf>
    <xf numFmtId="0" fontId="11" fillId="6" borderId="15" xfId="0" applyFont="1" applyFill="1" applyBorder="1" applyAlignment="1">
      <alignment horizontal="left" wrapText="1"/>
    </xf>
    <xf numFmtId="0" fontId="11" fillId="6" borderId="15" xfId="0" applyFont="1" applyFill="1" applyBorder="1" applyAlignment="1">
      <alignment horizontal="left"/>
    </xf>
    <xf numFmtId="0" fontId="11" fillId="0" borderId="15" xfId="0" applyFont="1" applyFill="1" applyBorder="1" applyAlignment="1">
      <alignment horizontal="left" vertical="top" wrapText="1"/>
    </xf>
    <xf numFmtId="0" fontId="11" fillId="0" borderId="15" xfId="0" applyFont="1" applyFill="1" applyBorder="1" applyAlignment="1">
      <alignment horizontal="left" vertical="top"/>
    </xf>
    <xf numFmtId="0" fontId="11" fillId="0" borderId="0" xfId="0" applyFont="1" applyFill="1" applyBorder="1" applyAlignment="1">
      <alignment horizontal="left"/>
    </xf>
    <xf numFmtId="0" fontId="11" fillId="0" borderId="0" xfId="0" applyFont="1" applyAlignment="1">
      <alignment horizontal="left"/>
    </xf>
    <xf numFmtId="0" fontId="11" fillId="6" borderId="0" xfId="23" applyFont="1" applyFill="1" applyBorder="1" applyAlignment="1">
      <alignment horizontal="left"/>
      <protection/>
    </xf>
    <xf numFmtId="0" fontId="7" fillId="7" borderId="4" xfId="0" applyFont="1" applyFill="1" applyBorder="1" applyAlignment="1">
      <alignment horizontal="center"/>
    </xf>
    <xf numFmtId="0" fontId="7" fillId="7" borderId="4" xfId="0" applyFont="1" applyFill="1" applyBorder="1" applyAlignment="1">
      <alignment horizontal="center" wrapText="1"/>
    </xf>
    <xf numFmtId="0" fontId="7" fillId="7" borderId="5" xfId="0" applyFont="1" applyFill="1" applyBorder="1" applyAlignment="1">
      <alignment horizontal="center" wrapText="1"/>
    </xf>
    <xf numFmtId="165" fontId="7" fillId="7" borderId="4" xfId="15" applyNumberFormat="1" applyFont="1" applyFill="1" applyBorder="1" applyAlignment="1">
      <alignment horizontal="center" wrapText="1"/>
    </xf>
    <xf numFmtId="0" fontId="7"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1" xfId="0" applyFont="1" applyFill="1" applyBorder="1" applyAlignment="1">
      <alignment horizontal="left" vertical="center"/>
    </xf>
    <xf numFmtId="0" fontId="7" fillId="0" borderId="8" xfId="0" applyFont="1" applyFill="1" applyBorder="1" applyAlignment="1">
      <alignment horizontal="left" vertical="center"/>
    </xf>
    <xf numFmtId="0" fontId="7" fillId="0" borderId="2" xfId="0" applyFont="1" applyFill="1" applyBorder="1" applyAlignment="1">
      <alignment horizontal="left" vertical="center"/>
    </xf>
    <xf numFmtId="0" fontId="7" fillId="0" borderId="13" xfId="0" applyFont="1" applyFill="1" applyBorder="1" applyAlignment="1">
      <alignment horizontal="left" vertical="center"/>
    </xf>
    <xf numFmtId="0" fontId="8" fillId="9" borderId="3" xfId="30" applyFont="1" applyFill="1" applyBorder="1" applyAlignment="1">
      <alignment horizontal="left"/>
      <protection/>
    </xf>
    <xf numFmtId="0" fontId="8" fillId="0" borderId="3" xfId="30" applyFont="1" applyBorder="1" applyAlignment="1">
      <alignment horizontal="left"/>
      <protection/>
    </xf>
    <xf numFmtId="170" fontId="7" fillId="9" borderId="6" xfId="30" applyNumberFormat="1" applyFont="1" applyFill="1" applyBorder="1" applyAlignment="1">
      <alignment/>
      <protection/>
    </xf>
    <xf numFmtId="166" fontId="7" fillId="9" borderId="3" xfId="30" applyNumberFormat="1" applyFont="1" applyFill="1" applyBorder="1" applyAlignment="1">
      <alignment/>
      <protection/>
    </xf>
    <xf numFmtId="3" fontId="8" fillId="7" borderId="4" xfId="23" applyNumberFormat="1" applyFont="1" applyFill="1" applyBorder="1" applyAlignment="1">
      <alignment horizontal="center"/>
      <protection/>
    </xf>
    <xf numFmtId="3" fontId="8" fillId="6" borderId="13" xfId="23" applyNumberFormat="1" applyFont="1" applyFill="1" applyBorder="1" applyAlignment="1">
      <alignment horizontal="left"/>
      <protection/>
    </xf>
    <xf numFmtId="169" fontId="7" fillId="6" borderId="13" xfId="29" applyNumberFormat="1" applyFont="1" applyFill="1" applyBorder="1" applyAlignment="1">
      <alignment horizontal="right"/>
    </xf>
    <xf numFmtId="0" fontId="7" fillId="0" borderId="3" xfId="0" applyFont="1" applyFill="1" applyBorder="1" applyAlignment="1">
      <alignment horizontal="left" vertical="top" wrapText="1"/>
    </xf>
    <xf numFmtId="0" fontId="7" fillId="6" borderId="0" xfId="0" applyFont="1" applyFill="1" applyBorder="1" applyAlignment="1">
      <alignment horizontal="left" vertical="top" wrapText="1"/>
    </xf>
  </cellXfs>
  <cellStyles count="17">
    <cellStyle name="Normal" xfId="0"/>
    <cellStyle name="Percent" xfId="15"/>
    <cellStyle name="Currency" xfId="16"/>
    <cellStyle name="Currency [0]" xfId="17"/>
    <cellStyle name="Comma" xfId="18"/>
    <cellStyle name="Comma [0]" xfId="19"/>
    <cellStyle name="40% - Accent6" xfId="20"/>
    <cellStyle name="40% - Accent6 2" xfId="21"/>
    <cellStyle name="Style 1" xfId="22"/>
    <cellStyle name="Normal 2" xfId="23"/>
    <cellStyle name="Bad 2" xfId="24"/>
    <cellStyle name="40% - Accent2" xfId="25"/>
    <cellStyle name="Normal 3" xfId="26"/>
    <cellStyle name="Percent 2" xfId="27"/>
    <cellStyle name="40% - Accent6 3" xfId="28"/>
    <cellStyle name="NumberCellStyle" xfId="29"/>
    <cellStyle name="Normal 4"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Figure1!$B$1</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stacked"/>
        <c:varyColors val="0"/>
        <c:ser>
          <c:idx val="0"/>
          <c:order val="0"/>
          <c:tx>
            <c:strRef>
              <c:f>Figure1!$C$2</c:f>
              <c:strCache>
                <c:ptCount val="1"/>
                <c:pt idx="0">
                  <c:v>Survived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Figure1!$B$3:$B$10</c:f>
              <c:strCache/>
            </c:strRef>
          </c:cat>
          <c:val>
            <c:numRef>
              <c:f>Figure1!$C$3:$C$10</c:f>
              <c:numCache/>
            </c:numRef>
          </c:val>
        </c:ser>
        <c:ser>
          <c:idx val="1"/>
          <c:order val="1"/>
          <c:tx>
            <c:strRef>
              <c:f>Figure1!$D$2</c:f>
              <c:strCache>
                <c:ptCount val="1"/>
                <c:pt idx="0">
                  <c:v>Died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Figure1!$B$3:$B$10</c:f>
              <c:strCache/>
            </c:strRef>
          </c:cat>
          <c:val>
            <c:numRef>
              <c:f>Figure1!$D$3:$D$10</c:f>
              <c:numCache/>
            </c:numRef>
          </c:val>
        </c:ser>
        <c:ser>
          <c:idx val="2"/>
          <c:order val="2"/>
          <c:tx>
            <c:strRef>
              <c:f>Figure1!$E$2</c:f>
              <c:strCache>
                <c:ptCount val="1"/>
                <c:pt idx="0">
                  <c:v>Unknown  </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Figure1!$B$3:$B$10</c:f>
              <c:strCache/>
            </c:strRef>
          </c:cat>
          <c:val>
            <c:numRef>
              <c:f>Figure1!$E$3:$E$10</c:f>
              <c:numCache/>
            </c:numRef>
          </c:val>
        </c:ser>
        <c:overlap val="100"/>
        <c:gapWidth val="75"/>
        <c:axId val="6759907"/>
        <c:axId val="60839164"/>
      </c:barChart>
      <c:catAx>
        <c:axId val="675990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839164"/>
        <c:crosses val="autoZero"/>
        <c:auto val="1"/>
        <c:lblOffset val="100"/>
        <c:noMultiLvlLbl val="0"/>
      </c:catAx>
      <c:valAx>
        <c:axId val="60839164"/>
        <c:scaling>
          <c:orientation val="minMax"/>
          <c:max val="1"/>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759907"/>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Figure2!$A$23</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Figure2!$B$23</c:f>
              <c:strCache>
                <c:ptCount val="1"/>
                <c:pt idx="0">
                  <c:v>Non-Exporter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Figure2!$G$23:$J$23</c:f>
              <c:numCache/>
            </c:numRef>
          </c:val>
        </c:ser>
        <c:ser>
          <c:idx val="1"/>
          <c:order val="1"/>
          <c:tx>
            <c:strRef>
              <c:f>Figure2!$B$24</c:f>
              <c:strCache>
                <c:ptCount val="1"/>
                <c:pt idx="0">
                  <c:v>Stopped  exporting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Figure2!$G$24:$J$24</c:f>
              <c:numCache/>
            </c:numRef>
          </c:val>
        </c:ser>
        <c:ser>
          <c:idx val="2"/>
          <c:order val="2"/>
          <c:tx>
            <c:strRef>
              <c:f>Figure2!$B$25</c:f>
              <c:strCache>
                <c:ptCount val="1"/>
                <c:pt idx="0">
                  <c:v>Started exporting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Figure2!$G$25:$J$25</c:f>
              <c:numCache/>
            </c:numRef>
          </c:val>
        </c:ser>
        <c:ser>
          <c:idx val="3"/>
          <c:order val="3"/>
          <c:tx>
            <c:strRef>
              <c:f>Figure2!$B$26</c:f>
              <c:strCache>
                <c:ptCount val="1"/>
                <c:pt idx="0">
                  <c:v>Exporter throughout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Figure2!$G$26:$J$26</c:f>
              <c:numCache/>
            </c:numRef>
          </c:val>
        </c:ser>
        <c:overlap val="100"/>
        <c:axId val="59291949"/>
        <c:axId val="63865494"/>
      </c:barChart>
      <c:catAx>
        <c:axId val="592919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3865494"/>
        <c:crosses val="autoZero"/>
        <c:auto val="1"/>
        <c:lblOffset val="100"/>
        <c:noMultiLvlLbl val="0"/>
      </c:catAx>
      <c:valAx>
        <c:axId val="63865494"/>
        <c:scaling>
          <c:orientation val="minMax"/>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29194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Figure2!$A$27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Figure2!$B$27</c:f>
              <c:strCache>
                <c:ptCount val="1"/>
                <c:pt idx="0">
                  <c:v>Non-Exporter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Figure2!$G$27:$J$27</c:f>
              <c:numCache/>
            </c:numRef>
          </c:val>
        </c:ser>
        <c:ser>
          <c:idx val="1"/>
          <c:order val="1"/>
          <c:tx>
            <c:strRef>
              <c:f>Figure2!$B$28</c:f>
              <c:strCache>
                <c:ptCount val="1"/>
                <c:pt idx="0">
                  <c:v>Stopped  exporting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Figure2!$G$28:$J$28</c:f>
              <c:numCache/>
            </c:numRef>
          </c:val>
        </c:ser>
        <c:ser>
          <c:idx val="2"/>
          <c:order val="2"/>
          <c:tx>
            <c:strRef>
              <c:f>Figure2!$B$29</c:f>
              <c:strCache>
                <c:ptCount val="1"/>
                <c:pt idx="0">
                  <c:v>Started exporting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Figure2!$G$29:$J$29</c:f>
              <c:numCache/>
            </c:numRef>
          </c:val>
        </c:ser>
        <c:ser>
          <c:idx val="3"/>
          <c:order val="3"/>
          <c:tx>
            <c:strRef>
              <c:f>Figure2!$B$30</c:f>
              <c:strCache>
                <c:ptCount val="1"/>
                <c:pt idx="0">
                  <c:v>Exporter throughout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Figure2!$G$30:$J$30</c:f>
              <c:numCache/>
            </c:numRef>
          </c:val>
        </c:ser>
        <c:overlap val="100"/>
        <c:axId val="37918535"/>
        <c:axId val="5722496"/>
      </c:barChart>
      <c:catAx>
        <c:axId val="3791853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22496"/>
        <c:crosses val="autoZero"/>
        <c:auto val="1"/>
        <c:lblOffset val="100"/>
        <c:noMultiLvlLbl val="0"/>
      </c:catAx>
      <c:valAx>
        <c:axId val="5722496"/>
        <c:scaling>
          <c:orientation val="minMax"/>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91853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Figure2!$A$31</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Figure2!$B$31</c:f>
              <c:strCache>
                <c:ptCount val="1"/>
                <c:pt idx="0">
                  <c:v>Non-Exporter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Figure2!$G$31:$J$31</c:f>
              <c:numCache/>
            </c:numRef>
          </c:val>
        </c:ser>
        <c:ser>
          <c:idx val="1"/>
          <c:order val="1"/>
          <c:tx>
            <c:strRef>
              <c:f>Figure2!$B$32</c:f>
              <c:strCache>
                <c:ptCount val="1"/>
                <c:pt idx="0">
                  <c:v>Stopped  exporting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Figure2!$G$32:$J$32</c:f>
              <c:numCache/>
            </c:numRef>
          </c:val>
        </c:ser>
        <c:ser>
          <c:idx val="2"/>
          <c:order val="2"/>
          <c:tx>
            <c:strRef>
              <c:f>Figure2!$B$33</c:f>
              <c:strCache>
                <c:ptCount val="1"/>
                <c:pt idx="0">
                  <c:v>Started exporting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Figure2!$G$33:$J$33</c:f>
              <c:numCache/>
            </c:numRef>
          </c:val>
        </c:ser>
        <c:ser>
          <c:idx val="3"/>
          <c:order val="3"/>
          <c:tx>
            <c:strRef>
              <c:f>Figure2!$B$34</c:f>
              <c:strCache>
                <c:ptCount val="1"/>
                <c:pt idx="0">
                  <c:v>Exporter throughout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Figure2!$G$34:$J$34</c:f>
              <c:numCache/>
            </c:numRef>
          </c:val>
        </c:ser>
        <c:overlap val="100"/>
        <c:axId val="51502465"/>
        <c:axId val="60869002"/>
      </c:barChart>
      <c:catAx>
        <c:axId val="515024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869002"/>
        <c:crosses val="autoZero"/>
        <c:auto val="1"/>
        <c:lblOffset val="100"/>
        <c:noMultiLvlLbl val="0"/>
      </c:catAx>
      <c:valAx>
        <c:axId val="60869002"/>
        <c:scaling>
          <c:orientation val="minMax"/>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150246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Figure3!$A$7</c:f>
        </c:strRef>
      </c:tx>
      <c:layout>
        <c:manualLayout>
          <c:xMode val="edge"/>
          <c:yMode val="edge"/>
          <c:x val="0.30525"/>
          <c:y val="0.02975"/>
        </c:manualLayout>
      </c:layout>
      <c:overlay val="0"/>
      <c:spPr>
        <a:noFill/>
        <a:ln>
          <a:noFill/>
        </a:ln>
      </c:spPr>
      <c:txPr>
        <a:bodyPr vert="horz" rot="0"/>
        <a:lstStyle/>
        <a:p>
          <a:pPr>
            <a:defRPr lang="en-US" cap="none" sz="1200" b="0" u="none" baseline="0">
              <a:latin typeface="Arial"/>
              <a:ea typeface="Arial"/>
              <a:cs typeface="Arial"/>
            </a:defRPr>
          </a:pPr>
        </a:p>
      </c:txPr>
    </c:title>
    <c:plotArea>
      <c:layout>
        <c:manualLayout>
          <c:layoutTarget val="inner"/>
          <c:xMode val="edge"/>
          <c:yMode val="edge"/>
          <c:x val="0.10375"/>
          <c:y val="0.1025"/>
          <c:w val="0.89625"/>
          <c:h val="0.636"/>
        </c:manualLayout>
      </c:layout>
      <c:barChart>
        <c:barDir val="col"/>
        <c:grouping val="clustered"/>
        <c:varyColors val="0"/>
        <c:ser>
          <c:idx val="0"/>
          <c:order val="0"/>
          <c:tx>
            <c:strRef>
              <c:f>Figure3!$C$2</c:f>
              <c:strCache>
                <c:ptCount val="1"/>
                <c:pt idx="0">
                  <c:v>Lower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Figure3!$B$7:$B$10</c:f>
              <c:strCache/>
            </c:strRef>
          </c:cat>
          <c:val>
            <c:numRef>
              <c:f>Figure3!$C$7:$C$10</c:f>
              <c:numCache/>
            </c:numRef>
          </c:val>
        </c:ser>
        <c:ser>
          <c:idx val="1"/>
          <c:order val="1"/>
          <c:tx>
            <c:strRef>
              <c:f>Figure3!$D$2</c:f>
              <c:strCache>
                <c:ptCount val="1"/>
                <c:pt idx="0">
                  <c:v>Higher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Figure3!$B$7:$B$10</c:f>
              <c:strCache/>
            </c:strRef>
          </c:cat>
          <c:val>
            <c:numRef>
              <c:f>Figure3!$D$7:$D$10</c:f>
              <c:numCache/>
            </c:numRef>
          </c:val>
        </c:ser>
        <c:gapWidth val="75"/>
        <c:axId val="10950107"/>
        <c:axId val="31442100"/>
      </c:barChart>
      <c:catAx>
        <c:axId val="10950107"/>
        <c:scaling>
          <c:orientation val="minMax"/>
        </c:scaling>
        <c:axPos val="b"/>
        <c:delete val="0"/>
        <c:numFmt formatCode="General" sourceLinked="1"/>
        <c:majorTickMark val="out"/>
        <c:minorTickMark val="none"/>
        <c:tickLblPos val="nextTo"/>
        <c:spPr>
          <a:ln>
            <a:solidFill>
              <a:srgbClr val="000000"/>
            </a:solidFill>
            <a:prstDash val="solid"/>
          </a:ln>
        </c:spPr>
        <c:crossAx val="31442100"/>
        <c:crosses val="autoZero"/>
        <c:auto val="1"/>
        <c:lblOffset val="100"/>
        <c:noMultiLvlLbl val="0"/>
      </c:catAx>
      <c:valAx>
        <c:axId val="31442100"/>
        <c:scaling>
          <c:orientation val="minMax"/>
          <c:max val="0.25"/>
          <c:min val="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10950107"/>
        <c:crosses val="autoZero"/>
        <c:crossBetween val="between"/>
        <c:dispUnits/>
        <c:majorUnit val="0.1"/>
      </c:valAx>
    </c:plotArea>
    <c:legend>
      <c:legendPos val="l"/>
      <c:layout>
        <c:manualLayout>
          <c:xMode val="edge"/>
          <c:yMode val="edge"/>
          <c:x val="0.842"/>
          <c:y val="0"/>
          <c:w val="0.1565"/>
          <c:h val="0.2535"/>
        </c:manualLayout>
      </c:layout>
      <c:overlay val="1"/>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Figure3!$A$3</c:f>
        </c:strRef>
      </c:tx>
      <c:layout>
        <c:manualLayout>
          <c:xMode val="edge"/>
          <c:yMode val="edge"/>
          <c:x val="0.32575"/>
          <c:y val="0"/>
        </c:manualLayout>
      </c:layout>
      <c:overlay val="0"/>
      <c:spPr>
        <a:noFill/>
        <a:ln>
          <a:noFill/>
        </a:ln>
      </c:spPr>
      <c:txPr>
        <a:bodyPr vert="horz" rot="0"/>
        <a:lstStyle/>
        <a:p>
          <a:pPr>
            <a:defRPr lang="en-US" cap="none" sz="1200" b="0" u="none" baseline="0">
              <a:latin typeface="Arial"/>
              <a:ea typeface="Arial"/>
              <a:cs typeface="Arial"/>
            </a:defRPr>
          </a:pPr>
        </a:p>
      </c:txPr>
    </c:title>
    <c:plotArea>
      <c:layout>
        <c:manualLayout>
          <c:layoutTarget val="inner"/>
          <c:xMode val="edge"/>
          <c:yMode val="edge"/>
          <c:x val="0.10375"/>
          <c:y val="0.1025"/>
          <c:w val="0.89625"/>
          <c:h val="0.636"/>
        </c:manualLayout>
      </c:layout>
      <c:barChart>
        <c:barDir val="col"/>
        <c:grouping val="clustered"/>
        <c:varyColors val="0"/>
        <c:ser>
          <c:idx val="0"/>
          <c:order val="0"/>
          <c:tx>
            <c:strRef>
              <c:f>Figure3!$C$2</c:f>
              <c:strCache>
                <c:ptCount val="1"/>
                <c:pt idx="0">
                  <c:v>Lower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Figure3!$B$3:$B$6</c:f>
              <c:strCache/>
            </c:strRef>
          </c:cat>
          <c:val>
            <c:numRef>
              <c:f>Figure3!$C$3:$C$6</c:f>
              <c:numCache/>
            </c:numRef>
          </c:val>
        </c:ser>
        <c:ser>
          <c:idx val="1"/>
          <c:order val="1"/>
          <c:tx>
            <c:strRef>
              <c:f>Figure3!$D$2</c:f>
              <c:strCache>
                <c:ptCount val="1"/>
                <c:pt idx="0">
                  <c:v>Higher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Figure3!$B$3:$B$6</c:f>
              <c:strCache/>
            </c:strRef>
          </c:cat>
          <c:val>
            <c:numRef>
              <c:f>Figure3!$D$3:$D$6</c:f>
              <c:numCache/>
            </c:numRef>
          </c:val>
        </c:ser>
        <c:gapWidth val="75"/>
        <c:axId val="14543445"/>
        <c:axId val="63782142"/>
      </c:barChart>
      <c:catAx>
        <c:axId val="14543445"/>
        <c:scaling>
          <c:orientation val="minMax"/>
        </c:scaling>
        <c:axPos val="b"/>
        <c:delete val="0"/>
        <c:numFmt formatCode="General" sourceLinked="1"/>
        <c:majorTickMark val="out"/>
        <c:minorTickMark val="none"/>
        <c:tickLblPos val="nextTo"/>
        <c:spPr>
          <a:ln>
            <a:solidFill>
              <a:srgbClr val="000000"/>
            </a:solidFill>
            <a:prstDash val="solid"/>
          </a:ln>
        </c:spPr>
        <c:crossAx val="63782142"/>
        <c:crosses val="autoZero"/>
        <c:auto val="1"/>
        <c:lblOffset val="100"/>
        <c:noMultiLvlLbl val="0"/>
      </c:catAx>
      <c:valAx>
        <c:axId val="63782142"/>
        <c:scaling>
          <c:orientation val="minMax"/>
          <c:max val="0.25"/>
          <c:min val="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14543445"/>
        <c:crosses val="autoZero"/>
        <c:crossBetween val="between"/>
        <c:dispUnits/>
        <c:majorUnit val="0.1"/>
      </c:valAx>
    </c:plotArea>
    <c:legend>
      <c:legendPos val="l"/>
      <c:layout>
        <c:manualLayout>
          <c:xMode val="edge"/>
          <c:yMode val="edge"/>
          <c:x val="0.842"/>
          <c:y val="0"/>
          <c:w val="0.1565"/>
          <c:h val="0.2535"/>
        </c:manualLayout>
      </c:layout>
      <c:overlay val="1"/>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Figure3!$A$11</c:f>
        </c:strRef>
      </c:tx>
      <c:layout>
        <c:manualLayout>
          <c:xMode val="edge"/>
          <c:yMode val="edge"/>
          <c:x val="0.32575"/>
          <c:y val="0"/>
        </c:manualLayout>
      </c:layout>
      <c:overlay val="0"/>
      <c:spPr>
        <a:noFill/>
        <a:ln>
          <a:noFill/>
        </a:ln>
      </c:spPr>
      <c:txPr>
        <a:bodyPr vert="horz" rot="0"/>
        <a:lstStyle/>
        <a:p>
          <a:pPr>
            <a:defRPr lang="en-US" cap="none" sz="1200" b="0" u="none" baseline="0">
              <a:latin typeface="Arial"/>
              <a:ea typeface="Arial"/>
              <a:cs typeface="Arial"/>
            </a:defRPr>
          </a:pPr>
        </a:p>
      </c:txPr>
    </c:title>
    <c:plotArea>
      <c:layout>
        <c:manualLayout>
          <c:layoutTarget val="inner"/>
          <c:xMode val="edge"/>
          <c:yMode val="edge"/>
          <c:x val="0.10375"/>
          <c:y val="0.1025"/>
          <c:w val="0.89625"/>
          <c:h val="0.636"/>
        </c:manualLayout>
      </c:layout>
      <c:barChart>
        <c:barDir val="col"/>
        <c:grouping val="clustered"/>
        <c:varyColors val="0"/>
        <c:ser>
          <c:idx val="0"/>
          <c:order val="0"/>
          <c:tx>
            <c:strRef>
              <c:f>Figure3!$C$2</c:f>
              <c:strCache>
                <c:ptCount val="1"/>
                <c:pt idx="0">
                  <c:v>Lower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Figure3!$B$10:$B$13</c:f>
              <c:strCache/>
            </c:strRef>
          </c:cat>
          <c:val>
            <c:numRef>
              <c:f>Figure3!$C$10:$C$13</c:f>
              <c:numCache/>
            </c:numRef>
          </c:val>
        </c:ser>
        <c:ser>
          <c:idx val="1"/>
          <c:order val="1"/>
          <c:tx>
            <c:strRef>
              <c:f>Figure3!$D$2</c:f>
              <c:strCache>
                <c:ptCount val="1"/>
                <c:pt idx="0">
                  <c:v>Higher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Figure3!$B$10:$B$13</c:f>
              <c:strCache/>
            </c:strRef>
          </c:cat>
          <c:val>
            <c:numRef>
              <c:f>Figure3!$D$10:$D$13</c:f>
              <c:numCache/>
            </c:numRef>
          </c:val>
        </c:ser>
        <c:gapWidth val="75"/>
        <c:axId val="37168367"/>
        <c:axId val="66079848"/>
      </c:barChart>
      <c:catAx>
        <c:axId val="37168367"/>
        <c:scaling>
          <c:orientation val="minMax"/>
        </c:scaling>
        <c:axPos val="b"/>
        <c:delete val="0"/>
        <c:numFmt formatCode="General" sourceLinked="1"/>
        <c:majorTickMark val="out"/>
        <c:minorTickMark val="none"/>
        <c:tickLblPos val="nextTo"/>
        <c:spPr>
          <a:ln>
            <a:solidFill>
              <a:srgbClr val="000000"/>
            </a:solidFill>
            <a:prstDash val="solid"/>
          </a:ln>
        </c:spPr>
        <c:crossAx val="66079848"/>
        <c:crosses val="autoZero"/>
        <c:auto val="1"/>
        <c:lblOffset val="100"/>
        <c:noMultiLvlLbl val="0"/>
      </c:catAx>
      <c:valAx>
        <c:axId val="66079848"/>
        <c:scaling>
          <c:orientation val="minMax"/>
          <c:max val="0.25"/>
          <c:min val="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37168367"/>
        <c:crosses val="autoZero"/>
        <c:crossBetween val="between"/>
        <c:dispUnits/>
        <c:majorUnit val="0.1"/>
      </c:valAx>
    </c:plotArea>
    <c:legend>
      <c:legendPos val="l"/>
      <c:layout>
        <c:manualLayout>
          <c:xMode val="edge"/>
          <c:yMode val="edge"/>
          <c:x val="0.8415"/>
          <c:y val="0.00475"/>
          <c:w val="0.15625"/>
          <c:h val="0.253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Figure3!$A$15</c:f>
        </c:strRef>
      </c:tx>
      <c:layout>
        <c:manualLayout>
          <c:xMode val="edge"/>
          <c:yMode val="edge"/>
          <c:x val="0.32575"/>
          <c:y val="0"/>
        </c:manualLayout>
      </c:layout>
      <c:overlay val="0"/>
      <c:spPr>
        <a:noFill/>
        <a:ln>
          <a:noFill/>
        </a:ln>
      </c:spPr>
      <c:txPr>
        <a:bodyPr vert="horz" rot="0"/>
        <a:lstStyle/>
        <a:p>
          <a:pPr>
            <a:defRPr lang="en-US" cap="none" sz="1200" b="0" u="none" baseline="0">
              <a:latin typeface="Arial"/>
              <a:ea typeface="Arial"/>
              <a:cs typeface="Arial"/>
            </a:defRPr>
          </a:pPr>
        </a:p>
      </c:txPr>
    </c:title>
    <c:plotArea>
      <c:layout>
        <c:manualLayout>
          <c:layoutTarget val="inner"/>
          <c:xMode val="edge"/>
          <c:yMode val="edge"/>
          <c:x val="0.10375"/>
          <c:y val="0.1025"/>
          <c:w val="0.89625"/>
          <c:h val="0.636"/>
        </c:manualLayout>
      </c:layout>
      <c:barChart>
        <c:barDir val="col"/>
        <c:grouping val="clustered"/>
        <c:varyColors val="0"/>
        <c:ser>
          <c:idx val="0"/>
          <c:order val="0"/>
          <c:tx>
            <c:strRef>
              <c:f>Figure3!$C$2</c:f>
              <c:strCache>
                <c:ptCount val="1"/>
                <c:pt idx="0">
                  <c:v>Lower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Figure3!$B$15:$B$18</c:f>
              <c:strCache/>
            </c:strRef>
          </c:cat>
          <c:val>
            <c:numRef>
              <c:f>Figure3!$C$15:$C$18</c:f>
              <c:numCache/>
            </c:numRef>
          </c:val>
        </c:ser>
        <c:ser>
          <c:idx val="1"/>
          <c:order val="1"/>
          <c:tx>
            <c:strRef>
              <c:f>Figure3!$D$2</c:f>
              <c:strCache>
                <c:ptCount val="1"/>
                <c:pt idx="0">
                  <c:v>Higher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Figure3!$B$15:$B$18</c:f>
              <c:strCache/>
            </c:strRef>
          </c:cat>
          <c:val>
            <c:numRef>
              <c:f>Figure3!$D$15:$D$18</c:f>
              <c:numCache/>
            </c:numRef>
          </c:val>
        </c:ser>
        <c:gapWidth val="75"/>
        <c:axId val="57847721"/>
        <c:axId val="50867442"/>
      </c:barChart>
      <c:catAx>
        <c:axId val="57847721"/>
        <c:scaling>
          <c:orientation val="minMax"/>
        </c:scaling>
        <c:axPos val="b"/>
        <c:delete val="0"/>
        <c:numFmt formatCode="General" sourceLinked="1"/>
        <c:majorTickMark val="out"/>
        <c:minorTickMark val="none"/>
        <c:tickLblPos val="nextTo"/>
        <c:spPr>
          <a:ln>
            <a:solidFill>
              <a:srgbClr val="000000"/>
            </a:solidFill>
            <a:prstDash val="solid"/>
          </a:ln>
        </c:spPr>
        <c:crossAx val="50867442"/>
        <c:crosses val="autoZero"/>
        <c:auto val="1"/>
        <c:lblOffset val="100"/>
        <c:noMultiLvlLbl val="0"/>
      </c:catAx>
      <c:valAx>
        <c:axId val="50867442"/>
        <c:scaling>
          <c:orientation val="minMax"/>
          <c:max val="0.25"/>
          <c:min val="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57847721"/>
        <c:crosses val="autoZero"/>
        <c:crossBetween val="between"/>
        <c:dispUnits/>
        <c:majorUnit val="0.1"/>
      </c:valAx>
    </c:plotArea>
    <c:legend>
      <c:legendPos val="l"/>
      <c:layout>
        <c:manualLayout>
          <c:xMode val="edge"/>
          <c:yMode val="edge"/>
          <c:x val="0.842"/>
          <c:y val="0.00475"/>
          <c:w val="0.1565"/>
          <c:h val="0.253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Figure3!$A$19</c:f>
        </c:strRef>
      </c:tx>
      <c:layout>
        <c:manualLayout>
          <c:xMode val="edge"/>
          <c:yMode val="edge"/>
          <c:x val="0.32575"/>
          <c:y val="0"/>
        </c:manualLayout>
      </c:layout>
      <c:overlay val="0"/>
      <c:spPr>
        <a:noFill/>
        <a:ln>
          <a:noFill/>
        </a:ln>
      </c:spPr>
      <c:txPr>
        <a:bodyPr vert="horz" rot="0"/>
        <a:lstStyle/>
        <a:p>
          <a:pPr>
            <a:defRPr lang="en-US" cap="none" sz="1200" b="0" u="none" baseline="0">
              <a:latin typeface="Arial"/>
              <a:ea typeface="Arial"/>
              <a:cs typeface="Arial"/>
            </a:defRPr>
          </a:pPr>
        </a:p>
      </c:txPr>
    </c:title>
    <c:plotArea>
      <c:layout>
        <c:manualLayout>
          <c:layoutTarget val="inner"/>
          <c:xMode val="edge"/>
          <c:yMode val="edge"/>
          <c:x val="0.10375"/>
          <c:y val="0.1025"/>
          <c:w val="0.89625"/>
          <c:h val="0.636"/>
        </c:manualLayout>
      </c:layout>
      <c:barChart>
        <c:barDir val="col"/>
        <c:grouping val="clustered"/>
        <c:varyColors val="0"/>
        <c:ser>
          <c:idx val="0"/>
          <c:order val="0"/>
          <c:tx>
            <c:strRef>
              <c:f>Figure3!$C$2</c:f>
              <c:strCache>
                <c:ptCount val="1"/>
                <c:pt idx="0">
                  <c:v>Lower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Figure3!$B$19:$B$22</c:f>
              <c:strCache/>
            </c:strRef>
          </c:cat>
          <c:val>
            <c:numRef>
              <c:f>Figure3!$C$19:$C$22</c:f>
              <c:numCache/>
            </c:numRef>
          </c:val>
        </c:ser>
        <c:ser>
          <c:idx val="1"/>
          <c:order val="1"/>
          <c:tx>
            <c:strRef>
              <c:f>Figure3!$D$2</c:f>
              <c:strCache>
                <c:ptCount val="1"/>
                <c:pt idx="0">
                  <c:v>Higher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Figure3!$B$19:$B$22</c:f>
              <c:strCache/>
            </c:strRef>
          </c:cat>
          <c:val>
            <c:numRef>
              <c:f>Figure3!$D$19:$D$22</c:f>
              <c:numCache/>
            </c:numRef>
          </c:val>
        </c:ser>
        <c:gapWidth val="75"/>
        <c:axId val="55153795"/>
        <c:axId val="26622108"/>
      </c:barChart>
      <c:catAx>
        <c:axId val="55153795"/>
        <c:scaling>
          <c:orientation val="minMax"/>
        </c:scaling>
        <c:axPos val="b"/>
        <c:delete val="0"/>
        <c:numFmt formatCode="General" sourceLinked="1"/>
        <c:majorTickMark val="out"/>
        <c:minorTickMark val="none"/>
        <c:tickLblPos val="nextTo"/>
        <c:spPr>
          <a:ln>
            <a:solidFill>
              <a:srgbClr val="000000"/>
            </a:solidFill>
            <a:prstDash val="solid"/>
          </a:ln>
        </c:spPr>
        <c:crossAx val="26622108"/>
        <c:crosses val="autoZero"/>
        <c:auto val="1"/>
        <c:lblOffset val="100"/>
        <c:noMultiLvlLbl val="0"/>
      </c:catAx>
      <c:valAx>
        <c:axId val="26622108"/>
        <c:scaling>
          <c:orientation val="minMax"/>
          <c:max val="0.25"/>
          <c:min val="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55153795"/>
        <c:crosses val="autoZero"/>
        <c:crossBetween val="between"/>
        <c:dispUnits/>
        <c:majorUnit val="0.1"/>
      </c:valAx>
      <c:spPr>
        <a:ln>
          <a:noFill/>
        </a:ln>
      </c:spPr>
    </c:plotArea>
    <c:legend>
      <c:legendPos val="l"/>
      <c:layout>
        <c:manualLayout>
          <c:xMode val="edge"/>
          <c:yMode val="edge"/>
          <c:x val="0.84375"/>
          <c:y val="0.00475"/>
          <c:w val="0.15625"/>
          <c:h val="0.253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Figure3!$A$23</c:f>
        </c:strRef>
      </c:tx>
      <c:layout>
        <c:manualLayout>
          <c:xMode val="edge"/>
          <c:yMode val="edge"/>
          <c:x val="0.32575"/>
          <c:y val="0"/>
        </c:manualLayout>
      </c:layout>
      <c:overlay val="0"/>
      <c:spPr>
        <a:noFill/>
        <a:ln>
          <a:noFill/>
        </a:ln>
      </c:spPr>
      <c:txPr>
        <a:bodyPr vert="horz" rot="0"/>
        <a:lstStyle/>
        <a:p>
          <a:pPr>
            <a:defRPr lang="en-US" cap="none" sz="1200" b="0" u="none" baseline="0">
              <a:latin typeface="Arial"/>
              <a:ea typeface="Arial"/>
              <a:cs typeface="Arial"/>
            </a:defRPr>
          </a:pPr>
        </a:p>
      </c:txPr>
    </c:title>
    <c:plotArea>
      <c:layout>
        <c:manualLayout>
          <c:layoutTarget val="inner"/>
          <c:xMode val="edge"/>
          <c:yMode val="edge"/>
          <c:x val="0.10375"/>
          <c:y val="0.1025"/>
          <c:w val="0.89625"/>
          <c:h val="0.636"/>
        </c:manualLayout>
      </c:layout>
      <c:barChart>
        <c:barDir val="col"/>
        <c:grouping val="clustered"/>
        <c:varyColors val="0"/>
        <c:ser>
          <c:idx val="0"/>
          <c:order val="0"/>
          <c:tx>
            <c:strRef>
              <c:f>Figure3!$C$2</c:f>
              <c:strCache>
                <c:ptCount val="1"/>
                <c:pt idx="0">
                  <c:v>Lower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Figure3!$B$23:$B$26</c:f>
              <c:strCache/>
            </c:strRef>
          </c:cat>
          <c:val>
            <c:numRef>
              <c:f>Figure3!$C$23:$C$26</c:f>
              <c:numCache/>
            </c:numRef>
          </c:val>
        </c:ser>
        <c:ser>
          <c:idx val="1"/>
          <c:order val="1"/>
          <c:tx>
            <c:strRef>
              <c:f>Figure3!$D$2</c:f>
              <c:strCache>
                <c:ptCount val="1"/>
                <c:pt idx="0">
                  <c:v>Higher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Figure3!$B$23:$B$26</c:f>
              <c:strCache/>
            </c:strRef>
          </c:cat>
          <c:val>
            <c:numRef>
              <c:f>Figure3!$D$23:$D$26</c:f>
              <c:numCache/>
            </c:numRef>
          </c:val>
        </c:ser>
        <c:gapWidth val="75"/>
        <c:axId val="38272381"/>
        <c:axId val="8907110"/>
      </c:barChart>
      <c:catAx>
        <c:axId val="38272381"/>
        <c:scaling>
          <c:orientation val="minMax"/>
        </c:scaling>
        <c:axPos val="b"/>
        <c:delete val="0"/>
        <c:numFmt formatCode="General" sourceLinked="1"/>
        <c:majorTickMark val="out"/>
        <c:minorTickMark val="none"/>
        <c:tickLblPos val="nextTo"/>
        <c:spPr>
          <a:ln>
            <a:solidFill>
              <a:srgbClr val="000000"/>
            </a:solidFill>
            <a:prstDash val="solid"/>
          </a:ln>
        </c:spPr>
        <c:crossAx val="8907110"/>
        <c:crosses val="autoZero"/>
        <c:auto val="1"/>
        <c:lblOffset val="100"/>
        <c:noMultiLvlLbl val="0"/>
      </c:catAx>
      <c:valAx>
        <c:axId val="8907110"/>
        <c:scaling>
          <c:orientation val="minMax"/>
          <c:max val="0.25"/>
          <c:min val="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38272381"/>
        <c:crosses val="autoZero"/>
        <c:crossBetween val="between"/>
        <c:dispUnits/>
        <c:majorUnit val="0.1"/>
      </c:valAx>
    </c:plotArea>
    <c:legend>
      <c:legendPos val="l"/>
      <c:layout>
        <c:manualLayout>
          <c:xMode val="edge"/>
          <c:yMode val="edge"/>
          <c:x val="0.842"/>
          <c:y val="0.00475"/>
          <c:w val="0.1565"/>
          <c:h val="0.2535"/>
        </c:manualLayout>
      </c:layout>
      <c:overlay val="1"/>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Figure3!$A$27</c:f>
        </c:strRef>
      </c:tx>
      <c:layout>
        <c:manualLayout>
          <c:xMode val="edge"/>
          <c:yMode val="edge"/>
          <c:x val="0.32575"/>
          <c:y val="0"/>
        </c:manualLayout>
      </c:layout>
      <c:overlay val="0"/>
      <c:spPr>
        <a:noFill/>
        <a:ln>
          <a:noFill/>
        </a:ln>
      </c:spPr>
      <c:txPr>
        <a:bodyPr vert="horz" rot="0"/>
        <a:lstStyle/>
        <a:p>
          <a:pPr>
            <a:defRPr lang="en-US" cap="none" sz="1200" b="0" u="none" baseline="0">
              <a:latin typeface="Arial"/>
              <a:ea typeface="Arial"/>
              <a:cs typeface="Arial"/>
            </a:defRPr>
          </a:pPr>
        </a:p>
      </c:txPr>
    </c:title>
    <c:plotArea>
      <c:layout>
        <c:manualLayout>
          <c:layoutTarget val="inner"/>
          <c:xMode val="edge"/>
          <c:yMode val="edge"/>
          <c:x val="0.10375"/>
          <c:y val="0.1025"/>
          <c:w val="0.89625"/>
          <c:h val="0.636"/>
        </c:manualLayout>
      </c:layout>
      <c:barChart>
        <c:barDir val="col"/>
        <c:grouping val="clustered"/>
        <c:varyColors val="0"/>
        <c:ser>
          <c:idx val="0"/>
          <c:order val="0"/>
          <c:tx>
            <c:strRef>
              <c:f>Figure3!$C$2</c:f>
              <c:strCache>
                <c:ptCount val="1"/>
                <c:pt idx="0">
                  <c:v>Lower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Figure3!$B$27:$B$30</c:f>
              <c:strCache/>
            </c:strRef>
          </c:cat>
          <c:val>
            <c:numRef>
              <c:f>Figure3!$C$27:$C$30</c:f>
              <c:numCache/>
            </c:numRef>
          </c:val>
        </c:ser>
        <c:ser>
          <c:idx val="1"/>
          <c:order val="1"/>
          <c:tx>
            <c:strRef>
              <c:f>Figure3!$D$2</c:f>
              <c:strCache>
                <c:ptCount val="1"/>
                <c:pt idx="0">
                  <c:v>Higher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Figure3!$B$27:$B$30</c:f>
              <c:strCache/>
            </c:strRef>
          </c:cat>
          <c:val>
            <c:numRef>
              <c:f>Figure3!$D$27:$D$30</c:f>
              <c:numCache/>
            </c:numRef>
          </c:val>
        </c:ser>
        <c:gapWidth val="75"/>
        <c:axId val="13055127"/>
        <c:axId val="50387280"/>
      </c:barChart>
      <c:catAx>
        <c:axId val="13055127"/>
        <c:scaling>
          <c:orientation val="minMax"/>
        </c:scaling>
        <c:axPos val="b"/>
        <c:delete val="0"/>
        <c:numFmt formatCode="General" sourceLinked="1"/>
        <c:majorTickMark val="out"/>
        <c:minorTickMark val="none"/>
        <c:tickLblPos val="nextTo"/>
        <c:spPr>
          <a:ln>
            <a:solidFill>
              <a:srgbClr val="000000"/>
            </a:solidFill>
            <a:prstDash val="solid"/>
          </a:ln>
        </c:spPr>
        <c:crossAx val="50387280"/>
        <c:crosses val="autoZero"/>
        <c:auto val="1"/>
        <c:lblOffset val="100"/>
        <c:noMultiLvlLbl val="0"/>
      </c:catAx>
      <c:valAx>
        <c:axId val="50387280"/>
        <c:scaling>
          <c:orientation val="minMax"/>
          <c:max val="0.25"/>
          <c:min val="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13055127"/>
        <c:crosses val="autoZero"/>
        <c:crossBetween val="between"/>
        <c:dispUnits/>
        <c:majorUnit val="0.1"/>
      </c:valAx>
    </c:plotArea>
    <c:legend>
      <c:legendPos val="l"/>
      <c:layout>
        <c:manualLayout>
          <c:xMode val="edge"/>
          <c:yMode val="edge"/>
          <c:x val="0.8415"/>
          <c:y val="0"/>
          <c:w val="0.15625"/>
          <c:h val="0.253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Figure1!$I$1</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stacked"/>
        <c:varyColors val="0"/>
        <c:ser>
          <c:idx val="0"/>
          <c:order val="0"/>
          <c:tx>
            <c:strRef>
              <c:f>Figure1!$J$2</c:f>
              <c:strCache>
                <c:ptCount val="1"/>
                <c:pt idx="0">
                  <c:v>Survived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Figure1!$I$3:$I$10</c:f>
              <c:strCache/>
            </c:strRef>
          </c:cat>
          <c:val>
            <c:numRef>
              <c:f>Figure1!$J$3:$J$10</c:f>
              <c:numCache/>
            </c:numRef>
          </c:val>
        </c:ser>
        <c:ser>
          <c:idx val="1"/>
          <c:order val="1"/>
          <c:tx>
            <c:strRef>
              <c:f>Figure1!$K$2</c:f>
              <c:strCache>
                <c:ptCount val="1"/>
                <c:pt idx="0">
                  <c:v>Died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Figure1!$I$3:$I$10</c:f>
              <c:strCache/>
            </c:strRef>
          </c:cat>
          <c:val>
            <c:numRef>
              <c:f>Figure1!$K$3:$K$10</c:f>
              <c:numCache/>
            </c:numRef>
          </c:val>
        </c:ser>
        <c:ser>
          <c:idx val="2"/>
          <c:order val="2"/>
          <c:tx>
            <c:strRef>
              <c:f>Figure1!$L$2</c:f>
              <c:strCache>
                <c:ptCount val="1"/>
                <c:pt idx="0">
                  <c:v>Unknown  </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Figure1!$I$3:$I$10</c:f>
              <c:strCache/>
            </c:strRef>
          </c:cat>
          <c:val>
            <c:numRef>
              <c:f>Figure1!$L$3:$L$10</c:f>
              <c:numCache/>
            </c:numRef>
          </c:val>
        </c:ser>
        <c:overlap val="100"/>
        <c:gapWidth val="75"/>
        <c:axId val="10681565"/>
        <c:axId val="29025222"/>
      </c:barChart>
      <c:catAx>
        <c:axId val="1068156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025222"/>
        <c:crosses val="autoZero"/>
        <c:auto val="1"/>
        <c:lblOffset val="100"/>
        <c:noMultiLvlLbl val="0"/>
      </c:catAx>
      <c:valAx>
        <c:axId val="29025222"/>
        <c:scaling>
          <c:orientation val="minMax"/>
          <c:max val="1"/>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0681565"/>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Figure3!$A$31</c:f>
        </c:strRef>
      </c:tx>
      <c:layout>
        <c:manualLayout>
          <c:xMode val="edge"/>
          <c:yMode val="edge"/>
          <c:x val="0.32575"/>
          <c:y val="0"/>
        </c:manualLayout>
      </c:layout>
      <c:overlay val="0"/>
      <c:spPr>
        <a:noFill/>
        <a:ln>
          <a:noFill/>
        </a:ln>
      </c:spPr>
      <c:txPr>
        <a:bodyPr vert="horz" rot="0"/>
        <a:lstStyle/>
        <a:p>
          <a:pPr>
            <a:defRPr lang="en-US" cap="none" sz="1200" b="0" u="none" baseline="0">
              <a:latin typeface="Arial"/>
              <a:ea typeface="Arial"/>
              <a:cs typeface="Arial"/>
            </a:defRPr>
          </a:pPr>
        </a:p>
      </c:txPr>
    </c:title>
    <c:plotArea>
      <c:layout>
        <c:manualLayout>
          <c:layoutTarget val="inner"/>
          <c:xMode val="edge"/>
          <c:yMode val="edge"/>
          <c:x val="0.10375"/>
          <c:y val="0.1025"/>
          <c:w val="0.89625"/>
          <c:h val="0.636"/>
        </c:manualLayout>
      </c:layout>
      <c:barChart>
        <c:barDir val="col"/>
        <c:grouping val="clustered"/>
        <c:varyColors val="0"/>
        <c:ser>
          <c:idx val="0"/>
          <c:order val="0"/>
          <c:tx>
            <c:strRef>
              <c:f>Figure3!$C$2</c:f>
              <c:strCache>
                <c:ptCount val="1"/>
                <c:pt idx="0">
                  <c:v>Lower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Figure3!$B$31:$B$34</c:f>
              <c:strCache/>
            </c:strRef>
          </c:cat>
          <c:val>
            <c:numRef>
              <c:f>Figure3!$C$31:$C$34</c:f>
              <c:numCache/>
            </c:numRef>
          </c:val>
        </c:ser>
        <c:ser>
          <c:idx val="1"/>
          <c:order val="1"/>
          <c:tx>
            <c:strRef>
              <c:f>Figure3!$D$2</c:f>
              <c:strCache>
                <c:ptCount val="1"/>
                <c:pt idx="0">
                  <c:v>Higher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Figure3!$B$31:$B$34</c:f>
              <c:strCache/>
            </c:strRef>
          </c:cat>
          <c:val>
            <c:numRef>
              <c:f>Figure3!$D$31:$D$34</c:f>
              <c:numCache/>
            </c:numRef>
          </c:val>
        </c:ser>
        <c:gapWidth val="75"/>
        <c:axId val="50832337"/>
        <c:axId val="54837850"/>
      </c:barChart>
      <c:catAx>
        <c:axId val="50832337"/>
        <c:scaling>
          <c:orientation val="minMax"/>
        </c:scaling>
        <c:axPos val="b"/>
        <c:delete val="0"/>
        <c:numFmt formatCode="General" sourceLinked="1"/>
        <c:majorTickMark val="out"/>
        <c:minorTickMark val="none"/>
        <c:tickLblPos val="nextTo"/>
        <c:spPr>
          <a:ln>
            <a:solidFill>
              <a:srgbClr val="000000"/>
            </a:solidFill>
            <a:prstDash val="solid"/>
          </a:ln>
        </c:spPr>
        <c:crossAx val="54837850"/>
        <c:crosses val="autoZero"/>
        <c:auto val="1"/>
        <c:lblOffset val="100"/>
        <c:noMultiLvlLbl val="0"/>
      </c:catAx>
      <c:valAx>
        <c:axId val="54837850"/>
        <c:scaling>
          <c:orientation val="minMax"/>
          <c:max val="0.25"/>
          <c:min val="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txPr>
          <a:bodyPr/>
          <a:lstStyle/>
          <a:p>
            <a:pPr>
              <a:defRPr lang="en-US" cap="none" sz="900" u="none" baseline="0">
                <a:latin typeface="Arial"/>
                <a:ea typeface="Arial"/>
                <a:cs typeface="Arial"/>
              </a:defRPr>
            </a:pPr>
          </a:p>
        </c:txPr>
        <c:crossAx val="50832337"/>
        <c:crosses val="autoZero"/>
        <c:crossBetween val="between"/>
        <c:dispUnits/>
        <c:majorUnit val="0.1"/>
      </c:valAx>
    </c:plotArea>
    <c:legend>
      <c:legendPos val="l"/>
      <c:layout>
        <c:manualLayout>
          <c:xMode val="edge"/>
          <c:yMode val="edge"/>
          <c:x val="0.835"/>
          <c:y val="0.00475"/>
          <c:w val="0.1565"/>
          <c:h val="0.2535"/>
        </c:manualLayout>
      </c:layout>
      <c:overlay val="1"/>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Figure4!$C$2</c:f>
              <c:strCache>
                <c:ptCount val="1"/>
                <c:pt idx="0">
                  <c:v>Industry</c:v>
                </c:pt>
              </c:strCache>
            </c:strRef>
          </c:tx>
          <c:spPr>
            <a:solidFill>
              <a:srgbClr val="109AD7">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Figure4!$B$3:$B$11</c:f>
              <c:strCache/>
            </c:strRef>
          </c:cat>
          <c:val>
            <c:numRef>
              <c:f>Figure4!$C$3:$C$11</c:f>
              <c:numCache/>
            </c:numRef>
          </c:val>
        </c:ser>
        <c:ser>
          <c:idx val="1"/>
          <c:order val="1"/>
          <c:tx>
            <c:strRef>
              <c:f>Figure4!$D$2</c:f>
              <c:strCache>
                <c:ptCount val="1"/>
                <c:pt idx="0">
                  <c:v>Services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Figure4!$B$3:$B$11</c:f>
              <c:strCache/>
            </c:strRef>
          </c:cat>
          <c:val>
            <c:numRef>
              <c:f>Figure4!$D$3:$D$11</c:f>
              <c:numCache/>
            </c:numRef>
          </c:val>
        </c:ser>
        <c:axId val="23778603"/>
        <c:axId val="12680836"/>
      </c:barChart>
      <c:catAx>
        <c:axId val="23778603"/>
        <c:scaling>
          <c:orientation val="minMax"/>
        </c:scaling>
        <c:axPos val="b"/>
        <c:delete val="0"/>
        <c:numFmt formatCode="General" sourceLinked="1"/>
        <c:majorTickMark val="out"/>
        <c:minorTickMark val="none"/>
        <c:tickLblPos val="nextTo"/>
        <c:spPr>
          <a:ln>
            <a:solidFill>
              <a:srgbClr val="000000"/>
            </a:solidFill>
            <a:prstDash val="solid"/>
          </a:ln>
        </c:spPr>
        <c:crossAx val="12680836"/>
        <c:crosses val="autoZero"/>
        <c:auto val="1"/>
        <c:lblOffset val="100"/>
        <c:noMultiLvlLbl val="0"/>
      </c:catAx>
      <c:valAx>
        <c:axId val="12680836"/>
        <c:scaling>
          <c:orientation val="minMax"/>
        </c:scaling>
        <c:axPos val="l"/>
        <c:majorGridlines>
          <c:spPr>
            <a:ln w="3175">
              <a:solidFill>
                <a:srgbClr val="C0C0C0"/>
              </a:solidFill>
              <a:prstDash val="sysDash"/>
            </a:ln>
          </c:spPr>
        </c:majorGridlines>
        <c:delete val="0"/>
        <c:numFmt formatCode="0\ %" sourceLinked="0"/>
        <c:majorTickMark val="out"/>
        <c:minorTickMark val="none"/>
        <c:tickLblPos val="nextTo"/>
        <c:spPr>
          <a:noFill/>
          <a:ln w="9525">
            <a:noFill/>
            <a:prstDash val="solid"/>
            <a:round/>
          </a:ln>
        </c:spPr>
        <c:crossAx val="23778603"/>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Figure1!$P$1</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stacked"/>
        <c:varyColors val="0"/>
        <c:ser>
          <c:idx val="0"/>
          <c:order val="0"/>
          <c:tx>
            <c:strRef>
              <c:f>Figure1!$Q$2</c:f>
              <c:strCache>
                <c:ptCount val="1"/>
                <c:pt idx="0">
                  <c:v>Survived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Figure1!$P$3:$P$10</c:f>
              <c:strCache/>
            </c:strRef>
          </c:cat>
          <c:val>
            <c:numRef>
              <c:f>Figure1!$Q$3:$Q$10</c:f>
              <c:numCache/>
            </c:numRef>
          </c:val>
        </c:ser>
        <c:ser>
          <c:idx val="1"/>
          <c:order val="1"/>
          <c:tx>
            <c:strRef>
              <c:f>Figure1!$R$2</c:f>
              <c:strCache>
                <c:ptCount val="1"/>
                <c:pt idx="0">
                  <c:v>Died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Figure1!$P$3:$P$10</c:f>
              <c:strCache/>
            </c:strRef>
          </c:cat>
          <c:val>
            <c:numRef>
              <c:f>Figure1!$R$3:$R$10</c:f>
              <c:numCache/>
            </c:numRef>
          </c:val>
        </c:ser>
        <c:ser>
          <c:idx val="2"/>
          <c:order val="2"/>
          <c:tx>
            <c:strRef>
              <c:f>Figure1!$S$2</c:f>
              <c:strCache>
                <c:ptCount val="1"/>
                <c:pt idx="0">
                  <c:v>Unknown  </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Figure1!$P$3:$P$10</c:f>
              <c:strCache/>
            </c:strRef>
          </c:cat>
          <c:val>
            <c:numRef>
              <c:f>Figure1!$S$3:$S$10</c:f>
              <c:numCache/>
            </c:numRef>
          </c:val>
        </c:ser>
        <c:overlap val="100"/>
        <c:gapWidth val="75"/>
        <c:axId val="59900407"/>
        <c:axId val="2232752"/>
      </c:barChart>
      <c:catAx>
        <c:axId val="5990040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32752"/>
        <c:crosses val="autoZero"/>
        <c:auto val="1"/>
        <c:lblOffset val="100"/>
        <c:noMultiLvlLbl val="0"/>
      </c:catAx>
      <c:valAx>
        <c:axId val="2232752"/>
        <c:scaling>
          <c:orientation val="minMax"/>
          <c:max val="1"/>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900407"/>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Figure1!$W$1</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stacked"/>
        <c:varyColors val="0"/>
        <c:ser>
          <c:idx val="0"/>
          <c:order val="0"/>
          <c:tx>
            <c:strRef>
              <c:f>Figure1!$X$2</c:f>
              <c:strCache>
                <c:ptCount val="1"/>
                <c:pt idx="0">
                  <c:v>Survived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Figure1!$W$3:$W$10</c:f>
              <c:strCache/>
            </c:strRef>
          </c:cat>
          <c:val>
            <c:numRef>
              <c:f>Figure1!$X$3:$X$10</c:f>
              <c:numCache/>
            </c:numRef>
          </c:val>
        </c:ser>
        <c:ser>
          <c:idx val="1"/>
          <c:order val="1"/>
          <c:tx>
            <c:strRef>
              <c:f>Figure1!$Y$2</c:f>
              <c:strCache>
                <c:ptCount val="1"/>
                <c:pt idx="0">
                  <c:v>Died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Figure1!$W$3:$W$10</c:f>
              <c:strCache/>
            </c:strRef>
          </c:cat>
          <c:val>
            <c:numRef>
              <c:f>Figure1!$Y$3:$Y$10</c:f>
              <c:numCache/>
            </c:numRef>
          </c:val>
        </c:ser>
        <c:ser>
          <c:idx val="2"/>
          <c:order val="2"/>
          <c:tx>
            <c:strRef>
              <c:f>Figure1!$Z$2</c:f>
              <c:strCache>
                <c:ptCount val="1"/>
                <c:pt idx="0">
                  <c:v>Unknown  </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Figure1!$W$3:$W$10</c:f>
              <c:strCache/>
            </c:strRef>
          </c:cat>
          <c:val>
            <c:numRef>
              <c:f>Figure1!$Z$3:$Z$10</c:f>
              <c:numCache/>
            </c:numRef>
          </c:val>
        </c:ser>
        <c:overlap val="100"/>
        <c:gapWidth val="75"/>
        <c:axId val="20094769"/>
        <c:axId val="46635194"/>
      </c:barChart>
      <c:catAx>
        <c:axId val="2009476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635194"/>
        <c:crosses val="autoZero"/>
        <c:auto val="1"/>
        <c:lblOffset val="100"/>
        <c:noMultiLvlLbl val="0"/>
      </c:catAx>
      <c:valAx>
        <c:axId val="46635194"/>
        <c:scaling>
          <c:orientation val="minMax"/>
          <c:max val="1"/>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094769"/>
        <c:crosses val="autoZero"/>
        <c:crossBetween val="between"/>
        <c:dispUnits/>
        <c:majorUnit val="0.2"/>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Figure2!$A$3</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Figure2!$B$3</c:f>
              <c:strCache>
                <c:ptCount val="1"/>
                <c:pt idx="0">
                  <c:v>Non-Exporter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Figure2!$G$3:$J$3</c:f>
              <c:numCache/>
            </c:numRef>
          </c:val>
        </c:ser>
        <c:ser>
          <c:idx val="1"/>
          <c:order val="1"/>
          <c:tx>
            <c:strRef>
              <c:f>Figure2!$B$4</c:f>
              <c:strCache>
                <c:ptCount val="1"/>
                <c:pt idx="0">
                  <c:v>Stopped  exporting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Figure2!$G$4:$J$4</c:f>
              <c:numCache/>
            </c:numRef>
          </c:val>
        </c:ser>
        <c:ser>
          <c:idx val="2"/>
          <c:order val="2"/>
          <c:tx>
            <c:strRef>
              <c:f>Figure2!$B$5</c:f>
              <c:strCache>
                <c:ptCount val="1"/>
                <c:pt idx="0">
                  <c:v>Started exporting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Figure2!$G$5:$J$5</c:f>
              <c:numCache/>
            </c:numRef>
          </c:val>
        </c:ser>
        <c:ser>
          <c:idx val="3"/>
          <c:order val="3"/>
          <c:tx>
            <c:strRef>
              <c:f>Figure2!$B$6</c:f>
              <c:strCache>
                <c:ptCount val="1"/>
                <c:pt idx="0">
                  <c:v>Exporter throughout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Figure2!$G$6:$J$6</c:f>
              <c:numCache/>
            </c:numRef>
          </c:val>
        </c:ser>
        <c:overlap val="100"/>
        <c:axId val="17063563"/>
        <c:axId val="19354340"/>
      </c:barChart>
      <c:catAx>
        <c:axId val="170635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354340"/>
        <c:crosses val="autoZero"/>
        <c:auto val="1"/>
        <c:lblOffset val="100"/>
        <c:noMultiLvlLbl val="0"/>
      </c:catAx>
      <c:valAx>
        <c:axId val="19354340"/>
        <c:scaling>
          <c:orientation val="minMax"/>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06356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Figure2!$A$7</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Figure2!$B$7</c:f>
              <c:strCache>
                <c:ptCount val="1"/>
                <c:pt idx="0">
                  <c:v>Non-Exporter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Figure2!$G$7:$J$7</c:f>
              <c:numCache/>
            </c:numRef>
          </c:val>
        </c:ser>
        <c:ser>
          <c:idx val="1"/>
          <c:order val="1"/>
          <c:tx>
            <c:strRef>
              <c:f>Figure2!$B$8</c:f>
              <c:strCache>
                <c:ptCount val="1"/>
                <c:pt idx="0">
                  <c:v>Stopped  exporting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Figure2!$G$8:$J$8</c:f>
              <c:numCache/>
            </c:numRef>
          </c:val>
        </c:ser>
        <c:ser>
          <c:idx val="2"/>
          <c:order val="2"/>
          <c:tx>
            <c:strRef>
              <c:f>Figure2!$B$9</c:f>
              <c:strCache>
                <c:ptCount val="1"/>
                <c:pt idx="0">
                  <c:v>Started exporting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Figure2!$G$9:$J$9</c:f>
              <c:numCache/>
            </c:numRef>
          </c:val>
        </c:ser>
        <c:ser>
          <c:idx val="3"/>
          <c:order val="3"/>
          <c:tx>
            <c:strRef>
              <c:f>Figure2!$B$10</c:f>
              <c:strCache>
                <c:ptCount val="1"/>
                <c:pt idx="0">
                  <c:v>Exporter throughout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Figure2!$G$10:$J$10</c:f>
              <c:numCache/>
            </c:numRef>
          </c:val>
        </c:ser>
        <c:overlap val="100"/>
        <c:axId val="39971333"/>
        <c:axId val="24197678"/>
      </c:barChart>
      <c:catAx>
        <c:axId val="3997133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197678"/>
        <c:crosses val="autoZero"/>
        <c:auto val="1"/>
        <c:lblOffset val="100"/>
        <c:noMultiLvlLbl val="0"/>
      </c:catAx>
      <c:valAx>
        <c:axId val="24197678"/>
        <c:scaling>
          <c:orientation val="minMax"/>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97133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Figure2!$A$11</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Figure2!$B$11</c:f>
              <c:strCache>
                <c:ptCount val="1"/>
                <c:pt idx="0">
                  <c:v>Non-Exporter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Figure2!$G$11:$J$11</c:f>
              <c:numCache/>
            </c:numRef>
          </c:val>
        </c:ser>
        <c:ser>
          <c:idx val="1"/>
          <c:order val="1"/>
          <c:tx>
            <c:strRef>
              <c:f>Figure2!$B$12</c:f>
              <c:strCache>
                <c:ptCount val="1"/>
                <c:pt idx="0">
                  <c:v>Stopped  exporting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Figure2!$G$12:$J$12</c:f>
              <c:numCache/>
            </c:numRef>
          </c:val>
        </c:ser>
        <c:ser>
          <c:idx val="2"/>
          <c:order val="2"/>
          <c:tx>
            <c:strRef>
              <c:f>Figure2!$B$13</c:f>
              <c:strCache>
                <c:ptCount val="1"/>
                <c:pt idx="0">
                  <c:v>Started exporting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Figure2!$G$13:$J$13</c:f>
              <c:numCache/>
            </c:numRef>
          </c:val>
        </c:ser>
        <c:ser>
          <c:idx val="3"/>
          <c:order val="3"/>
          <c:tx>
            <c:strRef>
              <c:f>Figure2!$B$14</c:f>
              <c:strCache>
                <c:ptCount val="1"/>
                <c:pt idx="0">
                  <c:v>Exporter throughout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Figure2!$G$14:$J$14</c:f>
              <c:numCache/>
            </c:numRef>
          </c:val>
        </c:ser>
        <c:overlap val="100"/>
        <c:axId val="16452511"/>
        <c:axId val="13854872"/>
      </c:barChart>
      <c:catAx>
        <c:axId val="1645251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854872"/>
        <c:crosses val="autoZero"/>
        <c:auto val="1"/>
        <c:lblOffset val="100"/>
        <c:noMultiLvlLbl val="0"/>
      </c:catAx>
      <c:valAx>
        <c:axId val="13854872"/>
        <c:scaling>
          <c:orientation val="minMax"/>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45251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Figure2!$A$15</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Figure2!$B$15</c:f>
              <c:strCache>
                <c:ptCount val="1"/>
                <c:pt idx="0">
                  <c:v>Non-Exporter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Figure2!$G$15:$J$15</c:f>
              <c:numCache/>
            </c:numRef>
          </c:val>
        </c:ser>
        <c:ser>
          <c:idx val="1"/>
          <c:order val="1"/>
          <c:tx>
            <c:strRef>
              <c:f>Figure2!$B$16</c:f>
              <c:strCache>
                <c:ptCount val="1"/>
                <c:pt idx="0">
                  <c:v>Stopped  exporting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Figure2!$G$16:$J$16</c:f>
              <c:numCache/>
            </c:numRef>
          </c:val>
        </c:ser>
        <c:ser>
          <c:idx val="2"/>
          <c:order val="2"/>
          <c:tx>
            <c:strRef>
              <c:f>Figure2!$B$17</c:f>
              <c:strCache>
                <c:ptCount val="1"/>
                <c:pt idx="0">
                  <c:v>Started exporting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Figure2!$G$17:$J$17</c:f>
              <c:numCache/>
            </c:numRef>
          </c:val>
        </c:ser>
        <c:ser>
          <c:idx val="3"/>
          <c:order val="3"/>
          <c:tx>
            <c:strRef>
              <c:f>Figure2!$B$18</c:f>
              <c:strCache>
                <c:ptCount val="1"/>
                <c:pt idx="0">
                  <c:v>Exporter throughout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Figure2!$G$18:$J$18</c:f>
              <c:numCache/>
            </c:numRef>
          </c:val>
        </c:ser>
        <c:overlap val="100"/>
        <c:axId val="57584985"/>
        <c:axId val="48502818"/>
      </c:barChart>
      <c:catAx>
        <c:axId val="5758498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502818"/>
        <c:crosses val="autoZero"/>
        <c:auto val="1"/>
        <c:lblOffset val="100"/>
        <c:noMultiLvlLbl val="0"/>
      </c:catAx>
      <c:valAx>
        <c:axId val="48502818"/>
        <c:scaling>
          <c:orientation val="minMax"/>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584985"/>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Figure2!$A$19</c:f>
        </c:strRef>
      </c:tx>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percentStacked"/>
        <c:varyColors val="0"/>
        <c:ser>
          <c:idx val="0"/>
          <c:order val="0"/>
          <c:tx>
            <c:strRef>
              <c:f>Figure2!$B$19</c:f>
              <c:strCache>
                <c:ptCount val="1"/>
                <c:pt idx="0">
                  <c:v>Non-Exporter</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Figure2!$G$19:$J$19</c:f>
              <c:numCache/>
            </c:numRef>
          </c:val>
        </c:ser>
        <c:ser>
          <c:idx val="1"/>
          <c:order val="1"/>
          <c:tx>
            <c:strRef>
              <c:f>Figure2!$B$20</c:f>
              <c:strCache>
                <c:ptCount val="1"/>
                <c:pt idx="0">
                  <c:v>Stopped  exporting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Figure2!$G$20:$J$20</c:f>
              <c:numCache/>
            </c:numRef>
          </c:val>
        </c:ser>
        <c:ser>
          <c:idx val="2"/>
          <c:order val="2"/>
          <c:tx>
            <c:strRef>
              <c:f>Figure2!$B$21</c:f>
              <c:strCache>
                <c:ptCount val="1"/>
                <c:pt idx="0">
                  <c:v>Started exporting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Figure2!$G$21:$J$21</c:f>
              <c:numCache/>
            </c:numRef>
          </c:val>
        </c:ser>
        <c:ser>
          <c:idx val="3"/>
          <c:order val="3"/>
          <c:tx>
            <c:strRef>
              <c:f>Figure2!$B$22</c:f>
              <c:strCache>
                <c:ptCount val="1"/>
                <c:pt idx="0">
                  <c:v>Exporter throughout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Figure2!$G$2:$J$2</c:f>
              <c:strCache/>
            </c:strRef>
          </c:cat>
          <c:val>
            <c:numRef>
              <c:f>Figure2!$G$22:$J$22</c:f>
              <c:numCache/>
            </c:numRef>
          </c:val>
        </c:ser>
        <c:overlap val="100"/>
        <c:axId val="33872179"/>
        <c:axId val="36414156"/>
      </c:barChart>
      <c:catAx>
        <c:axId val="3387217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414156"/>
        <c:crosses val="autoZero"/>
        <c:auto val="1"/>
        <c:lblOffset val="100"/>
        <c:noMultiLvlLbl val="0"/>
      </c:catAx>
      <c:valAx>
        <c:axId val="36414156"/>
        <c:scaling>
          <c:orientation val="minMax"/>
        </c:scaling>
        <c:axPos val="l"/>
        <c:majorGridlines>
          <c:spPr>
            <a:ln w="9525" cap="flat" cmpd="sng">
              <a:solidFill>
                <a:schemeClr val="tx1">
                  <a:lumMod val="15000"/>
                  <a:lumOff val="85000"/>
                </a:schemeClr>
              </a:solidFill>
              <a:round/>
            </a:ln>
          </c:spPr>
        </c:majorGridlines>
        <c:delete val="0"/>
        <c:numFmt formatCode="0\ %"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872179"/>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0.21025</cdr:x>
      <cdr:y>0.89325</cdr:y>
    </cdr:from>
    <cdr:to>
      <cdr:x>0.7205</cdr:x>
      <cdr:y>0.95975</cdr:y>
    </cdr:to>
    <cdr:sp macro="" textlink="">
      <cdr:nvSpPr>
        <cdr:cNvPr id="2" name="Rectangle 1"/>
        <cdr:cNvSpPr/>
      </cdr:nvSpPr>
      <cdr:spPr>
        <a:xfrm>
          <a:off x="952500" y="2543175"/>
          <a:ext cx="2333625" cy="1905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13</xdr:col>
      <xdr:colOff>0</xdr:colOff>
      <xdr:row>42</xdr:row>
      <xdr:rowOff>0</xdr:rowOff>
    </xdr:to>
    <xdr:grpSp>
      <xdr:nvGrpSpPr>
        <xdr:cNvPr id="3" name="Group 2"/>
        <xdr:cNvGrpSpPr/>
      </xdr:nvGrpSpPr>
      <xdr:grpSpPr>
        <a:xfrm>
          <a:off x="85725" y="2171700"/>
          <a:ext cx="9105900" cy="5715000"/>
          <a:chOff x="85725" y="2171700"/>
          <a:chExt cx="9105900" cy="5715000"/>
        </a:xfrm>
      </xdr:grpSpPr>
      <xdr:graphicFrame macro="">
        <xdr:nvGraphicFramePr>
          <xdr:cNvPr id="9" name="Chart 8"/>
          <xdr:cNvGraphicFramePr/>
        </xdr:nvGraphicFramePr>
        <xdr:xfrm>
          <a:off x="103937" y="2175986"/>
          <a:ext cx="4514250" cy="2853214"/>
        </xdr:xfrm>
        <a:graphic>
          <a:graphicData uri="http://schemas.openxmlformats.org/drawingml/2006/chart">
            <c:chart xmlns:c="http://schemas.openxmlformats.org/drawingml/2006/chart" r:id="rId1"/>
          </a:graphicData>
        </a:graphic>
      </xdr:graphicFrame>
      <xdr:graphicFrame macro="">
        <xdr:nvGraphicFramePr>
          <xdr:cNvPr id="12" name="Chart 11"/>
          <xdr:cNvGraphicFramePr/>
        </xdr:nvGraphicFramePr>
        <xdr:xfrm>
          <a:off x="4620463" y="2171700"/>
          <a:ext cx="4571162" cy="2857500"/>
        </xdr:xfrm>
        <a:graphic>
          <a:graphicData uri="http://schemas.openxmlformats.org/drawingml/2006/chart">
            <c:chart xmlns:c="http://schemas.openxmlformats.org/drawingml/2006/chart" r:id="rId2"/>
          </a:graphicData>
        </a:graphic>
      </xdr:graphicFrame>
      <xdr:graphicFrame macro="">
        <xdr:nvGraphicFramePr>
          <xdr:cNvPr id="13" name="Chart 12"/>
          <xdr:cNvGraphicFramePr/>
        </xdr:nvGraphicFramePr>
        <xdr:xfrm>
          <a:off x="85725" y="5029200"/>
          <a:ext cx="4534738" cy="2857500"/>
        </xdr:xfrm>
        <a:graphic>
          <a:graphicData uri="http://schemas.openxmlformats.org/drawingml/2006/chart">
            <c:chart xmlns:c="http://schemas.openxmlformats.org/drawingml/2006/chart" r:id="rId3"/>
          </a:graphicData>
        </a:graphic>
      </xdr:graphicFrame>
      <xdr:graphicFrame macro="">
        <xdr:nvGraphicFramePr>
          <xdr:cNvPr id="14" name="Chart 13"/>
          <xdr:cNvGraphicFramePr/>
        </xdr:nvGraphicFramePr>
        <xdr:xfrm>
          <a:off x="4620463" y="5029200"/>
          <a:ext cx="4571162" cy="2857500"/>
        </xdr:xfrm>
        <a:graphic>
          <a:graphicData uri="http://schemas.openxmlformats.org/drawingml/2006/chart">
            <c:chart xmlns:c="http://schemas.openxmlformats.org/drawingml/2006/chart" r:id="rId4"/>
          </a:graphicData>
        </a:graphic>
      </xdr:graphicFrame>
    </xdr:grpSp>
    <xdr:clientData/>
  </xdr:twoCellAnchor>
  <xdr:twoCellAnchor>
    <xdr:from>
      <xdr:col>3</xdr:col>
      <xdr:colOff>0</xdr:colOff>
      <xdr:row>25</xdr:row>
      <xdr:rowOff>95250</xdr:rowOff>
    </xdr:from>
    <xdr:to>
      <xdr:col>6</xdr:col>
      <xdr:colOff>0</xdr:colOff>
      <xdr:row>26</xdr:row>
      <xdr:rowOff>95250</xdr:rowOff>
    </xdr:to>
    <xdr:sp macro="" textlink="">
      <xdr:nvSpPr>
        <xdr:cNvPr id="2" name="Rectangle 1"/>
        <xdr:cNvSpPr/>
      </xdr:nvSpPr>
      <xdr:spPr>
        <a:xfrm>
          <a:off x="1524000" y="4743450"/>
          <a:ext cx="2333625" cy="1905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twoCellAnchor>
    <xdr:from>
      <xdr:col>2</xdr:col>
      <xdr:colOff>514350</xdr:colOff>
      <xdr:row>40</xdr:row>
      <xdr:rowOff>123825</xdr:rowOff>
    </xdr:from>
    <xdr:to>
      <xdr:col>5</xdr:col>
      <xdr:colOff>600075</xdr:colOff>
      <xdr:row>41</xdr:row>
      <xdr:rowOff>123825</xdr:rowOff>
    </xdr:to>
    <xdr:sp macro="" textlink="">
      <xdr:nvSpPr>
        <xdr:cNvPr id="7" name="Rectangle 6"/>
        <xdr:cNvSpPr/>
      </xdr:nvSpPr>
      <xdr:spPr>
        <a:xfrm>
          <a:off x="1362075" y="7629525"/>
          <a:ext cx="2333625" cy="1905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1</xdr:row>
      <xdr:rowOff>66675</xdr:rowOff>
    </xdr:from>
    <xdr:to>
      <xdr:col>25</xdr:col>
      <xdr:colOff>742950</xdr:colOff>
      <xdr:row>63</xdr:row>
      <xdr:rowOff>104775</xdr:rowOff>
    </xdr:to>
    <xdr:grpSp>
      <xdr:nvGrpSpPr>
        <xdr:cNvPr id="4" name="Group 3"/>
        <xdr:cNvGrpSpPr/>
      </xdr:nvGrpSpPr>
      <xdr:grpSpPr>
        <a:xfrm>
          <a:off x="7867650" y="561975"/>
          <a:ext cx="9144000" cy="9486900"/>
          <a:chOff x="7251700" y="0"/>
          <a:chExt cx="9153525" cy="11430000"/>
        </a:xfrm>
      </xdr:grpSpPr>
      <xdr:graphicFrame macro="">
        <xdr:nvGraphicFramePr>
          <xdr:cNvPr id="3" name="Chart 2"/>
          <xdr:cNvGraphicFramePr/>
        </xdr:nvGraphicFramePr>
        <xdr:xfrm>
          <a:off x="7251700" y="14288"/>
          <a:ext cx="4583628" cy="2843213"/>
        </xdr:xfrm>
        <a:graphic>
          <a:graphicData uri="http://schemas.openxmlformats.org/drawingml/2006/chart">
            <c:chart xmlns:c="http://schemas.openxmlformats.org/drawingml/2006/chart" r:id="rId1"/>
          </a:graphicData>
        </a:graphic>
      </xdr:graphicFrame>
      <xdr:graphicFrame macro="">
        <xdr:nvGraphicFramePr>
          <xdr:cNvPr id="19" name="Chart 18"/>
          <xdr:cNvGraphicFramePr/>
        </xdr:nvGraphicFramePr>
        <xdr:xfrm>
          <a:off x="11835328" y="0"/>
          <a:ext cx="4569897" cy="2843213"/>
        </xdr:xfrm>
        <a:graphic>
          <a:graphicData uri="http://schemas.openxmlformats.org/drawingml/2006/chart">
            <c:chart xmlns:c="http://schemas.openxmlformats.org/drawingml/2006/chart" r:id="rId2"/>
          </a:graphicData>
        </a:graphic>
      </xdr:graphicFrame>
      <xdr:graphicFrame macro="">
        <xdr:nvGraphicFramePr>
          <xdr:cNvPr id="20" name="Chart 19"/>
          <xdr:cNvGraphicFramePr/>
        </xdr:nvGraphicFramePr>
        <xdr:xfrm>
          <a:off x="7251700" y="2871788"/>
          <a:ext cx="4583628" cy="2843213"/>
        </xdr:xfrm>
        <a:graphic>
          <a:graphicData uri="http://schemas.openxmlformats.org/drawingml/2006/chart">
            <c:chart xmlns:c="http://schemas.openxmlformats.org/drawingml/2006/chart" r:id="rId3"/>
          </a:graphicData>
        </a:graphic>
      </xdr:graphicFrame>
      <xdr:graphicFrame macro="">
        <xdr:nvGraphicFramePr>
          <xdr:cNvPr id="21" name="Chart 20"/>
          <xdr:cNvGraphicFramePr/>
        </xdr:nvGraphicFramePr>
        <xdr:xfrm>
          <a:off x="11835328" y="2857500"/>
          <a:ext cx="4569897" cy="2843213"/>
        </xdr:xfrm>
        <a:graphic>
          <a:graphicData uri="http://schemas.openxmlformats.org/drawingml/2006/chart">
            <c:chart xmlns:c="http://schemas.openxmlformats.org/drawingml/2006/chart" r:id="rId4"/>
          </a:graphicData>
        </a:graphic>
      </xdr:graphicFrame>
      <xdr:graphicFrame macro="">
        <xdr:nvGraphicFramePr>
          <xdr:cNvPr id="22" name="Chart 21"/>
          <xdr:cNvGraphicFramePr/>
        </xdr:nvGraphicFramePr>
        <xdr:xfrm>
          <a:off x="7251700" y="5729288"/>
          <a:ext cx="4583628" cy="2843213"/>
        </xdr:xfrm>
        <a:graphic>
          <a:graphicData uri="http://schemas.openxmlformats.org/drawingml/2006/chart">
            <c:chart xmlns:c="http://schemas.openxmlformats.org/drawingml/2006/chart" r:id="rId5"/>
          </a:graphicData>
        </a:graphic>
      </xdr:graphicFrame>
      <xdr:graphicFrame macro="">
        <xdr:nvGraphicFramePr>
          <xdr:cNvPr id="23" name="Chart 22"/>
          <xdr:cNvGraphicFramePr/>
        </xdr:nvGraphicFramePr>
        <xdr:xfrm>
          <a:off x="11835328" y="5715000"/>
          <a:ext cx="4569897" cy="2843213"/>
        </xdr:xfrm>
        <a:graphic>
          <a:graphicData uri="http://schemas.openxmlformats.org/drawingml/2006/chart">
            <c:chart xmlns:c="http://schemas.openxmlformats.org/drawingml/2006/chart" r:id="rId6"/>
          </a:graphicData>
        </a:graphic>
      </xdr:graphicFrame>
      <xdr:graphicFrame macro="">
        <xdr:nvGraphicFramePr>
          <xdr:cNvPr id="24" name="Chart 23"/>
          <xdr:cNvGraphicFramePr/>
        </xdr:nvGraphicFramePr>
        <xdr:xfrm>
          <a:off x="7251700" y="8586788"/>
          <a:ext cx="4583628" cy="2843213"/>
        </xdr:xfrm>
        <a:graphic>
          <a:graphicData uri="http://schemas.openxmlformats.org/drawingml/2006/chart">
            <c:chart xmlns:c="http://schemas.openxmlformats.org/drawingml/2006/chart" r:id="rId7"/>
          </a:graphicData>
        </a:graphic>
      </xdr:graphicFrame>
      <xdr:graphicFrame macro="">
        <xdr:nvGraphicFramePr>
          <xdr:cNvPr id="25" name="Chart 24"/>
          <xdr:cNvGraphicFramePr/>
        </xdr:nvGraphicFramePr>
        <xdr:xfrm>
          <a:off x="11835328" y="8572500"/>
          <a:ext cx="4569897" cy="2843213"/>
        </xdr:xfrm>
        <a:graphic>
          <a:graphicData uri="http://schemas.openxmlformats.org/drawingml/2006/chart">
            <c:chart xmlns:c="http://schemas.openxmlformats.org/drawingml/2006/chart" r:id="rId8"/>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1</xdr:row>
      <xdr:rowOff>57150</xdr:rowOff>
    </xdr:from>
    <xdr:to>
      <xdr:col>16</xdr:col>
      <xdr:colOff>819150</xdr:colOff>
      <xdr:row>37</xdr:row>
      <xdr:rowOff>57150</xdr:rowOff>
    </xdr:to>
    <xdr:grpSp>
      <xdr:nvGrpSpPr>
        <xdr:cNvPr id="2" name="Group 1"/>
        <xdr:cNvGrpSpPr/>
      </xdr:nvGrpSpPr>
      <xdr:grpSpPr>
        <a:xfrm>
          <a:off x="8020050" y="247650"/>
          <a:ext cx="7391400" cy="6858000"/>
          <a:chOff x="7799475" y="190500"/>
          <a:chExt cx="7394400" cy="6858262"/>
        </a:xfrm>
      </xdr:grpSpPr>
      <xdr:graphicFrame macro="">
        <xdr:nvGraphicFramePr>
          <xdr:cNvPr id="17" name="Chart 16"/>
          <xdr:cNvGraphicFramePr/>
        </xdr:nvGraphicFramePr>
        <xdr:xfrm>
          <a:off x="11494826" y="195644"/>
          <a:ext cx="3697200" cy="1709422"/>
        </xdr:xfrm>
        <a:graphic>
          <a:graphicData uri="http://schemas.openxmlformats.org/drawingml/2006/chart">
            <c:chart xmlns:c="http://schemas.openxmlformats.org/drawingml/2006/chart" r:id="rId1"/>
          </a:graphicData>
        </a:graphic>
      </xdr:graphicFrame>
      <xdr:graphicFrame macro="">
        <xdr:nvGraphicFramePr>
          <xdr:cNvPr id="3" name="Chart 2"/>
          <xdr:cNvGraphicFramePr/>
        </xdr:nvGraphicFramePr>
        <xdr:xfrm>
          <a:off x="7799475" y="190500"/>
          <a:ext cx="3697200" cy="1709422"/>
        </xdr:xfrm>
        <a:graphic>
          <a:graphicData uri="http://schemas.openxmlformats.org/drawingml/2006/chart">
            <c:chart xmlns:c="http://schemas.openxmlformats.org/drawingml/2006/chart" r:id="rId2"/>
          </a:graphicData>
        </a:graphic>
      </xdr:graphicFrame>
      <xdr:graphicFrame macro="">
        <xdr:nvGraphicFramePr>
          <xdr:cNvPr id="20" name="Chart 19"/>
          <xdr:cNvGraphicFramePr/>
        </xdr:nvGraphicFramePr>
        <xdr:xfrm>
          <a:off x="7801324" y="1905066"/>
          <a:ext cx="3697200" cy="1709422"/>
        </xdr:xfrm>
        <a:graphic>
          <a:graphicData uri="http://schemas.openxmlformats.org/drawingml/2006/chart">
            <c:chart xmlns:c="http://schemas.openxmlformats.org/drawingml/2006/chart" r:id="rId3"/>
          </a:graphicData>
        </a:graphic>
      </xdr:graphicFrame>
      <xdr:graphicFrame macro="">
        <xdr:nvGraphicFramePr>
          <xdr:cNvPr id="21" name="Chart 20"/>
          <xdr:cNvGraphicFramePr/>
        </xdr:nvGraphicFramePr>
        <xdr:xfrm>
          <a:off x="11496675" y="1910209"/>
          <a:ext cx="3697200" cy="1709422"/>
        </xdr:xfrm>
        <a:graphic>
          <a:graphicData uri="http://schemas.openxmlformats.org/drawingml/2006/chart">
            <c:chart xmlns:c="http://schemas.openxmlformats.org/drawingml/2006/chart" r:id="rId4"/>
          </a:graphicData>
        </a:graphic>
      </xdr:graphicFrame>
      <xdr:graphicFrame macro="">
        <xdr:nvGraphicFramePr>
          <xdr:cNvPr id="22" name="Chart 21"/>
          <xdr:cNvGraphicFramePr/>
        </xdr:nvGraphicFramePr>
        <xdr:xfrm>
          <a:off x="7801324" y="3619631"/>
          <a:ext cx="3697200" cy="1709422"/>
        </xdr:xfrm>
        <a:graphic>
          <a:graphicData uri="http://schemas.openxmlformats.org/drawingml/2006/chart">
            <c:chart xmlns:c="http://schemas.openxmlformats.org/drawingml/2006/chart" r:id="rId5"/>
          </a:graphicData>
        </a:graphic>
      </xdr:graphicFrame>
      <xdr:graphicFrame macro="">
        <xdr:nvGraphicFramePr>
          <xdr:cNvPr id="23" name="Chart 22"/>
          <xdr:cNvGraphicFramePr/>
        </xdr:nvGraphicFramePr>
        <xdr:xfrm>
          <a:off x="11496675" y="3619631"/>
          <a:ext cx="3697200" cy="1709422"/>
        </xdr:xfrm>
        <a:graphic>
          <a:graphicData uri="http://schemas.openxmlformats.org/drawingml/2006/chart">
            <c:chart xmlns:c="http://schemas.openxmlformats.org/drawingml/2006/chart" r:id="rId6"/>
          </a:graphicData>
        </a:graphic>
      </xdr:graphicFrame>
      <xdr:graphicFrame macro="">
        <xdr:nvGraphicFramePr>
          <xdr:cNvPr id="24" name="Chart 23"/>
          <xdr:cNvGraphicFramePr/>
        </xdr:nvGraphicFramePr>
        <xdr:xfrm>
          <a:off x="7801324" y="5339340"/>
          <a:ext cx="3697200" cy="1709422"/>
        </xdr:xfrm>
        <a:graphic>
          <a:graphicData uri="http://schemas.openxmlformats.org/drawingml/2006/chart">
            <c:chart xmlns:c="http://schemas.openxmlformats.org/drawingml/2006/chart" r:id="rId7"/>
          </a:graphicData>
        </a:graphic>
      </xdr:graphicFrame>
      <xdr:graphicFrame macro="">
        <xdr:nvGraphicFramePr>
          <xdr:cNvPr id="25" name="Chart 24"/>
          <xdr:cNvGraphicFramePr/>
        </xdr:nvGraphicFramePr>
        <xdr:xfrm>
          <a:off x="11496675" y="5334197"/>
          <a:ext cx="3697200" cy="1709422"/>
        </xdr:xfrm>
        <a:graphic>
          <a:graphicData uri="http://schemas.openxmlformats.org/drawingml/2006/chart">
            <c:chart xmlns:c="http://schemas.openxmlformats.org/drawingml/2006/chart" r:id="rId8"/>
          </a:graphicData>
        </a:graphic>
      </xdr:graphicFrame>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14</xdr:row>
      <xdr:rowOff>123825</xdr:rowOff>
    </xdr:from>
    <xdr:to>
      <xdr:col>9</xdr:col>
      <xdr:colOff>85725</xdr:colOff>
      <xdr:row>36</xdr:row>
      <xdr:rowOff>114300</xdr:rowOff>
    </xdr:to>
    <xdr:graphicFrame macro="">
      <xdr:nvGraphicFramePr>
        <xdr:cNvPr id="3" name="Chart 2"/>
        <xdr:cNvGraphicFramePr/>
      </xdr:nvGraphicFramePr>
      <xdr:xfrm>
        <a:off x="257175" y="3000375"/>
        <a:ext cx="7620000" cy="4552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Composite">
  <a:themeElements>
    <a:clrScheme name="4 Industry, trade and services">
      <a:dk1>
        <a:sysClr val="windowText" lastClr="000000"/>
      </a:dk1>
      <a:lt1>
        <a:sysClr val="window" lastClr="FFFFFF"/>
      </a:lt1>
      <a:dk2>
        <a:srgbClr val="1F497D"/>
      </a:dk2>
      <a:lt2>
        <a:srgbClr val="EEECE1"/>
      </a:lt2>
      <a:accent1>
        <a:srgbClr val="00A5E6"/>
      </a:accent1>
      <a:accent2>
        <a:srgbClr val="F06423"/>
      </a:accent2>
      <a:accent3>
        <a:srgbClr val="286EB4"/>
      </a:accent3>
      <a:accent4>
        <a:srgbClr val="FAA519"/>
      </a:accent4>
      <a:accent5>
        <a:srgbClr val="32AFAF"/>
      </a:accent5>
      <a:accent6>
        <a:srgbClr val="5FB441"/>
      </a:accent6>
      <a:hlink>
        <a:srgbClr val="0000FF"/>
      </a:hlink>
      <a:folHlink>
        <a:srgbClr val="800080"/>
      </a:folHlink>
    </a:clrScheme>
    <a:fontScheme name="Composite">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6"/>
  <sheetViews>
    <sheetView tabSelected="1" workbookViewId="0" topLeftCell="A1"/>
  </sheetViews>
  <sheetFormatPr defaultColWidth="8.88671875" defaultRowHeight="16.5"/>
  <cols>
    <col min="1" max="1" width="1.1171875" style="86" customWidth="1"/>
    <col min="2" max="2" width="12.77734375" style="86" customWidth="1"/>
    <col min="3" max="3" width="8.77734375" style="86" bestFit="1" customWidth="1"/>
    <col min="4" max="4" width="7.4453125" style="86" bestFit="1" customWidth="1"/>
    <col min="5" max="5" width="8.3359375" style="86" customWidth="1"/>
    <col min="6" max="6" width="6.3359375" style="86" customWidth="1"/>
    <col min="7" max="7" width="7.88671875" style="86" customWidth="1"/>
    <col min="8" max="8" width="6.3359375" style="86" customWidth="1"/>
    <col min="9" max="16384" width="8.88671875" style="86" customWidth="1"/>
  </cols>
  <sheetData>
    <row r="2" ht="15">
      <c r="B2" s="207" t="s">
        <v>84</v>
      </c>
    </row>
    <row r="3" spans="2:8" ht="16.5">
      <c r="B3" s="196"/>
      <c r="C3" s="201" t="s">
        <v>83</v>
      </c>
      <c r="D3" s="191"/>
      <c r="E3" s="201" t="s">
        <v>82</v>
      </c>
      <c r="F3" s="191"/>
      <c r="G3" s="201" t="s">
        <v>81</v>
      </c>
      <c r="H3" s="191"/>
    </row>
    <row r="4" spans="2:8" ht="16.5">
      <c r="B4" s="190" t="s">
        <v>15</v>
      </c>
      <c r="C4" s="202" t="s">
        <v>43</v>
      </c>
      <c r="D4" s="192" t="s">
        <v>80</v>
      </c>
      <c r="E4" s="202" t="s">
        <v>43</v>
      </c>
      <c r="F4" s="192" t="s">
        <v>80</v>
      </c>
      <c r="G4" s="202" t="s">
        <v>43</v>
      </c>
      <c r="H4" s="192" t="s">
        <v>80</v>
      </c>
    </row>
    <row r="5" spans="2:9" ht="16.5">
      <c r="B5" s="228" t="s">
        <v>58</v>
      </c>
      <c r="C5" s="230">
        <v>22346729</v>
      </c>
      <c r="D5" s="231">
        <v>99.80493789493755</v>
      </c>
      <c r="E5" s="230">
        <v>133767348</v>
      </c>
      <c r="F5" s="231">
        <v>67.04889760053466</v>
      </c>
      <c r="G5" s="230">
        <v>6184825.1</v>
      </c>
      <c r="H5" s="231">
        <v>57.51897009989821</v>
      </c>
      <c r="I5" s="87"/>
    </row>
    <row r="6" spans="2:9" ht="16.5">
      <c r="B6" s="229" t="s">
        <v>79</v>
      </c>
      <c r="C6" s="199">
        <v>566006</v>
      </c>
      <c r="D6" s="197">
        <v>99.84629138207015</v>
      </c>
      <c r="E6" s="199">
        <v>2718355</v>
      </c>
      <c r="F6" s="197">
        <v>70.07425446639604</v>
      </c>
      <c r="G6" s="199">
        <v>189085.7</v>
      </c>
      <c r="H6" s="197">
        <v>62.166520260389866</v>
      </c>
      <c r="I6" s="87"/>
    </row>
    <row r="7" spans="2:9" ht="16.5">
      <c r="B7" s="195" t="s">
        <v>78</v>
      </c>
      <c r="C7" s="200">
        <v>312608</v>
      </c>
      <c r="D7" s="198">
        <v>99.78471440270242</v>
      </c>
      <c r="E7" s="200">
        <v>1872997</v>
      </c>
      <c r="F7" s="198">
        <v>75.5069548963506</v>
      </c>
      <c r="G7" s="200">
        <v>18245.8</v>
      </c>
      <c r="H7" s="198">
        <v>62.290499731445045</v>
      </c>
      <c r="I7" s="87"/>
    </row>
    <row r="8" spans="2:9" ht="16.5">
      <c r="B8" s="195" t="s">
        <v>77</v>
      </c>
      <c r="C8" s="200">
        <v>1007441</v>
      </c>
      <c r="D8" s="198">
        <v>99.85885029495523</v>
      </c>
      <c r="E8" s="200">
        <v>3521520</v>
      </c>
      <c r="F8" s="198">
        <v>69.76547059224426</v>
      </c>
      <c r="G8" s="200">
        <v>84141.5</v>
      </c>
      <c r="H8" s="198">
        <v>56.01373876149106</v>
      </c>
      <c r="I8" s="87"/>
    </row>
    <row r="9" spans="2:9" ht="16.5">
      <c r="B9" s="195" t="s">
        <v>9</v>
      </c>
      <c r="C9" s="200">
        <v>213358</v>
      </c>
      <c r="D9" s="198">
        <v>99.70003468348972</v>
      </c>
      <c r="E9" s="200">
        <v>1602105</v>
      </c>
      <c r="F9" s="198">
        <v>65.01409083674291</v>
      </c>
      <c r="G9" s="200">
        <v>119935.9</v>
      </c>
      <c r="H9" s="198">
        <v>62.4968837520709</v>
      </c>
      <c r="I9" s="87"/>
    </row>
    <row r="10" spans="2:9" ht="16.5">
      <c r="B10" s="195" t="s">
        <v>76</v>
      </c>
      <c r="C10" s="200">
        <v>2189737</v>
      </c>
      <c r="D10" s="198">
        <v>99.51409689839464</v>
      </c>
      <c r="E10" s="200">
        <v>26401395</v>
      </c>
      <c r="F10" s="198">
        <v>62.53073369797315</v>
      </c>
      <c r="G10" s="200">
        <v>1385501.1</v>
      </c>
      <c r="H10" s="198">
        <v>53.31900494341001</v>
      </c>
      <c r="I10" s="87"/>
    </row>
    <row r="11" spans="2:9" ht="16.5">
      <c r="B11" s="195" t="s">
        <v>75</v>
      </c>
      <c r="C11" s="200">
        <v>58408</v>
      </c>
      <c r="D11" s="198">
        <v>99.74147377071634</v>
      </c>
      <c r="E11" s="200">
        <v>393545</v>
      </c>
      <c r="F11" s="198">
        <v>78.10796732266958</v>
      </c>
      <c r="G11" s="200">
        <v>9337.6</v>
      </c>
      <c r="H11" s="198">
        <v>74.86934544208361</v>
      </c>
      <c r="I11" s="87"/>
    </row>
    <row r="12" spans="2:9" ht="16.5">
      <c r="B12" s="195" t="s">
        <v>74</v>
      </c>
      <c r="C12" s="200">
        <v>146741</v>
      </c>
      <c r="D12" s="198"/>
      <c r="E12" s="200">
        <v>1097444</v>
      </c>
      <c r="F12" s="198"/>
      <c r="G12" s="200">
        <v>88360.1</v>
      </c>
      <c r="H12" s="198"/>
      <c r="I12" s="87"/>
    </row>
    <row r="13" spans="2:9" ht="16.5">
      <c r="B13" s="195" t="s">
        <v>73</v>
      </c>
      <c r="C13" s="200">
        <v>726581</v>
      </c>
      <c r="D13" s="198">
        <v>99.9446723765141</v>
      </c>
      <c r="E13" s="200">
        <v>2198986</v>
      </c>
      <c r="F13" s="198">
        <v>86.52606246697341</v>
      </c>
      <c r="G13" s="200">
        <v>54702.7</v>
      </c>
      <c r="H13" s="198">
        <v>72.81724668069401</v>
      </c>
      <c r="I13" s="87"/>
    </row>
    <row r="14" spans="2:9" ht="16.5">
      <c r="B14" s="195" t="s">
        <v>72</v>
      </c>
      <c r="C14" s="200">
        <v>2385077</v>
      </c>
      <c r="D14" s="198">
        <v>99.88474166662125</v>
      </c>
      <c r="E14" s="200">
        <v>10923323</v>
      </c>
      <c r="F14" s="198">
        <v>73.89890420708058</v>
      </c>
      <c r="G14" s="200">
        <v>434156</v>
      </c>
      <c r="H14" s="198">
        <v>62.96347395866923</v>
      </c>
      <c r="I14" s="87"/>
    </row>
    <row r="15" spans="2:9" ht="16.5">
      <c r="B15" s="195" t="s">
        <v>71</v>
      </c>
      <c r="C15" s="200">
        <v>2882419</v>
      </c>
      <c r="D15" s="198"/>
      <c r="E15" s="200">
        <v>15495621</v>
      </c>
      <c r="F15" s="198"/>
      <c r="G15" s="200">
        <v>890597.2</v>
      </c>
      <c r="H15" s="198"/>
      <c r="I15" s="87"/>
    </row>
    <row r="16" spans="2:9" ht="16.5">
      <c r="B16" s="195" t="s">
        <v>70</v>
      </c>
      <c r="C16" s="200">
        <v>148573</v>
      </c>
      <c r="D16" s="198">
        <v>99.72942593876411</v>
      </c>
      <c r="E16" s="200">
        <v>1002905</v>
      </c>
      <c r="F16" s="198">
        <v>68.27894965126308</v>
      </c>
      <c r="G16" s="200">
        <v>19115.1</v>
      </c>
      <c r="H16" s="198">
        <v>54.76246527614293</v>
      </c>
      <c r="I16" s="87"/>
    </row>
    <row r="17" spans="2:9" ht="16.5">
      <c r="B17" s="195" t="s">
        <v>69</v>
      </c>
      <c r="C17" s="200">
        <v>3825458</v>
      </c>
      <c r="D17" s="198"/>
      <c r="E17" s="200">
        <v>14715132</v>
      </c>
      <c r="F17" s="198"/>
      <c r="G17" s="200">
        <v>646475.8</v>
      </c>
      <c r="H17" s="198"/>
      <c r="I17" s="87"/>
    </row>
    <row r="18" spans="2:9" ht="16.5">
      <c r="B18" s="195" t="s">
        <v>68</v>
      </c>
      <c r="C18" s="200">
        <v>46139</v>
      </c>
      <c r="D18" s="198">
        <v>99.85261925919504</v>
      </c>
      <c r="E18" s="200">
        <v>224915</v>
      </c>
      <c r="F18" s="198"/>
      <c r="G18" s="200">
        <v>7863.8</v>
      </c>
      <c r="H18" s="198"/>
      <c r="I18" s="87"/>
    </row>
    <row r="19" spans="2:9" ht="16.5">
      <c r="B19" s="195" t="s">
        <v>10</v>
      </c>
      <c r="C19" s="200">
        <v>91939</v>
      </c>
      <c r="D19" s="198">
        <v>99.80421801411805</v>
      </c>
      <c r="E19" s="200">
        <v>573580</v>
      </c>
      <c r="F19" s="198">
        <v>78.81951950904843</v>
      </c>
      <c r="G19" s="200">
        <v>9269.2</v>
      </c>
      <c r="H19" s="198">
        <v>69.24761575972038</v>
      </c>
      <c r="I19" s="87"/>
    </row>
    <row r="20" spans="2:9" ht="16.5">
      <c r="B20" s="195" t="s">
        <v>67</v>
      </c>
      <c r="C20" s="200">
        <v>141893</v>
      </c>
      <c r="D20" s="198">
        <v>99.7913921053188</v>
      </c>
      <c r="E20" s="200">
        <v>835630</v>
      </c>
      <c r="F20" s="198">
        <v>76.17414405897347</v>
      </c>
      <c r="G20" s="200">
        <v>12155</v>
      </c>
      <c r="H20" s="198">
        <v>68.46729740847388</v>
      </c>
      <c r="I20" s="87"/>
    </row>
    <row r="21" spans="2:9" ht="16.5">
      <c r="B21" s="195" t="s">
        <v>66</v>
      </c>
      <c r="C21" s="200">
        <v>29265</v>
      </c>
      <c r="D21" s="198">
        <v>99.525029899197</v>
      </c>
      <c r="E21" s="200">
        <v>242533</v>
      </c>
      <c r="F21" s="198">
        <v>68.34575088750809</v>
      </c>
      <c r="G21" s="200">
        <v>19249.5</v>
      </c>
      <c r="H21" s="198">
        <v>70.71196654458558</v>
      </c>
      <c r="I21" s="87"/>
    </row>
    <row r="22" spans="2:9" ht="16.5">
      <c r="B22" s="195" t="s">
        <v>65</v>
      </c>
      <c r="C22" s="200">
        <v>528519</v>
      </c>
      <c r="D22" s="198"/>
      <c r="E22" s="200">
        <v>2430681</v>
      </c>
      <c r="F22" s="198"/>
      <c r="G22" s="200">
        <v>46496.6</v>
      </c>
      <c r="H22" s="198"/>
      <c r="I22" s="87"/>
    </row>
    <row r="23" spans="2:9" ht="16.5">
      <c r="B23" s="195" t="s">
        <v>64</v>
      </c>
      <c r="C23" s="200">
        <v>26796</v>
      </c>
      <c r="D23" s="198">
        <v>99.8171368861024</v>
      </c>
      <c r="E23" s="200">
        <v>119224</v>
      </c>
      <c r="F23" s="198">
        <v>79.3489565859223</v>
      </c>
      <c r="G23" s="200">
        <v>3547.6</v>
      </c>
      <c r="H23" s="198">
        <v>74.90134175217048</v>
      </c>
      <c r="I23" s="87"/>
    </row>
    <row r="24" spans="2:9" ht="16.5">
      <c r="B24" s="195" t="s">
        <v>5</v>
      </c>
      <c r="C24" s="200">
        <v>862697</v>
      </c>
      <c r="D24" s="198">
        <v>99.82682216351743</v>
      </c>
      <c r="E24" s="200">
        <v>5359446</v>
      </c>
      <c r="F24" s="198">
        <v>66.67969040083621</v>
      </c>
      <c r="G24" s="200">
        <v>310022.3</v>
      </c>
      <c r="H24" s="198">
        <v>62.94427852448033</v>
      </c>
      <c r="I24" s="87"/>
    </row>
    <row r="25" spans="2:9" ht="16.5">
      <c r="B25" s="195" t="s">
        <v>8</v>
      </c>
      <c r="C25" s="200">
        <v>308411</v>
      </c>
      <c r="D25" s="198">
        <v>99.65727551870718</v>
      </c>
      <c r="E25" s="200">
        <v>2671477</v>
      </c>
      <c r="F25" s="198">
        <v>68.04430657647437</v>
      </c>
      <c r="G25" s="200">
        <v>164976.1</v>
      </c>
      <c r="H25" s="198">
        <v>60.47033479394894</v>
      </c>
      <c r="I25" s="87"/>
    </row>
    <row r="26" spans="2:9" ht="16.5">
      <c r="B26" s="195" t="s">
        <v>63</v>
      </c>
      <c r="C26" s="200">
        <v>1519904</v>
      </c>
      <c r="D26" s="198">
        <v>99.80143482746278</v>
      </c>
      <c r="E26" s="200">
        <v>8326839</v>
      </c>
      <c r="F26" s="198">
        <v>68.93811685322606</v>
      </c>
      <c r="G26" s="200">
        <v>171627.1</v>
      </c>
      <c r="H26" s="198">
        <v>50.08649566414628</v>
      </c>
      <c r="I26" s="87"/>
    </row>
    <row r="27" spans="2:9" ht="16.5">
      <c r="B27" s="195" t="s">
        <v>12</v>
      </c>
      <c r="C27" s="200">
        <v>793235</v>
      </c>
      <c r="D27" s="198">
        <v>99.90658505991289</v>
      </c>
      <c r="E27" s="200">
        <v>2942895</v>
      </c>
      <c r="F27" s="198"/>
      <c r="G27" s="200">
        <v>66360.4</v>
      </c>
      <c r="H27" s="198"/>
      <c r="I27" s="87"/>
    </row>
    <row r="28" spans="2:9" ht="16.5">
      <c r="B28" s="195" t="s">
        <v>62</v>
      </c>
      <c r="C28" s="200">
        <v>425731</v>
      </c>
      <c r="D28" s="198">
        <v>99.62840385125818</v>
      </c>
      <c r="E28" s="200">
        <v>3837868</v>
      </c>
      <c r="F28" s="198">
        <v>66.35011938920255</v>
      </c>
      <c r="G28" s="200">
        <v>48431.6</v>
      </c>
      <c r="H28" s="198"/>
      <c r="I28" s="87"/>
    </row>
    <row r="29" spans="2:9" ht="16.5">
      <c r="B29" s="195" t="s">
        <v>61</v>
      </c>
      <c r="C29" s="200">
        <v>119644</v>
      </c>
      <c r="D29" s="198">
        <v>99.81194209488147</v>
      </c>
      <c r="E29" s="200">
        <v>574479</v>
      </c>
      <c r="F29" s="198">
        <v>72.331451628345</v>
      </c>
      <c r="G29" s="200">
        <v>17140</v>
      </c>
      <c r="H29" s="198">
        <v>62.817386231038505</v>
      </c>
      <c r="I29" s="87"/>
    </row>
    <row r="30" spans="2:9" ht="16.5">
      <c r="B30" s="195" t="s">
        <v>60</v>
      </c>
      <c r="C30" s="200">
        <v>398392</v>
      </c>
      <c r="D30" s="198">
        <v>99.87073033595053</v>
      </c>
      <c r="E30" s="200">
        <v>1417228</v>
      </c>
      <c r="F30" s="198">
        <v>69.65682303764814</v>
      </c>
      <c r="G30" s="200">
        <v>32922</v>
      </c>
      <c r="H30" s="198">
        <v>60.5066520867505</v>
      </c>
      <c r="I30" s="87"/>
    </row>
    <row r="31" spans="2:9" ht="16.5">
      <c r="B31" s="195" t="s">
        <v>2</v>
      </c>
      <c r="C31" s="200">
        <v>226373</v>
      </c>
      <c r="D31" s="198">
        <v>99.73274197894625</v>
      </c>
      <c r="E31" s="200">
        <v>1457599</v>
      </c>
      <c r="F31" s="198">
        <v>62.96944495708353</v>
      </c>
      <c r="G31" s="200">
        <v>86956.8</v>
      </c>
      <c r="H31" s="198">
        <v>59.57199436961802</v>
      </c>
      <c r="I31" s="87"/>
    </row>
    <row r="32" spans="2:11" ht="16.5">
      <c r="B32" s="195" t="s">
        <v>13</v>
      </c>
      <c r="C32" s="200">
        <v>661822</v>
      </c>
      <c r="D32" s="198">
        <v>99.84769318638547</v>
      </c>
      <c r="E32" s="200">
        <v>3025006</v>
      </c>
      <c r="F32" s="198">
        <v>65.41183719966175</v>
      </c>
      <c r="G32" s="200">
        <v>210859.4</v>
      </c>
      <c r="H32" s="198">
        <v>58.4772127778036</v>
      </c>
      <c r="I32" s="87"/>
      <c r="K32" s="88"/>
    </row>
    <row r="33" spans="2:9" ht="16.5">
      <c r="B33" s="203" t="s">
        <v>59</v>
      </c>
      <c r="C33" s="204">
        <v>1703562</v>
      </c>
      <c r="D33" s="205">
        <v>99.65313854147956</v>
      </c>
      <c r="E33" s="204">
        <v>17784620</v>
      </c>
      <c r="F33" s="205">
        <v>53.02346072055517</v>
      </c>
      <c r="G33" s="204">
        <v>1037293.2</v>
      </c>
      <c r="H33" s="205">
        <v>50.914273804166456</v>
      </c>
      <c r="I33" s="87"/>
    </row>
    <row r="34" spans="2:9" ht="16.5">
      <c r="B34" s="203" t="s">
        <v>11</v>
      </c>
      <c r="C34" s="194">
        <v>278899</v>
      </c>
      <c r="D34" s="193">
        <v>99.78522691010006</v>
      </c>
      <c r="E34" s="194">
        <v>1510838</v>
      </c>
      <c r="F34" s="193">
        <v>67.62962011810664</v>
      </c>
      <c r="G34" s="194">
        <v>230660.5</v>
      </c>
      <c r="H34" s="193">
        <v>58.59494798632622</v>
      </c>
      <c r="I34" s="87"/>
    </row>
    <row r="36" ht="16.5">
      <c r="E36" s="86" t="s">
        <v>57</v>
      </c>
    </row>
  </sheetData>
  <mergeCells count="3">
    <mergeCell ref="C3:D3"/>
    <mergeCell ref="E3:F3"/>
    <mergeCell ref="G3:H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4"/>
  <sheetViews>
    <sheetView workbookViewId="0" topLeftCell="A1"/>
  </sheetViews>
  <sheetFormatPr defaultColWidth="8.88671875" defaultRowHeight="15" customHeight="1"/>
  <cols>
    <col min="1" max="1" width="0.9921875" style="119" customWidth="1"/>
    <col min="2" max="2" width="8.88671875" style="117" customWidth="1"/>
    <col min="3" max="3" width="7.88671875" style="118" customWidth="1"/>
    <col min="4" max="4" width="7.4453125" style="118" bestFit="1" customWidth="1"/>
    <col min="5" max="5" width="10.88671875" style="118" bestFit="1" customWidth="1"/>
    <col min="6" max="13" width="8.88671875" style="119" customWidth="1"/>
    <col min="14" max="14" width="0.9921875" style="119" customWidth="1"/>
    <col min="15" max="25" width="8.88671875" style="119" customWidth="1"/>
    <col min="26" max="26" width="12.21484375" style="119" bestFit="1" customWidth="1"/>
    <col min="27" max="28" width="8.88671875" style="119" customWidth="1"/>
    <col min="29" max="29" width="10.10546875" style="119" bestFit="1" customWidth="1"/>
    <col min="30" max="30" width="8.88671875" style="119" customWidth="1"/>
    <col min="31" max="31" width="10.4453125" style="119" bestFit="1" customWidth="1"/>
    <col min="32" max="34" width="10.5546875" style="119" customWidth="1"/>
    <col min="35" max="16384" width="8.88671875" style="119" customWidth="1"/>
  </cols>
  <sheetData>
    <row r="1" spans="2:23" ht="15" customHeight="1">
      <c r="B1" s="117" t="s">
        <v>16</v>
      </c>
      <c r="I1" s="119" t="s">
        <v>17</v>
      </c>
      <c r="P1" s="119" t="s">
        <v>26</v>
      </c>
      <c r="W1" s="119" t="s">
        <v>18</v>
      </c>
    </row>
    <row r="2" spans="3:26" ht="15" customHeight="1">
      <c r="C2" s="118" t="s">
        <v>44</v>
      </c>
      <c r="D2" s="118" t="s">
        <v>33</v>
      </c>
      <c r="E2" s="118" t="s">
        <v>34</v>
      </c>
      <c r="I2" s="117" t="s">
        <v>15</v>
      </c>
      <c r="J2" s="118" t="s">
        <v>44</v>
      </c>
      <c r="K2" s="118" t="s">
        <v>33</v>
      </c>
      <c r="L2" s="118" t="s">
        <v>34</v>
      </c>
      <c r="P2" s="117" t="s">
        <v>15</v>
      </c>
      <c r="Q2" s="118" t="s">
        <v>44</v>
      </c>
      <c r="R2" s="118" t="s">
        <v>33</v>
      </c>
      <c r="S2" s="118" t="s">
        <v>34</v>
      </c>
      <c r="W2" s="117" t="s">
        <v>15</v>
      </c>
      <c r="X2" s="118" t="s">
        <v>44</v>
      </c>
      <c r="Y2" s="118" t="s">
        <v>33</v>
      </c>
      <c r="Z2" s="118" t="s">
        <v>34</v>
      </c>
    </row>
    <row r="3" spans="2:28" ht="15" customHeight="1">
      <c r="B3" s="117" t="s">
        <v>1</v>
      </c>
      <c r="C3" s="120">
        <v>0.5808701143704275</v>
      </c>
      <c r="D3" s="120">
        <v>0.3475801315500753</v>
      </c>
      <c r="E3" s="120">
        <v>0.07154975407949735</v>
      </c>
      <c r="F3" s="120"/>
      <c r="G3" s="120"/>
      <c r="H3" s="120"/>
      <c r="I3" s="120" t="s">
        <v>1</v>
      </c>
      <c r="J3" s="120">
        <v>0.7862718832278627</v>
      </c>
      <c r="K3" s="120">
        <v>0.160700263291607</v>
      </c>
      <c r="L3" s="120">
        <v>0.053027853480530275</v>
      </c>
      <c r="M3" s="120"/>
      <c r="N3" s="120"/>
      <c r="O3" s="120"/>
      <c r="P3" s="120" t="s">
        <v>1</v>
      </c>
      <c r="Q3" s="120">
        <v>0.8395127118644068</v>
      </c>
      <c r="R3" s="120">
        <v>0.11573093220338983</v>
      </c>
      <c r="S3" s="120">
        <v>0.04475635593220339</v>
      </c>
      <c r="T3" s="120"/>
      <c r="U3" s="120"/>
      <c r="V3" s="120"/>
      <c r="W3" s="120" t="s">
        <v>1</v>
      </c>
      <c r="X3" s="120">
        <v>0.9076005961251863</v>
      </c>
      <c r="Y3" s="120">
        <v>0.05067064083457526</v>
      </c>
      <c r="Z3" s="120">
        <v>0.041728763040238454</v>
      </c>
      <c r="AA3" s="118"/>
      <c r="AB3" s="118"/>
    </row>
    <row r="4" spans="2:28" ht="15" customHeight="1">
      <c r="B4" s="117" t="s">
        <v>3</v>
      </c>
      <c r="C4" s="120">
        <v>0.5229015473093249</v>
      </c>
      <c r="D4" s="120">
        <v>0.21046145419690535</v>
      </c>
      <c r="E4" s="120">
        <v>0.2666369984937697</v>
      </c>
      <c r="F4" s="120"/>
      <c r="G4" s="120"/>
      <c r="H4" s="120"/>
      <c r="I4" s="120" t="s">
        <v>3</v>
      </c>
      <c r="J4" s="120">
        <v>0.5634973404255319</v>
      </c>
      <c r="K4" s="120">
        <v>0.13996010638297873</v>
      </c>
      <c r="L4" s="120">
        <v>0.29654255319148937</v>
      </c>
      <c r="M4" s="120"/>
      <c r="N4" s="120"/>
      <c r="O4" s="120"/>
      <c r="P4" s="120" t="s">
        <v>3</v>
      </c>
      <c r="Q4" s="120">
        <v>0.7228982300884956</v>
      </c>
      <c r="R4" s="120">
        <v>0.08130530973451328</v>
      </c>
      <c r="S4" s="120">
        <v>0.19579646017699115</v>
      </c>
      <c r="T4" s="120"/>
      <c r="U4" s="120"/>
      <c r="V4" s="120"/>
      <c r="W4" s="120" t="s">
        <v>3</v>
      </c>
      <c r="X4" s="120">
        <v>0.8772727272727273</v>
      </c>
      <c r="Y4" s="120">
        <v>0.01818181818181818</v>
      </c>
      <c r="Z4" s="120">
        <v>0.10454545454545454</v>
      </c>
      <c r="AA4" s="118"/>
      <c r="AB4" s="118"/>
    </row>
    <row r="5" spans="2:28" ht="15" customHeight="1">
      <c r="B5" s="117" t="s">
        <v>113</v>
      </c>
      <c r="C5" s="120">
        <v>0.7313217868682637</v>
      </c>
      <c r="D5" s="120">
        <v>0.19828806284802314</v>
      </c>
      <c r="E5" s="120">
        <v>0.0703901502837132</v>
      </c>
      <c r="F5" s="120"/>
      <c r="G5" s="120"/>
      <c r="H5" s="120"/>
      <c r="I5" s="117" t="s">
        <v>113</v>
      </c>
      <c r="J5" s="120">
        <v>0.7149860311617298</v>
      </c>
      <c r="K5" s="120">
        <v>0.1315054948901022</v>
      </c>
      <c r="L5" s="120">
        <v>0.1535084739481681</v>
      </c>
      <c r="M5" s="120"/>
      <c r="N5" s="120"/>
      <c r="O5" s="120"/>
      <c r="P5" s="117" t="s">
        <v>113</v>
      </c>
      <c r="Q5" s="120">
        <v>0.733428657958365</v>
      </c>
      <c r="R5" s="120">
        <v>0.13147971621064758</v>
      </c>
      <c r="S5" s="120">
        <v>0.13509162583098747</v>
      </c>
      <c r="T5" s="120"/>
      <c r="U5" s="120"/>
      <c r="V5" s="120"/>
      <c r="W5" s="117" t="s">
        <v>113</v>
      </c>
      <c r="X5" s="120">
        <v>0.8244054248420088</v>
      </c>
      <c r="Y5" s="120">
        <v>0.1279967415308441</v>
      </c>
      <c r="Z5" s="120">
        <v>0.04759783362714712</v>
      </c>
      <c r="AA5" s="118"/>
      <c r="AB5" s="118"/>
    </row>
    <row r="6" spans="2:28" ht="15" customHeight="1">
      <c r="B6" s="117" t="s">
        <v>0</v>
      </c>
      <c r="C6" s="120">
        <v>0.644547264847136</v>
      </c>
      <c r="D6" s="120">
        <v>0.1702003045566358</v>
      </c>
      <c r="E6" s="120">
        <v>0.18525243059622817</v>
      </c>
      <c r="F6" s="120"/>
      <c r="G6" s="120"/>
      <c r="H6" s="120"/>
      <c r="I6" s="120" t="s">
        <v>0</v>
      </c>
      <c r="J6" s="120">
        <v>0.8197568197568198</v>
      </c>
      <c r="K6" s="120">
        <v>0.07443457443457444</v>
      </c>
      <c r="L6" s="120">
        <v>0.10580860580860581</v>
      </c>
      <c r="M6" s="120"/>
      <c r="N6" s="120"/>
      <c r="O6" s="120"/>
      <c r="P6" s="120" t="s">
        <v>0</v>
      </c>
      <c r="Q6" s="120">
        <v>0.8774311183144247</v>
      </c>
      <c r="R6" s="120">
        <v>0.023298217179902755</v>
      </c>
      <c r="S6" s="120">
        <v>0.09927066450567262</v>
      </c>
      <c r="T6" s="120"/>
      <c r="U6" s="120"/>
      <c r="V6" s="120"/>
      <c r="W6" s="120" t="s">
        <v>0</v>
      </c>
      <c r="X6" s="120">
        <v>0.9513822688274547</v>
      </c>
      <c r="Y6" s="120">
        <v>0.002859866539561487</v>
      </c>
      <c r="Z6" s="120">
        <v>0.04575786463298379</v>
      </c>
      <c r="AA6" s="118"/>
      <c r="AB6" s="118"/>
    </row>
    <row r="7" spans="2:28" ht="15" customHeight="1">
      <c r="B7" s="117" t="s">
        <v>6</v>
      </c>
      <c r="C7" s="120">
        <v>0.45156870009239464</v>
      </c>
      <c r="D7" s="120">
        <v>0.3942561339766737</v>
      </c>
      <c r="E7" s="120">
        <v>0.15417516593093167</v>
      </c>
      <c r="F7" s="120"/>
      <c r="G7" s="120"/>
      <c r="H7" s="120"/>
      <c r="I7" s="120" t="s">
        <v>6</v>
      </c>
      <c r="J7" s="120">
        <v>0.7515733281093127</v>
      </c>
      <c r="K7" s="120">
        <v>0.20439797242696575</v>
      </c>
      <c r="L7" s="120">
        <v>0.04402869946372163</v>
      </c>
      <c r="M7" s="120"/>
      <c r="N7" s="120"/>
      <c r="O7" s="120"/>
      <c r="P7" s="120" t="s">
        <v>6</v>
      </c>
      <c r="Q7" s="120">
        <v>0.7742648308686044</v>
      </c>
      <c r="R7" s="120">
        <v>0.16216216216216217</v>
      </c>
      <c r="S7" s="120">
        <v>0.06357300696923339</v>
      </c>
      <c r="T7" s="120"/>
      <c r="U7" s="120"/>
      <c r="V7" s="120"/>
      <c r="W7" s="120" t="s">
        <v>6</v>
      </c>
      <c r="X7" s="120">
        <v>0.8687943262411347</v>
      </c>
      <c r="Y7" s="120">
        <v>0.08037825059101655</v>
      </c>
      <c r="Z7" s="120">
        <v>0.0508274231678487</v>
      </c>
      <c r="AA7" s="118"/>
      <c r="AB7" s="118"/>
    </row>
    <row r="8" spans="2:28" ht="15" customHeight="1">
      <c r="B8" s="117" t="s">
        <v>14</v>
      </c>
      <c r="C8" s="120">
        <v>0.6924696765498652</v>
      </c>
      <c r="D8" s="120">
        <v>0.1767629221499921</v>
      </c>
      <c r="E8" s="120">
        <v>0.1307674013001427</v>
      </c>
      <c r="F8" s="120"/>
      <c r="G8" s="120"/>
      <c r="H8" s="120"/>
      <c r="I8" s="120" t="s">
        <v>14</v>
      </c>
      <c r="J8" s="120">
        <v>0.8482767905223478</v>
      </c>
      <c r="K8" s="120">
        <v>0.11517232094776521</v>
      </c>
      <c r="L8" s="120">
        <v>0.036550888529886916</v>
      </c>
      <c r="M8" s="120"/>
      <c r="N8" s="120"/>
      <c r="O8" s="120"/>
      <c r="P8" s="120" t="s">
        <v>14</v>
      </c>
      <c r="Q8" s="120">
        <v>0.8273524720893142</v>
      </c>
      <c r="R8" s="120">
        <v>0.13277511961722488</v>
      </c>
      <c r="S8" s="120">
        <v>0.03987240829346093</v>
      </c>
      <c r="T8" s="120"/>
      <c r="U8" s="120"/>
      <c r="V8" s="120"/>
      <c r="W8" s="120" t="s">
        <v>14</v>
      </c>
      <c r="X8" s="120">
        <v>0.8818040435458786</v>
      </c>
      <c r="Y8" s="120">
        <v>0.08864696734059098</v>
      </c>
      <c r="Z8" s="120">
        <v>0.029548989113530325</v>
      </c>
      <c r="AA8" s="118"/>
      <c r="AB8" s="118"/>
    </row>
    <row r="9" spans="2:45" ht="15" customHeight="1">
      <c r="B9" s="117" t="s">
        <v>7</v>
      </c>
      <c r="C9" s="120">
        <v>0.7307113341983735</v>
      </c>
      <c r="D9" s="120">
        <v>0.1696071578850999</v>
      </c>
      <c r="E9" s="120">
        <v>0.09968150791652657</v>
      </c>
      <c r="F9" s="120"/>
      <c r="G9" s="120"/>
      <c r="H9" s="120"/>
      <c r="I9" s="120" t="s">
        <v>7</v>
      </c>
      <c r="J9" s="120">
        <v>0.8623201770564367</v>
      </c>
      <c r="K9" s="120">
        <v>0.050965203491946394</v>
      </c>
      <c r="L9" s="120">
        <v>0.08671461945161689</v>
      </c>
      <c r="M9" s="120"/>
      <c r="N9" s="120"/>
      <c r="O9" s="120"/>
      <c r="P9" s="120" t="s">
        <v>7</v>
      </c>
      <c r="Q9" s="120">
        <v>0.8878187979311575</v>
      </c>
      <c r="R9" s="120">
        <v>0.025860531478509006</v>
      </c>
      <c r="S9" s="120">
        <v>0.08632067059033349</v>
      </c>
      <c r="T9" s="120"/>
      <c r="U9" s="120"/>
      <c r="V9" s="120"/>
      <c r="W9" s="120" t="s">
        <v>7</v>
      </c>
      <c r="X9" s="120">
        <v>0.9380445304937076</v>
      </c>
      <c r="Y9" s="120">
        <v>0.005808325266214909</v>
      </c>
      <c r="Z9" s="120">
        <v>0.05614714424007745</v>
      </c>
      <c r="AA9" s="118"/>
      <c r="AB9" s="118"/>
      <c r="AS9" s="121"/>
    </row>
    <row r="10" spans="2:45" ht="15" customHeight="1">
      <c r="B10" s="117" t="s">
        <v>4</v>
      </c>
      <c r="C10" s="120">
        <v>0.6533864541832669</v>
      </c>
      <c r="D10" s="120">
        <v>0.17996562138542604</v>
      </c>
      <c r="E10" s="120">
        <v>0.166647924431307</v>
      </c>
      <c r="F10" s="120"/>
      <c r="G10" s="120"/>
      <c r="H10" s="120"/>
      <c r="I10" s="120" t="s">
        <v>4</v>
      </c>
      <c r="J10" s="120">
        <v>0.8193296960249415</v>
      </c>
      <c r="K10" s="120">
        <v>0.13847752663029358</v>
      </c>
      <c r="L10" s="120">
        <v>0.04219277734476488</v>
      </c>
      <c r="M10" s="120"/>
      <c r="N10" s="120"/>
      <c r="O10" s="120"/>
      <c r="P10" s="120" t="s">
        <v>4</v>
      </c>
      <c r="Q10" s="120">
        <v>0.8506032647267565</v>
      </c>
      <c r="R10" s="120">
        <v>0.11674946770759403</v>
      </c>
      <c r="S10" s="120">
        <v>0.032647267565649396</v>
      </c>
      <c r="T10" s="120"/>
      <c r="U10" s="120"/>
      <c r="V10" s="120"/>
      <c r="W10" s="120" t="s">
        <v>4</v>
      </c>
      <c r="X10" s="120">
        <v>0.8441330998248686</v>
      </c>
      <c r="Y10" s="120">
        <v>0.1436077057793345</v>
      </c>
      <c r="Z10" s="120">
        <v>0.012259194395796848</v>
      </c>
      <c r="AA10" s="118"/>
      <c r="AB10" s="118"/>
      <c r="AS10" s="122"/>
    </row>
    <row r="11" spans="2:45" ht="15" customHeight="1">
      <c r="B11" s="206" t="s">
        <v>108</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18"/>
      <c r="AB11" s="118"/>
      <c r="AS11" s="122"/>
    </row>
    <row r="12" spans="6:39" ht="6" customHeight="1">
      <c r="F12" s="123"/>
      <c r="P12" s="118"/>
      <c r="Q12" s="118"/>
      <c r="R12" s="118"/>
      <c r="S12" s="118"/>
      <c r="T12" s="118"/>
      <c r="U12" s="118"/>
      <c r="V12" s="118"/>
      <c r="AM12" s="122"/>
    </row>
    <row r="13" spans="6:39" ht="15" customHeight="1">
      <c r="F13" s="123"/>
      <c r="P13" s="118"/>
      <c r="Q13" s="118"/>
      <c r="R13" s="118"/>
      <c r="S13" s="118"/>
      <c r="T13" s="118"/>
      <c r="U13" s="118"/>
      <c r="V13" s="118"/>
      <c r="AM13" s="122"/>
    </row>
    <row r="14" spans="6:39" ht="15" customHeight="1">
      <c r="F14" s="123"/>
      <c r="P14" s="118"/>
      <c r="Q14" s="118"/>
      <c r="R14" s="118"/>
      <c r="S14" s="118"/>
      <c r="T14" s="118"/>
      <c r="U14" s="118"/>
      <c r="V14" s="118"/>
      <c r="AM14" s="122"/>
    </row>
    <row r="15" spans="6:39" ht="15" customHeight="1">
      <c r="F15" s="123"/>
      <c r="P15" s="118"/>
      <c r="Q15" s="118" t="s">
        <v>107</v>
      </c>
      <c r="R15" s="118"/>
      <c r="S15" s="118"/>
      <c r="T15" s="118"/>
      <c r="U15" s="118"/>
      <c r="V15" s="118"/>
      <c r="AM15" s="122"/>
    </row>
    <row r="16" spans="6:39" ht="15" customHeight="1">
      <c r="F16" s="123"/>
      <c r="P16" s="118"/>
      <c r="Q16" s="118"/>
      <c r="R16" s="118"/>
      <c r="S16" s="118"/>
      <c r="T16" s="118"/>
      <c r="U16" s="118"/>
      <c r="V16" s="118"/>
      <c r="AM16" s="122"/>
    </row>
    <row r="17" spans="6:39" ht="15" customHeight="1">
      <c r="F17" s="123"/>
      <c r="P17" s="118"/>
      <c r="Q17" s="118"/>
      <c r="R17" s="118"/>
      <c r="S17" s="118"/>
      <c r="T17" s="118"/>
      <c r="U17" s="118"/>
      <c r="V17" s="118"/>
      <c r="AM17" s="122"/>
    </row>
    <row r="18" spans="6:39" ht="15" customHeight="1">
      <c r="F18" s="123"/>
      <c r="P18" s="118"/>
      <c r="Q18" s="118"/>
      <c r="R18" s="118"/>
      <c r="S18" s="118"/>
      <c r="T18" s="118"/>
      <c r="U18" s="118"/>
      <c r="V18" s="118"/>
      <c r="AM18" s="122"/>
    </row>
    <row r="19" spans="6:39" ht="15" customHeight="1">
      <c r="F19" s="123"/>
      <c r="P19" s="118"/>
      <c r="Q19" s="118"/>
      <c r="R19" s="118"/>
      <c r="S19" s="118"/>
      <c r="T19" s="118"/>
      <c r="U19" s="118"/>
      <c r="V19" s="118"/>
      <c r="AM19" s="122"/>
    </row>
    <row r="20" spans="6:39" ht="15" customHeight="1">
      <c r="F20" s="123"/>
      <c r="AM20" s="122"/>
    </row>
    <row r="21" spans="6:39" ht="15" customHeight="1">
      <c r="F21" s="123"/>
      <c r="AM21" s="122"/>
    </row>
    <row r="22" spans="6:39" ht="15" customHeight="1">
      <c r="F22" s="123"/>
      <c r="AM22" s="122"/>
    </row>
    <row r="23" spans="6:39" ht="15" customHeight="1">
      <c r="F23" s="123"/>
      <c r="J23" s="119">
        <v>100</v>
      </c>
      <c r="AM23" s="122"/>
    </row>
    <row r="24" spans="6:39" ht="15" customHeight="1">
      <c r="F24" s="123"/>
      <c r="AM24" s="122"/>
    </row>
    <row r="25" spans="6:39" ht="15" customHeight="1">
      <c r="F25" s="123"/>
      <c r="AM25" s="122"/>
    </row>
    <row r="26" spans="6:39" ht="15" customHeight="1">
      <c r="F26" s="123"/>
      <c r="AM26" s="122"/>
    </row>
    <row r="27" spans="6:39" ht="15" customHeight="1">
      <c r="F27" s="123"/>
      <c r="AM27" s="122"/>
    </row>
    <row r="28" spans="6:39" ht="15" customHeight="1">
      <c r="F28" s="123"/>
      <c r="AM28" s="122"/>
    </row>
    <row r="29" spans="6:39" ht="15" customHeight="1">
      <c r="F29" s="123"/>
      <c r="AM29" s="122"/>
    </row>
    <row r="30" spans="6:39" ht="15" customHeight="1">
      <c r="F30" s="123"/>
      <c r="AM30" s="122"/>
    </row>
    <row r="31" spans="6:39" ht="15" customHeight="1">
      <c r="F31" s="123"/>
      <c r="AM31" s="122"/>
    </row>
    <row r="32" spans="6:39" ht="15" customHeight="1">
      <c r="F32" s="123"/>
      <c r="AM32" s="122"/>
    </row>
    <row r="33" spans="6:39" ht="15" customHeight="1">
      <c r="F33" s="123"/>
      <c r="AM33" s="122"/>
    </row>
    <row r="34" spans="6:39" ht="15" customHeight="1">
      <c r="F34" s="123"/>
      <c r="AM34" s="122"/>
    </row>
    <row r="35" ht="15" customHeight="1">
      <c r="AM35" s="122"/>
    </row>
    <row r="36" ht="15" customHeight="1">
      <c r="AM36" s="122"/>
    </row>
    <row r="37" ht="15" customHeight="1">
      <c r="AM37" s="122"/>
    </row>
    <row r="38" ht="15" customHeight="1">
      <c r="AM38" s="122"/>
    </row>
    <row r="39" ht="15" customHeight="1">
      <c r="AM39" s="122"/>
    </row>
    <row r="40" ht="15" customHeight="1">
      <c r="AM40" s="122"/>
    </row>
    <row r="41" ht="15" customHeight="1">
      <c r="AM41" s="122"/>
    </row>
    <row r="42" ht="15" customHeight="1">
      <c r="AM42" s="122"/>
    </row>
    <row r="43" ht="6" customHeight="1">
      <c r="AJ43" s="122"/>
    </row>
    <row r="44" spans="2:8" ht="15" customHeight="1">
      <c r="B44" s="186" t="s">
        <v>56</v>
      </c>
      <c r="C44" s="186"/>
      <c r="D44" s="186"/>
      <c r="E44" s="186"/>
      <c r="F44" s="186"/>
      <c r="G44" s="186"/>
      <c r="H44" s="186"/>
    </row>
  </sheetData>
  <mergeCells count="1">
    <mergeCell ref="B44:H4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topLeftCell="A1"/>
  </sheetViews>
  <sheetFormatPr defaultColWidth="10.77734375" defaultRowHeight="15" customHeight="1"/>
  <cols>
    <col min="1" max="1" width="10.77734375" style="2" customWidth="1"/>
    <col min="2" max="6" width="11.5546875" style="2" customWidth="1"/>
    <col min="7" max="8" width="11.5546875" style="7" customWidth="1"/>
    <col min="9" max="14" width="10.77734375" style="4" customWidth="1"/>
    <col min="15" max="16384" width="10.77734375" style="2" customWidth="1"/>
  </cols>
  <sheetData>
    <row r="1" spans="7:14" s="5" customFormat="1" ht="15" customHeight="1">
      <c r="G1" s="6"/>
      <c r="H1" s="6"/>
      <c r="I1" s="3"/>
      <c r="J1" s="3"/>
      <c r="K1" s="3"/>
      <c r="L1" s="3"/>
      <c r="M1" s="3"/>
      <c r="N1" s="3"/>
    </row>
    <row r="2" spans="1:14" s="5" customFormat="1" ht="15" customHeight="1">
      <c r="A2" s="215" t="s">
        <v>109</v>
      </c>
      <c r="B2" s="32"/>
      <c r="C2" s="32"/>
      <c r="D2" s="32"/>
      <c r="E2" s="32"/>
      <c r="F2" s="32"/>
      <c r="G2" s="32"/>
      <c r="H2" s="32"/>
      <c r="I2" s="3"/>
      <c r="J2" s="3"/>
      <c r="K2" s="3"/>
      <c r="L2" s="3"/>
      <c r="M2" s="3"/>
      <c r="N2" s="3"/>
    </row>
    <row r="3" spans="1:14" s="5" customFormat="1" ht="15" customHeight="1">
      <c r="A3" s="232" t="s">
        <v>15</v>
      </c>
      <c r="B3" s="232" t="s">
        <v>37</v>
      </c>
      <c r="C3" s="232" t="s">
        <v>38</v>
      </c>
      <c r="D3" s="232" t="s">
        <v>39</v>
      </c>
      <c r="E3" s="232" t="s">
        <v>40</v>
      </c>
      <c r="F3" s="232" t="s">
        <v>49</v>
      </c>
      <c r="G3" s="232" t="s">
        <v>50</v>
      </c>
      <c r="H3" s="232" t="s">
        <v>112</v>
      </c>
      <c r="I3" s="3"/>
      <c r="J3" s="3"/>
      <c r="K3" s="3"/>
      <c r="L3" s="3"/>
      <c r="M3" s="3"/>
      <c r="N3" s="3"/>
    </row>
    <row r="4" spans="1:8" ht="15" customHeight="1">
      <c r="A4" s="233" t="s">
        <v>9</v>
      </c>
      <c r="B4" s="234">
        <v>186849</v>
      </c>
      <c r="C4" s="234">
        <v>21649</v>
      </c>
      <c r="D4" s="234">
        <v>3776</v>
      </c>
      <c r="E4" s="234">
        <v>671</v>
      </c>
      <c r="F4" s="234">
        <f>B4+C4+D4+E4</f>
        <v>212945</v>
      </c>
      <c r="G4" s="234">
        <v>129336</v>
      </c>
      <c r="H4" s="234">
        <f>F4-G4</f>
        <v>83609</v>
      </c>
    </row>
    <row r="5" spans="1:8" ht="15" customHeight="1">
      <c r="A5" s="18" t="s">
        <v>10</v>
      </c>
      <c r="B5" s="38">
        <v>58424</v>
      </c>
      <c r="C5" s="38">
        <v>6016</v>
      </c>
      <c r="D5" s="38">
        <v>1808</v>
      </c>
      <c r="E5" s="38">
        <v>220</v>
      </c>
      <c r="F5" s="38">
        <f>B5+C5+D5+E5</f>
        <v>66468</v>
      </c>
      <c r="G5" s="38">
        <v>35440</v>
      </c>
      <c r="H5" s="38">
        <f>F5-G5</f>
        <v>31028</v>
      </c>
    </row>
    <row r="6" spans="1:8" ht="15" customHeight="1">
      <c r="A6" s="18" t="s">
        <v>53</v>
      </c>
      <c r="B6" s="38">
        <v>633467.1799999999</v>
      </c>
      <c r="C6" s="38">
        <v>38857.92</v>
      </c>
      <c r="D6" s="38">
        <v>8056.679999999999</v>
      </c>
      <c r="E6" s="38">
        <v>1571.29</v>
      </c>
      <c r="F6" s="38">
        <f>B6+C6+D6+E6</f>
        <v>681953.0700000001</v>
      </c>
      <c r="G6" s="38">
        <v>498255.6</v>
      </c>
      <c r="H6" s="38">
        <f>F6-G6</f>
        <v>183697.4700000001</v>
      </c>
    </row>
    <row r="7" spans="1:8" ht="15" customHeight="1">
      <c r="A7" s="18" t="s">
        <v>8</v>
      </c>
      <c r="B7" s="38">
        <v>256110</v>
      </c>
      <c r="C7" s="38">
        <v>31746</v>
      </c>
      <c r="D7" s="38">
        <v>4936</v>
      </c>
      <c r="E7" s="38">
        <v>1049</v>
      </c>
      <c r="F7" s="38">
        <f>B7+C7+D7+E7</f>
        <v>293841</v>
      </c>
      <c r="G7" s="38">
        <v>196428</v>
      </c>
      <c r="H7" s="38">
        <f>F7-G7</f>
        <v>97413</v>
      </c>
    </row>
    <row r="8" spans="1:8" ht="15" customHeight="1">
      <c r="A8" s="18" t="s">
        <v>12</v>
      </c>
      <c r="B8" s="38">
        <v>896156</v>
      </c>
      <c r="C8" s="38">
        <v>40837</v>
      </c>
      <c r="D8" s="38">
        <v>5883</v>
      </c>
      <c r="E8" s="38">
        <v>846</v>
      </c>
      <c r="F8" s="38">
        <f>B8+C8+D8+E8</f>
        <v>943722</v>
      </c>
      <c r="G8" s="38">
        <v>440658</v>
      </c>
      <c r="H8" s="38">
        <f>F8-G8</f>
        <v>503064</v>
      </c>
    </row>
    <row r="9" spans="1:8" ht="15" customHeight="1">
      <c r="A9" s="18" t="s">
        <v>2</v>
      </c>
      <c r="B9" s="38">
        <v>201824</v>
      </c>
      <c r="C9" s="38">
        <v>14856</v>
      </c>
      <c r="D9" s="38">
        <v>2508</v>
      </c>
      <c r="E9" s="38">
        <v>643</v>
      </c>
      <c r="F9" s="38">
        <f>B9+C9+D9+E9</f>
        <v>219831</v>
      </c>
      <c r="G9" s="38">
        <v>155001</v>
      </c>
      <c r="H9" s="38">
        <f>F9-G9</f>
        <v>64830</v>
      </c>
    </row>
    <row r="10" spans="1:8" ht="15" customHeight="1">
      <c r="A10" s="18" t="s">
        <v>13</v>
      </c>
      <c r="B10" s="38">
        <v>567989</v>
      </c>
      <c r="C10" s="38">
        <v>32532</v>
      </c>
      <c r="D10" s="38">
        <v>5607</v>
      </c>
      <c r="E10" s="38">
        <v>1033</v>
      </c>
      <c r="F10" s="38">
        <f>B10+C10+D10+E10</f>
        <v>607161</v>
      </c>
      <c r="G10" s="38">
        <v>449036</v>
      </c>
      <c r="H10" s="38">
        <f>F10-G10</f>
        <v>158125</v>
      </c>
    </row>
    <row r="11" spans="1:8" ht="15" customHeight="1">
      <c r="A11" s="19" t="s">
        <v>11</v>
      </c>
      <c r="B11" s="39">
        <v>248992</v>
      </c>
      <c r="C11" s="39">
        <v>19245</v>
      </c>
      <c r="D11" s="39">
        <v>2818</v>
      </c>
      <c r="E11" s="39">
        <v>571</v>
      </c>
      <c r="F11" s="39">
        <f>B11+C11+D11+E11</f>
        <v>271626</v>
      </c>
      <c r="G11" s="39">
        <v>181335</v>
      </c>
      <c r="H11" s="39">
        <f>F11-G11</f>
        <v>90291</v>
      </c>
    </row>
    <row r="12" spans="1:8" ht="15" customHeight="1">
      <c r="A12" s="235" t="s">
        <v>56</v>
      </c>
      <c r="B12" s="235"/>
      <c r="C12" s="235"/>
      <c r="D12" s="235"/>
      <c r="E12" s="235"/>
      <c r="F12" s="235"/>
      <c r="G12" s="235"/>
      <c r="H12" s="33"/>
    </row>
    <row r="29" spans="2:5" ht="15" customHeight="1">
      <c r="B29" s="8"/>
      <c r="C29" s="8"/>
      <c r="D29" s="8"/>
      <c r="E29" s="8"/>
    </row>
    <row r="30" spans="2:5" ht="15" customHeight="1">
      <c r="B30" s="8"/>
      <c r="C30" s="8"/>
      <c r="D30" s="8"/>
      <c r="E30" s="8"/>
    </row>
    <row r="31" spans="2:5" ht="15" customHeight="1">
      <c r="B31" s="8"/>
      <c r="C31" s="8"/>
      <c r="D31" s="8"/>
      <c r="E31" s="8"/>
    </row>
    <row r="32" spans="2:5" ht="15" customHeight="1">
      <c r="B32" s="8"/>
      <c r="C32" s="8"/>
      <c r="D32" s="8"/>
      <c r="E32" s="8"/>
    </row>
    <row r="47" spans="13:14" ht="15" customHeight="1">
      <c r="M47" s="2"/>
      <c r="N47" s="2"/>
    </row>
    <row r="48" spans="9:12" ht="15" customHeight="1">
      <c r="I48" s="2"/>
      <c r="J48" s="2"/>
      <c r="K48" s="2"/>
      <c r="L48" s="2"/>
    </row>
  </sheetData>
  <mergeCells count="1">
    <mergeCell ref="A12:G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topLeftCell="A1"/>
  </sheetViews>
  <sheetFormatPr defaultColWidth="8.88671875" defaultRowHeight="16.5"/>
  <cols>
    <col min="1" max="1" width="9.21484375" style="36" customWidth="1"/>
    <col min="2" max="2" width="10.6640625" style="36" bestFit="1" customWidth="1"/>
    <col min="3" max="3" width="9.5546875" style="36" bestFit="1" customWidth="1"/>
    <col min="4" max="8" width="8.88671875" style="37" customWidth="1"/>
    <col min="9" max="9" width="8.10546875" style="36" bestFit="1" customWidth="1"/>
    <col min="10" max="10" width="7.99609375" style="36" bestFit="1" customWidth="1"/>
    <col min="11" max="11" width="9.99609375" style="36" bestFit="1" customWidth="1"/>
    <col min="12" max="12" width="7.88671875" style="36" bestFit="1" customWidth="1"/>
    <col min="13" max="13" width="7.4453125" style="36" bestFit="1" customWidth="1"/>
    <col min="14" max="14" width="10.88671875" style="36" bestFit="1" customWidth="1"/>
    <col min="15" max="15" width="8.88671875" style="36" customWidth="1"/>
    <col min="16" max="16" width="16.6640625" style="36" customWidth="1"/>
    <col min="17" max="16384" width="8.88671875" style="36" customWidth="1"/>
  </cols>
  <sheetData>
    <row r="1" spans="4:8" s="34" customFormat="1" ht="16.5">
      <c r="D1" s="35"/>
      <c r="E1" s="35"/>
      <c r="F1" s="35"/>
      <c r="G1" s="35"/>
      <c r="H1" s="35"/>
    </row>
    <row r="2" spans="1:14" s="34" customFormat="1" ht="15">
      <c r="A2" s="208" t="s">
        <v>95</v>
      </c>
      <c r="C2" s="89"/>
      <c r="D2" s="35"/>
      <c r="E2" s="35"/>
      <c r="F2" s="35"/>
      <c r="G2" s="35"/>
      <c r="H2" s="35"/>
      <c r="I2" s="89" t="s">
        <v>98</v>
      </c>
      <c r="J2" s="89"/>
      <c r="K2" s="89"/>
      <c r="L2" s="89"/>
      <c r="M2" s="89"/>
      <c r="N2" s="89"/>
    </row>
    <row r="3" spans="1:17" s="34" customFormat="1" ht="24" customHeight="1">
      <c r="A3" s="93" t="s">
        <v>15</v>
      </c>
      <c r="B3" s="90" t="s">
        <v>51</v>
      </c>
      <c r="C3" s="91" t="s">
        <v>43</v>
      </c>
      <c r="D3" s="92" t="s">
        <v>52</v>
      </c>
      <c r="E3" s="90" t="s">
        <v>85</v>
      </c>
      <c r="F3" s="90" t="s">
        <v>86</v>
      </c>
      <c r="G3" s="90" t="s">
        <v>87</v>
      </c>
      <c r="H3" s="90" t="s">
        <v>88</v>
      </c>
      <c r="I3" s="90" t="s">
        <v>89</v>
      </c>
      <c r="J3" s="90" t="s">
        <v>90</v>
      </c>
      <c r="K3" s="90" t="s">
        <v>91</v>
      </c>
      <c r="L3" s="90" t="s">
        <v>92</v>
      </c>
      <c r="M3" s="90" t="s">
        <v>93</v>
      </c>
      <c r="N3" s="90" t="s">
        <v>94</v>
      </c>
      <c r="Q3" s="140"/>
    </row>
    <row r="4" spans="1:17" s="34" customFormat="1" ht="16.5">
      <c r="A4" s="166" t="s">
        <v>111</v>
      </c>
      <c r="B4" s="94" t="s">
        <v>29</v>
      </c>
      <c r="C4" s="95">
        <f>C8+C12+C16+C20+C24+C28+C32+C36</f>
        <v>1889585.35</v>
      </c>
      <c r="D4" s="96">
        <f>C4/SUM($C4:$C7)*100</f>
        <v>90.60631853546525</v>
      </c>
      <c r="E4" s="147">
        <f aca="true" t="shared" si="0" ref="E4:E39">I4/$C4*100</f>
        <v>97.9844477519896</v>
      </c>
      <c r="F4" s="96">
        <f aca="true" t="shared" si="1" ref="F4:F39">J4/$C4*100</f>
        <v>1.9788923532879845</v>
      </c>
      <c r="G4" s="96">
        <f aca="true" t="shared" si="2" ref="G4:G39">K4/$C4*100</f>
        <v>0.03421332621995614</v>
      </c>
      <c r="H4" s="96">
        <f aca="true" t="shared" si="3" ref="H4:H39">L4/$C4*100</f>
        <v>0.0024465685024494927</v>
      </c>
      <c r="I4" s="106">
        <f>I8+I12+I16+I20+I24+I28+I32+I36</f>
        <v>1851499.77</v>
      </c>
      <c r="J4" s="106">
        <f aca="true" t="shared" si="4" ref="J4:N4">J8+J12+J16+J20+J24+J28+J32+J36</f>
        <v>37392.86</v>
      </c>
      <c r="K4" s="106">
        <f t="shared" si="4"/>
        <v>646.49</v>
      </c>
      <c r="L4" s="106">
        <f t="shared" si="4"/>
        <v>46.230000000000004</v>
      </c>
      <c r="M4" s="106">
        <f t="shared" si="4"/>
        <v>776574.98</v>
      </c>
      <c r="N4" s="106">
        <f t="shared" si="4"/>
        <v>383650.85</v>
      </c>
      <c r="Q4" s="140"/>
    </row>
    <row r="5" spans="1:14" s="34" customFormat="1" ht="16.5">
      <c r="A5" s="167"/>
      <c r="B5" s="97" t="s">
        <v>30</v>
      </c>
      <c r="C5" s="98">
        <f>C9+C13+C17+C21+C25+C29+C33+C37</f>
        <v>161333.87</v>
      </c>
      <c r="D5" s="99">
        <f>C5/SUM($C4:$C7)*100</f>
        <v>7.736018918531168</v>
      </c>
      <c r="E5" s="99">
        <f t="shared" si="0"/>
        <v>22.57191251905133</v>
      </c>
      <c r="F5" s="148">
        <f t="shared" si="1"/>
        <v>74.42155822580838</v>
      </c>
      <c r="G5" s="99">
        <f t="shared" si="2"/>
        <v>2.9751037398408657</v>
      </c>
      <c r="H5" s="99">
        <f t="shared" si="3"/>
        <v>0.031425515299422245</v>
      </c>
      <c r="I5" s="107">
        <f aca="true" t="shared" si="5" ref="I5:N7">I9+I13+I17+I21+I25+I29+I33+I37</f>
        <v>36416.14</v>
      </c>
      <c r="J5" s="107">
        <f t="shared" si="5"/>
        <v>120067.18</v>
      </c>
      <c r="K5" s="107">
        <f t="shared" si="5"/>
        <v>4799.85</v>
      </c>
      <c r="L5" s="107">
        <f t="shared" si="5"/>
        <v>50.7</v>
      </c>
      <c r="M5" s="107">
        <f t="shared" si="5"/>
        <v>26175.03</v>
      </c>
      <c r="N5" s="107">
        <f t="shared" si="5"/>
        <v>18230.02</v>
      </c>
    </row>
    <row r="6" spans="1:14" s="34" customFormat="1" ht="16.5">
      <c r="A6" s="167"/>
      <c r="B6" s="97" t="s">
        <v>31</v>
      </c>
      <c r="C6" s="98">
        <f>C10+C14+C18+C22+C26+C30+C34+C38</f>
        <v>28722</v>
      </c>
      <c r="D6" s="99">
        <f>C6/SUM($C4:$C7)*100</f>
        <v>1.3772305553573605</v>
      </c>
      <c r="E6" s="99">
        <f t="shared" si="0"/>
        <v>3.3961423299213154</v>
      </c>
      <c r="F6" s="99">
        <f t="shared" si="1"/>
        <v>17.499825917415222</v>
      </c>
      <c r="G6" s="148">
        <f t="shared" si="2"/>
        <v>76.25840818884478</v>
      </c>
      <c r="H6" s="99">
        <f t="shared" si="3"/>
        <v>2.8456235638186755</v>
      </c>
      <c r="I6" s="107">
        <f t="shared" si="5"/>
        <v>975.44</v>
      </c>
      <c r="J6" s="107">
        <f t="shared" si="5"/>
        <v>5026.3</v>
      </c>
      <c r="K6" s="107">
        <f t="shared" si="5"/>
        <v>21902.94</v>
      </c>
      <c r="L6" s="107">
        <f t="shared" si="5"/>
        <v>817.3199999999999</v>
      </c>
      <c r="M6" s="107">
        <f t="shared" si="5"/>
        <v>3519.29</v>
      </c>
      <c r="N6" s="107">
        <f t="shared" si="5"/>
        <v>3151.3900000000003</v>
      </c>
    </row>
    <row r="7" spans="1:14" s="34" customFormat="1" ht="16.5">
      <c r="A7" s="168"/>
      <c r="B7" s="100" t="s">
        <v>32</v>
      </c>
      <c r="C7" s="101">
        <f>C11+C15+C19+C23+C27+C31+C35+C39</f>
        <v>5848.38</v>
      </c>
      <c r="D7" s="102">
        <f>C7/SUM($C4:$C7)*100</f>
        <v>0.2804319906462252</v>
      </c>
      <c r="E7" s="102">
        <f t="shared" si="0"/>
        <v>0.9741159090209596</v>
      </c>
      <c r="F7" s="102">
        <f t="shared" si="1"/>
        <v>0.8152685017047455</v>
      </c>
      <c r="G7" s="102">
        <f t="shared" si="2"/>
        <v>15.781464268737668</v>
      </c>
      <c r="H7" s="149">
        <f t="shared" si="3"/>
        <v>82.42915132053663</v>
      </c>
      <c r="I7" s="108">
        <f t="shared" si="5"/>
        <v>56.97</v>
      </c>
      <c r="J7" s="108">
        <f t="shared" si="5"/>
        <v>47.68</v>
      </c>
      <c r="K7" s="108">
        <f t="shared" si="5"/>
        <v>922.96</v>
      </c>
      <c r="L7" s="108">
        <f t="shared" si="5"/>
        <v>4820.77</v>
      </c>
      <c r="M7" s="108">
        <f t="shared" si="5"/>
        <v>455.12</v>
      </c>
      <c r="N7" s="108">
        <f t="shared" si="5"/>
        <v>300.79</v>
      </c>
    </row>
    <row r="8" spans="1:14" ht="14.1" customHeight="1">
      <c r="A8" s="169" t="s">
        <v>9</v>
      </c>
      <c r="B8" s="103" t="s">
        <v>29</v>
      </c>
      <c r="C8" s="104">
        <f aca="true" t="shared" si="6" ref="C8:C39">I8+J8+K8+L8</f>
        <v>108535</v>
      </c>
      <c r="D8" s="105">
        <f>C8/SUM($C8:$C11)*100</f>
        <v>83.91708418383126</v>
      </c>
      <c r="E8" s="147">
        <f t="shared" si="0"/>
        <v>96.60017505873681</v>
      </c>
      <c r="F8" s="96">
        <f t="shared" si="1"/>
        <v>3.3215091905836824</v>
      </c>
      <c r="G8" s="96">
        <f t="shared" si="2"/>
        <v>0.07370894181600406</v>
      </c>
      <c r="H8" s="96">
        <f t="shared" si="3"/>
        <v>0.0046068088635002535</v>
      </c>
      <c r="I8" s="109">
        <v>104845</v>
      </c>
      <c r="J8" s="109">
        <v>3605</v>
      </c>
      <c r="K8" s="109">
        <v>80</v>
      </c>
      <c r="L8" s="109">
        <v>5</v>
      </c>
      <c r="M8" s="109">
        <v>64945</v>
      </c>
      <c r="N8" s="109">
        <v>13369</v>
      </c>
    </row>
    <row r="9" spans="1:14" ht="14.1" customHeight="1">
      <c r="A9" s="167"/>
      <c r="B9" s="97" t="s">
        <v>30</v>
      </c>
      <c r="C9" s="98">
        <f t="shared" si="6"/>
        <v>17022</v>
      </c>
      <c r="D9" s="99">
        <f>C9/SUM($C8:$C11)*100</f>
        <v>13.161068843941361</v>
      </c>
      <c r="E9" s="99">
        <f t="shared" si="0"/>
        <v>28.12830454705675</v>
      </c>
      <c r="F9" s="148">
        <f t="shared" si="1"/>
        <v>68.21760075196805</v>
      </c>
      <c r="G9" s="99">
        <f t="shared" si="2"/>
        <v>3.6305956996827633</v>
      </c>
      <c r="H9" s="99">
        <f t="shared" si="3"/>
        <v>0.02349900129244507</v>
      </c>
      <c r="I9" s="107">
        <v>4788</v>
      </c>
      <c r="J9" s="107">
        <v>11612</v>
      </c>
      <c r="K9" s="107">
        <v>618</v>
      </c>
      <c r="L9" s="107">
        <v>4</v>
      </c>
      <c r="M9" s="107">
        <v>3479</v>
      </c>
      <c r="N9" s="107">
        <v>1148</v>
      </c>
    </row>
    <row r="10" spans="1:14" ht="14.1" customHeight="1">
      <c r="A10" s="167"/>
      <c r="B10" s="97" t="s">
        <v>31</v>
      </c>
      <c r="C10" s="98">
        <f t="shared" si="6"/>
        <v>3170</v>
      </c>
      <c r="D10" s="99">
        <f>C10/SUM($C8:$C11)*100</f>
        <v>2.450980392156863</v>
      </c>
      <c r="E10" s="99">
        <f t="shared" si="0"/>
        <v>4.006309148264984</v>
      </c>
      <c r="F10" s="99">
        <f t="shared" si="1"/>
        <v>21.230283911671926</v>
      </c>
      <c r="G10" s="148">
        <f t="shared" si="2"/>
        <v>71.7981072555205</v>
      </c>
      <c r="H10" s="99">
        <f t="shared" si="3"/>
        <v>2.965299684542587</v>
      </c>
      <c r="I10" s="107">
        <v>127</v>
      </c>
      <c r="J10" s="107">
        <v>673</v>
      </c>
      <c r="K10" s="107">
        <v>2276</v>
      </c>
      <c r="L10" s="107">
        <v>94</v>
      </c>
      <c r="M10" s="107">
        <v>437</v>
      </c>
      <c r="N10" s="107">
        <v>169</v>
      </c>
    </row>
    <row r="11" spans="1:14" ht="14.1" customHeight="1">
      <c r="A11" s="168"/>
      <c r="B11" s="100" t="s">
        <v>32</v>
      </c>
      <c r="C11" s="101">
        <f t="shared" si="6"/>
        <v>609</v>
      </c>
      <c r="D11" s="102">
        <f>C11/SUM($C8:$C11)*100</f>
        <v>0.470866580070514</v>
      </c>
      <c r="E11" s="102">
        <f t="shared" si="0"/>
        <v>0.6568144499178982</v>
      </c>
      <c r="F11" s="102">
        <f t="shared" si="1"/>
        <v>1.6420361247947455</v>
      </c>
      <c r="G11" s="102">
        <f t="shared" si="2"/>
        <v>16.25615763546798</v>
      </c>
      <c r="H11" s="149">
        <f t="shared" si="3"/>
        <v>81.44499178981938</v>
      </c>
      <c r="I11" s="108">
        <v>4</v>
      </c>
      <c r="J11" s="108">
        <v>10</v>
      </c>
      <c r="K11" s="108">
        <v>99</v>
      </c>
      <c r="L11" s="108">
        <v>496</v>
      </c>
      <c r="M11" s="108">
        <v>34</v>
      </c>
      <c r="N11" s="108">
        <v>28</v>
      </c>
    </row>
    <row r="12" spans="1:14" ht="14.1" customHeight="1">
      <c r="A12" s="166" t="s">
        <v>10</v>
      </c>
      <c r="B12" s="94" t="s">
        <v>29</v>
      </c>
      <c r="C12" s="95">
        <f t="shared" si="6"/>
        <v>30550</v>
      </c>
      <c r="D12" s="96">
        <f>C12/SUM($C12:$C15)*100</f>
        <v>86.2020316027088</v>
      </c>
      <c r="E12" s="147">
        <f t="shared" si="0"/>
        <v>97.83960720130933</v>
      </c>
      <c r="F12" s="96">
        <f t="shared" si="1"/>
        <v>2.049099836333879</v>
      </c>
      <c r="G12" s="96">
        <f t="shared" si="2"/>
        <v>0.10801963993453355</v>
      </c>
      <c r="H12" s="96">
        <f t="shared" si="3"/>
        <v>0.0032733224222585926</v>
      </c>
      <c r="I12" s="109">
        <v>29890</v>
      </c>
      <c r="J12" s="109">
        <v>626</v>
      </c>
      <c r="K12" s="109">
        <v>33</v>
      </c>
      <c r="L12" s="109">
        <v>1</v>
      </c>
      <c r="M12" s="109">
        <v>12296</v>
      </c>
      <c r="N12" s="109">
        <v>15578</v>
      </c>
    </row>
    <row r="13" spans="1:14" ht="14.1" customHeight="1">
      <c r="A13" s="167"/>
      <c r="B13" s="97" t="s">
        <v>30</v>
      </c>
      <c r="C13" s="98">
        <f t="shared" si="6"/>
        <v>3390</v>
      </c>
      <c r="D13" s="99">
        <f>C13/SUM($C12:$C15)*100</f>
        <v>9.565462753950339</v>
      </c>
      <c r="E13" s="99">
        <f t="shared" si="0"/>
        <v>40</v>
      </c>
      <c r="F13" s="148">
        <f t="shared" si="1"/>
        <v>54.80825958702064</v>
      </c>
      <c r="G13" s="99">
        <f t="shared" si="2"/>
        <v>5.162241887905605</v>
      </c>
      <c r="H13" s="99">
        <f t="shared" si="3"/>
        <v>0.029498525073746312</v>
      </c>
      <c r="I13" s="107">
        <v>1356</v>
      </c>
      <c r="J13" s="107">
        <v>1858</v>
      </c>
      <c r="K13" s="107">
        <v>175</v>
      </c>
      <c r="L13" s="107">
        <v>1</v>
      </c>
      <c r="M13" s="107">
        <v>842</v>
      </c>
      <c r="N13" s="107">
        <v>1784</v>
      </c>
    </row>
    <row r="14" spans="1:14" ht="14.1" customHeight="1">
      <c r="A14" s="167"/>
      <c r="B14" s="97" t="s">
        <v>31</v>
      </c>
      <c r="C14" s="98">
        <f t="shared" si="6"/>
        <v>1307</v>
      </c>
      <c r="D14" s="99">
        <f>C14/SUM($C12:$C15)*100</f>
        <v>3.687923250564334</v>
      </c>
      <c r="E14" s="99">
        <f t="shared" si="0"/>
        <v>7.7276205049732205</v>
      </c>
      <c r="F14" s="99">
        <f t="shared" si="1"/>
        <v>21.80566182096404</v>
      </c>
      <c r="G14" s="148">
        <f t="shared" si="2"/>
        <v>68.40091813312931</v>
      </c>
      <c r="H14" s="99">
        <f t="shared" si="3"/>
        <v>2.065799540933435</v>
      </c>
      <c r="I14" s="107">
        <v>101</v>
      </c>
      <c r="J14" s="107">
        <v>285</v>
      </c>
      <c r="K14" s="107">
        <v>894</v>
      </c>
      <c r="L14" s="107">
        <v>27</v>
      </c>
      <c r="M14" s="107">
        <v>147</v>
      </c>
      <c r="N14" s="107">
        <v>354</v>
      </c>
    </row>
    <row r="15" spans="1:14" ht="14.1" customHeight="1">
      <c r="A15" s="168"/>
      <c r="B15" s="100" t="s">
        <v>32</v>
      </c>
      <c r="C15" s="101">
        <f t="shared" si="6"/>
        <v>193</v>
      </c>
      <c r="D15" s="102">
        <f>C15/SUM($C12:$C15)*100</f>
        <v>0.5445823927765236</v>
      </c>
      <c r="E15" s="102">
        <f t="shared" si="0"/>
        <v>2.072538860103627</v>
      </c>
      <c r="F15" s="102">
        <f t="shared" si="1"/>
        <v>1.5544041450777202</v>
      </c>
      <c r="G15" s="102">
        <f t="shared" si="2"/>
        <v>25.38860103626943</v>
      </c>
      <c r="H15" s="149">
        <f t="shared" si="3"/>
        <v>70.98445595854922</v>
      </c>
      <c r="I15" s="108">
        <v>4</v>
      </c>
      <c r="J15" s="108">
        <v>3</v>
      </c>
      <c r="K15" s="108">
        <v>49</v>
      </c>
      <c r="L15" s="108">
        <v>137</v>
      </c>
      <c r="M15" s="108">
        <v>4</v>
      </c>
      <c r="N15" s="108">
        <v>23</v>
      </c>
    </row>
    <row r="16" spans="1:14" ht="14.1" customHeight="1">
      <c r="A16" s="166" t="s">
        <v>53</v>
      </c>
      <c r="B16" s="94" t="s">
        <v>29</v>
      </c>
      <c r="C16" s="95">
        <f t="shared" si="6"/>
        <v>463268.35</v>
      </c>
      <c r="D16" s="96">
        <f>C16/SUM($C16:$C19)*100</f>
        <v>92.97805182721478</v>
      </c>
      <c r="E16" s="147">
        <f t="shared" si="0"/>
        <v>98.64472071100909</v>
      </c>
      <c r="F16" s="96">
        <f t="shared" si="1"/>
        <v>1.335264971155487</v>
      </c>
      <c r="G16" s="96">
        <f t="shared" si="2"/>
        <v>0.019101240134362728</v>
      </c>
      <c r="H16" s="96">
        <f t="shared" si="3"/>
        <v>0.0009130777010775721</v>
      </c>
      <c r="I16" s="109">
        <v>456989.77</v>
      </c>
      <c r="J16" s="109">
        <v>6185.86</v>
      </c>
      <c r="K16" s="109">
        <v>88.49</v>
      </c>
      <c r="L16" s="109">
        <v>4.23</v>
      </c>
      <c r="M16" s="109">
        <v>125608.98</v>
      </c>
      <c r="N16" s="109">
        <v>44589.85</v>
      </c>
    </row>
    <row r="17" spans="1:14" ht="14.1" customHeight="1">
      <c r="A17" s="167"/>
      <c r="B17" s="97" t="s">
        <v>30</v>
      </c>
      <c r="C17" s="98">
        <f t="shared" si="6"/>
        <v>27782.87</v>
      </c>
      <c r="D17" s="99">
        <f>C17/SUM($C16:$C19)*100</f>
        <v>5.576027645248744</v>
      </c>
      <c r="E17" s="99">
        <f t="shared" si="0"/>
        <v>21.21861420364419</v>
      </c>
      <c r="F17" s="148">
        <f t="shared" si="1"/>
        <v>75.85314260189823</v>
      </c>
      <c r="G17" s="99">
        <f t="shared" si="2"/>
        <v>2.9113262956634793</v>
      </c>
      <c r="H17" s="99">
        <f t="shared" si="3"/>
        <v>0.016916898794113067</v>
      </c>
      <c r="I17" s="107">
        <v>5895.14</v>
      </c>
      <c r="J17" s="107">
        <v>21074.18</v>
      </c>
      <c r="K17" s="107">
        <v>808.85</v>
      </c>
      <c r="L17" s="107">
        <v>4.7</v>
      </c>
      <c r="M17" s="107">
        <v>5110.03</v>
      </c>
      <c r="N17" s="107">
        <v>5965.02</v>
      </c>
    </row>
    <row r="18" spans="1:14" ht="14.1" customHeight="1">
      <c r="A18" s="167"/>
      <c r="B18" s="97" t="s">
        <v>31</v>
      </c>
      <c r="C18" s="98">
        <f t="shared" si="6"/>
        <v>5908.999999999999</v>
      </c>
      <c r="D18" s="99">
        <f>C18/SUM($C16:$C19)*100</f>
        <v>1.1859374987456235</v>
      </c>
      <c r="E18" s="99">
        <f t="shared" si="0"/>
        <v>0.6843797596886106</v>
      </c>
      <c r="F18" s="99">
        <f t="shared" si="1"/>
        <v>20.228465053308515</v>
      </c>
      <c r="G18" s="148">
        <f t="shared" si="2"/>
        <v>76.37400575393468</v>
      </c>
      <c r="H18" s="99">
        <f t="shared" si="3"/>
        <v>2.7131494330682013</v>
      </c>
      <c r="I18" s="107">
        <v>40.44</v>
      </c>
      <c r="J18" s="107">
        <v>1195.3</v>
      </c>
      <c r="K18" s="107">
        <v>4512.94</v>
      </c>
      <c r="L18" s="107">
        <v>160.32</v>
      </c>
      <c r="M18" s="107">
        <v>1059.29</v>
      </c>
      <c r="N18" s="107">
        <v>1088.39</v>
      </c>
    </row>
    <row r="19" spans="1:14" ht="14.1" customHeight="1">
      <c r="A19" s="168"/>
      <c r="B19" s="100" t="s">
        <v>32</v>
      </c>
      <c r="C19" s="101">
        <f t="shared" si="6"/>
        <v>1295.38</v>
      </c>
      <c r="D19" s="102">
        <f>C19/SUM($C16:$C19)*100</f>
        <v>0.25998302879084556</v>
      </c>
      <c r="E19" s="102">
        <f t="shared" si="0"/>
        <v>0.3064737760348315</v>
      </c>
      <c r="F19" s="102">
        <f t="shared" si="1"/>
        <v>0.43848137226142125</v>
      </c>
      <c r="G19" s="102">
        <f t="shared" si="2"/>
        <v>18.0611094813877</v>
      </c>
      <c r="H19" s="149">
        <f t="shared" si="3"/>
        <v>81.19393537031604</v>
      </c>
      <c r="I19" s="108">
        <v>3.97</v>
      </c>
      <c r="J19" s="108">
        <v>5.68</v>
      </c>
      <c r="K19" s="108">
        <v>233.96</v>
      </c>
      <c r="L19" s="108">
        <v>1051.77</v>
      </c>
      <c r="M19" s="108">
        <v>201.12</v>
      </c>
      <c r="N19" s="108">
        <v>74.79</v>
      </c>
    </row>
    <row r="20" spans="1:14" ht="14.1" customHeight="1">
      <c r="A20" s="166" t="s">
        <v>8</v>
      </c>
      <c r="B20" s="94" t="s">
        <v>29</v>
      </c>
      <c r="C20" s="95">
        <f t="shared" si="6"/>
        <v>165075</v>
      </c>
      <c r="D20" s="96">
        <f>C20/SUM($C20:$C23)*100</f>
        <v>84.03842629360376</v>
      </c>
      <c r="E20" s="147">
        <f t="shared" si="0"/>
        <v>96.03513554444949</v>
      </c>
      <c r="F20" s="96">
        <f t="shared" si="1"/>
        <v>3.899439648644556</v>
      </c>
      <c r="G20" s="96">
        <f t="shared" si="2"/>
        <v>0.060578524912918374</v>
      </c>
      <c r="H20" s="96">
        <f t="shared" si="3"/>
        <v>0.00484628199303347</v>
      </c>
      <c r="I20" s="109">
        <v>158530</v>
      </c>
      <c r="J20" s="109">
        <v>6437</v>
      </c>
      <c r="K20" s="109">
        <v>100</v>
      </c>
      <c r="L20" s="109">
        <v>8</v>
      </c>
      <c r="M20" s="109">
        <v>43590</v>
      </c>
      <c r="N20" s="109">
        <v>47445</v>
      </c>
    </row>
    <row r="21" spans="1:14" ht="14.1" customHeight="1">
      <c r="A21" s="167"/>
      <c r="B21" s="97" t="s">
        <v>30</v>
      </c>
      <c r="C21" s="98">
        <f t="shared" si="6"/>
        <v>26024</v>
      </c>
      <c r="D21" s="99">
        <f>C21/SUM($C20:$C23)*100</f>
        <v>13.248620359622866</v>
      </c>
      <c r="E21" s="99">
        <f t="shared" si="0"/>
        <v>15.101444820166002</v>
      </c>
      <c r="F21" s="148">
        <f t="shared" si="1"/>
        <v>81.77835843836459</v>
      </c>
      <c r="G21" s="99">
        <f t="shared" si="2"/>
        <v>3.089455886873655</v>
      </c>
      <c r="H21" s="99">
        <f t="shared" si="3"/>
        <v>0.03074085459575776</v>
      </c>
      <c r="I21" s="107">
        <v>3930</v>
      </c>
      <c r="J21" s="107">
        <v>21282</v>
      </c>
      <c r="K21" s="107">
        <v>804</v>
      </c>
      <c r="L21" s="107">
        <v>8</v>
      </c>
      <c r="M21" s="107">
        <v>2363</v>
      </c>
      <c r="N21" s="107">
        <v>3359</v>
      </c>
    </row>
    <row r="22" spans="1:14" ht="14.1" customHeight="1">
      <c r="A22" s="167"/>
      <c r="B22" s="97" t="s">
        <v>31</v>
      </c>
      <c r="C22" s="98">
        <f t="shared" si="6"/>
        <v>4331</v>
      </c>
      <c r="D22" s="99">
        <f>C22/SUM($C20:$C23)*100</f>
        <v>2.2048791414665936</v>
      </c>
      <c r="E22" s="99">
        <f t="shared" si="0"/>
        <v>2.4012930039251907</v>
      </c>
      <c r="F22" s="99">
        <f t="shared" si="1"/>
        <v>11.406141768644655</v>
      </c>
      <c r="G22" s="148">
        <f t="shared" si="2"/>
        <v>83.53728930962826</v>
      </c>
      <c r="H22" s="99">
        <f t="shared" si="3"/>
        <v>2.655275917801893</v>
      </c>
      <c r="I22" s="107">
        <v>104</v>
      </c>
      <c r="J22" s="107">
        <v>494</v>
      </c>
      <c r="K22" s="107">
        <v>3618</v>
      </c>
      <c r="L22" s="107">
        <v>115</v>
      </c>
      <c r="M22" s="107">
        <v>115</v>
      </c>
      <c r="N22" s="107">
        <v>490</v>
      </c>
    </row>
    <row r="23" spans="1:14" ht="14.1" customHeight="1">
      <c r="A23" s="168"/>
      <c r="B23" s="100" t="s">
        <v>32</v>
      </c>
      <c r="C23" s="101">
        <f t="shared" si="6"/>
        <v>998</v>
      </c>
      <c r="D23" s="102">
        <f>C23/SUM($C20:$C23)*100</f>
        <v>0.508074205306779</v>
      </c>
      <c r="E23" s="102">
        <f t="shared" si="0"/>
        <v>1.2024048096192386</v>
      </c>
      <c r="F23" s="102">
        <f t="shared" si="1"/>
        <v>0.6012024048096193</v>
      </c>
      <c r="G23" s="102">
        <f t="shared" si="2"/>
        <v>10.120240480961924</v>
      </c>
      <c r="H23" s="149">
        <f t="shared" si="3"/>
        <v>88.07615230460922</v>
      </c>
      <c r="I23" s="108">
        <v>12</v>
      </c>
      <c r="J23" s="108">
        <v>6</v>
      </c>
      <c r="K23" s="108">
        <v>101</v>
      </c>
      <c r="L23" s="108">
        <v>879</v>
      </c>
      <c r="M23" s="108">
        <v>3</v>
      </c>
      <c r="N23" s="108">
        <v>48</v>
      </c>
    </row>
    <row r="24" spans="1:14" ht="14.1" customHeight="1">
      <c r="A24" s="166" t="s">
        <v>12</v>
      </c>
      <c r="B24" s="94" t="s">
        <v>29</v>
      </c>
      <c r="C24" s="95">
        <f t="shared" si="6"/>
        <v>404676</v>
      </c>
      <c r="D24" s="96">
        <f>C24/SUM($C24:$C27)*100</f>
        <v>91.83448388546219</v>
      </c>
      <c r="E24" s="147">
        <f t="shared" si="0"/>
        <v>98.61815378228509</v>
      </c>
      <c r="F24" s="96">
        <f t="shared" si="1"/>
        <v>1.3437910822485148</v>
      </c>
      <c r="G24" s="96">
        <f t="shared" si="2"/>
        <v>0.03508980023524993</v>
      </c>
      <c r="H24" s="96">
        <f t="shared" si="3"/>
        <v>0.0029653352311478816</v>
      </c>
      <c r="I24" s="109">
        <v>399084</v>
      </c>
      <c r="J24" s="109">
        <v>5438</v>
      </c>
      <c r="K24" s="109">
        <v>142</v>
      </c>
      <c r="L24" s="109">
        <v>12</v>
      </c>
      <c r="M24" s="109">
        <v>353315</v>
      </c>
      <c r="N24" s="109">
        <v>138165</v>
      </c>
    </row>
    <row r="25" spans="1:14" ht="14.1" customHeight="1">
      <c r="A25" s="167"/>
      <c r="B25" s="97" t="s">
        <v>30</v>
      </c>
      <c r="C25" s="98">
        <f t="shared" si="6"/>
        <v>30692</v>
      </c>
      <c r="D25" s="99">
        <f>C25/SUM($C24:$C27)*100</f>
        <v>6.965038646750996</v>
      </c>
      <c r="E25" s="99">
        <f t="shared" si="0"/>
        <v>27.433858986055</v>
      </c>
      <c r="F25" s="148">
        <f t="shared" si="1"/>
        <v>70.2007037664538</v>
      </c>
      <c r="G25" s="99">
        <f t="shared" si="2"/>
        <v>2.3361136452495765</v>
      </c>
      <c r="H25" s="99">
        <f t="shared" si="3"/>
        <v>0.02932360224162648</v>
      </c>
      <c r="I25" s="107">
        <v>8420</v>
      </c>
      <c r="J25" s="107">
        <v>21546</v>
      </c>
      <c r="K25" s="107">
        <v>717</v>
      </c>
      <c r="L25" s="107">
        <v>9</v>
      </c>
      <c r="M25" s="107">
        <v>8347</v>
      </c>
      <c r="N25" s="107">
        <v>1798</v>
      </c>
    </row>
    <row r="26" spans="1:14" ht="14.1" customHeight="1">
      <c r="A26" s="167"/>
      <c r="B26" s="97" t="s">
        <v>31</v>
      </c>
      <c r="C26" s="98">
        <f t="shared" si="6"/>
        <v>4555</v>
      </c>
      <c r="D26" s="99">
        <f>C26/SUM($C24:$C27)*100</f>
        <v>1.0336814491056556</v>
      </c>
      <c r="E26" s="99">
        <f t="shared" si="0"/>
        <v>3.1174533479692643</v>
      </c>
      <c r="F26" s="99">
        <f t="shared" si="1"/>
        <v>19.890230515916578</v>
      </c>
      <c r="G26" s="148">
        <f t="shared" si="2"/>
        <v>74.62129527991218</v>
      </c>
      <c r="H26" s="99">
        <f t="shared" si="3"/>
        <v>2.3710208562019757</v>
      </c>
      <c r="I26" s="107">
        <v>142</v>
      </c>
      <c r="J26" s="107">
        <v>906</v>
      </c>
      <c r="K26" s="107">
        <v>3399</v>
      </c>
      <c r="L26" s="107">
        <v>108</v>
      </c>
      <c r="M26" s="107">
        <v>954</v>
      </c>
      <c r="N26" s="107">
        <v>374</v>
      </c>
    </row>
    <row r="27" spans="1:14" ht="14.1" customHeight="1">
      <c r="A27" s="168"/>
      <c r="B27" s="100" t="s">
        <v>32</v>
      </c>
      <c r="C27" s="101">
        <f t="shared" si="6"/>
        <v>735</v>
      </c>
      <c r="D27" s="102">
        <f>C27/SUM($C24:$C27)*100</f>
        <v>0.1667960186811541</v>
      </c>
      <c r="E27" s="102">
        <f t="shared" si="0"/>
        <v>0.9523809523809524</v>
      </c>
      <c r="F27" s="102">
        <f t="shared" si="1"/>
        <v>0.27210884353741494</v>
      </c>
      <c r="G27" s="102">
        <f t="shared" si="2"/>
        <v>20.408163265306122</v>
      </c>
      <c r="H27" s="149">
        <f t="shared" si="3"/>
        <v>78.36734693877551</v>
      </c>
      <c r="I27" s="108">
        <v>7</v>
      </c>
      <c r="J27" s="108">
        <v>2</v>
      </c>
      <c r="K27" s="108">
        <v>150</v>
      </c>
      <c r="L27" s="108">
        <v>576</v>
      </c>
      <c r="M27" s="108">
        <v>68</v>
      </c>
      <c r="N27" s="108">
        <v>43</v>
      </c>
    </row>
    <row r="28" spans="1:14" ht="14.1" customHeight="1">
      <c r="A28" s="166" t="s">
        <v>2</v>
      </c>
      <c r="B28" s="94" t="s">
        <v>29</v>
      </c>
      <c r="C28" s="95">
        <f t="shared" si="6"/>
        <v>139757</v>
      </c>
      <c r="D28" s="96">
        <f>C28/SUM($C28:$C31)*100</f>
        <v>90.16522474048556</v>
      </c>
      <c r="E28" s="147">
        <f t="shared" si="0"/>
        <v>97.40263457286576</v>
      </c>
      <c r="F28" s="96">
        <f t="shared" si="1"/>
        <v>2.540123213864064</v>
      </c>
      <c r="G28" s="96">
        <f t="shared" si="2"/>
        <v>0.05151799194315848</v>
      </c>
      <c r="H28" s="96">
        <f t="shared" si="3"/>
        <v>0.00572422132701761</v>
      </c>
      <c r="I28" s="109">
        <v>136127</v>
      </c>
      <c r="J28" s="109">
        <v>3550</v>
      </c>
      <c r="K28" s="109">
        <v>72</v>
      </c>
      <c r="L28" s="109">
        <v>8</v>
      </c>
      <c r="M28" s="109">
        <v>35675</v>
      </c>
      <c r="N28" s="109">
        <v>26392</v>
      </c>
    </row>
    <row r="29" spans="1:14" ht="14.1" customHeight="1">
      <c r="A29" s="167"/>
      <c r="B29" s="97" t="s">
        <v>30</v>
      </c>
      <c r="C29" s="98">
        <f t="shared" si="6"/>
        <v>12602</v>
      </c>
      <c r="D29" s="99">
        <f>C29/SUM($C28:$C31)*100</f>
        <v>8.130270127289501</v>
      </c>
      <c r="E29" s="99">
        <f t="shared" si="0"/>
        <v>20.758609744485</v>
      </c>
      <c r="F29" s="148">
        <f t="shared" si="1"/>
        <v>75.0753848595461</v>
      </c>
      <c r="G29" s="99">
        <f t="shared" si="2"/>
        <v>4.094588160609427</v>
      </c>
      <c r="H29" s="99">
        <f t="shared" si="3"/>
        <v>0.07141723535946676</v>
      </c>
      <c r="I29" s="107">
        <v>2616</v>
      </c>
      <c r="J29" s="107">
        <v>9461</v>
      </c>
      <c r="K29" s="107">
        <v>516</v>
      </c>
      <c r="L29" s="107">
        <v>9</v>
      </c>
      <c r="M29" s="107">
        <v>1711</v>
      </c>
      <c r="N29" s="107">
        <v>543</v>
      </c>
    </row>
    <row r="30" spans="1:14" ht="14.1" customHeight="1">
      <c r="A30" s="167"/>
      <c r="B30" s="97" t="s">
        <v>31</v>
      </c>
      <c r="C30" s="98">
        <f t="shared" si="6"/>
        <v>2075</v>
      </c>
      <c r="D30" s="99">
        <f>C30/SUM($C28:$C31)*100</f>
        <v>1.3387010406384474</v>
      </c>
      <c r="E30" s="99">
        <f t="shared" si="0"/>
        <v>4.096385542168675</v>
      </c>
      <c r="F30" s="99">
        <f t="shared" si="1"/>
        <v>15.469879518072288</v>
      </c>
      <c r="G30" s="148">
        <f t="shared" si="2"/>
        <v>77.20481927710844</v>
      </c>
      <c r="H30" s="99">
        <f t="shared" si="3"/>
        <v>3.2289156626506026</v>
      </c>
      <c r="I30" s="107">
        <v>85</v>
      </c>
      <c r="J30" s="107">
        <v>321</v>
      </c>
      <c r="K30" s="107">
        <v>1602</v>
      </c>
      <c r="L30" s="107">
        <v>67</v>
      </c>
      <c r="M30" s="107">
        <v>333</v>
      </c>
      <c r="N30" s="107">
        <v>100</v>
      </c>
    </row>
    <row r="31" spans="1:14" ht="14.1" customHeight="1">
      <c r="A31" s="168"/>
      <c r="B31" s="100" t="s">
        <v>32</v>
      </c>
      <c r="C31" s="101">
        <f t="shared" si="6"/>
        <v>567</v>
      </c>
      <c r="D31" s="102">
        <f>C31/SUM($C28:$C31)*100</f>
        <v>0.3658040915865059</v>
      </c>
      <c r="E31" s="102">
        <f t="shared" si="0"/>
        <v>2.2927689594356258</v>
      </c>
      <c r="F31" s="102">
        <f t="shared" si="1"/>
        <v>2.2927689594356258</v>
      </c>
      <c r="G31" s="102">
        <f t="shared" si="2"/>
        <v>13.580246913580247</v>
      </c>
      <c r="H31" s="149">
        <f t="shared" si="3"/>
        <v>81.83421516754849</v>
      </c>
      <c r="I31" s="108">
        <v>13</v>
      </c>
      <c r="J31" s="108">
        <v>13</v>
      </c>
      <c r="K31" s="108">
        <v>77</v>
      </c>
      <c r="L31" s="108">
        <v>464</v>
      </c>
      <c r="M31" s="108">
        <v>57</v>
      </c>
      <c r="N31" s="108">
        <v>19</v>
      </c>
    </row>
    <row r="32" spans="1:14" ht="14.1" customHeight="1">
      <c r="A32" s="166" t="s">
        <v>13</v>
      </c>
      <c r="B32" s="94" t="s">
        <v>29</v>
      </c>
      <c r="C32" s="95">
        <f t="shared" si="6"/>
        <v>415036</v>
      </c>
      <c r="D32" s="96">
        <f>C32/SUM($C32:$C35)*100</f>
        <v>92.42822401767341</v>
      </c>
      <c r="E32" s="147">
        <f t="shared" si="0"/>
        <v>98.18063975173239</v>
      </c>
      <c r="F32" s="96">
        <f t="shared" si="1"/>
        <v>1.8130957314546208</v>
      </c>
      <c r="G32" s="96">
        <f t="shared" si="2"/>
        <v>0.006264516812999354</v>
      </c>
      <c r="H32" s="96">
        <f t="shared" si="3"/>
        <v>0</v>
      </c>
      <c r="I32" s="109">
        <v>407485</v>
      </c>
      <c r="J32" s="109">
        <v>7525</v>
      </c>
      <c r="K32" s="109">
        <v>26</v>
      </c>
      <c r="L32" s="109">
        <v>0</v>
      </c>
      <c r="M32" s="109">
        <v>96335</v>
      </c>
      <c r="N32" s="109">
        <v>56618</v>
      </c>
    </row>
    <row r="33" spans="1:14" ht="14.1" customHeight="1">
      <c r="A33" s="167"/>
      <c r="B33" s="97" t="s">
        <v>30</v>
      </c>
      <c r="C33" s="98">
        <f t="shared" si="6"/>
        <v>28053</v>
      </c>
      <c r="D33" s="99">
        <f>C33/SUM($C32:$C35)*100</f>
        <v>6.247383283300225</v>
      </c>
      <c r="E33" s="99">
        <f t="shared" si="0"/>
        <v>22.560866930453074</v>
      </c>
      <c r="F33" s="148">
        <f t="shared" si="1"/>
        <v>75.16130182155206</v>
      </c>
      <c r="G33" s="99">
        <f t="shared" si="2"/>
        <v>2.242184436602146</v>
      </c>
      <c r="H33" s="99">
        <f t="shared" si="3"/>
        <v>0.035646811392720926</v>
      </c>
      <c r="I33" s="107">
        <v>6329</v>
      </c>
      <c r="J33" s="107">
        <v>21085</v>
      </c>
      <c r="K33" s="107">
        <v>629</v>
      </c>
      <c r="L33" s="107">
        <v>10</v>
      </c>
      <c r="M33" s="107">
        <v>1658</v>
      </c>
      <c r="N33" s="107">
        <v>2821</v>
      </c>
    </row>
    <row r="34" spans="1:14" ht="14.1" customHeight="1">
      <c r="A34" s="167"/>
      <c r="B34" s="97" t="s">
        <v>31</v>
      </c>
      <c r="C34" s="98">
        <f t="shared" si="6"/>
        <v>4978</v>
      </c>
      <c r="D34" s="99">
        <f>C34/SUM($C32:$C35)*100</f>
        <v>1.108597083530051</v>
      </c>
      <c r="E34" s="99">
        <f t="shared" si="0"/>
        <v>6.046605062274005</v>
      </c>
      <c r="F34" s="99">
        <f t="shared" si="1"/>
        <v>15.809562073121736</v>
      </c>
      <c r="G34" s="148">
        <f t="shared" si="2"/>
        <v>74.90960224989955</v>
      </c>
      <c r="H34" s="99">
        <f t="shared" si="3"/>
        <v>3.2342306147047006</v>
      </c>
      <c r="I34" s="107">
        <v>301</v>
      </c>
      <c r="J34" s="107">
        <v>787</v>
      </c>
      <c r="K34" s="107">
        <v>3729</v>
      </c>
      <c r="L34" s="107">
        <v>161</v>
      </c>
      <c r="M34" s="107">
        <v>145</v>
      </c>
      <c r="N34" s="107">
        <v>484</v>
      </c>
    </row>
    <row r="35" spans="1:14" ht="14.1" customHeight="1">
      <c r="A35" s="168"/>
      <c r="B35" s="100" t="s">
        <v>32</v>
      </c>
      <c r="C35" s="101">
        <f t="shared" si="6"/>
        <v>969</v>
      </c>
      <c r="D35" s="102">
        <f>C35/SUM($C32:$C35)*100</f>
        <v>0.21579561549630766</v>
      </c>
      <c r="E35" s="102">
        <f t="shared" si="0"/>
        <v>0.30959752321981426</v>
      </c>
      <c r="F35" s="102">
        <f t="shared" si="1"/>
        <v>0</v>
      </c>
      <c r="G35" s="102">
        <f t="shared" si="2"/>
        <v>15.789473684210526</v>
      </c>
      <c r="H35" s="149">
        <f t="shared" si="3"/>
        <v>83.90092879256966</v>
      </c>
      <c r="I35" s="108">
        <v>3</v>
      </c>
      <c r="J35" s="108">
        <v>0</v>
      </c>
      <c r="K35" s="108">
        <v>153</v>
      </c>
      <c r="L35" s="108">
        <v>813</v>
      </c>
      <c r="M35" s="108">
        <v>6</v>
      </c>
      <c r="N35" s="108">
        <v>58</v>
      </c>
    </row>
    <row r="36" spans="1:14" ht="14.1" customHeight="1">
      <c r="A36" s="166" t="s">
        <v>11</v>
      </c>
      <c r="B36" s="94" t="s">
        <v>29</v>
      </c>
      <c r="C36" s="95">
        <f t="shared" si="6"/>
        <v>162688</v>
      </c>
      <c r="D36" s="96">
        <f>C36/SUM($C36:$C39)*100</f>
        <v>89.71682245567595</v>
      </c>
      <c r="E36" s="147">
        <f t="shared" si="0"/>
        <v>97.4558664437451</v>
      </c>
      <c r="F36" s="96">
        <f t="shared" si="1"/>
        <v>2.4746754523996852</v>
      </c>
      <c r="G36" s="96">
        <f t="shared" si="2"/>
        <v>0.06454071597167585</v>
      </c>
      <c r="H36" s="96">
        <f t="shared" si="3"/>
        <v>0.004917387883556255</v>
      </c>
      <c r="I36" s="107">
        <v>158549</v>
      </c>
      <c r="J36" s="107">
        <v>4026</v>
      </c>
      <c r="K36" s="107">
        <v>105</v>
      </c>
      <c r="L36" s="107">
        <v>8</v>
      </c>
      <c r="M36" s="107">
        <v>44810</v>
      </c>
      <c r="N36" s="107">
        <v>41494</v>
      </c>
    </row>
    <row r="37" spans="1:14" ht="14.1" customHeight="1">
      <c r="A37" s="167"/>
      <c r="B37" s="97" t="s">
        <v>30</v>
      </c>
      <c r="C37" s="98">
        <f t="shared" si="6"/>
        <v>15768</v>
      </c>
      <c r="D37" s="99">
        <f>C37/SUM($C36:$C39)*100</f>
        <v>8.695508313342708</v>
      </c>
      <c r="E37" s="99">
        <f t="shared" si="0"/>
        <v>19.54591577879249</v>
      </c>
      <c r="F37" s="148">
        <f t="shared" si="1"/>
        <v>77.0484525621512</v>
      </c>
      <c r="G37" s="99">
        <f t="shared" si="2"/>
        <v>3.3739218670725517</v>
      </c>
      <c r="H37" s="99">
        <f t="shared" si="3"/>
        <v>0.031709791983764585</v>
      </c>
      <c r="I37" s="107">
        <v>3082</v>
      </c>
      <c r="J37" s="107">
        <v>12149</v>
      </c>
      <c r="K37" s="107">
        <v>532</v>
      </c>
      <c r="L37" s="107">
        <v>5</v>
      </c>
      <c r="M37" s="107">
        <v>2665</v>
      </c>
      <c r="N37" s="107">
        <v>812</v>
      </c>
    </row>
    <row r="38" spans="1:14" ht="14.1" customHeight="1">
      <c r="A38" s="167"/>
      <c r="B38" s="97" t="s">
        <v>31</v>
      </c>
      <c r="C38" s="98">
        <f t="shared" si="6"/>
        <v>2397</v>
      </c>
      <c r="D38" s="99">
        <f>C38/SUM($C36:$C39)*100</f>
        <v>1.321862850525271</v>
      </c>
      <c r="E38" s="99">
        <f t="shared" si="0"/>
        <v>3.128911138923655</v>
      </c>
      <c r="F38" s="99">
        <f t="shared" si="1"/>
        <v>15.227367542761785</v>
      </c>
      <c r="G38" s="148">
        <f t="shared" si="2"/>
        <v>78.09762202753441</v>
      </c>
      <c r="H38" s="99">
        <f t="shared" si="3"/>
        <v>3.546099290780142</v>
      </c>
      <c r="I38" s="107">
        <v>75</v>
      </c>
      <c r="J38" s="107">
        <v>365</v>
      </c>
      <c r="K38" s="107">
        <v>1872</v>
      </c>
      <c r="L38" s="107">
        <v>85</v>
      </c>
      <c r="M38" s="107">
        <v>329</v>
      </c>
      <c r="N38" s="107">
        <v>92</v>
      </c>
    </row>
    <row r="39" spans="1:14" ht="14.1" customHeight="1">
      <c r="A39" s="168"/>
      <c r="B39" s="100" t="s">
        <v>32</v>
      </c>
      <c r="C39" s="101">
        <f t="shared" si="6"/>
        <v>482</v>
      </c>
      <c r="D39" s="102">
        <f>C39/SUM($C36:$C39)*100</f>
        <v>0.265806380456062</v>
      </c>
      <c r="E39" s="102">
        <f t="shared" si="0"/>
        <v>2.0746887966804977</v>
      </c>
      <c r="F39" s="102">
        <f t="shared" si="1"/>
        <v>1.6597510373443984</v>
      </c>
      <c r="G39" s="102">
        <f t="shared" si="2"/>
        <v>12.448132780082988</v>
      </c>
      <c r="H39" s="149">
        <f t="shared" si="3"/>
        <v>83.81742738589212</v>
      </c>
      <c r="I39" s="108">
        <v>10</v>
      </c>
      <c r="J39" s="108">
        <v>8</v>
      </c>
      <c r="K39" s="108">
        <v>60</v>
      </c>
      <c r="L39" s="108">
        <v>404</v>
      </c>
      <c r="M39" s="108">
        <v>82</v>
      </c>
      <c r="N39" s="108">
        <v>7</v>
      </c>
    </row>
    <row r="40" spans="1:8" ht="13.5" customHeight="1">
      <c r="A40" s="186" t="s">
        <v>56</v>
      </c>
      <c r="B40" s="186"/>
      <c r="C40" s="186"/>
      <c r="D40" s="186"/>
      <c r="E40" s="186"/>
      <c r="F40" s="186"/>
      <c r="G40" s="186"/>
      <c r="H40" s="36"/>
    </row>
    <row r="41" ht="14.1" customHeight="1"/>
    <row r="42" ht="14.1" customHeight="1"/>
    <row r="43" ht="63" customHeight="1"/>
    <row r="44" ht="30" customHeight="1"/>
  </sheetData>
  <mergeCells count="10">
    <mergeCell ref="A40:G40"/>
    <mergeCell ref="A24:A27"/>
    <mergeCell ref="A28:A31"/>
    <mergeCell ref="A32:A35"/>
    <mergeCell ref="A36:A39"/>
    <mergeCell ref="A4:A7"/>
    <mergeCell ref="A8:A11"/>
    <mergeCell ref="A12:A15"/>
    <mergeCell ref="A16:A19"/>
    <mergeCell ref="A20:A2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4"/>
  <sheetViews>
    <sheetView workbookViewId="0" topLeftCell="A1"/>
  </sheetViews>
  <sheetFormatPr defaultColWidth="10.77734375" defaultRowHeight="15" customHeight="1"/>
  <cols>
    <col min="1" max="2" width="10.77734375" style="9" customWidth="1"/>
    <col min="3" max="3" width="12.6640625" style="9" bestFit="1" customWidth="1"/>
    <col min="4" max="4" width="10.77734375" style="16" customWidth="1"/>
    <col min="5" max="5" width="10.77734375" style="9" customWidth="1"/>
    <col min="6" max="9" width="10.77734375" style="16" customWidth="1"/>
    <col min="10" max="13" width="10.77734375" style="11" customWidth="1"/>
    <col min="14" max="16384" width="10.77734375" style="9" customWidth="1"/>
  </cols>
  <sheetData>
    <row r="2" spans="2:15" ht="15">
      <c r="B2" s="209" t="s">
        <v>110</v>
      </c>
      <c r="C2" s="209"/>
      <c r="D2" s="209"/>
      <c r="E2" s="209"/>
      <c r="F2" s="209"/>
      <c r="G2" s="209"/>
      <c r="H2" s="209"/>
      <c r="I2" s="209"/>
      <c r="J2" s="89" t="s">
        <v>98</v>
      </c>
      <c r="K2" s="89"/>
      <c r="L2" s="89"/>
      <c r="M2" s="89"/>
      <c r="N2" s="89"/>
      <c r="O2" s="89"/>
    </row>
    <row r="3" spans="2:14" ht="24" customHeight="1">
      <c r="B3" s="40" t="s">
        <v>15</v>
      </c>
      <c r="C3" s="46" t="s">
        <v>99</v>
      </c>
      <c r="D3" s="41" t="s">
        <v>36</v>
      </c>
      <c r="E3" s="41" t="s">
        <v>23</v>
      </c>
      <c r="F3" s="46" t="s">
        <v>16</v>
      </c>
      <c r="G3" s="41" t="s">
        <v>17</v>
      </c>
      <c r="H3" s="41" t="s">
        <v>26</v>
      </c>
      <c r="I3" s="41" t="s">
        <v>18</v>
      </c>
      <c r="J3" s="110" t="s">
        <v>16</v>
      </c>
      <c r="K3" s="110" t="s">
        <v>17</v>
      </c>
      <c r="L3" s="110" t="s">
        <v>26</v>
      </c>
      <c r="M3" s="110" t="s">
        <v>18</v>
      </c>
      <c r="N3" s="10"/>
    </row>
    <row r="4" spans="2:14" ht="15" customHeight="1">
      <c r="B4" s="173" t="s">
        <v>97</v>
      </c>
      <c r="C4" s="115" t="s">
        <v>46</v>
      </c>
      <c r="D4" s="151">
        <f>D8+D12+D16+D20+D24+D28+D32</f>
        <v>1903627</v>
      </c>
      <c r="E4" s="150">
        <f>D4/SUM(D4:D7)*100</f>
        <v>96.29451458864473</v>
      </c>
      <c r="F4" s="151">
        <f>F8+F12+F16+F20+F24+F28+F32</f>
        <v>1763688</v>
      </c>
      <c r="G4" s="152">
        <f aca="true" t="shared" si="0" ref="G4:I4">G8+G12+G16+G20+G24+G28+G32</f>
        <v>120487</v>
      </c>
      <c r="H4" s="152">
        <f t="shared" si="0"/>
        <v>16466</v>
      </c>
      <c r="I4" s="152">
        <f t="shared" si="0"/>
        <v>2986</v>
      </c>
      <c r="J4" s="128">
        <f>F4/SUM($F4:$I4)*100</f>
        <v>92.64882248465692</v>
      </c>
      <c r="K4" s="128">
        <f aca="true" t="shared" si="1" ref="K4:K35">G4/SUM($F4:$I4)*100</f>
        <v>6.329338678217949</v>
      </c>
      <c r="L4" s="128">
        <f aca="true" t="shared" si="2" ref="L4:L35">H4/SUM($F4:$I4)*100</f>
        <v>0.8649803769330863</v>
      </c>
      <c r="M4" s="128">
        <f aca="true" t="shared" si="3" ref="M4:M35">I4/SUM($F4:$I4)*100</f>
        <v>0.15685846019204394</v>
      </c>
      <c r="N4" s="10"/>
    </row>
    <row r="5" spans="2:14" ht="15" customHeight="1">
      <c r="B5" s="174"/>
      <c r="C5" s="113" t="s">
        <v>47</v>
      </c>
      <c r="D5" s="154">
        <f aca="true" t="shared" si="4" ref="D5:D7">D9+D13+D17+D21+D25+D29+D33</f>
        <v>18830</v>
      </c>
      <c r="E5" s="153">
        <f>D5/SUM(D4:D7)*100</f>
        <v>0.9525110274776415</v>
      </c>
      <c r="F5" s="154">
        <f aca="true" t="shared" si="5" ref="F5:I5">F9+F13+F17+F21+F25+F29+F33</f>
        <v>14036</v>
      </c>
      <c r="G5" s="155">
        <f t="shared" si="5"/>
        <v>3758</v>
      </c>
      <c r="H5" s="155">
        <f t="shared" si="5"/>
        <v>882</v>
      </c>
      <c r="I5" s="155">
        <f t="shared" si="5"/>
        <v>154</v>
      </c>
      <c r="J5" s="129">
        <f aca="true" t="shared" si="6" ref="J5:J35">F5/SUM($F5:$I5)*100</f>
        <v>74.54062665958577</v>
      </c>
      <c r="K5" s="129">
        <f t="shared" si="1"/>
        <v>19.957514604354753</v>
      </c>
      <c r="L5" s="129">
        <f t="shared" si="2"/>
        <v>4.684014869888476</v>
      </c>
      <c r="M5" s="129">
        <f t="shared" si="3"/>
        <v>0.8178438661710037</v>
      </c>
      <c r="N5" s="10"/>
    </row>
    <row r="6" spans="2:14" ht="15" customHeight="1">
      <c r="B6" s="174"/>
      <c r="C6" s="113" t="s">
        <v>48</v>
      </c>
      <c r="D6" s="154">
        <f t="shared" si="4"/>
        <v>19329</v>
      </c>
      <c r="E6" s="153">
        <f>D6/SUM(D4:D7)*100</f>
        <v>0.9777528226295981</v>
      </c>
      <c r="F6" s="154">
        <f aca="true" t="shared" si="7" ref="F6:I6">F10+F14+F18+F22+F26+F30+F34</f>
        <v>13720</v>
      </c>
      <c r="G6" s="155">
        <f t="shared" si="7"/>
        <v>4564</v>
      </c>
      <c r="H6" s="155">
        <f t="shared" si="7"/>
        <v>876</v>
      </c>
      <c r="I6" s="155">
        <f t="shared" si="7"/>
        <v>169</v>
      </c>
      <c r="J6" s="129">
        <f t="shared" si="6"/>
        <v>70.98142687154018</v>
      </c>
      <c r="K6" s="129">
        <f t="shared" si="1"/>
        <v>23.612188938900097</v>
      </c>
      <c r="L6" s="129">
        <f t="shared" si="2"/>
        <v>4.532050287133322</v>
      </c>
      <c r="M6" s="129">
        <f t="shared" si="3"/>
        <v>0.8743339024264059</v>
      </c>
      <c r="N6" s="10"/>
    </row>
    <row r="7" spans="2:14" ht="15" customHeight="1">
      <c r="B7" s="176"/>
      <c r="C7" s="116" t="s">
        <v>96</v>
      </c>
      <c r="D7" s="157">
        <f t="shared" si="4"/>
        <v>35094</v>
      </c>
      <c r="E7" s="156">
        <f>D7/SUM(D4:D7)*100</f>
        <v>1.7752215612480273</v>
      </c>
      <c r="F7" s="157">
        <f aca="true" t="shared" si="8" ref="F7:I7">F11+F15+F19+F23+F27+F31+F35</f>
        <v>16426</v>
      </c>
      <c r="G7" s="158">
        <f t="shared" si="8"/>
        <v>11432</v>
      </c>
      <c r="H7" s="158">
        <f t="shared" si="8"/>
        <v>5675</v>
      </c>
      <c r="I7" s="158">
        <f t="shared" si="8"/>
        <v>1561</v>
      </c>
      <c r="J7" s="131">
        <f t="shared" si="6"/>
        <v>46.805721775802134</v>
      </c>
      <c r="K7" s="131">
        <f t="shared" si="1"/>
        <v>32.5753690089474</v>
      </c>
      <c r="L7" s="131">
        <f t="shared" si="2"/>
        <v>16.17085541688038</v>
      </c>
      <c r="M7" s="131">
        <f t="shared" si="3"/>
        <v>4.448053798370092</v>
      </c>
      <c r="N7" s="10"/>
    </row>
    <row r="8" spans="2:14" ht="15" customHeight="1">
      <c r="B8" s="173" t="s">
        <v>9</v>
      </c>
      <c r="C8" s="115" t="s">
        <v>46</v>
      </c>
      <c r="D8" s="136">
        <v>124731</v>
      </c>
      <c r="E8" s="150">
        <f>D8/SUM(D8:D11)*100</f>
        <v>91.44032197761112</v>
      </c>
      <c r="F8" s="136">
        <v>108152</v>
      </c>
      <c r="G8" s="137">
        <v>14168</v>
      </c>
      <c r="H8" s="137">
        <v>2054</v>
      </c>
      <c r="I8" s="137">
        <v>357</v>
      </c>
      <c r="J8" s="128">
        <f t="shared" si="6"/>
        <v>86.7081960378735</v>
      </c>
      <c r="K8" s="128">
        <f t="shared" si="1"/>
        <v>11.358844232788961</v>
      </c>
      <c r="L8" s="128">
        <f t="shared" si="2"/>
        <v>1.6467437926417652</v>
      </c>
      <c r="M8" s="128">
        <f t="shared" si="3"/>
        <v>0.2862159366957693</v>
      </c>
      <c r="N8" s="10"/>
    </row>
    <row r="9" spans="2:14" ht="15" customHeight="1">
      <c r="B9" s="174"/>
      <c r="C9" s="113" t="s">
        <v>47</v>
      </c>
      <c r="D9" s="134">
        <v>2385</v>
      </c>
      <c r="E9" s="153">
        <f>D9/SUM(D8:D11)*100</f>
        <v>1.7484439948096504</v>
      </c>
      <c r="F9" s="134">
        <v>1710</v>
      </c>
      <c r="G9" s="130">
        <v>523</v>
      </c>
      <c r="H9" s="130">
        <v>139</v>
      </c>
      <c r="I9" s="130">
        <v>13</v>
      </c>
      <c r="J9" s="129">
        <f t="shared" si="6"/>
        <v>71.69811320754717</v>
      </c>
      <c r="K9" s="129">
        <f t="shared" si="1"/>
        <v>21.928721174004192</v>
      </c>
      <c r="L9" s="129">
        <f t="shared" si="2"/>
        <v>5.828092243186583</v>
      </c>
      <c r="M9" s="129">
        <f t="shared" si="3"/>
        <v>0.5450733752620545</v>
      </c>
      <c r="N9" s="10"/>
    </row>
    <row r="10" spans="2:14" ht="15" customHeight="1">
      <c r="B10" s="174"/>
      <c r="C10" s="113" t="s">
        <v>48</v>
      </c>
      <c r="D10" s="134">
        <v>2730</v>
      </c>
      <c r="E10" s="153">
        <f>D10/SUM(D8:D11)*100</f>
        <v>2.0013635663858893</v>
      </c>
      <c r="F10" s="134">
        <v>2014</v>
      </c>
      <c r="G10" s="130">
        <v>579</v>
      </c>
      <c r="H10" s="130">
        <v>119</v>
      </c>
      <c r="I10" s="130">
        <v>18</v>
      </c>
      <c r="J10" s="129">
        <f t="shared" si="6"/>
        <v>73.77289377289378</v>
      </c>
      <c r="K10" s="129">
        <f t="shared" si="1"/>
        <v>21.208791208791208</v>
      </c>
      <c r="L10" s="129">
        <f t="shared" si="2"/>
        <v>4.358974358974359</v>
      </c>
      <c r="M10" s="129">
        <f t="shared" si="3"/>
        <v>0.6593406593406593</v>
      </c>
      <c r="N10" s="10"/>
    </row>
    <row r="11" spans="2:14" ht="15" customHeight="1">
      <c r="B11" s="175"/>
      <c r="C11" s="114" t="s">
        <v>96</v>
      </c>
      <c r="D11" s="135">
        <v>6561</v>
      </c>
      <c r="E11" s="159">
        <f>D11/SUM(D8:D11)*100</f>
        <v>4.8098704611933405</v>
      </c>
      <c r="F11" s="135">
        <v>3472</v>
      </c>
      <c r="G11" s="132">
        <v>1979</v>
      </c>
      <c r="H11" s="132">
        <v>887</v>
      </c>
      <c r="I11" s="132">
        <v>223</v>
      </c>
      <c r="J11" s="133">
        <f t="shared" si="6"/>
        <v>52.918762383782955</v>
      </c>
      <c r="K11" s="133">
        <f t="shared" si="1"/>
        <v>30.163084895595183</v>
      </c>
      <c r="L11" s="133">
        <f t="shared" si="2"/>
        <v>13.5192805974699</v>
      </c>
      <c r="M11" s="133">
        <f t="shared" si="3"/>
        <v>3.3988721231519587</v>
      </c>
      <c r="N11" s="10"/>
    </row>
    <row r="12" spans="2:14" ht="15" customHeight="1">
      <c r="B12" s="173" t="s">
        <v>10</v>
      </c>
      <c r="C12" s="115" t="s">
        <v>46</v>
      </c>
      <c r="D12" s="136">
        <v>35147</v>
      </c>
      <c r="E12" s="150">
        <f>D12/SUM(D12:D15)*100</f>
        <v>93.6254661694193</v>
      </c>
      <c r="F12" s="136">
        <v>31514</v>
      </c>
      <c r="G12" s="137">
        <v>2674</v>
      </c>
      <c r="H12" s="137">
        <v>842</v>
      </c>
      <c r="I12" s="137">
        <v>117</v>
      </c>
      <c r="J12" s="128">
        <f t="shared" si="6"/>
        <v>89.663413662617</v>
      </c>
      <c r="K12" s="128">
        <f t="shared" si="1"/>
        <v>7.608046205935072</v>
      </c>
      <c r="L12" s="128">
        <f t="shared" si="2"/>
        <v>2.39565254502518</v>
      </c>
      <c r="M12" s="128">
        <f t="shared" si="3"/>
        <v>0.3328875864227388</v>
      </c>
      <c r="N12" s="10"/>
    </row>
    <row r="13" spans="2:14" ht="15" customHeight="1">
      <c r="B13" s="174"/>
      <c r="C13" s="113" t="s">
        <v>47</v>
      </c>
      <c r="D13" s="134">
        <v>485</v>
      </c>
      <c r="E13" s="153">
        <f>D13/SUM(D12:D15)*100</f>
        <v>1.2919552477357485</v>
      </c>
      <c r="F13" s="134">
        <v>281</v>
      </c>
      <c r="G13" s="130">
        <v>143</v>
      </c>
      <c r="H13" s="130">
        <v>57</v>
      </c>
      <c r="I13" s="130">
        <v>4</v>
      </c>
      <c r="J13" s="129">
        <f t="shared" si="6"/>
        <v>57.938144329896915</v>
      </c>
      <c r="K13" s="129">
        <f t="shared" si="1"/>
        <v>29.48453608247423</v>
      </c>
      <c r="L13" s="129">
        <f t="shared" si="2"/>
        <v>11.752577319587628</v>
      </c>
      <c r="M13" s="129">
        <f t="shared" si="3"/>
        <v>0.8247422680412372</v>
      </c>
      <c r="N13" s="10"/>
    </row>
    <row r="14" spans="2:14" ht="15" customHeight="1">
      <c r="B14" s="174"/>
      <c r="C14" s="113" t="s">
        <v>48</v>
      </c>
      <c r="D14" s="134">
        <v>826</v>
      </c>
      <c r="E14" s="153">
        <f>D14/SUM(D12:D15)*100</f>
        <v>2.2003196590303675</v>
      </c>
      <c r="F14" s="134">
        <v>519</v>
      </c>
      <c r="G14" s="130">
        <v>218</v>
      </c>
      <c r="H14" s="130">
        <v>75</v>
      </c>
      <c r="I14" s="130">
        <v>14</v>
      </c>
      <c r="J14" s="129">
        <f t="shared" si="6"/>
        <v>62.832929782082324</v>
      </c>
      <c r="K14" s="129">
        <f t="shared" si="1"/>
        <v>26.39225181598063</v>
      </c>
      <c r="L14" s="129">
        <f t="shared" si="2"/>
        <v>9.079903147699758</v>
      </c>
      <c r="M14" s="129">
        <f t="shared" si="3"/>
        <v>1.694915254237288</v>
      </c>
      <c r="N14" s="10"/>
    </row>
    <row r="15" spans="2:14" ht="15" customHeight="1">
      <c r="B15" s="175"/>
      <c r="C15" s="114" t="s">
        <v>96</v>
      </c>
      <c r="D15" s="135">
        <v>1082</v>
      </c>
      <c r="E15" s="159">
        <f>D15/SUM(D12:D15)*100</f>
        <v>2.882258923814598</v>
      </c>
      <c r="F15" s="135">
        <v>288</v>
      </c>
      <c r="G15" s="132">
        <v>389</v>
      </c>
      <c r="H15" s="132">
        <v>347</v>
      </c>
      <c r="I15" s="132">
        <v>58</v>
      </c>
      <c r="J15" s="133">
        <f t="shared" si="6"/>
        <v>26.617375231053604</v>
      </c>
      <c r="K15" s="133">
        <f t="shared" si="1"/>
        <v>35.95194085027727</v>
      </c>
      <c r="L15" s="133">
        <f t="shared" si="2"/>
        <v>32.07024029574861</v>
      </c>
      <c r="M15" s="133">
        <f t="shared" si="3"/>
        <v>5.360443622920517</v>
      </c>
      <c r="N15" s="10"/>
    </row>
    <row r="16" spans="2:14" ht="15" customHeight="1">
      <c r="B16" s="173" t="s">
        <v>8</v>
      </c>
      <c r="C16" s="115" t="s">
        <v>46</v>
      </c>
      <c r="D16" s="136">
        <v>192616</v>
      </c>
      <c r="E16" s="150">
        <f>D16/SUM(D16:D19)*100</f>
        <v>91.00685093314435</v>
      </c>
      <c r="F16" s="136">
        <v>166875</v>
      </c>
      <c r="G16" s="137">
        <v>22358</v>
      </c>
      <c r="H16" s="137">
        <v>2896</v>
      </c>
      <c r="I16" s="137">
        <v>487</v>
      </c>
      <c r="J16" s="128">
        <f t="shared" si="6"/>
        <v>86.63610499646967</v>
      </c>
      <c r="K16" s="128">
        <f t="shared" si="1"/>
        <v>11.607550774598165</v>
      </c>
      <c r="L16" s="128">
        <f t="shared" si="2"/>
        <v>1.503509573451842</v>
      </c>
      <c r="M16" s="128">
        <f t="shared" si="3"/>
        <v>0.25283465548033396</v>
      </c>
      <c r="N16" s="10"/>
    </row>
    <row r="17" spans="2:14" ht="15" customHeight="1">
      <c r="B17" s="174"/>
      <c r="C17" s="113" t="s">
        <v>47</v>
      </c>
      <c r="D17" s="134">
        <v>5216</v>
      </c>
      <c r="E17" s="153">
        <f>D17/SUM(D16:D19)*100</f>
        <v>2.464446019371604</v>
      </c>
      <c r="F17" s="134">
        <v>4208</v>
      </c>
      <c r="G17" s="130">
        <v>812</v>
      </c>
      <c r="H17" s="130">
        <v>161</v>
      </c>
      <c r="I17" s="130">
        <v>35</v>
      </c>
      <c r="J17" s="129">
        <f t="shared" si="6"/>
        <v>80.67484662576688</v>
      </c>
      <c r="K17" s="129">
        <f t="shared" si="1"/>
        <v>15.567484662576685</v>
      </c>
      <c r="L17" s="129">
        <f t="shared" si="2"/>
        <v>3.0866564417177913</v>
      </c>
      <c r="M17" s="129">
        <f t="shared" si="3"/>
        <v>0.6710122699386504</v>
      </c>
      <c r="N17" s="10"/>
    </row>
    <row r="18" spans="2:14" ht="15" customHeight="1">
      <c r="B18" s="174"/>
      <c r="C18" s="113" t="s">
        <v>48</v>
      </c>
      <c r="D18" s="134">
        <v>4236</v>
      </c>
      <c r="E18" s="153">
        <f>D18/SUM(D16:D19)*100</f>
        <v>2.001417434443657</v>
      </c>
      <c r="F18" s="134">
        <v>3278</v>
      </c>
      <c r="G18" s="130">
        <v>804</v>
      </c>
      <c r="H18" s="130">
        <v>120</v>
      </c>
      <c r="I18" s="130">
        <v>34</v>
      </c>
      <c r="J18" s="129">
        <f t="shared" si="6"/>
        <v>77.38432483474976</v>
      </c>
      <c r="K18" s="129">
        <f t="shared" si="1"/>
        <v>18.980169971671387</v>
      </c>
      <c r="L18" s="129">
        <f t="shared" si="2"/>
        <v>2.8328611898017</v>
      </c>
      <c r="M18" s="129">
        <f t="shared" si="3"/>
        <v>0.8026440037771483</v>
      </c>
      <c r="N18" s="10"/>
    </row>
    <row r="19" spans="2:14" ht="15" customHeight="1">
      <c r="B19" s="175"/>
      <c r="C19" s="114" t="s">
        <v>96</v>
      </c>
      <c r="D19" s="135">
        <v>9582</v>
      </c>
      <c r="E19" s="159">
        <f>D19/SUM(D16:D19)*100</f>
        <v>4.527285613040396</v>
      </c>
      <c r="F19" s="135">
        <v>5281</v>
      </c>
      <c r="G19" s="132">
        <v>2666</v>
      </c>
      <c r="H19" s="132">
        <v>1192</v>
      </c>
      <c r="I19" s="132">
        <v>443</v>
      </c>
      <c r="J19" s="133">
        <f t="shared" si="6"/>
        <v>55.113754957211434</v>
      </c>
      <c r="K19" s="133">
        <f t="shared" si="1"/>
        <v>27.823001461072845</v>
      </c>
      <c r="L19" s="133">
        <f t="shared" si="2"/>
        <v>12.439991651012315</v>
      </c>
      <c r="M19" s="133">
        <f t="shared" si="3"/>
        <v>4.623251930703402</v>
      </c>
      <c r="N19" s="10"/>
    </row>
    <row r="20" spans="2:14" ht="15" customHeight="1">
      <c r="B20" s="173" t="s">
        <v>12</v>
      </c>
      <c r="C20" s="115" t="s">
        <v>46</v>
      </c>
      <c r="D20" s="136">
        <v>512024</v>
      </c>
      <c r="E20" s="150">
        <f>D20/SUM(D20:D23)*100</f>
        <v>96.17749927682418</v>
      </c>
      <c r="F20" s="136">
        <v>481764</v>
      </c>
      <c r="G20" s="137">
        <v>26697</v>
      </c>
      <c r="H20" s="137">
        <v>3085</v>
      </c>
      <c r="I20" s="137">
        <v>478</v>
      </c>
      <c r="J20" s="128">
        <f t="shared" si="6"/>
        <v>94.09012077558864</v>
      </c>
      <c r="K20" s="128">
        <f t="shared" si="1"/>
        <v>5.214013405621611</v>
      </c>
      <c r="L20" s="128">
        <f t="shared" si="2"/>
        <v>0.6025108198053216</v>
      </c>
      <c r="M20" s="128">
        <f t="shared" si="3"/>
        <v>0.09335499898442261</v>
      </c>
      <c r="N20" s="10"/>
    </row>
    <row r="21" spans="2:14" ht="15" customHeight="1">
      <c r="B21" s="174"/>
      <c r="C21" s="113" t="s">
        <v>47</v>
      </c>
      <c r="D21" s="134">
        <v>5412</v>
      </c>
      <c r="E21" s="153">
        <f>D21/SUM(D20:D23)*100</f>
        <v>1.016578570704054</v>
      </c>
      <c r="F21" s="134">
        <v>4195</v>
      </c>
      <c r="G21" s="130">
        <v>1042</v>
      </c>
      <c r="H21" s="130">
        <v>154</v>
      </c>
      <c r="I21" s="130">
        <v>21</v>
      </c>
      <c r="J21" s="129">
        <f t="shared" si="6"/>
        <v>77.5129342202513</v>
      </c>
      <c r="K21" s="129">
        <f t="shared" si="1"/>
        <v>19.25351071692535</v>
      </c>
      <c r="L21" s="129">
        <f t="shared" si="2"/>
        <v>2.8455284552845526</v>
      </c>
      <c r="M21" s="129">
        <f t="shared" si="3"/>
        <v>0.3880266075388027</v>
      </c>
      <c r="N21" s="10"/>
    </row>
    <row r="22" spans="2:14" ht="15" customHeight="1">
      <c r="B22" s="174"/>
      <c r="C22" s="113" t="s">
        <v>48</v>
      </c>
      <c r="D22" s="134">
        <v>6899</v>
      </c>
      <c r="E22" s="153">
        <f>D22/SUM(D20:D23)*100</f>
        <v>1.2958934884122817</v>
      </c>
      <c r="F22" s="134">
        <v>4690</v>
      </c>
      <c r="G22" s="130">
        <v>1874</v>
      </c>
      <c r="H22" s="130">
        <v>299</v>
      </c>
      <c r="I22" s="130">
        <v>36</v>
      </c>
      <c r="J22" s="129">
        <f t="shared" si="6"/>
        <v>67.98086679228874</v>
      </c>
      <c r="K22" s="129">
        <f t="shared" si="1"/>
        <v>27.163357008262068</v>
      </c>
      <c r="L22" s="129">
        <f t="shared" si="2"/>
        <v>4.333961443687491</v>
      </c>
      <c r="M22" s="129">
        <f t="shared" si="3"/>
        <v>0.5218147557617046</v>
      </c>
      <c r="N22" s="10"/>
    </row>
    <row r="23" spans="2:14" ht="15" customHeight="1">
      <c r="B23" s="175"/>
      <c r="C23" s="114" t="s">
        <v>96</v>
      </c>
      <c r="D23" s="135">
        <v>8039</v>
      </c>
      <c r="E23" s="159">
        <f>D23/SUM(D20:D23)*100</f>
        <v>1.5100286640594769</v>
      </c>
      <c r="F23" s="135">
        <v>3606</v>
      </c>
      <c r="G23" s="132">
        <v>2894</v>
      </c>
      <c r="H23" s="132">
        <v>1316</v>
      </c>
      <c r="I23" s="132">
        <v>223</v>
      </c>
      <c r="J23" s="133">
        <f t="shared" si="6"/>
        <v>44.85632541360866</v>
      </c>
      <c r="K23" s="133">
        <f t="shared" si="1"/>
        <v>35.999502425674834</v>
      </c>
      <c r="L23" s="133">
        <f t="shared" si="2"/>
        <v>16.370195297922628</v>
      </c>
      <c r="M23" s="133">
        <f t="shared" si="3"/>
        <v>2.77397686279388</v>
      </c>
      <c r="N23" s="10"/>
    </row>
    <row r="24" spans="2:14" ht="15" customHeight="1">
      <c r="B24" s="173" t="s">
        <v>2</v>
      </c>
      <c r="C24" s="115" t="s">
        <v>46</v>
      </c>
      <c r="D24" s="136">
        <v>154423</v>
      </c>
      <c r="E24" s="150">
        <f>D24/SUM(D24:D27)*100</f>
        <v>97.38782202882099</v>
      </c>
      <c r="F24" s="136">
        <v>140981</v>
      </c>
      <c r="G24" s="137">
        <v>11588</v>
      </c>
      <c r="H24" s="137">
        <v>1494</v>
      </c>
      <c r="I24" s="137">
        <v>360</v>
      </c>
      <c r="J24" s="128">
        <f t="shared" si="6"/>
        <v>91.29533812968276</v>
      </c>
      <c r="K24" s="128">
        <f t="shared" si="1"/>
        <v>7.504063513854802</v>
      </c>
      <c r="L24" s="128">
        <f t="shared" si="2"/>
        <v>0.967472462003717</v>
      </c>
      <c r="M24" s="128">
        <f t="shared" si="3"/>
        <v>0.233125894458727</v>
      </c>
      <c r="N24" s="10"/>
    </row>
    <row r="25" spans="2:14" ht="15" customHeight="1">
      <c r="B25" s="174"/>
      <c r="C25" s="113" t="s">
        <v>47</v>
      </c>
      <c r="D25" s="134">
        <v>1147</v>
      </c>
      <c r="E25" s="153">
        <f>D25/SUM(D24:D27)*100</f>
        <v>0.7233626588465298</v>
      </c>
      <c r="F25" s="134">
        <v>714</v>
      </c>
      <c r="G25" s="130">
        <v>312</v>
      </c>
      <c r="H25" s="130">
        <v>98</v>
      </c>
      <c r="I25" s="130">
        <v>23</v>
      </c>
      <c r="J25" s="129">
        <f t="shared" si="6"/>
        <v>62.24934612031387</v>
      </c>
      <c r="K25" s="129">
        <f t="shared" si="1"/>
        <v>27.201394943330428</v>
      </c>
      <c r="L25" s="129">
        <f t="shared" si="2"/>
        <v>8.54402789886661</v>
      </c>
      <c r="M25" s="129">
        <f t="shared" si="3"/>
        <v>2.0052310374891023</v>
      </c>
      <c r="N25" s="10"/>
    </row>
    <row r="26" spans="2:14" ht="15" customHeight="1">
      <c r="B26" s="174"/>
      <c r="C26" s="113" t="s">
        <v>48</v>
      </c>
      <c r="D26" s="134">
        <v>909</v>
      </c>
      <c r="E26" s="153">
        <f>D26/SUM(D24:D27)*100</f>
        <v>0.5732664837763692</v>
      </c>
      <c r="F26" s="134">
        <v>646</v>
      </c>
      <c r="G26" s="130">
        <v>198</v>
      </c>
      <c r="H26" s="130">
        <v>54</v>
      </c>
      <c r="I26" s="130">
        <v>11</v>
      </c>
      <c r="J26" s="129">
        <f t="shared" si="6"/>
        <v>71.06710671067107</v>
      </c>
      <c r="K26" s="129">
        <f t="shared" si="1"/>
        <v>21.782178217821784</v>
      </c>
      <c r="L26" s="129">
        <f t="shared" si="2"/>
        <v>5.9405940594059405</v>
      </c>
      <c r="M26" s="129">
        <f t="shared" si="3"/>
        <v>1.21012101210121</v>
      </c>
      <c r="N26" s="10"/>
    </row>
    <row r="27" spans="2:14" ht="15" customHeight="1">
      <c r="B27" s="175"/>
      <c r="C27" s="114" t="s">
        <v>96</v>
      </c>
      <c r="D27" s="135">
        <v>2086</v>
      </c>
      <c r="E27" s="159">
        <f>D27/SUM(D24:D27)*100</f>
        <v>1.3155488285561128</v>
      </c>
      <c r="F27" s="135">
        <v>714</v>
      </c>
      <c r="G27" s="132">
        <v>732</v>
      </c>
      <c r="H27" s="132">
        <v>460</v>
      </c>
      <c r="I27" s="132">
        <v>180</v>
      </c>
      <c r="J27" s="133">
        <f t="shared" si="6"/>
        <v>34.22818791946309</v>
      </c>
      <c r="K27" s="133">
        <f t="shared" si="1"/>
        <v>35.09108341323107</v>
      </c>
      <c r="L27" s="133">
        <f t="shared" si="2"/>
        <v>22.051773729626078</v>
      </c>
      <c r="M27" s="133">
        <f t="shared" si="3"/>
        <v>8.62895493767977</v>
      </c>
      <c r="N27" s="10"/>
    </row>
    <row r="28" spans="2:14" ht="15" customHeight="1">
      <c r="B28" s="173" t="s">
        <v>13</v>
      </c>
      <c r="C28" s="115" t="s">
        <v>46</v>
      </c>
      <c r="D28" s="136">
        <v>706653</v>
      </c>
      <c r="E28" s="150">
        <f>D28/SUM(D28:D31)*100</f>
        <v>98.42786305262278</v>
      </c>
      <c r="F28" s="136">
        <v>673772</v>
      </c>
      <c r="G28" s="137">
        <v>28062</v>
      </c>
      <c r="H28" s="137">
        <v>4060</v>
      </c>
      <c r="I28" s="137">
        <v>759</v>
      </c>
      <c r="J28" s="128">
        <f t="shared" si="6"/>
        <v>95.34693831342965</v>
      </c>
      <c r="K28" s="128">
        <f t="shared" si="1"/>
        <v>3.9711145357056434</v>
      </c>
      <c r="L28" s="128">
        <f t="shared" si="2"/>
        <v>0.5745394132622376</v>
      </c>
      <c r="M28" s="128">
        <f t="shared" si="3"/>
        <v>0.10740773760247249</v>
      </c>
      <c r="N28" s="10"/>
    </row>
    <row r="29" spans="2:14" ht="15" customHeight="1">
      <c r="B29" s="174"/>
      <c r="C29" s="113" t="s">
        <v>47</v>
      </c>
      <c r="D29" s="134">
        <v>2854</v>
      </c>
      <c r="E29" s="153">
        <f>D29/SUM(D28:D31)*100</f>
        <v>0.3975262556759618</v>
      </c>
      <c r="F29" s="134">
        <v>1959</v>
      </c>
      <c r="G29" s="130">
        <v>669</v>
      </c>
      <c r="H29" s="130">
        <v>187</v>
      </c>
      <c r="I29" s="130">
        <v>39</v>
      </c>
      <c r="J29" s="129">
        <f t="shared" si="6"/>
        <v>68.64050455501051</v>
      </c>
      <c r="K29" s="129">
        <f t="shared" si="1"/>
        <v>23.440784863349684</v>
      </c>
      <c r="L29" s="129">
        <f t="shared" si="2"/>
        <v>6.552207428170988</v>
      </c>
      <c r="M29" s="129">
        <f t="shared" si="3"/>
        <v>1.3665031534688157</v>
      </c>
      <c r="N29" s="10"/>
    </row>
    <row r="30" spans="2:14" ht="15" customHeight="1">
      <c r="B30" s="174"/>
      <c r="C30" s="113" t="s">
        <v>48</v>
      </c>
      <c r="D30" s="134">
        <v>2529</v>
      </c>
      <c r="E30" s="153">
        <f>D30/SUM(D28:D31)*100</f>
        <v>0.3522578488453074</v>
      </c>
      <c r="F30" s="134">
        <v>1707</v>
      </c>
      <c r="G30" s="130">
        <v>644</v>
      </c>
      <c r="H30" s="130">
        <v>147</v>
      </c>
      <c r="I30" s="130">
        <v>31</v>
      </c>
      <c r="J30" s="129">
        <f t="shared" si="6"/>
        <v>67.49703440094899</v>
      </c>
      <c r="K30" s="129">
        <f t="shared" si="1"/>
        <v>25.4646105179913</v>
      </c>
      <c r="L30" s="129">
        <f t="shared" si="2"/>
        <v>5.812574139976276</v>
      </c>
      <c r="M30" s="129">
        <f t="shared" si="3"/>
        <v>1.2257809410834322</v>
      </c>
      <c r="N30" s="10"/>
    </row>
    <row r="31" spans="2:14" ht="15" customHeight="1">
      <c r="B31" s="175"/>
      <c r="C31" s="114" t="s">
        <v>96</v>
      </c>
      <c r="D31" s="135">
        <v>5904</v>
      </c>
      <c r="E31" s="159">
        <f>D31/SUM(D28:D31)*100</f>
        <v>0.8223528428559489</v>
      </c>
      <c r="F31" s="135">
        <v>2205</v>
      </c>
      <c r="G31" s="132">
        <v>2192</v>
      </c>
      <c r="H31" s="132">
        <v>1149</v>
      </c>
      <c r="I31" s="132">
        <v>358</v>
      </c>
      <c r="J31" s="133">
        <f t="shared" si="6"/>
        <v>37.34756097560975</v>
      </c>
      <c r="K31" s="133">
        <f t="shared" si="1"/>
        <v>37.12737127371274</v>
      </c>
      <c r="L31" s="133">
        <f t="shared" si="2"/>
        <v>19.461382113821138</v>
      </c>
      <c r="M31" s="133">
        <f t="shared" si="3"/>
        <v>6.063685636856368</v>
      </c>
      <c r="N31" s="10"/>
    </row>
    <row r="32" spans="2:14" ht="15" customHeight="1">
      <c r="B32" s="173" t="s">
        <v>11</v>
      </c>
      <c r="C32" s="115" t="s">
        <v>46</v>
      </c>
      <c r="D32" s="136">
        <v>178033</v>
      </c>
      <c r="E32" s="150">
        <f>D32/SUM(D32:D35)*100</f>
        <v>97.60367097212782</v>
      </c>
      <c r="F32" s="136">
        <v>160630</v>
      </c>
      <c r="G32" s="137">
        <v>14940</v>
      </c>
      <c r="H32" s="137">
        <v>2035</v>
      </c>
      <c r="I32" s="137">
        <v>428</v>
      </c>
      <c r="J32" s="128">
        <f t="shared" si="6"/>
        <v>90.2248459555251</v>
      </c>
      <c r="K32" s="128">
        <f t="shared" si="1"/>
        <v>8.39170266186606</v>
      </c>
      <c r="L32" s="128">
        <f t="shared" si="2"/>
        <v>1.1430465138485562</v>
      </c>
      <c r="M32" s="128">
        <f t="shared" si="3"/>
        <v>0.24040486876028602</v>
      </c>
      <c r="N32" s="10"/>
    </row>
    <row r="33" spans="2:14" ht="15" customHeight="1">
      <c r="B33" s="174"/>
      <c r="C33" s="113" t="s">
        <v>47</v>
      </c>
      <c r="D33" s="134">
        <v>1331</v>
      </c>
      <c r="E33" s="153">
        <f>D33/SUM(D32:D35)*100</f>
        <v>0.7296989101116204</v>
      </c>
      <c r="F33" s="134">
        <v>969</v>
      </c>
      <c r="G33" s="130">
        <v>257</v>
      </c>
      <c r="H33" s="130">
        <v>86</v>
      </c>
      <c r="I33" s="130">
        <v>19</v>
      </c>
      <c r="J33" s="129">
        <f t="shared" si="6"/>
        <v>72.80240420736288</v>
      </c>
      <c r="K33" s="129">
        <f t="shared" si="1"/>
        <v>19.30879038317055</v>
      </c>
      <c r="L33" s="129">
        <f t="shared" si="2"/>
        <v>6.461307287753569</v>
      </c>
      <c r="M33" s="129">
        <f t="shared" si="3"/>
        <v>1.4274981217129978</v>
      </c>
      <c r="N33" s="10"/>
    </row>
    <row r="34" spans="2:14" ht="15" customHeight="1">
      <c r="B34" s="174"/>
      <c r="C34" s="113" t="s">
        <v>48</v>
      </c>
      <c r="D34" s="134">
        <v>1200</v>
      </c>
      <c r="E34" s="153">
        <f>D34/SUM(D32:D35)*100</f>
        <v>0.6578803096423325</v>
      </c>
      <c r="F34" s="134">
        <v>866</v>
      </c>
      <c r="G34" s="130">
        <v>247</v>
      </c>
      <c r="H34" s="130">
        <v>62</v>
      </c>
      <c r="I34" s="130">
        <v>25</v>
      </c>
      <c r="J34" s="129">
        <f t="shared" si="6"/>
        <v>72.16666666666667</v>
      </c>
      <c r="K34" s="129">
        <f t="shared" si="1"/>
        <v>20.583333333333336</v>
      </c>
      <c r="L34" s="129">
        <f t="shared" si="2"/>
        <v>5.166666666666667</v>
      </c>
      <c r="M34" s="129">
        <f t="shared" si="3"/>
        <v>2.083333333333333</v>
      </c>
      <c r="N34" s="10"/>
    </row>
    <row r="35" spans="2:14" ht="15" customHeight="1">
      <c r="B35" s="175"/>
      <c r="C35" s="114" t="s">
        <v>96</v>
      </c>
      <c r="D35" s="135">
        <v>1840</v>
      </c>
      <c r="E35" s="159">
        <f>D35/SUM(D32:D35)*100</f>
        <v>1.008749808118243</v>
      </c>
      <c r="F35" s="135">
        <v>860</v>
      </c>
      <c r="G35" s="132">
        <v>580</v>
      </c>
      <c r="H35" s="132">
        <v>324</v>
      </c>
      <c r="I35" s="132">
        <v>76</v>
      </c>
      <c r="J35" s="133">
        <f t="shared" si="6"/>
        <v>46.73913043478261</v>
      </c>
      <c r="K35" s="133">
        <f t="shared" si="1"/>
        <v>31.521739130434785</v>
      </c>
      <c r="L35" s="133">
        <f t="shared" si="2"/>
        <v>17.608695652173914</v>
      </c>
      <c r="M35" s="133">
        <f t="shared" si="3"/>
        <v>4.130434782608695</v>
      </c>
      <c r="N35" s="10"/>
    </row>
    <row r="36" spans="2:14" ht="15" customHeight="1">
      <c r="B36" s="172" t="s">
        <v>100</v>
      </c>
      <c r="C36" s="172"/>
      <c r="D36" s="172"/>
      <c r="E36" s="172"/>
      <c r="F36" s="172"/>
      <c r="G36" s="172"/>
      <c r="H36" s="172"/>
      <c r="I36" s="172"/>
      <c r="J36" s="10"/>
      <c r="K36" s="10"/>
      <c r="L36" s="10"/>
      <c r="M36" s="10"/>
      <c r="N36" s="10"/>
    </row>
    <row r="43" spans="2:9" ht="15" customHeight="1">
      <c r="B43" s="12"/>
      <c r="C43" s="12"/>
      <c r="D43" s="125"/>
      <c r="E43" s="12"/>
      <c r="F43" s="125"/>
      <c r="G43" s="125"/>
      <c r="H43" s="125"/>
      <c r="I43" s="125"/>
    </row>
    <row r="44" spans="2:9" ht="15" customHeight="1">
      <c r="B44" s="13"/>
      <c r="C44" s="14"/>
      <c r="D44" s="124"/>
      <c r="E44" s="14"/>
      <c r="F44" s="126"/>
      <c r="G44" s="126"/>
      <c r="H44" s="126"/>
      <c r="I44" s="126"/>
    </row>
    <row r="45" spans="2:9" ht="15" customHeight="1">
      <c r="B45" s="170"/>
      <c r="C45" s="10"/>
      <c r="D45" s="17"/>
      <c r="E45" s="15"/>
      <c r="F45" s="17"/>
      <c r="G45" s="17"/>
      <c r="H45" s="17"/>
      <c r="I45" s="17"/>
    </row>
    <row r="46" spans="2:9" ht="15" customHeight="1">
      <c r="B46" s="170"/>
      <c r="C46" s="10"/>
      <c r="D46" s="17"/>
      <c r="E46" s="15"/>
      <c r="F46" s="17"/>
      <c r="G46" s="17"/>
      <c r="H46" s="17"/>
      <c r="I46" s="17"/>
    </row>
    <row r="47" spans="2:9" ht="15" customHeight="1">
      <c r="B47" s="170"/>
      <c r="C47" s="10"/>
      <c r="D47" s="17"/>
      <c r="E47" s="15"/>
      <c r="F47" s="17"/>
      <c r="G47" s="17"/>
      <c r="H47" s="17"/>
      <c r="I47" s="17"/>
    </row>
    <row r="48" spans="2:9" ht="15" customHeight="1">
      <c r="B48" s="170"/>
      <c r="C48" s="10"/>
      <c r="D48" s="17"/>
      <c r="E48" s="15"/>
      <c r="F48" s="17"/>
      <c r="G48" s="17"/>
      <c r="H48" s="17"/>
      <c r="I48" s="17"/>
    </row>
    <row r="49" spans="2:9" ht="15" customHeight="1">
      <c r="B49" s="170"/>
      <c r="C49" s="10"/>
      <c r="D49" s="17"/>
      <c r="E49" s="15"/>
      <c r="F49" s="17"/>
      <c r="G49" s="17"/>
      <c r="H49" s="17"/>
      <c r="I49" s="17"/>
    </row>
    <row r="50" spans="2:13" ht="15" customHeight="1">
      <c r="B50" s="170"/>
      <c r="C50" s="10"/>
      <c r="D50" s="17"/>
      <c r="E50" s="15"/>
      <c r="F50" s="17"/>
      <c r="G50" s="17"/>
      <c r="H50" s="17"/>
      <c r="I50" s="17"/>
      <c r="J50" s="9"/>
      <c r="K50" s="9"/>
      <c r="L50" s="9"/>
      <c r="M50" s="9"/>
    </row>
    <row r="51" spans="2:13" ht="15" customHeight="1">
      <c r="B51" s="170"/>
      <c r="C51" s="10"/>
      <c r="D51" s="17"/>
      <c r="E51" s="15"/>
      <c r="F51" s="17"/>
      <c r="G51" s="17"/>
      <c r="H51" s="17"/>
      <c r="I51" s="17"/>
      <c r="J51" s="9"/>
      <c r="K51" s="9"/>
      <c r="L51" s="9"/>
      <c r="M51" s="9"/>
    </row>
    <row r="52" spans="2:13" ht="15" customHeight="1">
      <c r="B52" s="170"/>
      <c r="C52" s="10"/>
      <c r="D52" s="17"/>
      <c r="E52" s="15"/>
      <c r="F52" s="17"/>
      <c r="G52" s="17"/>
      <c r="H52" s="17"/>
      <c r="I52" s="17"/>
      <c r="J52" s="9"/>
      <c r="K52" s="9"/>
      <c r="L52" s="9"/>
      <c r="M52" s="9"/>
    </row>
    <row r="53" spans="2:13" ht="15" customHeight="1">
      <c r="B53" s="170"/>
      <c r="C53" s="10"/>
      <c r="D53" s="17"/>
      <c r="E53" s="15"/>
      <c r="F53" s="17"/>
      <c r="G53" s="17"/>
      <c r="H53" s="17"/>
      <c r="I53" s="17"/>
      <c r="J53" s="9"/>
      <c r="K53" s="9"/>
      <c r="L53" s="9"/>
      <c r="M53" s="9"/>
    </row>
    <row r="54" spans="2:13" ht="15" customHeight="1">
      <c r="B54" s="170"/>
      <c r="C54" s="10"/>
      <c r="D54" s="17"/>
      <c r="E54" s="15"/>
      <c r="F54" s="17"/>
      <c r="G54" s="17"/>
      <c r="H54" s="17"/>
      <c r="I54" s="17"/>
      <c r="J54" s="9"/>
      <c r="K54" s="9"/>
      <c r="L54" s="9"/>
      <c r="M54" s="9"/>
    </row>
    <row r="55" spans="2:13" ht="15" customHeight="1">
      <c r="B55" s="170"/>
      <c r="C55" s="10"/>
      <c r="D55" s="17"/>
      <c r="E55" s="15"/>
      <c r="F55" s="17"/>
      <c r="G55" s="17"/>
      <c r="H55" s="17"/>
      <c r="I55" s="17"/>
      <c r="J55" s="9"/>
      <c r="K55" s="9"/>
      <c r="L55" s="9"/>
      <c r="M55" s="9"/>
    </row>
    <row r="56" spans="2:13" ht="15" customHeight="1">
      <c r="B56" s="170"/>
      <c r="C56" s="10"/>
      <c r="D56" s="17"/>
      <c r="E56" s="15"/>
      <c r="F56" s="17"/>
      <c r="G56" s="17"/>
      <c r="H56" s="17"/>
      <c r="I56" s="17"/>
      <c r="J56" s="9"/>
      <c r="K56" s="9"/>
      <c r="L56" s="9"/>
      <c r="M56" s="9"/>
    </row>
    <row r="57" spans="2:13" ht="15" customHeight="1">
      <c r="B57" s="170"/>
      <c r="C57" s="10"/>
      <c r="D57" s="17"/>
      <c r="E57" s="15"/>
      <c r="F57" s="17"/>
      <c r="G57" s="17"/>
      <c r="H57" s="17"/>
      <c r="I57" s="17"/>
      <c r="J57" s="9"/>
      <c r="K57" s="9"/>
      <c r="L57" s="9"/>
      <c r="M57" s="9"/>
    </row>
    <row r="58" spans="2:13" ht="15" customHeight="1">
      <c r="B58" s="170"/>
      <c r="C58" s="10"/>
      <c r="D58" s="17"/>
      <c r="E58" s="15"/>
      <c r="F58" s="17"/>
      <c r="G58" s="17"/>
      <c r="H58" s="17"/>
      <c r="I58" s="17"/>
      <c r="J58" s="9"/>
      <c r="K58" s="9"/>
      <c r="L58" s="9"/>
      <c r="M58" s="9"/>
    </row>
    <row r="59" spans="2:13" ht="15" customHeight="1">
      <c r="B59" s="170"/>
      <c r="C59" s="10"/>
      <c r="D59" s="17"/>
      <c r="E59" s="15"/>
      <c r="F59" s="17"/>
      <c r="G59" s="17"/>
      <c r="H59" s="17"/>
      <c r="I59" s="17"/>
      <c r="J59" s="9"/>
      <c r="K59" s="9"/>
      <c r="L59" s="9"/>
      <c r="M59" s="9"/>
    </row>
    <row r="60" spans="2:13" ht="15" customHeight="1">
      <c r="B60" s="170"/>
      <c r="C60" s="10"/>
      <c r="D60" s="17"/>
      <c r="E60" s="15"/>
      <c r="F60" s="17"/>
      <c r="G60" s="17"/>
      <c r="H60" s="17"/>
      <c r="I60" s="17"/>
      <c r="J60" s="9"/>
      <c r="K60" s="9"/>
      <c r="L60" s="9"/>
      <c r="M60" s="9"/>
    </row>
    <row r="61" spans="2:13" ht="15" customHeight="1">
      <c r="B61" s="170"/>
      <c r="C61" s="10"/>
      <c r="D61" s="17"/>
      <c r="E61" s="15"/>
      <c r="F61" s="17"/>
      <c r="G61" s="17"/>
      <c r="H61" s="17"/>
      <c r="I61" s="17"/>
      <c r="J61" s="9"/>
      <c r="K61" s="9"/>
      <c r="L61" s="9"/>
      <c r="M61" s="9"/>
    </row>
    <row r="62" spans="2:13" ht="15" customHeight="1">
      <c r="B62" s="170"/>
      <c r="C62" s="10"/>
      <c r="D62" s="17"/>
      <c r="E62" s="15"/>
      <c r="F62" s="17"/>
      <c r="G62" s="17"/>
      <c r="H62" s="17"/>
      <c r="I62" s="17"/>
      <c r="J62" s="9"/>
      <c r="K62" s="9"/>
      <c r="L62" s="9"/>
      <c r="M62" s="9"/>
    </row>
    <row r="63" spans="2:13" ht="15" customHeight="1">
      <c r="B63" s="170"/>
      <c r="C63" s="10"/>
      <c r="D63" s="17"/>
      <c r="E63" s="15"/>
      <c r="F63" s="17"/>
      <c r="G63" s="17"/>
      <c r="H63" s="17"/>
      <c r="I63" s="17"/>
      <c r="J63" s="9"/>
      <c r="K63" s="9"/>
      <c r="L63" s="9"/>
      <c r="M63" s="9"/>
    </row>
    <row r="64" spans="2:13" ht="15" customHeight="1">
      <c r="B64" s="170"/>
      <c r="C64" s="10"/>
      <c r="D64" s="17"/>
      <c r="E64" s="15"/>
      <c r="F64" s="17"/>
      <c r="G64" s="17"/>
      <c r="H64" s="17"/>
      <c r="I64" s="17"/>
      <c r="J64" s="9"/>
      <c r="K64" s="9"/>
      <c r="L64" s="9"/>
      <c r="M64" s="9"/>
    </row>
    <row r="65" spans="2:13" ht="15" customHeight="1">
      <c r="B65" s="170"/>
      <c r="C65" s="10"/>
      <c r="D65" s="17"/>
      <c r="E65" s="15"/>
      <c r="F65" s="17"/>
      <c r="G65" s="17"/>
      <c r="H65" s="17"/>
      <c r="I65" s="17"/>
      <c r="J65" s="9"/>
      <c r="K65" s="9"/>
      <c r="L65" s="9"/>
      <c r="M65" s="9"/>
    </row>
    <row r="66" spans="2:13" ht="15" customHeight="1">
      <c r="B66" s="170"/>
      <c r="C66" s="10"/>
      <c r="D66" s="17"/>
      <c r="E66" s="15"/>
      <c r="F66" s="17"/>
      <c r="G66" s="17"/>
      <c r="H66" s="17"/>
      <c r="I66" s="17"/>
      <c r="J66" s="9"/>
      <c r="K66" s="9"/>
      <c r="L66" s="9"/>
      <c r="M66" s="9"/>
    </row>
    <row r="67" spans="2:13" ht="15" customHeight="1">
      <c r="B67" s="170"/>
      <c r="C67" s="10"/>
      <c r="D67" s="17"/>
      <c r="E67" s="15"/>
      <c r="F67" s="17"/>
      <c r="G67" s="17"/>
      <c r="H67" s="17"/>
      <c r="I67" s="17"/>
      <c r="J67" s="9"/>
      <c r="K67" s="9"/>
      <c r="L67" s="9"/>
      <c r="M67" s="9"/>
    </row>
    <row r="68" spans="2:13" ht="15" customHeight="1">
      <c r="B68" s="170"/>
      <c r="C68" s="10"/>
      <c r="D68" s="17"/>
      <c r="E68" s="15"/>
      <c r="F68" s="17"/>
      <c r="G68" s="17"/>
      <c r="H68" s="17"/>
      <c r="I68" s="17"/>
      <c r="J68" s="9"/>
      <c r="K68" s="9"/>
      <c r="L68" s="9"/>
      <c r="M68" s="9"/>
    </row>
    <row r="69" spans="2:13" ht="15" customHeight="1">
      <c r="B69" s="170"/>
      <c r="C69" s="10"/>
      <c r="D69" s="17"/>
      <c r="E69" s="15"/>
      <c r="F69" s="17"/>
      <c r="G69" s="17"/>
      <c r="H69" s="17"/>
      <c r="I69" s="17"/>
      <c r="J69" s="9"/>
      <c r="K69" s="9"/>
      <c r="L69" s="9"/>
      <c r="M69" s="9"/>
    </row>
    <row r="70" spans="2:13" ht="15" customHeight="1">
      <c r="B70" s="170"/>
      <c r="C70" s="10"/>
      <c r="D70" s="17"/>
      <c r="E70" s="15"/>
      <c r="F70" s="17"/>
      <c r="G70" s="17"/>
      <c r="H70" s="17"/>
      <c r="I70" s="17"/>
      <c r="J70" s="9"/>
      <c r="K70" s="9"/>
      <c r="L70" s="9"/>
      <c r="M70" s="9"/>
    </row>
    <row r="71" spans="2:13" ht="15" customHeight="1">
      <c r="B71" s="170"/>
      <c r="C71" s="10"/>
      <c r="D71" s="17"/>
      <c r="E71" s="15"/>
      <c r="F71" s="17"/>
      <c r="G71" s="17"/>
      <c r="H71" s="17"/>
      <c r="I71" s="17"/>
      <c r="J71" s="9"/>
      <c r="K71" s="9"/>
      <c r="L71" s="9"/>
      <c r="M71" s="9"/>
    </row>
    <row r="72" spans="2:13" ht="60" customHeight="1">
      <c r="B72" s="170"/>
      <c r="C72" s="10"/>
      <c r="D72" s="17"/>
      <c r="E72" s="15"/>
      <c r="F72" s="17"/>
      <c r="G72" s="17"/>
      <c r="H72" s="17"/>
      <c r="I72" s="17"/>
      <c r="J72" s="9"/>
      <c r="K72" s="9"/>
      <c r="L72" s="9"/>
      <c r="M72" s="9"/>
    </row>
    <row r="73" spans="2:13" ht="15" customHeight="1">
      <c r="B73" s="171"/>
      <c r="C73" s="171"/>
      <c r="D73" s="171"/>
      <c r="E73" s="171"/>
      <c r="F73" s="171"/>
      <c r="G73" s="171"/>
      <c r="H73" s="171"/>
      <c r="I73" s="171"/>
      <c r="J73" s="9"/>
      <c r="K73" s="9"/>
      <c r="L73" s="9"/>
      <c r="M73" s="9"/>
    </row>
    <row r="74" spans="10:13" ht="15" customHeight="1">
      <c r="J74" s="9"/>
      <c r="K74" s="9"/>
      <c r="L74" s="9"/>
      <c r="M74" s="9"/>
    </row>
  </sheetData>
  <mergeCells count="18">
    <mergeCell ref="B36:I36"/>
    <mergeCell ref="B45:B48"/>
    <mergeCell ref="B49:B52"/>
    <mergeCell ref="B53:B56"/>
    <mergeCell ref="B2:I2"/>
    <mergeCell ref="B20:B23"/>
    <mergeCell ref="B24:B27"/>
    <mergeCell ref="B28:B31"/>
    <mergeCell ref="B32:B35"/>
    <mergeCell ref="B4:B7"/>
    <mergeCell ref="B8:B11"/>
    <mergeCell ref="B12:B15"/>
    <mergeCell ref="B16:B19"/>
    <mergeCell ref="B57:B60"/>
    <mergeCell ref="B61:B64"/>
    <mergeCell ref="B65:B68"/>
    <mergeCell ref="B69:B72"/>
    <mergeCell ref="B73:I7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workbookViewId="0" topLeftCell="A1">
      <selection activeCell="A1" sqref="A1:J1"/>
    </sheetView>
  </sheetViews>
  <sheetFormatPr defaultColWidth="8.88671875" defaultRowHeight="15" customHeight="1"/>
  <cols>
    <col min="1" max="1" width="9.6640625" style="9" customWidth="1"/>
    <col min="2" max="2" width="13.3359375" style="9" bestFit="1" customWidth="1"/>
    <col min="3" max="3" width="6.99609375" style="9" bestFit="1" customWidth="1"/>
    <col min="4" max="4" width="5.99609375" style="9" bestFit="1" customWidth="1"/>
    <col min="5" max="5" width="8.4453125" style="9" bestFit="1" customWidth="1"/>
    <col min="6" max="6" width="6.3359375" style="9" customWidth="1"/>
    <col min="7" max="7" width="6.6640625" style="11" customWidth="1"/>
    <col min="8" max="8" width="6.5546875" style="11" customWidth="1"/>
    <col min="9" max="9" width="9.21484375" style="11" customWidth="1"/>
    <col min="10" max="10" width="6.5546875" style="11" customWidth="1"/>
    <col min="11" max="11" width="8.88671875" style="9" customWidth="1"/>
    <col min="12" max="12" width="10.88671875" style="9" bestFit="1" customWidth="1"/>
    <col min="13" max="13" width="7.99609375" style="9" bestFit="1" customWidth="1"/>
    <col min="14" max="14" width="4.77734375" style="9" bestFit="1" customWidth="1"/>
    <col min="15" max="15" width="6.10546875" style="9" bestFit="1" customWidth="1"/>
    <col min="16" max="16" width="4.77734375" style="9" bestFit="1" customWidth="1"/>
    <col min="17" max="17" width="4.10546875" style="9" bestFit="1" customWidth="1"/>
    <col min="18" max="18" width="5.3359375" style="9" bestFit="1" customWidth="1"/>
    <col min="19" max="19" width="3.77734375" style="9" bestFit="1" customWidth="1"/>
    <col min="20" max="26" width="8.88671875" style="9" customWidth="1"/>
    <col min="27" max="27" width="2.77734375" style="9" customWidth="1"/>
    <col min="28" max="28" width="12.4453125" style="9" bestFit="1" customWidth="1"/>
    <col min="29" max="33" width="8.88671875" style="9" customWidth="1"/>
    <col min="34" max="34" width="9.4453125" style="9" customWidth="1"/>
    <col min="35" max="16384" width="8.88671875" style="9" customWidth="1"/>
  </cols>
  <sheetData>
    <row r="1" spans="1:12" ht="39" customHeight="1">
      <c r="A1" s="210" t="s">
        <v>102</v>
      </c>
      <c r="B1" s="210"/>
      <c r="C1" s="210"/>
      <c r="D1" s="210"/>
      <c r="E1" s="210"/>
      <c r="F1" s="210"/>
      <c r="G1" s="210"/>
      <c r="H1" s="210"/>
      <c r="I1" s="210"/>
      <c r="J1" s="210"/>
      <c r="L1" s="214" t="s">
        <v>114</v>
      </c>
    </row>
    <row r="2" spans="1:10" ht="12" customHeight="1">
      <c r="A2" s="40" t="s">
        <v>15</v>
      </c>
      <c r="B2" s="41" t="s">
        <v>45</v>
      </c>
      <c r="C2" s="41" t="s">
        <v>16</v>
      </c>
      <c r="D2" s="41" t="s">
        <v>17</v>
      </c>
      <c r="E2" s="41" t="s">
        <v>26</v>
      </c>
      <c r="F2" s="41" t="s">
        <v>18</v>
      </c>
      <c r="G2" s="110" t="s">
        <v>85</v>
      </c>
      <c r="H2" s="110" t="s">
        <v>86</v>
      </c>
      <c r="I2" s="110" t="s">
        <v>87</v>
      </c>
      <c r="J2" s="110" t="s">
        <v>88</v>
      </c>
    </row>
    <row r="3" spans="1:10" ht="12" customHeight="1">
      <c r="A3" s="177" t="s">
        <v>106</v>
      </c>
      <c r="B3" s="127" t="s">
        <v>46</v>
      </c>
      <c r="C3" s="137">
        <v>1763688</v>
      </c>
      <c r="D3" s="137">
        <v>120487</v>
      </c>
      <c r="E3" s="137">
        <v>16466</v>
      </c>
      <c r="F3" s="137">
        <v>2986</v>
      </c>
      <c r="G3" s="128">
        <f aca="true" t="shared" si="0" ref="G3:G34">+C3/SUM($C3:$F3)*100</f>
        <v>92.64882248465692</v>
      </c>
      <c r="H3" s="128">
        <f aca="true" t="shared" si="1" ref="H3:H34">+D3/SUM($C3:$F3)*100</f>
        <v>6.329338678217949</v>
      </c>
      <c r="I3" s="128">
        <f aca="true" t="shared" si="2" ref="I3:I34">+E3/SUM($C3:$F3)*100</f>
        <v>0.8649803769330863</v>
      </c>
      <c r="J3" s="128">
        <f aca="true" t="shared" si="3" ref="J3:J34">+F3/SUM($C3:$F3)*100</f>
        <v>0.15685846019204394</v>
      </c>
    </row>
    <row r="4" spans="1:10" ht="12" customHeight="1">
      <c r="A4" s="178"/>
      <c r="B4" s="111" t="s">
        <v>47</v>
      </c>
      <c r="C4" s="130">
        <v>14036</v>
      </c>
      <c r="D4" s="130">
        <v>3758</v>
      </c>
      <c r="E4" s="130">
        <v>882</v>
      </c>
      <c r="F4" s="130">
        <v>154</v>
      </c>
      <c r="G4" s="129">
        <f t="shared" si="0"/>
        <v>74.54062665958577</v>
      </c>
      <c r="H4" s="129">
        <f t="shared" si="1"/>
        <v>19.957514604354753</v>
      </c>
      <c r="I4" s="129">
        <f t="shared" si="2"/>
        <v>4.684014869888476</v>
      </c>
      <c r="J4" s="129">
        <f t="shared" si="3"/>
        <v>0.8178438661710037</v>
      </c>
    </row>
    <row r="5" spans="1:10" ht="12" customHeight="1">
      <c r="A5" s="178"/>
      <c r="B5" s="111" t="s">
        <v>48</v>
      </c>
      <c r="C5" s="130">
        <v>13720</v>
      </c>
      <c r="D5" s="130">
        <v>4564</v>
      </c>
      <c r="E5" s="130">
        <v>876</v>
      </c>
      <c r="F5" s="130">
        <v>169</v>
      </c>
      <c r="G5" s="129">
        <f t="shared" si="0"/>
        <v>70.98142687154018</v>
      </c>
      <c r="H5" s="129">
        <f t="shared" si="1"/>
        <v>23.612188938900097</v>
      </c>
      <c r="I5" s="129">
        <f t="shared" si="2"/>
        <v>4.532050287133322</v>
      </c>
      <c r="J5" s="129">
        <f t="shared" si="3"/>
        <v>0.8743339024264059</v>
      </c>
    </row>
    <row r="6" spans="1:10" ht="12" customHeight="1">
      <c r="A6" s="179"/>
      <c r="B6" s="112" t="s">
        <v>96</v>
      </c>
      <c r="C6" s="132">
        <v>16426</v>
      </c>
      <c r="D6" s="132">
        <v>11432</v>
      </c>
      <c r="E6" s="132">
        <v>5675</v>
      </c>
      <c r="F6" s="132">
        <v>1561</v>
      </c>
      <c r="G6" s="133">
        <f t="shared" si="0"/>
        <v>46.805721775802134</v>
      </c>
      <c r="H6" s="133">
        <f t="shared" si="1"/>
        <v>32.5753690089474</v>
      </c>
      <c r="I6" s="133">
        <f t="shared" si="2"/>
        <v>16.17085541688038</v>
      </c>
      <c r="J6" s="133">
        <f t="shared" si="3"/>
        <v>4.448053798370092</v>
      </c>
    </row>
    <row r="7" spans="1:10" ht="12" customHeight="1">
      <c r="A7" s="177" t="s">
        <v>9</v>
      </c>
      <c r="B7" s="127" t="s">
        <v>46</v>
      </c>
      <c r="C7" s="137">
        <v>108152</v>
      </c>
      <c r="D7" s="137">
        <v>14168</v>
      </c>
      <c r="E7" s="137">
        <v>2054</v>
      </c>
      <c r="F7" s="137">
        <v>357</v>
      </c>
      <c r="G7" s="128">
        <f t="shared" si="0"/>
        <v>86.7081960378735</v>
      </c>
      <c r="H7" s="128">
        <f t="shared" si="1"/>
        <v>11.358844232788961</v>
      </c>
      <c r="I7" s="128">
        <f t="shared" si="2"/>
        <v>1.6467437926417652</v>
      </c>
      <c r="J7" s="128">
        <f t="shared" si="3"/>
        <v>0.2862159366957693</v>
      </c>
    </row>
    <row r="8" spans="1:10" ht="12" customHeight="1">
      <c r="A8" s="178"/>
      <c r="B8" s="111" t="s">
        <v>47</v>
      </c>
      <c r="C8" s="130">
        <v>1710</v>
      </c>
      <c r="D8" s="130">
        <v>523</v>
      </c>
      <c r="E8" s="130">
        <v>139</v>
      </c>
      <c r="F8" s="130">
        <v>13</v>
      </c>
      <c r="G8" s="129">
        <f t="shared" si="0"/>
        <v>71.69811320754717</v>
      </c>
      <c r="H8" s="129">
        <f t="shared" si="1"/>
        <v>21.928721174004192</v>
      </c>
      <c r="I8" s="129">
        <f t="shared" si="2"/>
        <v>5.828092243186583</v>
      </c>
      <c r="J8" s="129">
        <f t="shared" si="3"/>
        <v>0.5450733752620545</v>
      </c>
    </row>
    <row r="9" spans="1:10" ht="12" customHeight="1">
      <c r="A9" s="178"/>
      <c r="B9" s="111" t="s">
        <v>48</v>
      </c>
      <c r="C9" s="130">
        <v>2014</v>
      </c>
      <c r="D9" s="130">
        <v>579</v>
      </c>
      <c r="E9" s="130">
        <v>119</v>
      </c>
      <c r="F9" s="130">
        <v>18</v>
      </c>
      <c r="G9" s="129">
        <f t="shared" si="0"/>
        <v>73.77289377289378</v>
      </c>
      <c r="H9" s="129">
        <f t="shared" si="1"/>
        <v>21.208791208791208</v>
      </c>
      <c r="I9" s="129">
        <f t="shared" si="2"/>
        <v>4.358974358974359</v>
      </c>
      <c r="J9" s="129">
        <f t="shared" si="3"/>
        <v>0.6593406593406593</v>
      </c>
    </row>
    <row r="10" spans="1:10" ht="12" customHeight="1">
      <c r="A10" s="179"/>
      <c r="B10" s="112" t="s">
        <v>96</v>
      </c>
      <c r="C10" s="132">
        <v>3472</v>
      </c>
      <c r="D10" s="132">
        <v>1979</v>
      </c>
      <c r="E10" s="132">
        <v>887</v>
      </c>
      <c r="F10" s="132">
        <v>223</v>
      </c>
      <c r="G10" s="133">
        <f t="shared" si="0"/>
        <v>52.918762383782955</v>
      </c>
      <c r="H10" s="133">
        <f t="shared" si="1"/>
        <v>30.163084895595183</v>
      </c>
      <c r="I10" s="133">
        <f t="shared" si="2"/>
        <v>13.5192805974699</v>
      </c>
      <c r="J10" s="133">
        <f t="shared" si="3"/>
        <v>3.3988721231519587</v>
      </c>
    </row>
    <row r="11" spans="1:10" ht="12" customHeight="1">
      <c r="A11" s="177" t="s">
        <v>10</v>
      </c>
      <c r="B11" s="127" t="s">
        <v>46</v>
      </c>
      <c r="C11" s="137">
        <v>31514</v>
      </c>
      <c r="D11" s="137">
        <v>2674</v>
      </c>
      <c r="E11" s="137">
        <v>842</v>
      </c>
      <c r="F11" s="137">
        <v>117</v>
      </c>
      <c r="G11" s="128">
        <f t="shared" si="0"/>
        <v>89.663413662617</v>
      </c>
      <c r="H11" s="128">
        <f t="shared" si="1"/>
        <v>7.608046205935072</v>
      </c>
      <c r="I11" s="128">
        <f t="shared" si="2"/>
        <v>2.39565254502518</v>
      </c>
      <c r="J11" s="128">
        <f t="shared" si="3"/>
        <v>0.3328875864227388</v>
      </c>
    </row>
    <row r="12" spans="1:10" ht="12" customHeight="1">
      <c r="A12" s="178"/>
      <c r="B12" s="111" t="s">
        <v>47</v>
      </c>
      <c r="C12" s="130">
        <v>281</v>
      </c>
      <c r="D12" s="130">
        <v>143</v>
      </c>
      <c r="E12" s="130">
        <v>57</v>
      </c>
      <c r="F12" s="130">
        <v>4</v>
      </c>
      <c r="G12" s="129">
        <f t="shared" si="0"/>
        <v>57.938144329896915</v>
      </c>
      <c r="H12" s="129">
        <f t="shared" si="1"/>
        <v>29.48453608247423</v>
      </c>
      <c r="I12" s="129">
        <f t="shared" si="2"/>
        <v>11.752577319587628</v>
      </c>
      <c r="J12" s="129">
        <f t="shared" si="3"/>
        <v>0.8247422680412372</v>
      </c>
    </row>
    <row r="13" spans="1:10" ht="12" customHeight="1">
      <c r="A13" s="178"/>
      <c r="B13" s="111" t="s">
        <v>48</v>
      </c>
      <c r="C13" s="130">
        <v>519</v>
      </c>
      <c r="D13" s="130">
        <v>218</v>
      </c>
      <c r="E13" s="130">
        <v>75</v>
      </c>
      <c r="F13" s="130">
        <v>14</v>
      </c>
      <c r="G13" s="129">
        <f t="shared" si="0"/>
        <v>62.832929782082324</v>
      </c>
      <c r="H13" s="129">
        <f t="shared" si="1"/>
        <v>26.39225181598063</v>
      </c>
      <c r="I13" s="129">
        <f t="shared" si="2"/>
        <v>9.079903147699758</v>
      </c>
      <c r="J13" s="129">
        <f t="shared" si="3"/>
        <v>1.694915254237288</v>
      </c>
    </row>
    <row r="14" spans="1:10" ht="12" customHeight="1">
      <c r="A14" s="179"/>
      <c r="B14" s="112" t="s">
        <v>96</v>
      </c>
      <c r="C14" s="132">
        <v>288</v>
      </c>
      <c r="D14" s="132">
        <v>389</v>
      </c>
      <c r="E14" s="132">
        <v>347</v>
      </c>
      <c r="F14" s="132">
        <v>58</v>
      </c>
      <c r="G14" s="133">
        <f t="shared" si="0"/>
        <v>26.617375231053604</v>
      </c>
      <c r="H14" s="133">
        <f t="shared" si="1"/>
        <v>35.95194085027727</v>
      </c>
      <c r="I14" s="133">
        <f t="shared" si="2"/>
        <v>32.07024029574861</v>
      </c>
      <c r="J14" s="133">
        <f t="shared" si="3"/>
        <v>5.360443622920517</v>
      </c>
    </row>
    <row r="15" spans="1:10" ht="12" customHeight="1">
      <c r="A15" s="177" t="s">
        <v>8</v>
      </c>
      <c r="B15" s="127" t="s">
        <v>46</v>
      </c>
      <c r="C15" s="137">
        <v>166875</v>
      </c>
      <c r="D15" s="137">
        <v>22358</v>
      </c>
      <c r="E15" s="137">
        <v>2896</v>
      </c>
      <c r="F15" s="137">
        <v>487</v>
      </c>
      <c r="G15" s="128">
        <f t="shared" si="0"/>
        <v>86.63610499646967</v>
      </c>
      <c r="H15" s="128">
        <f t="shared" si="1"/>
        <v>11.607550774598165</v>
      </c>
      <c r="I15" s="128">
        <f t="shared" si="2"/>
        <v>1.503509573451842</v>
      </c>
      <c r="J15" s="128">
        <f t="shared" si="3"/>
        <v>0.25283465548033396</v>
      </c>
    </row>
    <row r="16" spans="1:10" ht="12" customHeight="1">
      <c r="A16" s="178"/>
      <c r="B16" s="111" t="s">
        <v>47</v>
      </c>
      <c r="C16" s="130">
        <v>4208</v>
      </c>
      <c r="D16" s="130">
        <v>812</v>
      </c>
      <c r="E16" s="130">
        <v>161</v>
      </c>
      <c r="F16" s="130">
        <v>35</v>
      </c>
      <c r="G16" s="129">
        <f t="shared" si="0"/>
        <v>80.67484662576688</v>
      </c>
      <c r="H16" s="129">
        <f t="shared" si="1"/>
        <v>15.567484662576685</v>
      </c>
      <c r="I16" s="129">
        <f t="shared" si="2"/>
        <v>3.0866564417177913</v>
      </c>
      <c r="J16" s="129">
        <f t="shared" si="3"/>
        <v>0.6710122699386504</v>
      </c>
    </row>
    <row r="17" spans="1:10" ht="12" customHeight="1">
      <c r="A17" s="178"/>
      <c r="B17" s="111" t="s">
        <v>48</v>
      </c>
      <c r="C17" s="130">
        <v>3278</v>
      </c>
      <c r="D17" s="130">
        <v>804</v>
      </c>
      <c r="E17" s="130">
        <v>120</v>
      </c>
      <c r="F17" s="130">
        <v>34</v>
      </c>
      <c r="G17" s="129">
        <f t="shared" si="0"/>
        <v>77.38432483474976</v>
      </c>
      <c r="H17" s="129">
        <f t="shared" si="1"/>
        <v>18.980169971671387</v>
      </c>
      <c r="I17" s="129">
        <f t="shared" si="2"/>
        <v>2.8328611898017</v>
      </c>
      <c r="J17" s="129">
        <f t="shared" si="3"/>
        <v>0.8026440037771483</v>
      </c>
    </row>
    <row r="18" spans="1:10" ht="12" customHeight="1">
      <c r="A18" s="179"/>
      <c r="B18" s="112" t="s">
        <v>96</v>
      </c>
      <c r="C18" s="132">
        <v>5281</v>
      </c>
      <c r="D18" s="132">
        <v>2666</v>
      </c>
      <c r="E18" s="132">
        <v>1192</v>
      </c>
      <c r="F18" s="132">
        <v>443</v>
      </c>
      <c r="G18" s="133">
        <f t="shared" si="0"/>
        <v>55.113754957211434</v>
      </c>
      <c r="H18" s="133">
        <f t="shared" si="1"/>
        <v>27.823001461072845</v>
      </c>
      <c r="I18" s="133">
        <f t="shared" si="2"/>
        <v>12.439991651012315</v>
      </c>
      <c r="J18" s="133">
        <f t="shared" si="3"/>
        <v>4.623251930703402</v>
      </c>
    </row>
    <row r="19" spans="1:10" ht="12" customHeight="1">
      <c r="A19" s="177" t="s">
        <v>12</v>
      </c>
      <c r="B19" s="127" t="s">
        <v>46</v>
      </c>
      <c r="C19" s="137">
        <v>481764</v>
      </c>
      <c r="D19" s="137">
        <v>26697</v>
      </c>
      <c r="E19" s="137">
        <v>3085</v>
      </c>
      <c r="F19" s="137">
        <v>478</v>
      </c>
      <c r="G19" s="128">
        <f t="shared" si="0"/>
        <v>94.09012077558864</v>
      </c>
      <c r="H19" s="128">
        <f t="shared" si="1"/>
        <v>5.214013405621611</v>
      </c>
      <c r="I19" s="128">
        <f t="shared" si="2"/>
        <v>0.6025108198053216</v>
      </c>
      <c r="J19" s="128">
        <f t="shared" si="3"/>
        <v>0.09335499898442261</v>
      </c>
    </row>
    <row r="20" spans="1:10" ht="12" customHeight="1">
      <c r="A20" s="178"/>
      <c r="B20" s="111" t="s">
        <v>47</v>
      </c>
      <c r="C20" s="130">
        <v>4195</v>
      </c>
      <c r="D20" s="130">
        <v>1042</v>
      </c>
      <c r="E20" s="130">
        <v>154</v>
      </c>
      <c r="F20" s="130">
        <v>21</v>
      </c>
      <c r="G20" s="129">
        <f t="shared" si="0"/>
        <v>77.5129342202513</v>
      </c>
      <c r="H20" s="129">
        <f t="shared" si="1"/>
        <v>19.25351071692535</v>
      </c>
      <c r="I20" s="129">
        <f t="shared" si="2"/>
        <v>2.8455284552845526</v>
      </c>
      <c r="J20" s="129">
        <f t="shared" si="3"/>
        <v>0.3880266075388027</v>
      </c>
    </row>
    <row r="21" spans="1:10" ht="12" customHeight="1">
      <c r="A21" s="178"/>
      <c r="B21" s="111" t="s">
        <v>48</v>
      </c>
      <c r="C21" s="130">
        <v>4690</v>
      </c>
      <c r="D21" s="130">
        <v>1874</v>
      </c>
      <c r="E21" s="130">
        <v>299</v>
      </c>
      <c r="F21" s="130">
        <v>36</v>
      </c>
      <c r="G21" s="129">
        <f t="shared" si="0"/>
        <v>67.98086679228874</v>
      </c>
      <c r="H21" s="129">
        <f t="shared" si="1"/>
        <v>27.163357008262068</v>
      </c>
      <c r="I21" s="129">
        <f t="shared" si="2"/>
        <v>4.333961443687491</v>
      </c>
      <c r="J21" s="129">
        <f t="shared" si="3"/>
        <v>0.5218147557617046</v>
      </c>
    </row>
    <row r="22" spans="1:10" ht="12" customHeight="1">
      <c r="A22" s="179"/>
      <c r="B22" s="112" t="s">
        <v>96</v>
      </c>
      <c r="C22" s="132">
        <v>3606</v>
      </c>
      <c r="D22" s="132">
        <v>2894</v>
      </c>
      <c r="E22" s="132">
        <v>1316</v>
      </c>
      <c r="F22" s="132">
        <v>223</v>
      </c>
      <c r="G22" s="133">
        <f t="shared" si="0"/>
        <v>44.85632541360866</v>
      </c>
      <c r="H22" s="133">
        <f t="shared" si="1"/>
        <v>35.999502425674834</v>
      </c>
      <c r="I22" s="133">
        <f t="shared" si="2"/>
        <v>16.370195297922628</v>
      </c>
      <c r="J22" s="133">
        <f t="shared" si="3"/>
        <v>2.77397686279388</v>
      </c>
    </row>
    <row r="23" spans="1:10" ht="12" customHeight="1">
      <c r="A23" s="177" t="s">
        <v>2</v>
      </c>
      <c r="B23" s="127" t="s">
        <v>46</v>
      </c>
      <c r="C23" s="137">
        <v>140981</v>
      </c>
      <c r="D23" s="137">
        <v>11588</v>
      </c>
      <c r="E23" s="137">
        <v>1494</v>
      </c>
      <c r="F23" s="137">
        <v>360</v>
      </c>
      <c r="G23" s="128">
        <f t="shared" si="0"/>
        <v>91.29533812968276</v>
      </c>
      <c r="H23" s="128">
        <f t="shared" si="1"/>
        <v>7.504063513854802</v>
      </c>
      <c r="I23" s="128">
        <f t="shared" si="2"/>
        <v>0.967472462003717</v>
      </c>
      <c r="J23" s="128">
        <f t="shared" si="3"/>
        <v>0.233125894458727</v>
      </c>
    </row>
    <row r="24" spans="1:10" ht="12" customHeight="1">
      <c r="A24" s="178"/>
      <c r="B24" s="111" t="s">
        <v>47</v>
      </c>
      <c r="C24" s="130">
        <v>714</v>
      </c>
      <c r="D24" s="130">
        <v>312</v>
      </c>
      <c r="E24" s="130">
        <v>98</v>
      </c>
      <c r="F24" s="130">
        <v>23</v>
      </c>
      <c r="G24" s="129">
        <f t="shared" si="0"/>
        <v>62.24934612031387</v>
      </c>
      <c r="H24" s="129">
        <f t="shared" si="1"/>
        <v>27.201394943330428</v>
      </c>
      <c r="I24" s="129">
        <f t="shared" si="2"/>
        <v>8.54402789886661</v>
      </c>
      <c r="J24" s="129">
        <f t="shared" si="3"/>
        <v>2.0052310374891023</v>
      </c>
    </row>
    <row r="25" spans="1:10" ht="12" customHeight="1">
      <c r="A25" s="178"/>
      <c r="B25" s="111" t="s">
        <v>48</v>
      </c>
      <c r="C25" s="130">
        <v>646</v>
      </c>
      <c r="D25" s="130">
        <v>198</v>
      </c>
      <c r="E25" s="130">
        <v>54</v>
      </c>
      <c r="F25" s="130">
        <v>11</v>
      </c>
      <c r="G25" s="129">
        <f t="shared" si="0"/>
        <v>71.06710671067107</v>
      </c>
      <c r="H25" s="129">
        <f t="shared" si="1"/>
        <v>21.782178217821784</v>
      </c>
      <c r="I25" s="129">
        <f t="shared" si="2"/>
        <v>5.9405940594059405</v>
      </c>
      <c r="J25" s="129">
        <f t="shared" si="3"/>
        <v>1.21012101210121</v>
      </c>
    </row>
    <row r="26" spans="1:10" ht="12" customHeight="1">
      <c r="A26" s="179"/>
      <c r="B26" s="112" t="s">
        <v>96</v>
      </c>
      <c r="C26" s="132">
        <v>714</v>
      </c>
      <c r="D26" s="132">
        <v>732</v>
      </c>
      <c r="E26" s="132">
        <v>460</v>
      </c>
      <c r="F26" s="132">
        <v>180</v>
      </c>
      <c r="G26" s="133">
        <f t="shared" si="0"/>
        <v>34.22818791946309</v>
      </c>
      <c r="H26" s="133">
        <f t="shared" si="1"/>
        <v>35.09108341323107</v>
      </c>
      <c r="I26" s="133">
        <f t="shared" si="2"/>
        <v>22.051773729626078</v>
      </c>
      <c r="J26" s="133">
        <f t="shared" si="3"/>
        <v>8.62895493767977</v>
      </c>
    </row>
    <row r="27" spans="1:10" ht="12" customHeight="1">
      <c r="A27" s="177" t="s">
        <v>13</v>
      </c>
      <c r="B27" s="127" t="s">
        <v>46</v>
      </c>
      <c r="C27" s="137">
        <v>673772</v>
      </c>
      <c r="D27" s="137">
        <v>28062</v>
      </c>
      <c r="E27" s="137">
        <v>4060</v>
      </c>
      <c r="F27" s="137">
        <v>759</v>
      </c>
      <c r="G27" s="128">
        <f t="shared" si="0"/>
        <v>95.34693831342965</v>
      </c>
      <c r="H27" s="128">
        <f t="shared" si="1"/>
        <v>3.9711145357056434</v>
      </c>
      <c r="I27" s="128">
        <f t="shared" si="2"/>
        <v>0.5745394132622376</v>
      </c>
      <c r="J27" s="128">
        <f t="shared" si="3"/>
        <v>0.10740773760247249</v>
      </c>
    </row>
    <row r="28" spans="1:10" ht="12" customHeight="1">
      <c r="A28" s="178"/>
      <c r="B28" s="111" t="s">
        <v>47</v>
      </c>
      <c r="C28" s="130">
        <v>1959</v>
      </c>
      <c r="D28" s="130">
        <v>669</v>
      </c>
      <c r="E28" s="130">
        <v>187</v>
      </c>
      <c r="F28" s="130">
        <v>39</v>
      </c>
      <c r="G28" s="129">
        <f t="shared" si="0"/>
        <v>68.64050455501051</v>
      </c>
      <c r="H28" s="129">
        <f t="shared" si="1"/>
        <v>23.440784863349684</v>
      </c>
      <c r="I28" s="129">
        <f t="shared" si="2"/>
        <v>6.552207428170988</v>
      </c>
      <c r="J28" s="129">
        <f t="shared" si="3"/>
        <v>1.3665031534688157</v>
      </c>
    </row>
    <row r="29" spans="1:10" ht="12" customHeight="1">
      <c r="A29" s="178"/>
      <c r="B29" s="111" t="s">
        <v>48</v>
      </c>
      <c r="C29" s="130">
        <v>1707</v>
      </c>
      <c r="D29" s="130">
        <v>644</v>
      </c>
      <c r="E29" s="130">
        <v>147</v>
      </c>
      <c r="F29" s="130">
        <v>31</v>
      </c>
      <c r="G29" s="129">
        <f t="shared" si="0"/>
        <v>67.49703440094899</v>
      </c>
      <c r="H29" s="129">
        <f t="shared" si="1"/>
        <v>25.4646105179913</v>
      </c>
      <c r="I29" s="129">
        <f t="shared" si="2"/>
        <v>5.812574139976276</v>
      </c>
      <c r="J29" s="129">
        <f t="shared" si="3"/>
        <v>1.2257809410834322</v>
      </c>
    </row>
    <row r="30" spans="1:10" ht="12" customHeight="1">
      <c r="A30" s="179"/>
      <c r="B30" s="112" t="s">
        <v>96</v>
      </c>
      <c r="C30" s="132">
        <v>2205</v>
      </c>
      <c r="D30" s="132">
        <v>2192</v>
      </c>
      <c r="E30" s="132">
        <v>1149</v>
      </c>
      <c r="F30" s="132">
        <v>358</v>
      </c>
      <c r="G30" s="133">
        <f t="shared" si="0"/>
        <v>37.34756097560975</v>
      </c>
      <c r="H30" s="133">
        <f t="shared" si="1"/>
        <v>37.12737127371274</v>
      </c>
      <c r="I30" s="133">
        <f t="shared" si="2"/>
        <v>19.461382113821138</v>
      </c>
      <c r="J30" s="133">
        <f t="shared" si="3"/>
        <v>6.063685636856368</v>
      </c>
    </row>
    <row r="31" spans="1:10" ht="12" customHeight="1">
      <c r="A31" s="177" t="s">
        <v>11</v>
      </c>
      <c r="B31" s="127" t="s">
        <v>46</v>
      </c>
      <c r="C31" s="137">
        <v>160630</v>
      </c>
      <c r="D31" s="137">
        <v>14940</v>
      </c>
      <c r="E31" s="137">
        <v>2035</v>
      </c>
      <c r="F31" s="137">
        <v>428</v>
      </c>
      <c r="G31" s="128">
        <f t="shared" si="0"/>
        <v>90.2248459555251</v>
      </c>
      <c r="H31" s="128">
        <f t="shared" si="1"/>
        <v>8.39170266186606</v>
      </c>
      <c r="I31" s="128">
        <f t="shared" si="2"/>
        <v>1.1430465138485562</v>
      </c>
      <c r="J31" s="128">
        <f t="shared" si="3"/>
        <v>0.24040486876028602</v>
      </c>
    </row>
    <row r="32" spans="1:10" ht="12" customHeight="1">
      <c r="A32" s="178"/>
      <c r="B32" s="111" t="s">
        <v>47</v>
      </c>
      <c r="C32" s="130">
        <v>969</v>
      </c>
      <c r="D32" s="130">
        <v>257</v>
      </c>
      <c r="E32" s="130">
        <v>86</v>
      </c>
      <c r="F32" s="130">
        <v>19</v>
      </c>
      <c r="G32" s="129">
        <f t="shared" si="0"/>
        <v>72.80240420736288</v>
      </c>
      <c r="H32" s="129">
        <f t="shared" si="1"/>
        <v>19.30879038317055</v>
      </c>
      <c r="I32" s="129">
        <f t="shared" si="2"/>
        <v>6.461307287753569</v>
      </c>
      <c r="J32" s="129">
        <f t="shared" si="3"/>
        <v>1.4274981217129978</v>
      </c>
    </row>
    <row r="33" spans="1:10" ht="12" customHeight="1">
      <c r="A33" s="178"/>
      <c r="B33" s="111" t="s">
        <v>48</v>
      </c>
      <c r="C33" s="130">
        <v>866</v>
      </c>
      <c r="D33" s="130">
        <v>247</v>
      </c>
      <c r="E33" s="130">
        <v>62</v>
      </c>
      <c r="F33" s="130">
        <v>25</v>
      </c>
      <c r="G33" s="129">
        <f t="shared" si="0"/>
        <v>72.16666666666667</v>
      </c>
      <c r="H33" s="129">
        <f t="shared" si="1"/>
        <v>20.583333333333336</v>
      </c>
      <c r="I33" s="129">
        <f t="shared" si="2"/>
        <v>5.166666666666667</v>
      </c>
      <c r="J33" s="129">
        <f t="shared" si="3"/>
        <v>2.083333333333333</v>
      </c>
    </row>
    <row r="34" spans="1:10" ht="12" customHeight="1">
      <c r="A34" s="179"/>
      <c r="B34" s="112" t="s">
        <v>96</v>
      </c>
      <c r="C34" s="132">
        <v>860</v>
      </c>
      <c r="D34" s="132">
        <v>580</v>
      </c>
      <c r="E34" s="132">
        <v>324</v>
      </c>
      <c r="F34" s="132">
        <v>76</v>
      </c>
      <c r="G34" s="133">
        <f t="shared" si="0"/>
        <v>46.73913043478261</v>
      </c>
      <c r="H34" s="133">
        <f t="shared" si="1"/>
        <v>31.521739130434785</v>
      </c>
      <c r="I34" s="133">
        <f t="shared" si="2"/>
        <v>17.608695652173914</v>
      </c>
      <c r="J34" s="133">
        <f t="shared" si="3"/>
        <v>4.130434782608695</v>
      </c>
    </row>
    <row r="35" spans="1:10" ht="12" customHeight="1">
      <c r="A35" s="180" t="s">
        <v>24</v>
      </c>
      <c r="B35" s="180"/>
      <c r="C35" s="180"/>
      <c r="D35" s="180"/>
      <c r="E35" s="180"/>
      <c r="F35" s="180"/>
      <c r="G35" s="180"/>
      <c r="H35" s="180"/>
      <c r="I35" s="180"/>
      <c r="J35" s="180"/>
    </row>
    <row r="36" spans="1:10" ht="12" customHeight="1">
      <c r="A36" s="180"/>
      <c r="B36" s="180"/>
      <c r="C36" s="180"/>
      <c r="D36" s="180"/>
      <c r="E36" s="180"/>
      <c r="F36" s="180"/>
      <c r="G36" s="180"/>
      <c r="H36" s="180"/>
      <c r="I36" s="180"/>
      <c r="J36" s="180"/>
    </row>
    <row r="37" spans="1:10" ht="12" customHeight="1">
      <c r="A37" s="180"/>
      <c r="B37" s="180"/>
      <c r="C37" s="180"/>
      <c r="D37" s="180"/>
      <c r="E37" s="180"/>
      <c r="F37" s="180"/>
      <c r="G37" s="180"/>
      <c r="H37" s="180"/>
      <c r="I37" s="180"/>
      <c r="J37" s="180"/>
    </row>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7:10" ht="12" customHeight="1">
      <c r="G49" s="9"/>
      <c r="H49" s="9"/>
      <c r="I49" s="9"/>
      <c r="J49" s="9"/>
    </row>
    <row r="50" spans="7:10" ht="12" customHeight="1">
      <c r="G50" s="9"/>
      <c r="H50" s="9"/>
      <c r="I50" s="9"/>
      <c r="J50" s="9"/>
    </row>
    <row r="51" spans="7:10" ht="12" customHeight="1">
      <c r="G51" s="9"/>
      <c r="H51" s="9"/>
      <c r="I51" s="9"/>
      <c r="J51" s="9"/>
    </row>
    <row r="52" spans="7:10" ht="12" customHeight="1">
      <c r="G52" s="9"/>
      <c r="H52" s="9"/>
      <c r="I52" s="9"/>
      <c r="J52" s="9"/>
    </row>
    <row r="53" spans="7:10" ht="12" customHeight="1">
      <c r="G53" s="9"/>
      <c r="H53" s="9"/>
      <c r="I53" s="9"/>
      <c r="J53" s="9"/>
    </row>
    <row r="54" spans="7:10" ht="12" customHeight="1">
      <c r="G54" s="9"/>
      <c r="H54" s="9"/>
      <c r="I54" s="9"/>
      <c r="J54" s="9"/>
    </row>
    <row r="55" spans="7:10" ht="12" customHeight="1">
      <c r="G55" s="9"/>
      <c r="H55" s="9"/>
      <c r="I55" s="9"/>
      <c r="J55" s="9"/>
    </row>
    <row r="56" spans="7:10" ht="12" customHeight="1">
      <c r="G56" s="9"/>
      <c r="H56" s="9"/>
      <c r="I56" s="9"/>
      <c r="J56" s="9"/>
    </row>
    <row r="57" spans="7:10" ht="12" customHeight="1">
      <c r="G57" s="9"/>
      <c r="H57" s="9"/>
      <c r="I57" s="9"/>
      <c r="J57" s="9"/>
    </row>
    <row r="58" spans="7:10" ht="12" customHeight="1">
      <c r="G58" s="9"/>
      <c r="H58" s="9"/>
      <c r="I58" s="9"/>
      <c r="J58" s="9"/>
    </row>
    <row r="59" spans="7:10" ht="12" customHeight="1">
      <c r="G59" s="9"/>
      <c r="H59" s="9"/>
      <c r="I59" s="9"/>
      <c r="J59" s="9"/>
    </row>
    <row r="60" spans="7:10" ht="12" customHeight="1">
      <c r="G60" s="9"/>
      <c r="H60" s="9"/>
      <c r="I60" s="9"/>
      <c r="J60" s="9"/>
    </row>
    <row r="61" spans="7:10" ht="12" customHeight="1">
      <c r="G61" s="9"/>
      <c r="H61" s="9"/>
      <c r="I61" s="9"/>
      <c r="J61" s="9"/>
    </row>
    <row r="62" spans="7:10" ht="12" customHeight="1">
      <c r="G62" s="9"/>
      <c r="H62" s="9"/>
      <c r="I62" s="9"/>
      <c r="J62" s="9"/>
    </row>
    <row r="63" spans="7:10" ht="12" customHeight="1">
      <c r="G63" s="9"/>
      <c r="H63" s="9"/>
      <c r="I63" s="9"/>
      <c r="J63" s="9"/>
    </row>
    <row r="64" spans="7:10" ht="12" customHeight="1">
      <c r="G64" s="9"/>
      <c r="H64" s="9"/>
      <c r="I64" s="9"/>
      <c r="J64" s="9"/>
    </row>
    <row r="65" spans="7:19" ht="12" customHeight="1">
      <c r="G65" s="9"/>
      <c r="H65" s="9"/>
      <c r="I65" s="9"/>
      <c r="J65" s="9"/>
      <c r="L65" s="236" t="s">
        <v>100</v>
      </c>
      <c r="M65" s="236"/>
      <c r="N65" s="236"/>
      <c r="O65" s="236"/>
      <c r="P65" s="236"/>
      <c r="Q65" s="236"/>
      <c r="R65" s="236"/>
      <c r="S65" s="236"/>
    </row>
    <row r="66" spans="7:10" ht="12" customHeight="1">
      <c r="G66" s="9"/>
      <c r="H66" s="9"/>
      <c r="I66" s="9"/>
      <c r="J66" s="9"/>
    </row>
    <row r="67" spans="7:10" ht="15" customHeight="1">
      <c r="G67" s="9"/>
      <c r="H67" s="9"/>
      <c r="I67" s="9"/>
      <c r="J67" s="9"/>
    </row>
    <row r="68" spans="7:10" ht="15" customHeight="1">
      <c r="G68" s="9"/>
      <c r="H68" s="9"/>
      <c r="I68" s="9"/>
      <c r="J68" s="9"/>
    </row>
    <row r="69" spans="7:10" ht="15" customHeight="1">
      <c r="G69" s="9"/>
      <c r="H69" s="9"/>
      <c r="I69" s="9"/>
      <c r="J69" s="9"/>
    </row>
    <row r="70" spans="7:10" ht="15" customHeight="1">
      <c r="G70" s="9"/>
      <c r="H70" s="9"/>
      <c r="I70" s="9"/>
      <c r="J70" s="9"/>
    </row>
    <row r="71" spans="7:10" ht="15" customHeight="1">
      <c r="G71" s="9"/>
      <c r="H71" s="9"/>
      <c r="I71" s="9"/>
      <c r="J71" s="9"/>
    </row>
    <row r="72" spans="7:10" ht="15" customHeight="1">
      <c r="G72" s="9"/>
      <c r="H72" s="9"/>
      <c r="I72" s="9"/>
      <c r="J72" s="9"/>
    </row>
    <row r="73" spans="7:10" ht="15" customHeight="1">
      <c r="G73" s="9"/>
      <c r="H73" s="9"/>
      <c r="I73" s="9"/>
      <c r="J73" s="9"/>
    </row>
  </sheetData>
  <mergeCells count="11">
    <mergeCell ref="L65:S65"/>
    <mergeCell ref="A1:J1"/>
    <mergeCell ref="A3:A6"/>
    <mergeCell ref="A35:J37"/>
    <mergeCell ref="A7:A10"/>
    <mergeCell ref="A11:A14"/>
    <mergeCell ref="A15:A18"/>
    <mergeCell ref="A19:A22"/>
    <mergeCell ref="A23:A26"/>
    <mergeCell ref="A27:A30"/>
    <mergeCell ref="A31:A34"/>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0.77734375" defaultRowHeight="15" customHeight="1"/>
  <cols>
    <col min="1" max="1" width="13.6640625" style="27" customWidth="1"/>
    <col min="2" max="2" width="12.6640625" style="27" customWidth="1"/>
    <col min="3" max="5" width="10.77734375" style="23" customWidth="1"/>
    <col min="6" max="7" width="10.77734375" style="26" customWidth="1"/>
    <col min="8" max="12" width="10.77734375" style="30" customWidth="1"/>
    <col min="13" max="13" width="3.77734375" style="30" customWidth="1"/>
    <col min="14" max="16384" width="10.77734375" style="30" customWidth="1"/>
  </cols>
  <sheetData>
    <row r="1" spans="1:9" ht="15" customHeight="1">
      <c r="A1" s="25" t="s">
        <v>25</v>
      </c>
      <c r="B1" s="25"/>
      <c r="C1" s="21"/>
      <c r="D1" s="21"/>
      <c r="E1" s="21"/>
      <c r="I1" s="214" t="s">
        <v>115</v>
      </c>
    </row>
    <row r="2" spans="2:7" ht="15" customHeight="1">
      <c r="B2" s="28"/>
      <c r="C2" s="22" t="s">
        <v>27</v>
      </c>
      <c r="D2" s="23" t="s">
        <v>28</v>
      </c>
      <c r="E2" s="23" t="s">
        <v>43</v>
      </c>
      <c r="F2" s="22" t="s">
        <v>27</v>
      </c>
      <c r="G2" s="23" t="s">
        <v>28</v>
      </c>
    </row>
    <row r="3" spans="1:7" ht="15" customHeight="1">
      <c r="A3" s="27" t="s">
        <v>106</v>
      </c>
      <c r="B3" s="27" t="s">
        <v>35</v>
      </c>
      <c r="C3" s="22">
        <f>F3/$E3</f>
        <v>0.01809072890855194</v>
      </c>
      <c r="D3" s="23">
        <f aca="true" t="shared" si="0" ref="D3:D6">G3/$E3</f>
        <v>0.01814010833004575</v>
      </c>
      <c r="E3" s="26">
        <f>E7+E11+E15+E19+E23+E27+E31</f>
        <v>1903627</v>
      </c>
      <c r="F3" s="26">
        <f aca="true" t="shared" si="1" ref="F3:G3">F7+F11+F15+F19+F23+F27+F31</f>
        <v>34438</v>
      </c>
      <c r="G3" s="26">
        <f t="shared" si="1"/>
        <v>34532</v>
      </c>
    </row>
    <row r="4" spans="1:7" ht="15" customHeight="1">
      <c r="A4" s="27" t="s">
        <v>106</v>
      </c>
      <c r="B4" s="27" t="s">
        <v>42</v>
      </c>
      <c r="C4" s="22">
        <f aca="true" t="shared" si="2" ref="C4:C6">F4/$E4</f>
        <v>0.08571428571428572</v>
      </c>
      <c r="D4" s="23">
        <f t="shared" si="0"/>
        <v>0.0379182156133829</v>
      </c>
      <c r="E4" s="26">
        <f aca="true" t="shared" si="3" ref="E4:G6">E8+E12+E16+E20+E24+E28+E32</f>
        <v>18830</v>
      </c>
      <c r="F4" s="26">
        <f t="shared" si="3"/>
        <v>1614</v>
      </c>
      <c r="G4" s="26">
        <f t="shared" si="3"/>
        <v>714</v>
      </c>
    </row>
    <row r="5" spans="1:7" ht="15" customHeight="1">
      <c r="A5" s="27" t="s">
        <v>106</v>
      </c>
      <c r="B5" s="27" t="s">
        <v>41</v>
      </c>
      <c r="C5" s="22">
        <f t="shared" si="2"/>
        <v>0.047752082363288324</v>
      </c>
      <c r="D5" s="23">
        <f t="shared" si="0"/>
        <v>0.0818976667184024</v>
      </c>
      <c r="E5" s="26">
        <f t="shared" si="3"/>
        <v>19329</v>
      </c>
      <c r="F5" s="26">
        <f t="shared" si="3"/>
        <v>923</v>
      </c>
      <c r="G5" s="26">
        <f t="shared" si="3"/>
        <v>1583</v>
      </c>
    </row>
    <row r="6" spans="1:7" ht="15" customHeight="1">
      <c r="A6" s="27" t="s">
        <v>106</v>
      </c>
      <c r="B6" s="27" t="s">
        <v>96</v>
      </c>
      <c r="C6" s="22">
        <f t="shared" si="2"/>
        <v>0.06228985011682909</v>
      </c>
      <c r="D6" s="23">
        <f t="shared" si="0"/>
        <v>0.06861571778651622</v>
      </c>
      <c r="E6" s="26">
        <f t="shared" si="3"/>
        <v>35094</v>
      </c>
      <c r="F6" s="26">
        <f t="shared" si="3"/>
        <v>2186</v>
      </c>
      <c r="G6" s="26">
        <f t="shared" si="3"/>
        <v>2408</v>
      </c>
    </row>
    <row r="7" spans="1:7" ht="15" customHeight="1">
      <c r="A7" s="29" t="s">
        <v>9</v>
      </c>
      <c r="B7" s="27" t="s">
        <v>35</v>
      </c>
      <c r="C7" s="24">
        <v>0.04213066519149209</v>
      </c>
      <c r="D7" s="23">
        <v>0.027178488106404983</v>
      </c>
      <c r="E7" s="26">
        <v>124731</v>
      </c>
      <c r="F7" s="26">
        <f>C7*$E7</f>
        <v>5255</v>
      </c>
      <c r="G7" s="26">
        <f aca="true" t="shared" si="4" ref="G7:G34">D7*$E7</f>
        <v>3390</v>
      </c>
    </row>
    <row r="8" spans="1:7" ht="15" customHeight="1">
      <c r="A8" s="29" t="s">
        <v>9</v>
      </c>
      <c r="B8" s="27" t="s">
        <v>42</v>
      </c>
      <c r="C8" s="23">
        <v>0.09224318658280922</v>
      </c>
      <c r="D8" s="24">
        <v>0.05744234800838575</v>
      </c>
      <c r="E8" s="26">
        <v>2385</v>
      </c>
      <c r="F8" s="26">
        <f aca="true" t="shared" si="5" ref="F8:F34">C8*$E8</f>
        <v>220</v>
      </c>
      <c r="G8" s="26">
        <f t="shared" si="4"/>
        <v>137</v>
      </c>
    </row>
    <row r="9" spans="1:7" ht="15" customHeight="1">
      <c r="A9" s="29" t="s">
        <v>9</v>
      </c>
      <c r="B9" s="27" t="s">
        <v>41</v>
      </c>
      <c r="C9" s="23">
        <v>0.04139194139194139</v>
      </c>
      <c r="D9" s="24">
        <v>0.10256410256410256</v>
      </c>
      <c r="E9" s="26">
        <v>2730</v>
      </c>
      <c r="F9" s="26">
        <f t="shared" si="5"/>
        <v>113</v>
      </c>
      <c r="G9" s="26">
        <f t="shared" si="4"/>
        <v>280</v>
      </c>
    </row>
    <row r="10" spans="1:7" ht="15" customHeight="1">
      <c r="A10" s="29" t="s">
        <v>9</v>
      </c>
      <c r="B10" s="27" t="s">
        <v>96</v>
      </c>
      <c r="C10" s="24">
        <v>0.05090687395214144</v>
      </c>
      <c r="D10" s="23">
        <v>0.09632677945435147</v>
      </c>
      <c r="E10" s="26">
        <v>6561</v>
      </c>
      <c r="F10" s="26">
        <f t="shared" si="5"/>
        <v>334</v>
      </c>
      <c r="G10" s="26">
        <f t="shared" si="4"/>
        <v>632</v>
      </c>
    </row>
    <row r="11" spans="1:7" ht="15" customHeight="1">
      <c r="A11" s="29" t="s">
        <v>10</v>
      </c>
      <c r="B11" s="27" t="s">
        <v>35</v>
      </c>
      <c r="C11" s="24">
        <v>0.04364526133098131</v>
      </c>
      <c r="D11" s="23">
        <v>0.018294591288018892</v>
      </c>
      <c r="E11" s="26">
        <v>35147</v>
      </c>
      <c r="F11" s="26">
        <f t="shared" si="5"/>
        <v>1534</v>
      </c>
      <c r="G11" s="26">
        <f t="shared" si="4"/>
        <v>643</v>
      </c>
    </row>
    <row r="12" spans="1:7" ht="15" customHeight="1">
      <c r="A12" s="29" t="s">
        <v>10</v>
      </c>
      <c r="B12" s="27" t="s">
        <v>42</v>
      </c>
      <c r="C12" s="24">
        <v>0.22474226804123712</v>
      </c>
      <c r="D12" s="23">
        <v>0.049484536082474224</v>
      </c>
      <c r="E12" s="26">
        <v>485</v>
      </c>
      <c r="F12" s="26">
        <f t="shared" si="5"/>
        <v>109</v>
      </c>
      <c r="G12" s="26">
        <f t="shared" si="4"/>
        <v>24</v>
      </c>
    </row>
    <row r="13" spans="1:7" ht="15" customHeight="1">
      <c r="A13" s="29" t="s">
        <v>10</v>
      </c>
      <c r="B13" s="27" t="s">
        <v>41</v>
      </c>
      <c r="C13" s="23">
        <v>0.0811138014527845</v>
      </c>
      <c r="D13" s="24">
        <v>0.12832929782082325</v>
      </c>
      <c r="E13" s="26">
        <v>826</v>
      </c>
      <c r="F13" s="26">
        <f t="shared" si="5"/>
        <v>67</v>
      </c>
      <c r="G13" s="26">
        <f t="shared" si="4"/>
        <v>106</v>
      </c>
    </row>
    <row r="14" spans="1:7" ht="15" customHeight="1">
      <c r="A14" s="29" t="s">
        <v>10</v>
      </c>
      <c r="B14" s="27" t="s">
        <v>96</v>
      </c>
      <c r="C14" s="24">
        <v>0.12384473197781885</v>
      </c>
      <c r="D14" s="23">
        <v>0.08595194085027727</v>
      </c>
      <c r="E14" s="26">
        <v>1082</v>
      </c>
      <c r="F14" s="26">
        <f t="shared" si="5"/>
        <v>134</v>
      </c>
      <c r="G14" s="26">
        <f t="shared" si="4"/>
        <v>93</v>
      </c>
    </row>
    <row r="15" spans="1:7" ht="15" customHeight="1">
      <c r="A15" s="29" t="s">
        <v>8</v>
      </c>
      <c r="B15" s="27" t="s">
        <v>35</v>
      </c>
      <c r="C15" s="23">
        <v>0.02155064999792333</v>
      </c>
      <c r="D15" s="24">
        <v>0.03397952402707979</v>
      </c>
      <c r="E15" s="26">
        <v>192616</v>
      </c>
      <c r="F15" s="26">
        <f t="shared" si="5"/>
        <v>4151</v>
      </c>
      <c r="G15" s="26">
        <f t="shared" si="4"/>
        <v>6545</v>
      </c>
    </row>
    <row r="16" spans="1:7" ht="15" customHeight="1">
      <c r="A16" s="29" t="s">
        <v>8</v>
      </c>
      <c r="B16" s="27" t="s">
        <v>42</v>
      </c>
      <c r="C16" s="23">
        <v>0.04812116564417178</v>
      </c>
      <c r="D16" s="24">
        <v>0.03412576687116564</v>
      </c>
      <c r="E16" s="26">
        <v>5216</v>
      </c>
      <c r="F16" s="26">
        <f t="shared" si="5"/>
        <v>251</v>
      </c>
      <c r="G16" s="26">
        <f t="shared" si="4"/>
        <v>178</v>
      </c>
    </row>
    <row r="17" spans="1:7" ht="15" customHeight="1">
      <c r="A17" s="29" t="s">
        <v>8</v>
      </c>
      <c r="B17" s="27" t="s">
        <v>41</v>
      </c>
      <c r="C17" s="23">
        <v>0.03186968838526912</v>
      </c>
      <c r="D17" s="24">
        <v>0.06775259678942398</v>
      </c>
      <c r="E17" s="26">
        <v>4236</v>
      </c>
      <c r="F17" s="26">
        <f t="shared" si="5"/>
        <v>135</v>
      </c>
      <c r="G17" s="26">
        <f t="shared" si="4"/>
        <v>287</v>
      </c>
    </row>
    <row r="18" spans="1:7" ht="15" customHeight="1">
      <c r="A18" s="29" t="s">
        <v>8</v>
      </c>
      <c r="B18" s="27" t="s">
        <v>96</v>
      </c>
      <c r="C18" s="24">
        <v>0.042475474848674595</v>
      </c>
      <c r="D18" s="23">
        <v>0.06000834898768524</v>
      </c>
      <c r="E18" s="26">
        <v>9582</v>
      </c>
      <c r="F18" s="26">
        <f t="shared" si="5"/>
        <v>406.99999999999994</v>
      </c>
      <c r="G18" s="26">
        <f t="shared" si="4"/>
        <v>575</v>
      </c>
    </row>
    <row r="19" spans="1:7" ht="15" customHeight="1">
      <c r="A19" s="29" t="s">
        <v>12</v>
      </c>
      <c r="B19" s="27" t="s">
        <v>35</v>
      </c>
      <c r="C19" s="24">
        <v>0.018893645610362015</v>
      </c>
      <c r="D19" s="23">
        <v>0.010667468712404106</v>
      </c>
      <c r="E19" s="26">
        <v>512024</v>
      </c>
      <c r="F19" s="26">
        <f t="shared" si="5"/>
        <v>9674</v>
      </c>
      <c r="G19" s="26">
        <f t="shared" si="4"/>
        <v>5462</v>
      </c>
    </row>
    <row r="20" spans="1:7" ht="15" customHeight="1">
      <c r="A20" s="29" t="s">
        <v>12</v>
      </c>
      <c r="B20" s="27" t="s">
        <v>42</v>
      </c>
      <c r="C20" s="24">
        <v>0.08592017738359202</v>
      </c>
      <c r="D20" s="23">
        <v>0.029009608277900962</v>
      </c>
      <c r="E20" s="26">
        <v>5412</v>
      </c>
      <c r="F20" s="26">
        <f t="shared" si="5"/>
        <v>465</v>
      </c>
      <c r="G20" s="26">
        <f t="shared" si="4"/>
        <v>157</v>
      </c>
    </row>
    <row r="21" spans="1:7" ht="15" customHeight="1">
      <c r="A21" s="29" t="s">
        <v>12</v>
      </c>
      <c r="B21" s="27" t="s">
        <v>41</v>
      </c>
      <c r="C21" s="23">
        <v>0.05696477750398608</v>
      </c>
      <c r="D21" s="24">
        <v>0.06450210175387737</v>
      </c>
      <c r="E21" s="26">
        <v>6899</v>
      </c>
      <c r="F21" s="26">
        <f t="shared" si="5"/>
        <v>393</v>
      </c>
      <c r="G21" s="26">
        <f t="shared" si="4"/>
        <v>445</v>
      </c>
    </row>
    <row r="22" spans="1:7" ht="15" customHeight="1">
      <c r="A22" s="29" t="s">
        <v>12</v>
      </c>
      <c r="B22" s="27" t="s">
        <v>96</v>
      </c>
      <c r="C22" s="24">
        <v>0.0670481403159597</v>
      </c>
      <c r="D22" s="23">
        <v>0.06294315213334992</v>
      </c>
      <c r="E22" s="26">
        <v>8039</v>
      </c>
      <c r="F22" s="26">
        <f t="shared" si="5"/>
        <v>539</v>
      </c>
      <c r="G22" s="26">
        <f t="shared" si="4"/>
        <v>506</v>
      </c>
    </row>
    <row r="23" spans="1:7" ht="15" customHeight="1">
      <c r="A23" s="29" t="s">
        <v>2</v>
      </c>
      <c r="B23" s="27" t="s">
        <v>35</v>
      </c>
      <c r="C23" s="23">
        <v>0.01921993485426394</v>
      </c>
      <c r="D23" s="24">
        <v>0.025799265653432456</v>
      </c>
      <c r="E23" s="26">
        <v>154423</v>
      </c>
      <c r="F23" s="26">
        <f t="shared" si="5"/>
        <v>2968</v>
      </c>
      <c r="G23" s="26">
        <f t="shared" si="4"/>
        <v>3984</v>
      </c>
    </row>
    <row r="24" spans="1:7" ht="15" customHeight="1">
      <c r="A24" s="29" t="s">
        <v>2</v>
      </c>
      <c r="B24" s="27" t="s">
        <v>42</v>
      </c>
      <c r="C24" s="24">
        <v>0.12380122057541412</v>
      </c>
      <c r="D24" s="23">
        <v>0.03836094158674804</v>
      </c>
      <c r="E24" s="26">
        <v>1147</v>
      </c>
      <c r="F24" s="26">
        <f t="shared" si="5"/>
        <v>142</v>
      </c>
      <c r="G24" s="26">
        <f t="shared" si="4"/>
        <v>44.00000000000001</v>
      </c>
    </row>
    <row r="25" spans="1:7" ht="15" customHeight="1">
      <c r="A25" s="29" t="s">
        <v>2</v>
      </c>
      <c r="B25" s="27" t="s">
        <v>41</v>
      </c>
      <c r="C25" s="23">
        <v>0.03850385038503851</v>
      </c>
      <c r="D25" s="24">
        <v>0.09350935093509351</v>
      </c>
      <c r="E25" s="26">
        <v>909</v>
      </c>
      <c r="F25" s="26">
        <f t="shared" si="5"/>
        <v>35</v>
      </c>
      <c r="G25" s="26">
        <f t="shared" si="4"/>
        <v>85</v>
      </c>
    </row>
    <row r="26" spans="1:7" ht="15" customHeight="1">
      <c r="A26" s="29" t="s">
        <v>2</v>
      </c>
      <c r="B26" s="27" t="s">
        <v>96</v>
      </c>
      <c r="C26" s="24">
        <v>0.07813998082454458</v>
      </c>
      <c r="D26" s="23">
        <v>0.05800575263662512</v>
      </c>
      <c r="E26" s="26">
        <v>2086</v>
      </c>
      <c r="F26" s="26">
        <f t="shared" si="5"/>
        <v>163</v>
      </c>
      <c r="G26" s="26">
        <f t="shared" si="4"/>
        <v>121</v>
      </c>
    </row>
    <row r="27" spans="1:7" ht="15" customHeight="1">
      <c r="A27" s="29" t="s">
        <v>13</v>
      </c>
      <c r="B27" s="27" t="s">
        <v>35</v>
      </c>
      <c r="C27" s="23">
        <v>0.010555392816559189</v>
      </c>
      <c r="D27" s="24">
        <v>0.014113008789320926</v>
      </c>
      <c r="E27" s="26">
        <v>706653</v>
      </c>
      <c r="F27" s="26">
        <f t="shared" si="5"/>
        <v>7459</v>
      </c>
      <c r="G27" s="26">
        <f t="shared" si="4"/>
        <v>9973</v>
      </c>
    </row>
    <row r="28" spans="1:7" ht="15" customHeight="1">
      <c r="A28" s="29" t="s">
        <v>13</v>
      </c>
      <c r="B28" s="27" t="s">
        <v>42</v>
      </c>
      <c r="C28" s="24">
        <v>0.10967063770147162</v>
      </c>
      <c r="D28" s="23">
        <v>0.03749124036440084</v>
      </c>
      <c r="E28" s="26">
        <v>2854</v>
      </c>
      <c r="F28" s="26">
        <f t="shared" si="5"/>
        <v>313</v>
      </c>
      <c r="G28" s="26">
        <f t="shared" si="4"/>
        <v>106.99999999999999</v>
      </c>
    </row>
    <row r="29" spans="1:7" ht="15" customHeight="1">
      <c r="A29" s="29" t="s">
        <v>13</v>
      </c>
      <c r="B29" s="27" t="s">
        <v>41</v>
      </c>
      <c r="C29" s="23">
        <v>0.049031237643337285</v>
      </c>
      <c r="D29" s="24">
        <v>0.11150652431791222</v>
      </c>
      <c r="E29" s="26">
        <v>2529</v>
      </c>
      <c r="F29" s="26">
        <f t="shared" si="5"/>
        <v>123.99999999999999</v>
      </c>
      <c r="G29" s="26">
        <f t="shared" si="4"/>
        <v>282</v>
      </c>
    </row>
    <row r="30" spans="1:7" ht="15" customHeight="1">
      <c r="A30" s="29" t="s">
        <v>13</v>
      </c>
      <c r="B30" s="27" t="s">
        <v>96</v>
      </c>
      <c r="C30" s="24">
        <v>0.08265582655826559</v>
      </c>
      <c r="D30" s="23">
        <v>0.06402439024390244</v>
      </c>
      <c r="E30" s="26">
        <v>5904</v>
      </c>
      <c r="F30" s="26">
        <f t="shared" si="5"/>
        <v>488.00000000000006</v>
      </c>
      <c r="G30" s="26">
        <f t="shared" si="4"/>
        <v>378</v>
      </c>
    </row>
    <row r="31" spans="1:7" ht="15" customHeight="1">
      <c r="A31" s="29" t="s">
        <v>11</v>
      </c>
      <c r="B31" s="27" t="s">
        <v>35</v>
      </c>
      <c r="C31" s="23">
        <v>0.019080732223801206</v>
      </c>
      <c r="D31" s="24">
        <v>0.02547280560345554</v>
      </c>
      <c r="E31" s="26">
        <v>178033</v>
      </c>
      <c r="F31" s="26">
        <f t="shared" si="5"/>
        <v>3397</v>
      </c>
      <c r="G31" s="26">
        <f t="shared" si="4"/>
        <v>4535</v>
      </c>
    </row>
    <row r="32" spans="1:7" ht="15" customHeight="1">
      <c r="A32" s="29" t="s">
        <v>11</v>
      </c>
      <c r="B32" s="27" t="s">
        <v>42</v>
      </c>
      <c r="C32" s="24">
        <v>0.08564988730277986</v>
      </c>
      <c r="D32" s="23">
        <v>0.05033809166040571</v>
      </c>
      <c r="E32" s="26">
        <v>1331</v>
      </c>
      <c r="F32" s="26">
        <f t="shared" si="5"/>
        <v>114</v>
      </c>
      <c r="G32" s="26">
        <f t="shared" si="4"/>
        <v>67</v>
      </c>
    </row>
    <row r="33" spans="1:7" ht="15" customHeight="1">
      <c r="A33" s="29" t="s">
        <v>11</v>
      </c>
      <c r="B33" s="27" t="s">
        <v>41</v>
      </c>
      <c r="C33" s="23">
        <v>0.04666666666666667</v>
      </c>
      <c r="D33" s="24">
        <v>0.08166666666666667</v>
      </c>
      <c r="E33" s="26">
        <v>1200</v>
      </c>
      <c r="F33" s="26">
        <f t="shared" si="5"/>
        <v>56</v>
      </c>
      <c r="G33" s="26">
        <f t="shared" si="4"/>
        <v>98</v>
      </c>
    </row>
    <row r="34" spans="1:7" ht="15" customHeight="1">
      <c r="A34" s="29" t="s">
        <v>11</v>
      </c>
      <c r="B34" s="27" t="s">
        <v>96</v>
      </c>
      <c r="C34" s="24">
        <v>0.06576086956521739</v>
      </c>
      <c r="D34" s="23">
        <v>0.05597826086956522</v>
      </c>
      <c r="E34" s="26">
        <v>1840</v>
      </c>
      <c r="F34" s="26">
        <f t="shared" si="5"/>
        <v>120.99999999999999</v>
      </c>
      <c r="G34" s="26">
        <f t="shared" si="4"/>
        <v>103</v>
      </c>
    </row>
    <row r="35" spans="1:11" ht="15" customHeight="1">
      <c r="A35" s="28"/>
      <c r="B35" s="28"/>
      <c r="C35" s="22"/>
      <c r="D35" s="22"/>
      <c r="E35" s="22"/>
      <c r="J35" s="20"/>
      <c r="K35" s="20"/>
    </row>
    <row r="36" spans="10:11" ht="15" customHeight="1">
      <c r="J36" s="20"/>
      <c r="K36" s="31"/>
    </row>
    <row r="37" spans="10:11" ht="15" customHeight="1">
      <c r="J37" s="20"/>
      <c r="K37" s="31"/>
    </row>
    <row r="38" spans="10:11" ht="15" customHeight="1">
      <c r="J38" s="20"/>
      <c r="K38" s="31"/>
    </row>
    <row r="39" spans="9:16" ht="15" customHeight="1">
      <c r="I39" s="236" t="s">
        <v>100</v>
      </c>
      <c r="J39" s="236"/>
      <c r="K39" s="236"/>
      <c r="L39" s="236"/>
      <c r="M39" s="236"/>
      <c r="N39" s="236"/>
      <c r="O39" s="236"/>
      <c r="P39" s="236"/>
    </row>
    <row r="40" spans="10:11" ht="15" customHeight="1">
      <c r="J40" s="20"/>
      <c r="K40" s="31"/>
    </row>
    <row r="41" spans="10:11" ht="15" customHeight="1">
      <c r="J41" s="20"/>
      <c r="K41" s="31"/>
    </row>
    <row r="42" spans="10:11" ht="15" customHeight="1">
      <c r="J42" s="20"/>
      <c r="K42" s="31"/>
    </row>
    <row r="43" spans="10:11" ht="15" customHeight="1">
      <c r="J43" s="20"/>
      <c r="K43" s="31"/>
    </row>
    <row r="44" spans="10:11" ht="15" customHeight="1">
      <c r="J44" s="20"/>
      <c r="K44" s="31"/>
    </row>
    <row r="45" spans="10:11" ht="15" customHeight="1">
      <c r="J45" s="20"/>
      <c r="K45" s="31"/>
    </row>
    <row r="46" spans="10:11" ht="15" customHeight="1">
      <c r="J46" s="20"/>
      <c r="K46" s="31"/>
    </row>
    <row r="47" spans="10:11" ht="15" customHeight="1">
      <c r="J47" s="20"/>
      <c r="K47" s="31"/>
    </row>
    <row r="48" spans="10:11" ht="15" customHeight="1">
      <c r="J48" s="20"/>
      <c r="K48" s="31"/>
    </row>
    <row r="49" spans="10:11" ht="15" customHeight="1">
      <c r="J49" s="20"/>
      <c r="K49" s="31"/>
    </row>
    <row r="50" spans="10:11" ht="15" customHeight="1">
      <c r="J50" s="20"/>
      <c r="K50" s="31"/>
    </row>
    <row r="51" spans="10:11" ht="15" customHeight="1">
      <c r="J51" s="20"/>
      <c r="K51" s="31"/>
    </row>
    <row r="52" spans="10:11" ht="15" customHeight="1">
      <c r="J52" s="20"/>
      <c r="K52" s="31"/>
    </row>
    <row r="53" spans="10:11" ht="15" customHeight="1">
      <c r="J53" s="20"/>
      <c r="K53" s="31"/>
    </row>
    <row r="54" spans="10:11" ht="15" customHeight="1">
      <c r="J54" s="20"/>
      <c r="K54" s="31"/>
    </row>
    <row r="55" spans="10:11" ht="15" customHeight="1">
      <c r="J55" s="20"/>
      <c r="K55" s="31"/>
    </row>
    <row r="56" spans="10:11" ht="15" customHeight="1">
      <c r="J56" s="20"/>
      <c r="K56" s="31"/>
    </row>
    <row r="57" spans="10:11" ht="15" customHeight="1">
      <c r="J57" s="20"/>
      <c r="K57" s="31"/>
    </row>
    <row r="58" spans="10:11" ht="15" customHeight="1">
      <c r="J58" s="20"/>
      <c r="K58" s="31"/>
    </row>
    <row r="59" spans="10:11" ht="15" customHeight="1">
      <c r="J59" s="20"/>
      <c r="K59" s="31"/>
    </row>
    <row r="60" spans="10:11" ht="15" customHeight="1">
      <c r="J60" s="20"/>
      <c r="K60" s="31"/>
    </row>
    <row r="61" spans="10:11" ht="15" customHeight="1">
      <c r="J61" s="20"/>
      <c r="K61" s="31"/>
    </row>
    <row r="62" spans="10:11" ht="15" customHeight="1">
      <c r="J62" s="20"/>
      <c r="K62" s="31"/>
    </row>
    <row r="63" spans="10:11" ht="15" customHeight="1">
      <c r="J63" s="20"/>
      <c r="K63" s="31"/>
    </row>
    <row r="64" spans="10:11" ht="15" customHeight="1">
      <c r="J64" s="20"/>
      <c r="K64" s="31"/>
    </row>
    <row r="65" spans="10:11" ht="15" customHeight="1">
      <c r="J65" s="20"/>
      <c r="K65" s="31"/>
    </row>
    <row r="66" spans="10:11" ht="15" customHeight="1">
      <c r="J66" s="20"/>
      <c r="K66" s="31"/>
    </row>
    <row r="67" spans="10:11" ht="15" customHeight="1">
      <c r="J67" s="20"/>
      <c r="K67" s="31"/>
    </row>
  </sheetData>
  <mergeCells count="1">
    <mergeCell ref="I39:P3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1048541"/>
  <sheetViews>
    <sheetView showGridLines="0" workbookViewId="0" topLeftCell="A1"/>
  </sheetViews>
  <sheetFormatPr defaultColWidth="8.88671875" defaultRowHeight="16.5"/>
  <cols>
    <col min="1" max="1" width="2.3359375" style="49" customWidth="1"/>
    <col min="2" max="2" width="8.99609375" style="49" bestFit="1" customWidth="1"/>
    <col min="3" max="3" width="9.99609375" style="49" bestFit="1" customWidth="1"/>
    <col min="4" max="4" width="8.99609375" style="49" bestFit="1" customWidth="1"/>
    <col min="5" max="5" width="8.21484375" style="47" bestFit="1" customWidth="1"/>
    <col min="6" max="8" width="7.4453125" style="47" bestFit="1" customWidth="1"/>
    <col min="9" max="9" width="7.4453125" style="47" customWidth="1"/>
    <col min="10" max="10" width="8.77734375" style="47" customWidth="1"/>
    <col min="11" max="13" width="7.4453125" style="47" customWidth="1"/>
    <col min="14" max="14" width="8.99609375" style="49" bestFit="1" customWidth="1"/>
    <col min="15" max="15" width="9.99609375" style="49" bestFit="1" customWidth="1"/>
    <col min="16" max="16" width="8.99609375" style="49" bestFit="1" customWidth="1"/>
    <col min="17" max="20" width="8.88671875" style="47" customWidth="1"/>
    <col min="21" max="21" width="8.4453125" style="47" customWidth="1"/>
    <col min="22" max="22" width="9.4453125" style="47" customWidth="1"/>
    <col min="23" max="23" width="7.6640625" style="47" customWidth="1"/>
    <col min="24" max="30" width="8.88671875" style="49" customWidth="1"/>
    <col min="31" max="34" width="8.88671875" style="47" customWidth="1"/>
    <col min="35" max="16384" width="8.88671875" style="49" customWidth="1"/>
  </cols>
  <sheetData>
    <row r="2" spans="2:34" ht="18" customHeight="1">
      <c r="B2" s="211" t="s">
        <v>117</v>
      </c>
      <c r="C2" s="212"/>
      <c r="D2" s="212"/>
      <c r="E2" s="212"/>
      <c r="F2" s="212"/>
      <c r="G2" s="212"/>
      <c r="H2" s="212"/>
      <c r="I2" s="138" t="s">
        <v>101</v>
      </c>
      <c r="J2" s="139"/>
      <c r="K2" s="139"/>
      <c r="L2" s="50"/>
      <c r="M2" s="51"/>
      <c r="N2" s="211" t="s">
        <v>116</v>
      </c>
      <c r="O2" s="212"/>
      <c r="P2" s="212"/>
      <c r="Q2" s="212"/>
      <c r="R2" s="212"/>
      <c r="S2" s="212"/>
      <c r="T2" s="212"/>
      <c r="U2" s="138" t="s">
        <v>101</v>
      </c>
      <c r="V2" s="139"/>
      <c r="W2" s="139"/>
      <c r="X2" s="30"/>
      <c r="Y2" s="30"/>
      <c r="Z2" s="30"/>
      <c r="AA2" s="30"/>
      <c r="AB2" s="30"/>
      <c r="AC2" s="30"/>
      <c r="AD2" s="30"/>
      <c r="AE2" s="52"/>
      <c r="AF2" s="52"/>
      <c r="AG2" s="52"/>
      <c r="AH2" s="52"/>
    </row>
    <row r="3" spans="2:34" s="50" customFormat="1" ht="36">
      <c r="B3" s="42" t="s">
        <v>15</v>
      </c>
      <c r="C3" s="43" t="s">
        <v>51</v>
      </c>
      <c r="D3" s="45" t="s">
        <v>55</v>
      </c>
      <c r="E3" s="44" t="s">
        <v>54</v>
      </c>
      <c r="F3" s="44" t="s">
        <v>20</v>
      </c>
      <c r="G3" s="44" t="s">
        <v>21</v>
      </c>
      <c r="H3" s="44" t="s">
        <v>22</v>
      </c>
      <c r="I3" s="44" t="s">
        <v>20</v>
      </c>
      <c r="J3" s="44" t="s">
        <v>21</v>
      </c>
      <c r="K3" s="44" t="s">
        <v>22</v>
      </c>
      <c r="L3" s="48"/>
      <c r="M3" s="48"/>
      <c r="N3" s="216" t="s">
        <v>15</v>
      </c>
      <c r="O3" s="217" t="s">
        <v>51</v>
      </c>
      <c r="P3" s="218" t="s">
        <v>55</v>
      </c>
      <c r="Q3" s="219" t="s">
        <v>54</v>
      </c>
      <c r="R3" s="219" t="s">
        <v>20</v>
      </c>
      <c r="S3" s="219" t="s">
        <v>21</v>
      </c>
      <c r="T3" s="44" t="s">
        <v>22</v>
      </c>
      <c r="U3" s="44" t="s">
        <v>20</v>
      </c>
      <c r="V3" s="44" t="s">
        <v>21</v>
      </c>
      <c r="W3" s="44" t="s">
        <v>22</v>
      </c>
      <c r="X3" s="30"/>
      <c r="Y3" s="30"/>
      <c r="Z3" s="30"/>
      <c r="AA3" s="30"/>
      <c r="AB3" s="30"/>
      <c r="AC3" s="30"/>
      <c r="AD3" s="30"/>
      <c r="AE3" s="52"/>
      <c r="AF3" s="52"/>
      <c r="AG3" s="52"/>
      <c r="AH3" s="52"/>
    </row>
    <row r="4" spans="2:34" s="50" customFormat="1" ht="12" customHeight="1">
      <c r="B4" s="187" t="s">
        <v>111</v>
      </c>
      <c r="C4" s="77" t="s">
        <v>16</v>
      </c>
      <c r="D4" s="160">
        <f>I4+J4+K4</f>
        <v>445936.0041679</v>
      </c>
      <c r="E4" s="79">
        <f>D4/SUM($D$4:$D$7)</f>
        <v>0.8555718020152536</v>
      </c>
      <c r="F4" s="161"/>
      <c r="G4" s="161">
        <f aca="true" t="shared" si="0" ref="G4:H6">J4/$D4</f>
        <v>0.9751578704063801</v>
      </c>
      <c r="H4" s="161">
        <f t="shared" si="0"/>
        <v>0.02484212959361991</v>
      </c>
      <c r="I4" s="81"/>
      <c r="J4" s="81">
        <f aca="true" t="shared" si="1" ref="J4:K4">J8+J12+J16+J20+J24+J28+J32+J36</f>
        <v>434858.0041619</v>
      </c>
      <c r="K4" s="81">
        <f t="shared" si="1"/>
        <v>11078.000006</v>
      </c>
      <c r="L4" s="48"/>
      <c r="M4" s="48"/>
      <c r="N4" s="220" t="s">
        <v>111</v>
      </c>
      <c r="O4" s="77" t="s">
        <v>16</v>
      </c>
      <c r="P4" s="160">
        <f>U4+V4+W4</f>
        <v>1443646.9878256</v>
      </c>
      <c r="Q4" s="79">
        <f>P4/SUM($P$4:$P$7)</f>
        <v>0.9228862716767603</v>
      </c>
      <c r="R4" s="161"/>
      <c r="S4" s="161">
        <f aca="true" t="shared" si="2" ref="S4:T6">V4/$P4</f>
        <v>0.9812925335573363</v>
      </c>
      <c r="T4" s="85">
        <f t="shared" si="2"/>
        <v>0.01870746644266374</v>
      </c>
      <c r="U4" s="81"/>
      <c r="V4" s="81">
        <f aca="true" t="shared" si="3" ref="V4:W4">V8+V12+V16+V20+V24+V28+V32+V36</f>
        <v>1416640.0102458</v>
      </c>
      <c r="W4" s="81">
        <f t="shared" si="3"/>
        <v>27006.977579800005</v>
      </c>
      <c r="X4" s="30"/>
      <c r="Y4" s="30"/>
      <c r="Z4" s="30"/>
      <c r="AA4" s="30"/>
      <c r="AB4" s="30"/>
      <c r="AC4" s="30"/>
      <c r="AD4" s="30"/>
      <c r="AE4" s="52"/>
      <c r="AF4" s="52"/>
      <c r="AG4" s="52"/>
      <c r="AH4" s="52"/>
    </row>
    <row r="5" spans="2:34" s="50" customFormat="1" ht="16.5">
      <c r="B5" s="188"/>
      <c r="C5" s="55" t="s">
        <v>17</v>
      </c>
      <c r="D5" s="162">
        <f>I5+J5+K5</f>
        <v>59824.99910069999</v>
      </c>
      <c r="E5" s="66">
        <f>D5/SUM($D$4:$D$7)</f>
        <v>0.11478010702826148</v>
      </c>
      <c r="F5" s="163">
        <f>I5/$D5</f>
        <v>0.21382365995305672</v>
      </c>
      <c r="G5" s="163">
        <f t="shared" si="0"/>
        <v>0.7610865067053088</v>
      </c>
      <c r="H5" s="163">
        <f t="shared" si="0"/>
        <v>0.025089833341634556</v>
      </c>
      <c r="I5" s="57">
        <f aca="true" t="shared" si="4" ref="I5:K5">I9+I13+I17+I21+I25+I29+I33+I37</f>
        <v>12792.0002644</v>
      </c>
      <c r="J5" s="57">
        <f t="shared" si="4"/>
        <v>45531.9995792</v>
      </c>
      <c r="K5" s="57">
        <f t="shared" si="4"/>
        <v>1500.9992571</v>
      </c>
      <c r="L5" s="48"/>
      <c r="M5" s="48"/>
      <c r="N5" s="221"/>
      <c r="O5" s="55" t="s">
        <v>17</v>
      </c>
      <c r="P5" s="162">
        <f>U5+V5+W5</f>
        <v>101508.9991018</v>
      </c>
      <c r="Q5" s="66">
        <f aca="true" t="shared" si="5" ref="Q5:Q7">P5/SUM($P$4:$P$7)</f>
        <v>0.06489208408476727</v>
      </c>
      <c r="R5" s="163">
        <f>U5/$P5</f>
        <v>0.23272814111099918</v>
      </c>
      <c r="S5" s="163">
        <f t="shared" si="2"/>
        <v>0.7342698561233111</v>
      </c>
      <c r="T5" s="56">
        <f t="shared" si="2"/>
        <v>0.03300200276568973</v>
      </c>
      <c r="U5" s="57">
        <f aca="true" t="shared" si="6" ref="U5:W5">U9+U13+U17+U21+U25+U29+U33+U37</f>
        <v>23624.000667</v>
      </c>
      <c r="V5" s="57">
        <f t="shared" si="6"/>
        <v>74534.9981657</v>
      </c>
      <c r="W5" s="57">
        <f t="shared" si="6"/>
        <v>3350.0002691</v>
      </c>
      <c r="X5" s="30"/>
      <c r="Y5" s="30"/>
      <c r="Z5" s="30"/>
      <c r="AA5" s="30"/>
      <c r="AB5" s="30"/>
      <c r="AC5" s="30"/>
      <c r="AD5" s="30"/>
      <c r="AE5" s="52"/>
      <c r="AF5" s="52"/>
      <c r="AG5" s="52"/>
      <c r="AH5" s="52"/>
    </row>
    <row r="6" spans="2:34" s="50" customFormat="1" ht="16.5">
      <c r="B6" s="188"/>
      <c r="C6" s="55" t="s">
        <v>26</v>
      </c>
      <c r="D6" s="162">
        <f>I6+J6+K6</f>
        <v>12771.0002288</v>
      </c>
      <c r="E6" s="66">
        <f>D6/SUM($D$4:$D$7)</f>
        <v>0.024502411954110074</v>
      </c>
      <c r="F6" s="163">
        <f>I6/$D6</f>
        <v>0.19536449801899636</v>
      </c>
      <c r="G6" s="163">
        <f t="shared" si="0"/>
        <v>0.7823976070462318</v>
      </c>
      <c r="H6" s="163">
        <f t="shared" si="0"/>
        <v>0.02223789493477172</v>
      </c>
      <c r="I6" s="57">
        <f aca="true" t="shared" si="7" ref="I6:K6">I10+I14+I18+I22+I26+I30+I34+I38</f>
        <v>2495.0000488999995</v>
      </c>
      <c r="J6" s="57">
        <f t="shared" si="7"/>
        <v>9992.0000186</v>
      </c>
      <c r="K6" s="57">
        <f t="shared" si="7"/>
        <v>284.0001613</v>
      </c>
      <c r="L6" s="48"/>
      <c r="M6" s="48"/>
      <c r="N6" s="221"/>
      <c r="O6" s="55" t="s">
        <v>26</v>
      </c>
      <c r="P6" s="162">
        <f>U6+V6+W6</f>
        <v>15951.000108100001</v>
      </c>
      <c r="Q6" s="66">
        <f t="shared" si="5"/>
        <v>0.010197062816203082</v>
      </c>
      <c r="R6" s="163">
        <f>U6/$P6</f>
        <v>0.2198608205775842</v>
      </c>
      <c r="S6" s="163">
        <f t="shared" si="2"/>
        <v>0.7467243541520342</v>
      </c>
      <c r="T6" s="56">
        <f t="shared" si="2"/>
        <v>0.03341482527038163</v>
      </c>
      <c r="U6" s="57">
        <f aca="true" t="shared" si="8" ref="U6:W6">U10+U14+U18+U22+U26+U30+U34+U38</f>
        <v>3506.9999728000003</v>
      </c>
      <c r="V6" s="57">
        <f t="shared" si="8"/>
        <v>11911.0002538</v>
      </c>
      <c r="W6" s="57">
        <f t="shared" si="8"/>
        <v>532.9998815</v>
      </c>
      <c r="X6" s="30"/>
      <c r="Y6" s="30"/>
      <c r="Z6" s="30"/>
      <c r="AA6" s="30"/>
      <c r="AB6" s="30"/>
      <c r="AC6" s="30"/>
      <c r="AD6" s="30"/>
      <c r="AE6" s="52"/>
      <c r="AF6" s="52"/>
      <c r="AG6" s="52"/>
      <c r="AH6" s="52"/>
    </row>
    <row r="7" spans="2:34" s="50" customFormat="1" ht="16.5">
      <c r="B7" s="189"/>
      <c r="C7" s="58" t="s">
        <v>18</v>
      </c>
      <c r="D7" s="164">
        <f>I7+J7+K7</f>
        <v>2681.9999532999996</v>
      </c>
      <c r="E7" s="68">
        <f>D7/SUM($D$4:$D$7)</f>
        <v>0.0051456790023748505</v>
      </c>
      <c r="F7" s="165">
        <f>I7/$D7</f>
        <v>0.17897091370542198</v>
      </c>
      <c r="G7" s="165">
        <f>J7/$D7</f>
        <v>0.821029086294578</v>
      </c>
      <c r="H7" s="165"/>
      <c r="I7" s="60">
        <f aca="true" t="shared" si="9" ref="I7:J7">I11+I15+I19+I23+I27+I31+I35+I39</f>
        <v>479.9999822</v>
      </c>
      <c r="J7" s="60">
        <f t="shared" si="9"/>
        <v>2201.9999710999996</v>
      </c>
      <c r="K7" s="60"/>
      <c r="L7" s="48"/>
      <c r="M7" s="48"/>
      <c r="N7" s="222"/>
      <c r="O7" s="58" t="s">
        <v>18</v>
      </c>
      <c r="P7" s="164">
        <f>U7+V7+W7</f>
        <v>3167.0000535999993</v>
      </c>
      <c r="Q7" s="68">
        <f t="shared" si="5"/>
        <v>0.0020245814222694795</v>
      </c>
      <c r="R7" s="165">
        <f>U7/$P7</f>
        <v>0.17303440881760523</v>
      </c>
      <c r="S7" s="165">
        <f>V7/$P7</f>
        <v>0.8269655911823948</v>
      </c>
      <c r="T7" s="59"/>
      <c r="U7" s="60">
        <f aca="true" t="shared" si="10" ref="U7:V7">U11+U15+U19+U23+U27+U31+U35+U39</f>
        <v>547.9999819999999</v>
      </c>
      <c r="V7" s="60">
        <f t="shared" si="10"/>
        <v>2619.0000715999995</v>
      </c>
      <c r="W7" s="60"/>
      <c r="X7" s="30"/>
      <c r="Y7" s="30"/>
      <c r="Z7" s="30"/>
      <c r="AA7" s="30"/>
      <c r="AB7" s="30"/>
      <c r="AC7" s="30"/>
      <c r="AD7" s="30"/>
      <c r="AE7" s="52"/>
      <c r="AF7" s="52"/>
      <c r="AG7" s="52"/>
      <c r="AH7" s="52"/>
    </row>
    <row r="8" spans="2:34" ht="14.1" customHeight="1">
      <c r="B8" s="181" t="s">
        <v>9</v>
      </c>
      <c r="C8" s="53" t="s">
        <v>16</v>
      </c>
      <c r="D8" s="61">
        <v>27966</v>
      </c>
      <c r="E8" s="62">
        <v>0.7885299</v>
      </c>
      <c r="F8" s="62" t="s">
        <v>19</v>
      </c>
      <c r="G8" s="62">
        <v>0.9589502</v>
      </c>
      <c r="H8" s="63">
        <v>0.0410498</v>
      </c>
      <c r="I8" s="54"/>
      <c r="J8" s="54">
        <f aca="true" t="shared" si="11" ref="J8:K10">G8*$D8</f>
        <v>26818.0012932</v>
      </c>
      <c r="K8" s="54">
        <f t="shared" si="11"/>
        <v>1147.9987068</v>
      </c>
      <c r="L8" s="64"/>
      <c r="N8" s="223" t="s">
        <v>9</v>
      </c>
      <c r="O8" s="53" t="s">
        <v>16</v>
      </c>
      <c r="P8" s="61">
        <v>80569</v>
      </c>
      <c r="Q8" s="62">
        <v>0.858304</v>
      </c>
      <c r="R8" s="62" t="s">
        <v>19</v>
      </c>
      <c r="S8" s="62">
        <v>0.9684494</v>
      </c>
      <c r="T8" s="63">
        <v>0.0315506</v>
      </c>
      <c r="U8" s="54"/>
      <c r="V8" s="54">
        <f aca="true" t="shared" si="12" ref="V8:W10">S8*$P8</f>
        <v>78026.99970860001</v>
      </c>
      <c r="W8" s="54">
        <f t="shared" si="12"/>
        <v>2542.0002913999997</v>
      </c>
      <c r="X8" s="30"/>
      <c r="Y8" s="30"/>
      <c r="Z8" s="30"/>
      <c r="AA8" s="30"/>
      <c r="AB8" s="30"/>
      <c r="AC8" s="30"/>
      <c r="AD8" s="30"/>
      <c r="AE8" s="52"/>
      <c r="AF8" s="52"/>
      <c r="AG8" s="52"/>
      <c r="AH8" s="52"/>
    </row>
    <row r="9" spans="2:34" ht="14.1" customHeight="1">
      <c r="B9" s="182"/>
      <c r="C9" s="55" t="s">
        <v>17</v>
      </c>
      <c r="D9" s="65">
        <v>5958</v>
      </c>
      <c r="E9" s="66">
        <v>0.1679919</v>
      </c>
      <c r="F9" s="70">
        <v>0.2455522</v>
      </c>
      <c r="G9" s="66">
        <v>0.7186975</v>
      </c>
      <c r="H9" s="66">
        <v>0.0357503</v>
      </c>
      <c r="I9" s="57">
        <f>F9*$D9</f>
        <v>1463.0000076</v>
      </c>
      <c r="J9" s="57">
        <f t="shared" si="11"/>
        <v>4281.999705</v>
      </c>
      <c r="K9" s="57">
        <f t="shared" si="11"/>
        <v>213.0002874</v>
      </c>
      <c r="N9" s="224"/>
      <c r="O9" s="55" t="s">
        <v>17</v>
      </c>
      <c r="P9" s="65">
        <v>11064</v>
      </c>
      <c r="Q9" s="66">
        <v>0.1178651</v>
      </c>
      <c r="R9" s="70">
        <v>0.3005242</v>
      </c>
      <c r="S9" s="66">
        <v>0.662509</v>
      </c>
      <c r="T9" s="66">
        <v>0.0369667</v>
      </c>
      <c r="U9" s="57">
        <f>R9*$P9</f>
        <v>3324.9997488000004</v>
      </c>
      <c r="V9" s="57">
        <f t="shared" si="12"/>
        <v>7329.999576</v>
      </c>
      <c r="W9" s="57">
        <f t="shared" si="12"/>
        <v>408.99956879999996</v>
      </c>
      <c r="X9" s="30"/>
      <c r="Y9" s="30"/>
      <c r="Z9" s="30"/>
      <c r="AA9" s="30"/>
      <c r="AB9" s="30"/>
      <c r="AC9" s="30"/>
      <c r="AD9" s="30"/>
      <c r="AE9" s="52"/>
      <c r="AF9" s="52"/>
      <c r="AG9" s="52"/>
      <c r="AH9" s="52"/>
    </row>
    <row r="10" spans="2:34" ht="14.1" customHeight="1">
      <c r="B10" s="182"/>
      <c r="C10" s="55" t="s">
        <v>26</v>
      </c>
      <c r="D10" s="65">
        <v>1277</v>
      </c>
      <c r="E10" s="66">
        <v>0.0360063</v>
      </c>
      <c r="F10" s="70">
        <v>0.2176977</v>
      </c>
      <c r="G10" s="66">
        <v>0.7556773</v>
      </c>
      <c r="H10" s="66">
        <v>0.0266249</v>
      </c>
      <c r="I10" s="57">
        <f>F10*$D10</f>
        <v>277.9999629</v>
      </c>
      <c r="J10" s="57">
        <f t="shared" si="11"/>
        <v>964.9999121</v>
      </c>
      <c r="K10" s="57">
        <f t="shared" si="11"/>
        <v>33.9999973</v>
      </c>
      <c r="N10" s="224"/>
      <c r="O10" s="55" t="s">
        <v>26</v>
      </c>
      <c r="P10" s="65">
        <v>1893</v>
      </c>
      <c r="Q10" s="66">
        <v>0.0201662</v>
      </c>
      <c r="R10" s="70">
        <v>0.2757528</v>
      </c>
      <c r="S10" s="66">
        <v>0.6925515</v>
      </c>
      <c r="T10" s="66">
        <v>0.0316957</v>
      </c>
      <c r="U10" s="57">
        <f>R10*$P10</f>
        <v>522.0000504000001</v>
      </c>
      <c r="V10" s="57">
        <f t="shared" si="12"/>
        <v>1310.9999895</v>
      </c>
      <c r="W10" s="57">
        <f t="shared" si="12"/>
        <v>59.9999601</v>
      </c>
      <c r="X10" s="30"/>
      <c r="Y10" s="30"/>
      <c r="Z10" s="30"/>
      <c r="AA10" s="30"/>
      <c r="AB10" s="30"/>
      <c r="AC10" s="30"/>
      <c r="AD10" s="30"/>
      <c r="AE10" s="52"/>
      <c r="AF10" s="52"/>
      <c r="AG10" s="52"/>
      <c r="AH10" s="52"/>
    </row>
    <row r="11" spans="2:34" ht="13.5" customHeight="1">
      <c r="B11" s="183"/>
      <c r="C11" s="58" t="s">
        <v>18</v>
      </c>
      <c r="D11" s="67">
        <v>265</v>
      </c>
      <c r="E11" s="68">
        <v>0.0074719</v>
      </c>
      <c r="F11" s="69">
        <v>0.2150943</v>
      </c>
      <c r="G11" s="68">
        <v>0.7849057</v>
      </c>
      <c r="H11" s="68" t="s">
        <v>19</v>
      </c>
      <c r="I11" s="60">
        <f>F11*$D11</f>
        <v>56.9999895</v>
      </c>
      <c r="J11" s="60">
        <f aca="true" t="shared" si="13" ref="J11:J39">G11*$D11</f>
        <v>208.0000105</v>
      </c>
      <c r="K11" s="60"/>
      <c r="N11" s="225"/>
      <c r="O11" s="58" t="s">
        <v>18</v>
      </c>
      <c r="P11" s="67">
        <v>344</v>
      </c>
      <c r="Q11" s="68">
        <v>0.0036646</v>
      </c>
      <c r="R11" s="69">
        <v>0.1627907</v>
      </c>
      <c r="S11" s="68">
        <v>0.8372093</v>
      </c>
      <c r="T11" s="68">
        <v>0</v>
      </c>
      <c r="U11" s="60">
        <f>R11*$P11</f>
        <v>56.0000008</v>
      </c>
      <c r="V11" s="60">
        <f aca="true" t="shared" si="14" ref="V11:V39">S11*$P11</f>
        <v>287.9999992</v>
      </c>
      <c r="W11" s="60"/>
      <c r="X11" s="30"/>
      <c r="Y11" s="30"/>
      <c r="Z11" s="30"/>
      <c r="AA11" s="30"/>
      <c r="AB11" s="30"/>
      <c r="AC11" s="30"/>
      <c r="AD11" s="30"/>
      <c r="AE11" s="52"/>
      <c r="AF11" s="52"/>
      <c r="AG11" s="52"/>
      <c r="AH11" s="52"/>
    </row>
    <row r="12" spans="2:34" ht="14.1" customHeight="1">
      <c r="B12" s="181" t="s">
        <v>10</v>
      </c>
      <c r="C12" s="53" t="s">
        <v>16</v>
      </c>
      <c r="D12" s="61">
        <v>4561</v>
      </c>
      <c r="E12" s="62">
        <v>0.7243131</v>
      </c>
      <c r="F12" s="62" t="s">
        <v>19</v>
      </c>
      <c r="G12" s="62">
        <v>0.9583425</v>
      </c>
      <c r="H12" s="63">
        <v>0.0416575</v>
      </c>
      <c r="I12" s="54"/>
      <c r="J12" s="54">
        <f t="shared" si="13"/>
        <v>4371.0001425</v>
      </c>
      <c r="K12" s="54">
        <f>H12*$D12</f>
        <v>189.9998575</v>
      </c>
      <c r="L12" s="64"/>
      <c r="N12" s="223" t="s">
        <v>10</v>
      </c>
      <c r="O12" s="53" t="s">
        <v>16</v>
      </c>
      <c r="P12" s="61">
        <v>25987</v>
      </c>
      <c r="Q12" s="62">
        <v>0.8917676</v>
      </c>
      <c r="R12" s="62" t="s">
        <v>19</v>
      </c>
      <c r="S12" s="62">
        <v>0.981914</v>
      </c>
      <c r="T12" s="63">
        <v>0.018086</v>
      </c>
      <c r="U12" s="54"/>
      <c r="V12" s="54">
        <f t="shared" si="14"/>
        <v>25516.999118</v>
      </c>
      <c r="W12" s="54">
        <f>T12*$P12</f>
        <v>470.00088200000005</v>
      </c>
      <c r="X12" s="30"/>
      <c r="Y12" s="30"/>
      <c r="Z12" s="30"/>
      <c r="AA12" s="30"/>
      <c r="AB12" s="30"/>
      <c r="AC12" s="30"/>
      <c r="AD12" s="30"/>
      <c r="AE12" s="52"/>
      <c r="AF12" s="52"/>
      <c r="AG12" s="52"/>
      <c r="AH12" s="52"/>
    </row>
    <row r="13" spans="2:34" ht="14.1" customHeight="1">
      <c r="B13" s="182"/>
      <c r="C13" s="55" t="s">
        <v>17</v>
      </c>
      <c r="D13" s="65">
        <v>1014</v>
      </c>
      <c r="E13" s="66">
        <v>0.1610291</v>
      </c>
      <c r="F13" s="70">
        <v>0.3915187</v>
      </c>
      <c r="G13" s="66">
        <v>0.5295858</v>
      </c>
      <c r="H13" s="66">
        <v>0.0788955</v>
      </c>
      <c r="I13" s="57">
        <f>F13*$D13</f>
        <v>396.9999618</v>
      </c>
      <c r="J13" s="57">
        <f t="shared" si="13"/>
        <v>537.0000012</v>
      </c>
      <c r="K13" s="57">
        <f>H13*$D13</f>
        <v>80.00003699999999</v>
      </c>
      <c r="N13" s="224"/>
      <c r="O13" s="55" t="s">
        <v>17</v>
      </c>
      <c r="P13" s="65">
        <v>2376</v>
      </c>
      <c r="Q13" s="66">
        <v>0.0815346</v>
      </c>
      <c r="R13" s="70">
        <v>0.4036195</v>
      </c>
      <c r="S13" s="66">
        <v>0.5559765</v>
      </c>
      <c r="T13" s="66">
        <v>0.040404</v>
      </c>
      <c r="U13" s="57">
        <f>R13*$P13</f>
        <v>958.9999320000001</v>
      </c>
      <c r="V13" s="57">
        <f t="shared" si="14"/>
        <v>1321.000164</v>
      </c>
      <c r="W13" s="57">
        <f>T13*$P13</f>
        <v>95.999904</v>
      </c>
      <c r="X13" s="30"/>
      <c r="Y13" s="30"/>
      <c r="Z13" s="30"/>
      <c r="AA13" s="30"/>
      <c r="AB13" s="30"/>
      <c r="AC13" s="30"/>
      <c r="AD13" s="30"/>
      <c r="AE13" s="52"/>
      <c r="AF13" s="52"/>
      <c r="AG13" s="52"/>
      <c r="AH13" s="52"/>
    </row>
    <row r="14" spans="2:34" ht="14.1" customHeight="1">
      <c r="B14" s="182"/>
      <c r="C14" s="55" t="s">
        <v>26</v>
      </c>
      <c r="D14" s="65">
        <v>632</v>
      </c>
      <c r="E14" s="66">
        <v>0.1003653</v>
      </c>
      <c r="F14" s="70">
        <v>0.2642405</v>
      </c>
      <c r="G14" s="66">
        <v>0.710443</v>
      </c>
      <c r="H14" s="66">
        <v>0.0253165</v>
      </c>
      <c r="I14" s="57">
        <f>F14*$D14</f>
        <v>166.99999599999998</v>
      </c>
      <c r="J14" s="57">
        <f t="shared" si="13"/>
        <v>448.999976</v>
      </c>
      <c r="K14" s="57">
        <f>H14*$D14</f>
        <v>16.000028</v>
      </c>
      <c r="N14" s="224"/>
      <c r="O14" s="55" t="s">
        <v>26</v>
      </c>
      <c r="P14" s="65">
        <v>675</v>
      </c>
      <c r="Q14" s="66">
        <v>0.0231632</v>
      </c>
      <c r="R14" s="70">
        <v>0.3244444</v>
      </c>
      <c r="S14" s="66">
        <v>0.6592593</v>
      </c>
      <c r="T14" s="66">
        <v>0.0162963</v>
      </c>
      <c r="U14" s="57">
        <f>R14*$P14</f>
        <v>218.99997000000002</v>
      </c>
      <c r="V14" s="57">
        <f t="shared" si="14"/>
        <v>445.0000275</v>
      </c>
      <c r="W14" s="57">
        <f>T14*$P14</f>
        <v>11.000002499999999</v>
      </c>
      <c r="X14" s="30"/>
      <c r="Y14" s="30"/>
      <c r="Z14" s="30"/>
      <c r="AA14" s="30"/>
      <c r="AB14" s="30"/>
      <c r="AC14" s="30"/>
      <c r="AD14" s="30"/>
      <c r="AE14" s="52"/>
      <c r="AF14" s="52"/>
      <c r="AG14" s="52"/>
      <c r="AH14" s="52"/>
    </row>
    <row r="15" spans="2:34" ht="14.1" customHeight="1">
      <c r="B15" s="183"/>
      <c r="C15" s="58" t="s">
        <v>18</v>
      </c>
      <c r="D15" s="67">
        <v>90</v>
      </c>
      <c r="E15" s="68">
        <v>0.0142925</v>
      </c>
      <c r="F15" s="69">
        <v>0.3555556</v>
      </c>
      <c r="G15" s="68">
        <v>0.6444445</v>
      </c>
      <c r="H15" s="68" t="s">
        <v>19</v>
      </c>
      <c r="I15" s="60">
        <f>F15*$D15</f>
        <v>32.000004000000004</v>
      </c>
      <c r="J15" s="60">
        <f t="shared" si="13"/>
        <v>58.000004999999994</v>
      </c>
      <c r="K15" s="60"/>
      <c r="N15" s="225"/>
      <c r="O15" s="58" t="s">
        <v>18</v>
      </c>
      <c r="P15" s="67">
        <v>103</v>
      </c>
      <c r="Q15" s="68">
        <v>0.0035345</v>
      </c>
      <c r="R15" s="69">
        <v>0.2330097</v>
      </c>
      <c r="S15" s="68">
        <v>0.7669903</v>
      </c>
      <c r="T15" s="68" t="s">
        <v>19</v>
      </c>
      <c r="U15" s="60">
        <f>R15*$P15</f>
        <v>23.9999991</v>
      </c>
      <c r="V15" s="60">
        <f t="shared" si="14"/>
        <v>79.0000009</v>
      </c>
      <c r="W15" s="60"/>
      <c r="X15" s="30"/>
      <c r="Y15" s="30"/>
      <c r="Z15" s="30"/>
      <c r="AA15" s="30"/>
      <c r="AB15" s="30"/>
      <c r="AC15" s="30"/>
      <c r="AD15" s="30"/>
      <c r="AE15" s="52"/>
      <c r="AF15" s="52"/>
      <c r="AG15" s="52"/>
      <c r="AH15" s="52"/>
    </row>
    <row r="16" spans="2:34" ht="14.1" customHeight="1">
      <c r="B16" s="181" t="s">
        <v>53</v>
      </c>
      <c r="C16" s="53" t="s">
        <v>16</v>
      </c>
      <c r="D16" s="61">
        <v>126637</v>
      </c>
      <c r="E16" s="62">
        <v>0.9163646</v>
      </c>
      <c r="F16" s="62" t="s">
        <v>19</v>
      </c>
      <c r="G16" s="62">
        <v>0.9891659</v>
      </c>
      <c r="H16" s="63">
        <v>0.0108341</v>
      </c>
      <c r="I16" s="54"/>
      <c r="J16" s="54">
        <f t="shared" si="13"/>
        <v>125265.0020783</v>
      </c>
      <c r="K16" s="54">
        <f>H16*$D16</f>
        <v>1371.9979217</v>
      </c>
      <c r="L16" s="64"/>
      <c r="N16" s="223" t="s">
        <v>53</v>
      </c>
      <c r="O16" s="53" t="s">
        <v>16</v>
      </c>
      <c r="P16" s="61">
        <v>336631</v>
      </c>
      <c r="Q16" s="62">
        <v>0.9349277</v>
      </c>
      <c r="R16" s="62" t="s">
        <v>19</v>
      </c>
      <c r="S16" s="62">
        <v>0.9854262</v>
      </c>
      <c r="T16" s="63">
        <v>0.0145738</v>
      </c>
      <c r="U16" s="54"/>
      <c r="V16" s="54">
        <f t="shared" si="14"/>
        <v>331725.0071322</v>
      </c>
      <c r="W16" s="54">
        <f>T16*$P16</f>
        <v>4905.9928678</v>
      </c>
      <c r="X16" s="30"/>
      <c r="Y16" s="30"/>
      <c r="Z16" s="30"/>
      <c r="AA16" s="30"/>
      <c r="AB16" s="30"/>
      <c r="AC16" s="30"/>
      <c r="AD16" s="30"/>
      <c r="AE16" s="52"/>
      <c r="AF16" s="52"/>
      <c r="AG16" s="52"/>
      <c r="AH16" s="52"/>
    </row>
    <row r="17" spans="2:34" ht="14.1" customHeight="1">
      <c r="B17" s="182"/>
      <c r="C17" s="55" t="s">
        <v>17</v>
      </c>
      <c r="D17" s="65">
        <v>8670</v>
      </c>
      <c r="E17" s="66">
        <v>0.0627374</v>
      </c>
      <c r="F17" s="70">
        <v>0.1861592</v>
      </c>
      <c r="G17" s="66">
        <v>0.7920415</v>
      </c>
      <c r="H17" s="66">
        <v>0.0217993</v>
      </c>
      <c r="I17" s="57">
        <f>F17*$D17</f>
        <v>1614.000264</v>
      </c>
      <c r="J17" s="57">
        <f t="shared" si="13"/>
        <v>6866.9998049999995</v>
      </c>
      <c r="K17" s="57">
        <f>H17*$D17</f>
        <v>188.999931</v>
      </c>
      <c r="N17" s="224"/>
      <c r="O17" s="55" t="s">
        <v>17</v>
      </c>
      <c r="P17" s="65">
        <v>19113</v>
      </c>
      <c r="Q17" s="66">
        <v>0.0530827</v>
      </c>
      <c r="R17" s="70">
        <v>0.2239837</v>
      </c>
      <c r="S17" s="66">
        <v>0.7433161</v>
      </c>
      <c r="T17" s="66">
        <v>0.0327003</v>
      </c>
      <c r="U17" s="57">
        <f>R17*$P17</f>
        <v>4281.0004581</v>
      </c>
      <c r="V17" s="57">
        <f t="shared" si="14"/>
        <v>14207.0006193</v>
      </c>
      <c r="W17" s="57">
        <f>T17*$P17</f>
        <v>625.0008339</v>
      </c>
      <c r="X17" s="30"/>
      <c r="Y17" s="30"/>
      <c r="Z17" s="30"/>
      <c r="AA17" s="30"/>
      <c r="AB17" s="30"/>
      <c r="AC17" s="30"/>
      <c r="AD17" s="30"/>
      <c r="AE17" s="52"/>
      <c r="AF17" s="52"/>
      <c r="AG17" s="52"/>
      <c r="AH17" s="52"/>
    </row>
    <row r="18" spans="2:34" ht="14.1" customHeight="1">
      <c r="B18" s="182"/>
      <c r="C18" s="55" t="s">
        <v>26</v>
      </c>
      <c r="D18" s="65">
        <v>2348</v>
      </c>
      <c r="E18" s="66">
        <v>0.0169905</v>
      </c>
      <c r="F18" s="70">
        <v>0.1801533</v>
      </c>
      <c r="G18" s="66">
        <v>0.802385</v>
      </c>
      <c r="H18" s="66">
        <v>0.0174617</v>
      </c>
      <c r="I18" s="57">
        <f>F18*$D18</f>
        <v>422.9999484</v>
      </c>
      <c r="J18" s="57">
        <f t="shared" si="13"/>
        <v>1883.99998</v>
      </c>
      <c r="K18" s="57">
        <f>H18*$D18</f>
        <v>41.0000716</v>
      </c>
      <c r="N18" s="224"/>
      <c r="O18" s="55" t="s">
        <v>26</v>
      </c>
      <c r="P18" s="65">
        <v>3561</v>
      </c>
      <c r="Q18" s="66">
        <v>0.00989</v>
      </c>
      <c r="R18" s="70">
        <v>0.2283067</v>
      </c>
      <c r="S18" s="66">
        <v>0.7382758</v>
      </c>
      <c r="T18" s="66">
        <v>0.0334176</v>
      </c>
      <c r="U18" s="57">
        <f>R18*$P18</f>
        <v>813.0001587</v>
      </c>
      <c r="V18" s="57">
        <f t="shared" si="14"/>
        <v>2629.0001238</v>
      </c>
      <c r="W18" s="57">
        <f>T18*$P18</f>
        <v>119.0000736</v>
      </c>
      <c r="X18" s="30"/>
      <c r="Y18" s="30"/>
      <c r="Z18" s="30"/>
      <c r="AA18" s="30"/>
      <c r="AB18" s="30"/>
      <c r="AC18" s="30"/>
      <c r="AD18" s="30"/>
      <c r="AE18" s="52"/>
      <c r="AF18" s="52"/>
      <c r="AG18" s="52"/>
      <c r="AH18" s="52"/>
    </row>
    <row r="19" spans="2:34" ht="14.1" customHeight="1">
      <c r="B19" s="183"/>
      <c r="C19" s="58" t="s">
        <v>18</v>
      </c>
      <c r="D19" s="67">
        <v>540</v>
      </c>
      <c r="E19" s="68">
        <v>0.0039075</v>
      </c>
      <c r="F19" s="69">
        <v>0.1648148</v>
      </c>
      <c r="G19" s="68">
        <v>0.8351852</v>
      </c>
      <c r="H19" s="68" t="s">
        <v>19</v>
      </c>
      <c r="I19" s="60">
        <f>F19*$D19</f>
        <v>88.999992</v>
      </c>
      <c r="J19" s="60">
        <f t="shared" si="13"/>
        <v>451.000008</v>
      </c>
      <c r="K19" s="60"/>
      <c r="N19" s="225"/>
      <c r="O19" s="58" t="s">
        <v>18</v>
      </c>
      <c r="P19" s="67">
        <v>756</v>
      </c>
      <c r="Q19" s="68">
        <v>0.0020996</v>
      </c>
      <c r="R19" s="69">
        <v>0.2050264</v>
      </c>
      <c r="S19" s="68">
        <v>0.7949736</v>
      </c>
      <c r="T19" s="68" t="s">
        <v>19</v>
      </c>
      <c r="U19" s="60">
        <f>R19*$P19</f>
        <v>154.9999584</v>
      </c>
      <c r="V19" s="60">
        <f t="shared" si="14"/>
        <v>601.0000415999999</v>
      </c>
      <c r="W19" s="60"/>
      <c r="X19" s="30"/>
      <c r="Y19" s="30"/>
      <c r="Z19" s="30"/>
      <c r="AA19" s="30"/>
      <c r="AB19" s="30"/>
      <c r="AC19" s="30"/>
      <c r="AD19" s="30"/>
      <c r="AE19" s="52"/>
      <c r="AF19" s="52"/>
      <c r="AG19" s="52"/>
      <c r="AH19" s="52"/>
    </row>
    <row r="20" spans="2:34" ht="14.1" customHeight="1">
      <c r="B20" s="181" t="s">
        <v>8</v>
      </c>
      <c r="C20" s="53" t="s">
        <v>16</v>
      </c>
      <c r="D20" s="61">
        <v>31649</v>
      </c>
      <c r="E20" s="62">
        <v>0.7336177</v>
      </c>
      <c r="F20" s="62" t="s">
        <v>19</v>
      </c>
      <c r="G20" s="62">
        <v>0.946191</v>
      </c>
      <c r="H20" s="63">
        <v>0.053809</v>
      </c>
      <c r="I20" s="54"/>
      <c r="J20" s="54">
        <f t="shared" si="13"/>
        <v>29945.998959</v>
      </c>
      <c r="K20" s="54">
        <f>H20*$D20</f>
        <v>1703.001041</v>
      </c>
      <c r="L20" s="64"/>
      <c r="N20" s="223" t="s">
        <v>8</v>
      </c>
      <c r="O20" s="53" t="s">
        <v>16</v>
      </c>
      <c r="P20" s="61">
        <v>133426</v>
      </c>
      <c r="Q20" s="62">
        <v>0.8704326</v>
      </c>
      <c r="R20" s="62" t="s">
        <v>19</v>
      </c>
      <c r="S20" s="62">
        <v>0.9637102</v>
      </c>
      <c r="T20" s="63">
        <v>0.0362898</v>
      </c>
      <c r="U20" s="54"/>
      <c r="V20" s="54">
        <f t="shared" si="14"/>
        <v>128583.99714519999</v>
      </c>
      <c r="W20" s="54">
        <f>T20*$P20</f>
        <v>4842.0028548</v>
      </c>
      <c r="X20" s="30"/>
      <c r="Y20" s="30"/>
      <c r="Z20" s="30"/>
      <c r="AA20" s="30"/>
      <c r="AB20" s="30"/>
      <c r="AC20" s="30"/>
      <c r="AD20" s="30"/>
      <c r="AE20" s="52"/>
      <c r="AF20" s="52"/>
      <c r="AG20" s="52"/>
      <c r="AH20" s="52"/>
    </row>
    <row r="21" spans="2:34" ht="14.1" customHeight="1">
      <c r="B21" s="182"/>
      <c r="C21" s="55" t="s">
        <v>17</v>
      </c>
      <c r="D21" s="65">
        <v>8993</v>
      </c>
      <c r="E21" s="66">
        <v>0.208456</v>
      </c>
      <c r="F21" s="70">
        <v>0.136773</v>
      </c>
      <c r="G21" s="66">
        <v>0.8318692</v>
      </c>
      <c r="H21" s="66">
        <v>0.0313577</v>
      </c>
      <c r="I21" s="57">
        <f>F21*$D21</f>
        <v>1229.999589</v>
      </c>
      <c r="J21" s="57">
        <f t="shared" si="13"/>
        <v>7480.9997156</v>
      </c>
      <c r="K21" s="57">
        <f>H21*$D21</f>
        <v>281.9997961</v>
      </c>
      <c r="N21" s="224"/>
      <c r="O21" s="55" t="s">
        <v>17</v>
      </c>
      <c r="P21" s="65">
        <v>17031</v>
      </c>
      <c r="Q21" s="66">
        <v>0.1111053</v>
      </c>
      <c r="R21" s="70">
        <v>0.1585344</v>
      </c>
      <c r="S21" s="66">
        <v>0.8103458</v>
      </c>
      <c r="T21" s="66">
        <v>0.0311197</v>
      </c>
      <c r="U21" s="57">
        <f>R21*$P21</f>
        <v>2699.9993664</v>
      </c>
      <c r="V21" s="57">
        <f t="shared" si="14"/>
        <v>13800.9993198</v>
      </c>
      <c r="W21" s="57">
        <f>T21*$P21</f>
        <v>529.9996107</v>
      </c>
      <c r="X21" s="30"/>
      <c r="Y21" s="30"/>
      <c r="Z21" s="30"/>
      <c r="AA21" s="30"/>
      <c r="AB21" s="30"/>
      <c r="AC21" s="30"/>
      <c r="AD21" s="30"/>
      <c r="AE21" s="52"/>
      <c r="AF21" s="52"/>
      <c r="AG21" s="52"/>
      <c r="AH21" s="52"/>
    </row>
    <row r="22" spans="2:34" ht="14.1" customHeight="1">
      <c r="B22" s="182"/>
      <c r="C22" s="55" t="s">
        <v>26</v>
      </c>
      <c r="D22" s="65">
        <v>1942</v>
      </c>
      <c r="E22" s="66">
        <v>0.0450152</v>
      </c>
      <c r="F22" s="70">
        <v>0.1338826</v>
      </c>
      <c r="G22" s="66">
        <v>0.8347065</v>
      </c>
      <c r="H22" s="66">
        <v>0.0314109</v>
      </c>
      <c r="I22" s="57">
        <f>F22*$D22</f>
        <v>260.00000919999997</v>
      </c>
      <c r="J22" s="57">
        <f t="shared" si="13"/>
        <v>1621.000023</v>
      </c>
      <c r="K22" s="57">
        <f>H22*$D22</f>
        <v>60.9999678</v>
      </c>
      <c r="N22" s="224"/>
      <c r="O22" s="55" t="s">
        <v>26</v>
      </c>
      <c r="P22" s="65">
        <v>2389</v>
      </c>
      <c r="Q22" s="66">
        <v>0.0155851</v>
      </c>
      <c r="R22" s="70">
        <v>0.1414818</v>
      </c>
      <c r="S22" s="66">
        <v>0.8359146</v>
      </c>
      <c r="T22" s="66">
        <v>0.0226036</v>
      </c>
      <c r="U22" s="57">
        <f>R22*$P22</f>
        <v>338.0000202</v>
      </c>
      <c r="V22" s="57">
        <f t="shared" si="14"/>
        <v>1996.9999793999998</v>
      </c>
      <c r="W22" s="57">
        <f>T22*$P22</f>
        <v>54.000000400000005</v>
      </c>
      <c r="X22" s="30"/>
      <c r="Y22" s="30"/>
      <c r="Z22" s="30"/>
      <c r="AA22" s="30"/>
      <c r="AB22" s="30"/>
      <c r="AC22" s="30"/>
      <c r="AD22" s="30"/>
      <c r="AE22" s="52"/>
      <c r="AF22" s="52"/>
      <c r="AG22" s="52"/>
      <c r="AH22" s="52"/>
    </row>
    <row r="23" spans="2:34" ht="14.1" customHeight="1">
      <c r="B23" s="183"/>
      <c r="C23" s="58" t="s">
        <v>18</v>
      </c>
      <c r="D23" s="67">
        <v>557</v>
      </c>
      <c r="E23" s="68">
        <v>0.0129112</v>
      </c>
      <c r="F23" s="69">
        <v>0.1131059</v>
      </c>
      <c r="G23" s="68">
        <v>0.886894</v>
      </c>
      <c r="H23" s="68" t="s">
        <v>19</v>
      </c>
      <c r="I23" s="60">
        <f>F23*$D23</f>
        <v>62.999986299999996</v>
      </c>
      <c r="J23" s="60">
        <f t="shared" si="13"/>
        <v>493.999958</v>
      </c>
      <c r="K23" s="60"/>
      <c r="N23" s="225"/>
      <c r="O23" s="58" t="s">
        <v>18</v>
      </c>
      <c r="P23" s="67">
        <v>441</v>
      </c>
      <c r="Q23" s="68">
        <v>0.0028770000000000002</v>
      </c>
      <c r="R23" s="69">
        <v>0.1269841</v>
      </c>
      <c r="S23" s="68">
        <v>0.8730159</v>
      </c>
      <c r="T23" s="68" t="s">
        <v>19</v>
      </c>
      <c r="U23" s="60">
        <f>R23*$P23</f>
        <v>55.999988099999996</v>
      </c>
      <c r="V23" s="60">
        <f t="shared" si="14"/>
        <v>385.0000119</v>
      </c>
      <c r="W23" s="60"/>
      <c r="X23" s="30"/>
      <c r="Y23" s="30"/>
      <c r="Z23" s="30"/>
      <c r="AA23" s="30"/>
      <c r="AB23" s="30"/>
      <c r="AC23" s="30"/>
      <c r="AD23" s="30"/>
      <c r="AE23" s="52"/>
      <c r="AF23" s="52"/>
      <c r="AG23" s="52"/>
      <c r="AH23" s="52"/>
    </row>
    <row r="24" spans="2:34" ht="14.1" customHeight="1">
      <c r="B24" s="181" t="s">
        <v>12</v>
      </c>
      <c r="C24" s="53" t="s">
        <v>16</v>
      </c>
      <c r="D24" s="61">
        <v>82623</v>
      </c>
      <c r="E24" s="62">
        <v>0.8217269</v>
      </c>
      <c r="F24" s="62" t="s">
        <v>19</v>
      </c>
      <c r="G24" s="62">
        <v>0.9752975</v>
      </c>
      <c r="H24" s="63">
        <v>0.0247026</v>
      </c>
      <c r="I24" s="54"/>
      <c r="J24" s="54">
        <f t="shared" si="13"/>
        <v>80582.00534250001</v>
      </c>
      <c r="K24" s="54">
        <f>H24*$D24</f>
        <v>2041.0029198000002</v>
      </c>
      <c r="L24" s="64"/>
      <c r="N24" s="223" t="s">
        <v>12</v>
      </c>
      <c r="O24" s="53" t="s">
        <v>16</v>
      </c>
      <c r="P24" s="61">
        <v>322053</v>
      </c>
      <c r="Q24" s="62">
        <v>0.9469084</v>
      </c>
      <c r="R24" s="62" t="s">
        <v>19</v>
      </c>
      <c r="S24" s="62">
        <v>0.9889739</v>
      </c>
      <c r="T24" s="63">
        <v>0.0110261</v>
      </c>
      <c r="U24" s="54"/>
      <c r="V24" s="54">
        <f t="shared" si="14"/>
        <v>318502.01141669997</v>
      </c>
      <c r="W24" s="54">
        <f>T24*$P24</f>
        <v>3550.9885833000003</v>
      </c>
      <c r="X24" s="30"/>
      <c r="Y24" s="30"/>
      <c r="Z24" s="30"/>
      <c r="AA24" s="30"/>
      <c r="AB24" s="30"/>
      <c r="AC24" s="30"/>
      <c r="AD24" s="30"/>
      <c r="AE24" s="52"/>
      <c r="AF24" s="52"/>
      <c r="AG24" s="52"/>
      <c r="AH24" s="52"/>
    </row>
    <row r="25" spans="2:34" ht="14.1" customHeight="1">
      <c r="B25" s="182"/>
      <c r="C25" s="55" t="s">
        <v>17</v>
      </c>
      <c r="D25" s="65">
        <v>14998</v>
      </c>
      <c r="E25" s="66">
        <v>0.1491626</v>
      </c>
      <c r="F25" s="70">
        <v>0.2828377</v>
      </c>
      <c r="G25" s="66">
        <v>0.6940926</v>
      </c>
      <c r="H25" s="66">
        <v>0.0230697</v>
      </c>
      <c r="I25" s="57">
        <f>F25*$D25</f>
        <v>4241.9998246000005</v>
      </c>
      <c r="J25" s="57">
        <f t="shared" si="13"/>
        <v>10410.0008148</v>
      </c>
      <c r="K25" s="57">
        <f>H25*$D25</f>
        <v>345.9993606</v>
      </c>
      <c r="N25" s="224"/>
      <c r="O25" s="55" t="s">
        <v>17</v>
      </c>
      <c r="P25" s="65">
        <v>15694</v>
      </c>
      <c r="Q25" s="66">
        <v>0.0461439</v>
      </c>
      <c r="R25" s="70">
        <v>0.2662164</v>
      </c>
      <c r="S25" s="66">
        <v>0.7095705</v>
      </c>
      <c r="T25" s="66">
        <v>0.0242131</v>
      </c>
      <c r="U25" s="57">
        <f>R25*$P25</f>
        <v>4178.0001816</v>
      </c>
      <c r="V25" s="57">
        <f t="shared" si="14"/>
        <v>11135.999427</v>
      </c>
      <c r="W25" s="57">
        <f>T25*$P25</f>
        <v>380.0003914</v>
      </c>
      <c r="X25" s="30"/>
      <c r="Y25" s="30"/>
      <c r="Z25" s="30"/>
      <c r="AA25" s="30"/>
      <c r="AB25" s="30"/>
      <c r="AC25" s="30"/>
      <c r="AD25" s="30"/>
      <c r="AE25" s="52"/>
      <c r="AF25" s="52"/>
      <c r="AG25" s="52"/>
      <c r="AH25" s="52"/>
    </row>
    <row r="26" spans="2:34" ht="14.1" customHeight="1">
      <c r="B26" s="182"/>
      <c r="C26" s="55" t="s">
        <v>26</v>
      </c>
      <c r="D26" s="65">
        <v>2582</v>
      </c>
      <c r="E26" s="66">
        <v>0.0256793</v>
      </c>
      <c r="F26" s="70">
        <v>0.2145624</v>
      </c>
      <c r="G26" s="66">
        <v>0.7683966</v>
      </c>
      <c r="H26" s="66">
        <v>0.0170411</v>
      </c>
      <c r="I26" s="57">
        <f>F26*$D26</f>
        <v>554.0001168</v>
      </c>
      <c r="J26" s="57">
        <f t="shared" si="13"/>
        <v>1984.0000212</v>
      </c>
      <c r="K26" s="57">
        <f>H26*$D26</f>
        <v>44.0001202</v>
      </c>
      <c r="N26" s="224"/>
      <c r="O26" s="55" t="s">
        <v>26</v>
      </c>
      <c r="P26" s="65">
        <v>1973</v>
      </c>
      <c r="Q26" s="66">
        <v>0.0058011</v>
      </c>
      <c r="R26" s="70">
        <v>0.2503801</v>
      </c>
      <c r="S26" s="66">
        <v>0.717182</v>
      </c>
      <c r="T26" s="66">
        <v>0.0324379</v>
      </c>
      <c r="U26" s="57">
        <f>R26*$P26</f>
        <v>493.9999373</v>
      </c>
      <c r="V26" s="57">
        <f t="shared" si="14"/>
        <v>1415.000086</v>
      </c>
      <c r="W26" s="57">
        <f>T26*$P26</f>
        <v>63.9999767</v>
      </c>
      <c r="X26" s="30"/>
      <c r="Y26" s="30"/>
      <c r="Z26" s="30"/>
      <c r="AA26" s="30"/>
      <c r="AB26" s="30"/>
      <c r="AC26" s="30"/>
      <c r="AD26" s="30"/>
      <c r="AE26" s="52"/>
      <c r="AF26" s="52"/>
      <c r="AG26" s="52"/>
      <c r="AH26" s="52"/>
    </row>
    <row r="27" spans="2:34" ht="14.1" customHeight="1">
      <c r="B27" s="183"/>
      <c r="C27" s="58" t="s">
        <v>18</v>
      </c>
      <c r="D27" s="67">
        <v>345</v>
      </c>
      <c r="E27" s="68">
        <v>0.0034312</v>
      </c>
      <c r="F27" s="69">
        <v>0.2086957</v>
      </c>
      <c r="G27" s="68">
        <v>0.7913043</v>
      </c>
      <c r="H27" s="68" t="s">
        <v>19</v>
      </c>
      <c r="I27" s="60">
        <f>F27*$D27</f>
        <v>72.0000165</v>
      </c>
      <c r="J27" s="60">
        <f t="shared" si="13"/>
        <v>272.9999835</v>
      </c>
      <c r="K27" s="60"/>
      <c r="N27" s="225"/>
      <c r="O27" s="58" t="s">
        <v>18</v>
      </c>
      <c r="P27" s="67">
        <v>390</v>
      </c>
      <c r="Q27" s="68">
        <v>0.0011467</v>
      </c>
      <c r="R27" s="69">
        <v>0.2230769</v>
      </c>
      <c r="S27" s="68">
        <v>0.7769231</v>
      </c>
      <c r="T27" s="68" t="s">
        <v>19</v>
      </c>
      <c r="U27" s="60">
        <f>R27*$P27</f>
        <v>86.999991</v>
      </c>
      <c r="V27" s="60">
        <f t="shared" si="14"/>
        <v>303.000009</v>
      </c>
      <c r="W27" s="60"/>
      <c r="X27" s="30"/>
      <c r="Y27" s="30"/>
      <c r="Z27" s="30"/>
      <c r="AA27" s="30"/>
      <c r="AB27" s="30"/>
      <c r="AC27" s="30"/>
      <c r="AD27" s="30"/>
      <c r="AE27" s="52"/>
      <c r="AF27" s="52"/>
      <c r="AG27" s="52"/>
      <c r="AH27" s="52"/>
    </row>
    <row r="28" spans="2:34" ht="14.1" customHeight="1">
      <c r="B28" s="181" t="s">
        <v>2</v>
      </c>
      <c r="C28" s="53" t="s">
        <v>16</v>
      </c>
      <c r="D28" s="61">
        <v>41934</v>
      </c>
      <c r="E28" s="62">
        <v>0.8666377</v>
      </c>
      <c r="F28" s="62" t="s">
        <v>19</v>
      </c>
      <c r="G28" s="62">
        <v>0.9702389</v>
      </c>
      <c r="H28" s="63">
        <v>0.0297611</v>
      </c>
      <c r="I28" s="54"/>
      <c r="J28" s="54">
        <f t="shared" si="13"/>
        <v>40685.9980326</v>
      </c>
      <c r="K28" s="54">
        <f>H28*$D28</f>
        <v>1248.0019674</v>
      </c>
      <c r="L28" s="64"/>
      <c r="N28" s="223" t="s">
        <v>2</v>
      </c>
      <c r="O28" s="53" t="s">
        <v>16</v>
      </c>
      <c r="P28" s="61">
        <v>97823</v>
      </c>
      <c r="Q28" s="62">
        <v>0.9175436</v>
      </c>
      <c r="R28" s="62" t="s">
        <v>19</v>
      </c>
      <c r="S28" s="62">
        <v>0.9756499</v>
      </c>
      <c r="T28" s="63">
        <v>0.0243501</v>
      </c>
      <c r="U28" s="54"/>
      <c r="V28" s="54">
        <f t="shared" si="14"/>
        <v>95441.0001677</v>
      </c>
      <c r="W28" s="54">
        <f>T28*$P28</f>
        <v>2381.9998323</v>
      </c>
      <c r="X28" s="30"/>
      <c r="Y28" s="30"/>
      <c r="Z28" s="30"/>
      <c r="AA28" s="30"/>
      <c r="AB28" s="30"/>
      <c r="AC28" s="30"/>
      <c r="AD28" s="30"/>
      <c r="AE28" s="52"/>
      <c r="AF28" s="52"/>
      <c r="AG28" s="52"/>
      <c r="AH28" s="52"/>
    </row>
    <row r="29" spans="2:34" ht="14.1" customHeight="1">
      <c r="B29" s="182"/>
      <c r="C29" s="55" t="s">
        <v>17</v>
      </c>
      <c r="D29" s="65">
        <v>5180</v>
      </c>
      <c r="E29" s="66">
        <v>0.1070535</v>
      </c>
      <c r="F29" s="70">
        <v>0.2</v>
      </c>
      <c r="G29" s="66">
        <v>0.765444</v>
      </c>
      <c r="H29" s="66">
        <v>0.034556</v>
      </c>
      <c r="I29" s="57">
        <f>F29*$D29</f>
        <v>1036</v>
      </c>
      <c r="J29" s="57">
        <f t="shared" si="13"/>
        <v>3964.99992</v>
      </c>
      <c r="K29" s="57">
        <f>H29*$D29</f>
        <v>179.00008000000003</v>
      </c>
      <c r="N29" s="224"/>
      <c r="O29" s="55" t="s">
        <v>17</v>
      </c>
      <c r="P29" s="65">
        <v>7422</v>
      </c>
      <c r="Q29" s="66">
        <v>0.0696156</v>
      </c>
      <c r="R29" s="70">
        <v>0.2128806</v>
      </c>
      <c r="S29" s="66">
        <v>0.7405012</v>
      </c>
      <c r="T29" s="66">
        <v>0.0466182</v>
      </c>
      <c r="U29" s="57">
        <f>R29*$P29</f>
        <v>1579.9998132</v>
      </c>
      <c r="V29" s="57">
        <f t="shared" si="14"/>
        <v>5495.999906399999</v>
      </c>
      <c r="W29" s="57">
        <f>T29*$P29</f>
        <v>346.0002804</v>
      </c>
      <c r="X29" s="30"/>
      <c r="Y29" s="30"/>
      <c r="Z29" s="30"/>
      <c r="AA29" s="30"/>
      <c r="AB29" s="30"/>
      <c r="AC29" s="30"/>
      <c r="AD29" s="30"/>
      <c r="AE29" s="52"/>
      <c r="AF29" s="52"/>
      <c r="AG29" s="52"/>
      <c r="AH29" s="52"/>
    </row>
    <row r="30" spans="2:34" ht="14.1" customHeight="1">
      <c r="B30" s="182"/>
      <c r="C30" s="55" t="s">
        <v>26</v>
      </c>
      <c r="D30" s="65">
        <v>1009</v>
      </c>
      <c r="E30" s="66">
        <v>0.0208527</v>
      </c>
      <c r="F30" s="66">
        <v>0.1734391</v>
      </c>
      <c r="G30" s="66">
        <v>0.802775</v>
      </c>
      <c r="H30" s="70">
        <v>0.0237859</v>
      </c>
      <c r="I30" s="57">
        <f>F30*$D30</f>
        <v>175.00005190000002</v>
      </c>
      <c r="J30" s="57">
        <f t="shared" si="13"/>
        <v>809.9999750000001</v>
      </c>
      <c r="K30" s="57">
        <f>H30*$D30</f>
        <v>23.9999731</v>
      </c>
      <c r="L30" s="64"/>
      <c r="M30" s="71"/>
      <c r="N30" s="224"/>
      <c r="O30" s="55" t="s">
        <v>26</v>
      </c>
      <c r="P30" s="65">
        <v>1066</v>
      </c>
      <c r="Q30" s="66">
        <v>0.0099987</v>
      </c>
      <c r="R30" s="66">
        <v>0.2166979</v>
      </c>
      <c r="S30" s="66">
        <v>0.7429643</v>
      </c>
      <c r="T30" s="70">
        <v>0.0403377</v>
      </c>
      <c r="U30" s="57">
        <f>R30*$P30</f>
        <v>230.9999614</v>
      </c>
      <c r="V30" s="57">
        <f t="shared" si="14"/>
        <v>791.9999438</v>
      </c>
      <c r="W30" s="57">
        <f>T30*$P30</f>
        <v>42.9999882</v>
      </c>
      <c r="X30" s="30"/>
      <c r="Y30" s="30"/>
      <c r="Z30" s="30"/>
      <c r="AA30" s="30"/>
      <c r="AB30" s="30"/>
      <c r="AC30" s="30"/>
      <c r="AD30" s="30"/>
      <c r="AE30" s="52"/>
      <c r="AF30" s="52"/>
      <c r="AG30" s="52"/>
      <c r="AH30" s="52"/>
    </row>
    <row r="31" spans="2:34" ht="14.1" customHeight="1">
      <c r="B31" s="183"/>
      <c r="C31" s="58" t="s">
        <v>18</v>
      </c>
      <c r="D31" s="67">
        <v>264</v>
      </c>
      <c r="E31" s="68">
        <v>0.005456</v>
      </c>
      <c r="F31" s="69">
        <v>0.1931818</v>
      </c>
      <c r="G31" s="68">
        <v>0.8068182</v>
      </c>
      <c r="H31" s="68" t="s">
        <v>19</v>
      </c>
      <c r="I31" s="60">
        <f>F31*$D31</f>
        <v>50.999995199999994</v>
      </c>
      <c r="J31" s="60">
        <f t="shared" si="13"/>
        <v>213.0000048</v>
      </c>
      <c r="K31" s="60"/>
      <c r="N31" s="225"/>
      <c r="O31" s="58" t="s">
        <v>18</v>
      </c>
      <c r="P31" s="67">
        <v>303</v>
      </c>
      <c r="Q31" s="68">
        <v>0.002842</v>
      </c>
      <c r="R31" s="69">
        <v>0.1716172</v>
      </c>
      <c r="S31" s="68">
        <v>0.8283828</v>
      </c>
      <c r="T31" s="68" t="s">
        <v>19</v>
      </c>
      <c r="U31" s="60">
        <f>R31*$P31</f>
        <v>52.0000116</v>
      </c>
      <c r="V31" s="60">
        <f t="shared" si="14"/>
        <v>250.9999884</v>
      </c>
      <c r="W31" s="60"/>
      <c r="X31" s="30"/>
      <c r="Y31" s="30"/>
      <c r="Z31" s="30"/>
      <c r="AA31" s="30"/>
      <c r="AB31" s="30"/>
      <c r="AC31" s="30"/>
      <c r="AD31" s="30"/>
      <c r="AE31" s="52"/>
      <c r="AF31" s="52"/>
      <c r="AG31" s="52"/>
      <c r="AH31" s="52"/>
    </row>
    <row r="32" spans="2:34" ht="14.1" customHeight="1">
      <c r="B32" s="181" t="s">
        <v>13</v>
      </c>
      <c r="C32" s="53" t="s">
        <v>16</v>
      </c>
      <c r="D32" s="61">
        <v>89622</v>
      </c>
      <c r="E32" s="62">
        <v>0.881629</v>
      </c>
      <c r="F32" s="62" t="s">
        <v>19</v>
      </c>
      <c r="G32" s="62">
        <v>0.9763451</v>
      </c>
      <c r="H32" s="63">
        <v>0.0236549</v>
      </c>
      <c r="I32" s="54"/>
      <c r="J32" s="54">
        <f t="shared" si="13"/>
        <v>87502.0005522</v>
      </c>
      <c r="K32" s="54">
        <f>H32*$D32</f>
        <v>2119.9994478</v>
      </c>
      <c r="L32" s="64"/>
      <c r="N32" s="223" t="s">
        <v>13</v>
      </c>
      <c r="O32" s="53" t="s">
        <v>16</v>
      </c>
      <c r="P32" s="61">
        <v>325414</v>
      </c>
      <c r="Q32" s="62">
        <v>0.9367639</v>
      </c>
      <c r="R32" s="62" t="s">
        <v>19</v>
      </c>
      <c r="S32" s="62">
        <v>0.9833105</v>
      </c>
      <c r="T32" s="63">
        <v>0.0166895</v>
      </c>
      <c r="U32" s="54"/>
      <c r="V32" s="54">
        <f t="shared" si="14"/>
        <v>319983.003047</v>
      </c>
      <c r="W32" s="54">
        <f>T32*$P32</f>
        <v>5430.996953</v>
      </c>
      <c r="X32" s="30"/>
      <c r="Y32" s="30"/>
      <c r="Z32" s="30"/>
      <c r="AA32" s="30"/>
      <c r="AB32" s="30"/>
      <c r="AC32" s="30"/>
      <c r="AD32" s="30"/>
      <c r="AE32" s="52"/>
      <c r="AF32" s="52"/>
      <c r="AG32" s="52"/>
      <c r="AH32" s="52"/>
    </row>
    <row r="33" spans="2:34" ht="14.1" customHeight="1">
      <c r="B33" s="182"/>
      <c r="C33" s="55" t="s">
        <v>17</v>
      </c>
      <c r="D33" s="65">
        <v>9602</v>
      </c>
      <c r="E33" s="66">
        <v>0.0944567</v>
      </c>
      <c r="F33" s="70">
        <v>0.2008957</v>
      </c>
      <c r="G33" s="66">
        <v>0.7976463</v>
      </c>
      <c r="H33" s="66">
        <v>0.001458</v>
      </c>
      <c r="I33" s="57">
        <f>F33*$D33</f>
        <v>1929.0005114</v>
      </c>
      <c r="J33" s="57">
        <f t="shared" si="13"/>
        <v>7658.9997726</v>
      </c>
      <c r="K33" s="57">
        <f>H33*$D33</f>
        <v>13.999716000000001</v>
      </c>
      <c r="N33" s="224"/>
      <c r="O33" s="55" t="s">
        <v>17</v>
      </c>
      <c r="P33" s="65">
        <v>18451</v>
      </c>
      <c r="Q33" s="66">
        <v>0.0531146</v>
      </c>
      <c r="R33" s="70">
        <v>0.2384695</v>
      </c>
      <c r="S33" s="66">
        <v>0.727657</v>
      </c>
      <c r="T33" s="66">
        <v>0.0338735</v>
      </c>
      <c r="U33" s="57">
        <f>R33*$P33</f>
        <v>4400.0007445</v>
      </c>
      <c r="V33" s="57">
        <f t="shared" si="14"/>
        <v>13425.999307</v>
      </c>
      <c r="W33" s="57">
        <f>T33*$P33</f>
        <v>624.9999485</v>
      </c>
      <c r="X33" s="30"/>
      <c r="Y33" s="30"/>
      <c r="Z33" s="30"/>
      <c r="AA33" s="30"/>
      <c r="AB33" s="30"/>
      <c r="AC33" s="30"/>
      <c r="AD33" s="30"/>
      <c r="AE33" s="52"/>
      <c r="AF33" s="52"/>
      <c r="AG33" s="52"/>
      <c r="AH33" s="52"/>
    </row>
    <row r="34" spans="2:34" ht="14.1" customHeight="1">
      <c r="B34" s="182"/>
      <c r="C34" s="55" t="s">
        <v>26</v>
      </c>
      <c r="D34" s="65">
        <v>1998</v>
      </c>
      <c r="E34" s="66">
        <v>0.0196547</v>
      </c>
      <c r="F34" s="70">
        <v>0.2262262</v>
      </c>
      <c r="G34" s="66">
        <v>0.7537538</v>
      </c>
      <c r="H34" s="66">
        <v>0.02002</v>
      </c>
      <c r="I34" s="57">
        <f>F34*$D34</f>
        <v>451.9999476</v>
      </c>
      <c r="J34" s="57">
        <f t="shared" si="13"/>
        <v>1506.0000924</v>
      </c>
      <c r="K34" s="57">
        <f>H34*$D34</f>
        <v>39.99996</v>
      </c>
      <c r="N34" s="224"/>
      <c r="O34" s="55" t="s">
        <v>26</v>
      </c>
      <c r="P34" s="65">
        <v>2980</v>
      </c>
      <c r="Q34" s="66">
        <v>0.0085785</v>
      </c>
      <c r="R34" s="70">
        <v>0.2134228</v>
      </c>
      <c r="S34" s="66">
        <v>0.7459732</v>
      </c>
      <c r="T34" s="66">
        <v>0.040604</v>
      </c>
      <c r="U34" s="57">
        <f>R34*$P34</f>
        <v>635.999944</v>
      </c>
      <c r="V34" s="57">
        <f t="shared" si="14"/>
        <v>2223.000136</v>
      </c>
      <c r="W34" s="57">
        <f>T34*$P34</f>
        <v>120.99992</v>
      </c>
      <c r="X34" s="30"/>
      <c r="Y34" s="30"/>
      <c r="Z34" s="30"/>
      <c r="AA34" s="30"/>
      <c r="AB34" s="30"/>
      <c r="AC34" s="30"/>
      <c r="AD34" s="30"/>
      <c r="AE34" s="52"/>
      <c r="AF34" s="52"/>
      <c r="AG34" s="52"/>
      <c r="AH34" s="52"/>
    </row>
    <row r="35" spans="2:34" ht="14.1" customHeight="1">
      <c r="B35" s="184"/>
      <c r="C35" s="72" t="s">
        <v>18</v>
      </c>
      <c r="D35" s="73">
        <v>433</v>
      </c>
      <c r="E35" s="74">
        <v>0.0042595</v>
      </c>
      <c r="F35" s="75">
        <v>0.1778291</v>
      </c>
      <c r="G35" s="74">
        <v>0.8221709</v>
      </c>
      <c r="H35" s="74" t="s">
        <v>19</v>
      </c>
      <c r="I35" s="76">
        <f>F35*$D35</f>
        <v>77.0000003</v>
      </c>
      <c r="J35" s="76">
        <f t="shared" si="13"/>
        <v>355.9999997</v>
      </c>
      <c r="K35" s="76"/>
      <c r="N35" s="226"/>
      <c r="O35" s="72" t="s">
        <v>18</v>
      </c>
      <c r="P35" s="73">
        <v>536</v>
      </c>
      <c r="Q35" s="74">
        <v>0.001543</v>
      </c>
      <c r="R35" s="75">
        <v>0.1473881</v>
      </c>
      <c r="S35" s="74">
        <v>0.852612</v>
      </c>
      <c r="T35" s="74" t="s">
        <v>19</v>
      </c>
      <c r="U35" s="76">
        <f>R35*$P35</f>
        <v>79.0000216</v>
      </c>
      <c r="V35" s="76">
        <f t="shared" si="14"/>
        <v>457.00003200000003</v>
      </c>
      <c r="W35" s="76"/>
      <c r="X35" s="30"/>
      <c r="Y35" s="30"/>
      <c r="Z35" s="30"/>
      <c r="AA35" s="30"/>
      <c r="AB35" s="30"/>
      <c r="AC35" s="30"/>
      <c r="AD35" s="30"/>
      <c r="AE35" s="52"/>
      <c r="AF35" s="52"/>
      <c r="AG35" s="52"/>
      <c r="AH35" s="52"/>
    </row>
    <row r="36" spans="2:34" ht="14.1" customHeight="1">
      <c r="B36" s="185" t="s">
        <v>11</v>
      </c>
      <c r="C36" s="77" t="s">
        <v>16</v>
      </c>
      <c r="D36" s="78">
        <v>40944</v>
      </c>
      <c r="E36" s="79">
        <v>0.8615255</v>
      </c>
      <c r="F36" s="79" t="s">
        <v>19</v>
      </c>
      <c r="G36" s="79">
        <v>0.9693239</v>
      </c>
      <c r="H36" s="80">
        <v>0.030676</v>
      </c>
      <c r="I36" s="81"/>
      <c r="J36" s="81">
        <f t="shared" si="13"/>
        <v>39687.9977616</v>
      </c>
      <c r="K36" s="81">
        <f>H36*$D36</f>
        <v>1255.998144</v>
      </c>
      <c r="L36" s="64"/>
      <c r="N36" s="227" t="s">
        <v>11</v>
      </c>
      <c r="O36" s="77" t="s">
        <v>16</v>
      </c>
      <c r="P36" s="78">
        <v>121744</v>
      </c>
      <c r="Q36" s="79">
        <v>0.9098274</v>
      </c>
      <c r="R36" s="79" t="s">
        <v>19</v>
      </c>
      <c r="S36" s="79">
        <v>0.9763191</v>
      </c>
      <c r="T36" s="80">
        <v>0.0236808</v>
      </c>
      <c r="U36" s="81"/>
      <c r="V36" s="81">
        <f t="shared" si="14"/>
        <v>118860.9925104</v>
      </c>
      <c r="W36" s="81">
        <f>T36*$P36</f>
        <v>2882.9953152</v>
      </c>
      <c r="X36" s="30"/>
      <c r="Y36" s="30"/>
      <c r="Z36" s="30"/>
      <c r="AA36" s="30"/>
      <c r="AB36" s="30"/>
      <c r="AC36" s="30"/>
      <c r="AD36" s="30"/>
      <c r="AE36" s="52"/>
      <c r="AF36" s="52"/>
      <c r="AG36" s="52"/>
      <c r="AH36" s="52"/>
    </row>
    <row r="37" spans="2:34" ht="14.1" customHeight="1">
      <c r="B37" s="182"/>
      <c r="C37" s="55" t="s">
        <v>17</v>
      </c>
      <c r="D37" s="65">
        <v>5410</v>
      </c>
      <c r="E37" s="66">
        <v>0.1138348</v>
      </c>
      <c r="F37" s="70">
        <v>0.1628466</v>
      </c>
      <c r="G37" s="66">
        <v>0.8005545</v>
      </c>
      <c r="H37" s="66">
        <v>0.0365989</v>
      </c>
      <c r="I37" s="57">
        <f>F37*$D37</f>
        <v>881.0001060000001</v>
      </c>
      <c r="J37" s="57">
        <f t="shared" si="13"/>
        <v>4330.999844999999</v>
      </c>
      <c r="K37" s="57">
        <f>H37*$D37</f>
        <v>198.000049</v>
      </c>
      <c r="N37" s="224"/>
      <c r="O37" s="55" t="s">
        <v>17</v>
      </c>
      <c r="P37" s="65">
        <v>10358</v>
      </c>
      <c r="Q37" s="66">
        <v>0.0774083</v>
      </c>
      <c r="R37" s="70">
        <v>0.2124928</v>
      </c>
      <c r="S37" s="66">
        <v>0.7547789</v>
      </c>
      <c r="T37" s="66">
        <v>0.0327283</v>
      </c>
      <c r="U37" s="57">
        <f>R37*$P37</f>
        <v>2201.0004224</v>
      </c>
      <c r="V37" s="57">
        <f t="shared" si="14"/>
        <v>7817.9998462</v>
      </c>
      <c r="W37" s="57">
        <f>T37*$P37</f>
        <v>338.99973140000003</v>
      </c>
      <c r="X37" s="30"/>
      <c r="Y37" s="30"/>
      <c r="Z37" s="30"/>
      <c r="AA37" s="30"/>
      <c r="AB37" s="30"/>
      <c r="AC37" s="30"/>
      <c r="AD37" s="30"/>
      <c r="AE37" s="52"/>
      <c r="AF37" s="52"/>
      <c r="AG37" s="52"/>
      <c r="AH37" s="52"/>
    </row>
    <row r="38" spans="2:34" ht="14.1" customHeight="1">
      <c r="B38" s="182"/>
      <c r="C38" s="55" t="s">
        <v>26</v>
      </c>
      <c r="D38" s="65">
        <v>983</v>
      </c>
      <c r="E38" s="66">
        <v>0.0206839</v>
      </c>
      <c r="F38" s="70">
        <v>0.1892167</v>
      </c>
      <c r="G38" s="66">
        <v>0.7863683</v>
      </c>
      <c r="H38" s="66">
        <v>0.0244151</v>
      </c>
      <c r="I38" s="57">
        <f>F38*$D38</f>
        <v>186.00001609999998</v>
      </c>
      <c r="J38" s="57">
        <f t="shared" si="13"/>
        <v>773.0000389</v>
      </c>
      <c r="K38" s="57">
        <f>H38*$D38</f>
        <v>24.000043299999998</v>
      </c>
      <c r="N38" s="224"/>
      <c r="O38" s="55" t="s">
        <v>26</v>
      </c>
      <c r="P38" s="65">
        <v>1414</v>
      </c>
      <c r="Q38" s="66">
        <v>0.0105672</v>
      </c>
      <c r="R38" s="70">
        <v>0.1796322</v>
      </c>
      <c r="S38" s="66">
        <v>0.7772277</v>
      </c>
      <c r="T38" s="66">
        <v>0.04314</v>
      </c>
      <c r="U38" s="57">
        <f>R38*$P38</f>
        <v>253.9999308</v>
      </c>
      <c r="V38" s="57">
        <f t="shared" si="14"/>
        <v>1098.9999678</v>
      </c>
      <c r="W38" s="57">
        <f>T38*$P38</f>
        <v>60.999959999999994</v>
      </c>
      <c r="X38" s="30"/>
      <c r="Y38" s="30"/>
      <c r="Z38" s="30"/>
      <c r="AA38" s="30"/>
      <c r="AB38" s="30"/>
      <c r="AC38" s="30"/>
      <c r="AD38" s="30"/>
      <c r="AE38" s="52"/>
      <c r="AF38" s="52"/>
      <c r="AG38" s="52"/>
      <c r="AH38" s="52"/>
    </row>
    <row r="39" spans="2:34" ht="14.1" customHeight="1">
      <c r="B39" s="184"/>
      <c r="C39" s="72" t="s">
        <v>18</v>
      </c>
      <c r="D39" s="73">
        <v>188</v>
      </c>
      <c r="E39" s="74">
        <v>0.0039558</v>
      </c>
      <c r="F39" s="75">
        <v>0.2074468</v>
      </c>
      <c r="G39" s="74">
        <v>0.7925532</v>
      </c>
      <c r="H39" s="74" t="s">
        <v>19</v>
      </c>
      <c r="I39" s="76">
        <f>F39*$D39</f>
        <v>38.999998399999996</v>
      </c>
      <c r="J39" s="76">
        <f t="shared" si="13"/>
        <v>149.0000016</v>
      </c>
      <c r="K39" s="76"/>
      <c r="N39" s="226"/>
      <c r="O39" s="72" t="s">
        <v>18</v>
      </c>
      <c r="P39" s="73">
        <v>294</v>
      </c>
      <c r="Q39" s="74">
        <v>0.0021971</v>
      </c>
      <c r="R39" s="75">
        <v>0.1326531</v>
      </c>
      <c r="S39" s="74">
        <v>0.8673469</v>
      </c>
      <c r="T39" s="74" t="s">
        <v>19</v>
      </c>
      <c r="U39" s="76">
        <f>R39*$P39</f>
        <v>39.0000114</v>
      </c>
      <c r="V39" s="76">
        <f t="shared" si="14"/>
        <v>254.99998860000002</v>
      </c>
      <c r="W39" s="76"/>
      <c r="X39" s="30"/>
      <c r="Y39" s="30"/>
      <c r="Z39" s="30"/>
      <c r="AA39" s="30"/>
      <c r="AB39" s="30"/>
      <c r="AC39" s="30"/>
      <c r="AD39" s="30"/>
      <c r="AE39" s="52"/>
      <c r="AF39" s="52"/>
      <c r="AG39" s="52"/>
      <c r="AH39" s="52"/>
    </row>
    <row r="40" spans="2:34" ht="16.5">
      <c r="B40" s="186" t="s">
        <v>56</v>
      </c>
      <c r="C40" s="186"/>
      <c r="D40" s="186"/>
      <c r="E40" s="186"/>
      <c r="F40" s="186"/>
      <c r="G40" s="186"/>
      <c r="H40" s="186"/>
      <c r="I40" s="82"/>
      <c r="J40" s="82"/>
      <c r="K40" s="82"/>
      <c r="L40" s="82"/>
      <c r="M40" s="83"/>
      <c r="N40" s="186" t="s">
        <v>56</v>
      </c>
      <c r="O40" s="186"/>
      <c r="P40" s="186"/>
      <c r="Q40" s="186"/>
      <c r="R40" s="186"/>
      <c r="S40" s="186"/>
      <c r="T40" s="186"/>
      <c r="U40" s="82"/>
      <c r="V40" s="82"/>
      <c r="W40" s="82"/>
      <c r="X40" s="30"/>
      <c r="Y40" s="30"/>
      <c r="Z40" s="30"/>
      <c r="AA40" s="30"/>
      <c r="AB40" s="30"/>
      <c r="AC40" s="30"/>
      <c r="AD40" s="30"/>
      <c r="AE40" s="52"/>
      <c r="AF40" s="52"/>
      <c r="AG40" s="52"/>
      <c r="AH40" s="52"/>
    </row>
    <row r="41" spans="2:34" ht="16.5">
      <c r="B41" s="141"/>
      <c r="C41" s="141"/>
      <c r="D41" s="141"/>
      <c r="E41" s="141"/>
      <c r="F41" s="141"/>
      <c r="G41" s="141"/>
      <c r="H41" s="141"/>
      <c r="I41" s="82"/>
      <c r="J41" s="82"/>
      <c r="K41" s="82"/>
      <c r="L41" s="82"/>
      <c r="M41" s="83"/>
      <c r="N41" s="141"/>
      <c r="O41" s="141"/>
      <c r="P41" s="141"/>
      <c r="Q41" s="141"/>
      <c r="R41" s="141"/>
      <c r="S41" s="141"/>
      <c r="T41" s="141"/>
      <c r="U41" s="82"/>
      <c r="V41" s="82"/>
      <c r="W41" s="82"/>
      <c r="X41" s="30"/>
      <c r="Y41" s="30"/>
      <c r="Z41" s="30"/>
      <c r="AA41" s="30"/>
      <c r="AB41" s="30"/>
      <c r="AC41" s="30"/>
      <c r="AD41" s="30"/>
      <c r="AE41" s="52"/>
      <c r="AF41" s="52"/>
      <c r="AG41" s="52"/>
      <c r="AH41" s="52"/>
    </row>
    <row r="42" ht="16.5">
      <c r="E42" s="49"/>
    </row>
    <row r="43" ht="16.5">
      <c r="E43" s="49"/>
    </row>
    <row r="44" spans="5:6" ht="16.5">
      <c r="E44" s="49"/>
      <c r="F44" s="49"/>
    </row>
    <row r="45" spans="5:6" ht="16.5">
      <c r="E45" s="49"/>
      <c r="F45" s="142"/>
    </row>
    <row r="46" spans="5:6" ht="16.5">
      <c r="E46" s="49"/>
      <c r="F46" s="142"/>
    </row>
    <row r="47" spans="5:6" ht="16.5">
      <c r="E47" s="49"/>
      <c r="F47" s="142"/>
    </row>
    <row r="48" spans="5:6" ht="16.5">
      <c r="E48" s="49"/>
      <c r="F48" s="142"/>
    </row>
    <row r="49" spans="5:6" ht="16.5">
      <c r="E49" s="49"/>
      <c r="F49" s="142"/>
    </row>
    <row r="50" spans="5:6" ht="16.5">
      <c r="E50" s="49"/>
      <c r="F50" s="142"/>
    </row>
    <row r="51" spans="5:6" ht="16.5">
      <c r="E51" s="49"/>
      <c r="F51" s="142"/>
    </row>
    <row r="52" spans="5:6" ht="16.5">
      <c r="E52" s="49"/>
      <c r="F52" s="142"/>
    </row>
    <row r="53" spans="5:6" ht="16.5">
      <c r="E53" s="49"/>
      <c r="F53" s="142"/>
    </row>
    <row r="54" spans="3:6" ht="16.5">
      <c r="C54" s="142" t="str">
        <f>H31</f>
        <v>.</v>
      </c>
      <c r="D54" s="142" t="str">
        <f>T31</f>
        <v>.</v>
      </c>
      <c r="E54" s="49"/>
      <c r="F54" s="49"/>
    </row>
    <row r="55" spans="5:6" ht="16.5">
      <c r="E55" s="49"/>
      <c r="F55" s="49"/>
    </row>
    <row r="56" spans="5:6" ht="16.5">
      <c r="E56" s="49"/>
      <c r="F56" s="49"/>
    </row>
    <row r="57" spans="3:6" ht="16.5">
      <c r="C57" s="142"/>
      <c r="D57" s="142"/>
      <c r="E57" s="49"/>
      <c r="F57" s="49"/>
    </row>
    <row r="58" spans="5:6" ht="16.5">
      <c r="E58" s="49"/>
      <c r="F58" s="49"/>
    </row>
    <row r="59" spans="5:6" ht="16.5">
      <c r="E59" s="49"/>
      <c r="F59" s="49"/>
    </row>
    <row r="61" spans="5:6" ht="16.5">
      <c r="E61" s="49"/>
      <c r="F61" s="49"/>
    </row>
    <row r="62" spans="5:6" ht="16.5">
      <c r="E62" s="49"/>
      <c r="F62" s="49"/>
    </row>
    <row r="63" spans="5:6" ht="16.5">
      <c r="E63" s="49"/>
      <c r="F63" s="49"/>
    </row>
    <row r="65" spans="5:6" ht="16.5">
      <c r="E65" s="49"/>
      <c r="F65" s="49"/>
    </row>
    <row r="66" spans="5:6" ht="16.5">
      <c r="E66" s="49"/>
      <c r="F66" s="49"/>
    </row>
    <row r="67" spans="5:6" ht="16.5">
      <c r="E67" s="49"/>
      <c r="F67" s="49"/>
    </row>
    <row r="69" spans="5:6" ht="16.5">
      <c r="E69" s="49"/>
      <c r="F69" s="49"/>
    </row>
    <row r="70" spans="5:6" ht="16.5">
      <c r="E70" s="49"/>
      <c r="F70" s="49"/>
    </row>
    <row r="71" spans="5:6" ht="16.5">
      <c r="E71" s="49"/>
      <c r="F71" s="49"/>
    </row>
    <row r="73" spans="5:6" ht="16.5">
      <c r="E73" s="49"/>
      <c r="F73" s="49"/>
    </row>
    <row r="74" spans="5:6" ht="16.5">
      <c r="E74" s="49"/>
      <c r="F74" s="49"/>
    </row>
    <row r="75" spans="5:6" ht="16.5">
      <c r="E75" s="49"/>
      <c r="F75" s="49"/>
    </row>
    <row r="1048541" ht="16.5">
      <c r="E1048541" s="84"/>
    </row>
  </sheetData>
  <mergeCells count="22">
    <mergeCell ref="B2:H2"/>
    <mergeCell ref="N2:T2"/>
    <mergeCell ref="B40:H40"/>
    <mergeCell ref="N40:T40"/>
    <mergeCell ref="B20:B23"/>
    <mergeCell ref="B24:B27"/>
    <mergeCell ref="B28:B31"/>
    <mergeCell ref="B32:B35"/>
    <mergeCell ref="B4:B7"/>
    <mergeCell ref="B36:B39"/>
    <mergeCell ref="N4:N7"/>
    <mergeCell ref="N8:N11"/>
    <mergeCell ref="N12:N15"/>
    <mergeCell ref="N16:N19"/>
    <mergeCell ref="N20:N23"/>
    <mergeCell ref="N24:N27"/>
    <mergeCell ref="N28:N31"/>
    <mergeCell ref="N32:N35"/>
    <mergeCell ref="N36:N39"/>
    <mergeCell ref="B8:B11"/>
    <mergeCell ref="B12:B15"/>
    <mergeCell ref="B16:B1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topLeftCell="A1">
      <selection activeCell="B38" sqref="B38:I39"/>
    </sheetView>
  </sheetViews>
  <sheetFormatPr defaultColWidth="10.77734375" defaultRowHeight="16.5"/>
  <cols>
    <col min="1" max="1" width="3.4453125" style="1" customWidth="1"/>
    <col min="2" max="2" width="11.99609375" style="1" customWidth="1"/>
    <col min="3" max="9" width="10.77734375" style="1" customWidth="1"/>
    <col min="10" max="10" width="3.4453125" style="1" customWidth="1"/>
    <col min="11" max="16384" width="10.77734375" style="1" customWidth="1"/>
  </cols>
  <sheetData>
    <row r="1" spans="2:4" ht="16.5">
      <c r="B1" s="27" t="s">
        <v>105</v>
      </c>
      <c r="C1" s="49"/>
      <c r="D1" s="49"/>
    </row>
    <row r="2" spans="2:5" ht="16.5">
      <c r="B2" s="143"/>
      <c r="C2" s="42" t="s">
        <v>103</v>
      </c>
      <c r="D2" s="42" t="s">
        <v>104</v>
      </c>
      <c r="E2" s="47"/>
    </row>
    <row r="3" spans="2:5" ht="16.5">
      <c r="B3" s="25" t="str">
        <f>'Table 5-6'!B4</f>
        <v>Total 8 countries</v>
      </c>
      <c r="C3" s="142">
        <f>'Table 5-6'!H4</f>
        <v>0.02484212959361991</v>
      </c>
      <c r="D3" s="142">
        <f>'Table 5-6'!T4</f>
        <v>0.01870746644266374</v>
      </c>
      <c r="E3" s="47"/>
    </row>
    <row r="4" spans="2:5" ht="16.5">
      <c r="B4" s="25" t="str">
        <f>'Table 5-6'!B8</f>
        <v>Denmark</v>
      </c>
      <c r="C4" s="142">
        <f>'Table 5-6'!H8</f>
        <v>0.0410498</v>
      </c>
      <c r="D4" s="142">
        <f>'Table 5-6'!T8</f>
        <v>0.0315506</v>
      </c>
      <c r="E4" s="49"/>
    </row>
    <row r="5" spans="2:5" ht="16.5">
      <c r="B5" s="25" t="str">
        <f>'Table 5-6'!B12</f>
        <v>Latvia</v>
      </c>
      <c r="C5" s="142">
        <f>'Table 5-6'!H12</f>
        <v>0.0416575</v>
      </c>
      <c r="D5" s="142">
        <f>'Table 5-6'!T12</f>
        <v>0.018086</v>
      </c>
      <c r="E5" s="142"/>
    </row>
    <row r="6" spans="2:5" ht="16.5">
      <c r="B6" s="25" t="str">
        <f>'Table 5-6'!B16</f>
        <v>Netherlands*</v>
      </c>
      <c r="C6" s="142">
        <f>'Table 5-6'!H16</f>
        <v>0.0108341</v>
      </c>
      <c r="D6" s="142">
        <f>'Table 5-6'!T16</f>
        <v>0.0145738</v>
      </c>
      <c r="E6" s="142"/>
    </row>
    <row r="7" spans="2:5" ht="16.5">
      <c r="B7" s="25" t="str">
        <f>'Table 5-6'!B20</f>
        <v>Austria</v>
      </c>
      <c r="C7" s="142">
        <f>'Table 5-6'!H20</f>
        <v>0.053809</v>
      </c>
      <c r="D7" s="142">
        <f>'Table 5-6'!T20</f>
        <v>0.0362898</v>
      </c>
      <c r="E7" s="142"/>
    </row>
    <row r="8" spans="2:5" ht="16.5">
      <c r="B8" s="25" t="str">
        <f>'Table 5-6'!B24</f>
        <v>Portugal</v>
      </c>
      <c r="C8" s="142">
        <f>'Table 5-6'!H24</f>
        <v>0.0247026</v>
      </c>
      <c r="D8" s="142">
        <f>'Table 5-6'!T24</f>
        <v>0.0110261</v>
      </c>
      <c r="E8" s="142"/>
    </row>
    <row r="9" spans="2:5" ht="16.5">
      <c r="B9" s="25" t="str">
        <f>'Table 5-6'!B28</f>
        <v>Finland</v>
      </c>
      <c r="C9" s="142">
        <f>'Table 5-6'!H28</f>
        <v>0.0297611</v>
      </c>
      <c r="D9" s="142">
        <f>'Table 5-6'!T28</f>
        <v>0.0243501</v>
      </c>
      <c r="E9" s="142"/>
    </row>
    <row r="10" spans="2:5" ht="16.5">
      <c r="B10" s="25" t="str">
        <f>'Table 5-6'!B32</f>
        <v>Sweden</v>
      </c>
      <c r="C10" s="142">
        <f>'Table 5-6'!H32</f>
        <v>0.0236549</v>
      </c>
      <c r="D10" s="142">
        <f>'Table 5-6'!T32</f>
        <v>0.0166895</v>
      </c>
      <c r="E10" s="142"/>
    </row>
    <row r="11" spans="2:5" ht="16.5">
      <c r="B11" s="144" t="str">
        <f>'Table 5-6'!B36</f>
        <v>Norway</v>
      </c>
      <c r="C11" s="145">
        <f>'Table 5-6'!H36</f>
        <v>0.030676</v>
      </c>
      <c r="D11" s="145">
        <f>'Table 5-6'!T36</f>
        <v>0.0236808</v>
      </c>
      <c r="E11" s="142"/>
    </row>
    <row r="12" ht="16.5">
      <c r="E12" s="142"/>
    </row>
    <row r="13" spans="2:5" ht="16.5">
      <c r="B13" s="25"/>
      <c r="C13" s="142"/>
      <c r="D13" s="142"/>
      <c r="E13" s="142"/>
    </row>
    <row r="14" ht="15">
      <c r="B14" s="213" t="s">
        <v>118</v>
      </c>
    </row>
    <row r="38" spans="1:8" ht="16.5">
      <c r="A38" s="141"/>
      <c r="B38" s="186" t="s">
        <v>56</v>
      </c>
      <c r="C38" s="186"/>
      <c r="D38" s="186"/>
      <c r="E38" s="186"/>
      <c r="F38" s="186"/>
      <c r="G38" s="186"/>
      <c r="H38" s="186"/>
    </row>
    <row r="53" spans="1:5" ht="16.5">
      <c r="A53" s="146"/>
      <c r="B53" s="146"/>
      <c r="C53" s="146"/>
      <c r="D53" s="146"/>
      <c r="E53" s="146"/>
    </row>
    <row r="54" spans="1:5" ht="16.5">
      <c r="A54" s="146"/>
      <c r="B54" s="146"/>
      <c r="C54" s="146"/>
      <c r="D54" s="146"/>
      <c r="E54" s="146"/>
    </row>
    <row r="55" spans="1:5" ht="16.5">
      <c r="A55" s="146"/>
      <c r="B55" s="146"/>
      <c r="C55" s="146"/>
      <c r="D55" s="146"/>
      <c r="E55" s="146"/>
    </row>
    <row r="56" spans="1:5" ht="16.5">
      <c r="A56" s="146"/>
      <c r="B56" s="146"/>
      <c r="C56" s="146"/>
      <c r="D56" s="146"/>
      <c r="E56" s="146"/>
    </row>
    <row r="57" spans="1:5" ht="16.5">
      <c r="A57" s="146"/>
      <c r="B57" s="146"/>
      <c r="C57" s="146"/>
      <c r="D57" s="146"/>
      <c r="E57" s="146"/>
    </row>
    <row r="58" spans="1:5" ht="16.5">
      <c r="A58" s="146"/>
      <c r="B58" s="146"/>
      <c r="C58" s="146"/>
      <c r="D58" s="146"/>
      <c r="E58" s="146"/>
    </row>
    <row r="59" spans="1:5" ht="16.5">
      <c r="A59" s="146"/>
      <c r="B59" s="146"/>
      <c r="C59" s="146"/>
      <c r="D59" s="146"/>
      <c r="E59" s="146"/>
    </row>
    <row r="60" spans="1:5" ht="16.5">
      <c r="A60" s="146"/>
      <c r="B60" s="146"/>
      <c r="C60" s="146"/>
      <c r="D60" s="146"/>
      <c r="E60" s="146"/>
    </row>
    <row r="61" spans="1:5" ht="16.5">
      <c r="A61" s="146"/>
      <c r="B61" s="146"/>
      <c r="C61" s="146"/>
      <c r="D61" s="146"/>
      <c r="E61" s="146"/>
    </row>
  </sheetData>
  <mergeCells count="1">
    <mergeCell ref="B38:H3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Ilke</dc:creator>
  <cp:keywords/>
  <dc:description/>
  <cp:lastModifiedBy>ROODHUIJZEN Anton (ESTAT)</cp:lastModifiedBy>
  <dcterms:created xsi:type="dcterms:W3CDTF">2015-11-20T08:34:27Z</dcterms:created>
  <dcterms:modified xsi:type="dcterms:W3CDTF">2016-04-07T07:49:53Z</dcterms:modified>
  <cp:category/>
  <cp:version/>
  <cp:contentType/>
  <cp:contentStatus/>
</cp:coreProperties>
</file>