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colors10.xml" ContentType="application/vnd.ms-office.chartcolorstyle+xml"/>
  <Override PartName="/xl/charts/style10.xml" ContentType="application/vnd.ms-office.chartstyle+xml"/>
  <Override PartName="/xl/charts/colors9.xml" ContentType="application/vnd.ms-office.chartcolorstyle+xml"/>
  <Override PartName="/xl/charts/style9.xml" ContentType="application/vnd.ms-office.chartstyle+xml"/>
  <Override PartName="/xl/charts/colors8.xml" ContentType="application/vnd.ms-office.chartcolorstyle+xml"/>
  <Override PartName="/xl/charts/style8.xml" ContentType="application/vnd.ms-office.chartstyle+xml"/>
  <Override PartName="/xl/charts/style3.xml" ContentType="application/vnd.ms-office.chart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colors3.xml" ContentType="application/vnd.ms-office.chartcolorstyle+xml"/>
  <Override PartName="/xl/charts/colors6.xml" ContentType="application/vnd.ms-office.chartcolorstyle+xml"/>
  <Override PartName="/xl/charts/colors7.xml" ContentType="application/vnd.ms-office.chartcolorstyle+xml"/>
  <Override PartName="/xl/charts/style7.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6.xml" ContentType="application/vnd.ms-office.chartstyle+xml"/>
  <Override PartName="/xl/charts/style5.xml" ContentType="application/vnd.ms-office.chartstyl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65521" yWindow="65521" windowWidth="14400" windowHeight="13620" activeTab="1"/>
  </bookViews>
  <sheets>
    <sheet name="HOME" sheetId="48" r:id="rId1"/>
    <sheet name="T1" sheetId="60" r:id="rId2"/>
    <sheet name="F1" sheetId="61" r:id="rId3"/>
    <sheet name="T2" sheetId="50" r:id="rId4"/>
    <sheet name="F2" sheetId="52" r:id="rId5"/>
    <sheet name="T3" sheetId="55" r:id="rId6"/>
    <sheet name="F3" sheetId="57" r:id="rId7"/>
    <sheet name="T3bis" sheetId="72" r:id="rId8"/>
    <sheet name="F3bis" sheetId="73" r:id="rId9"/>
    <sheet name="T4" sheetId="62" r:id="rId10"/>
    <sheet name="T5" sheetId="64" r:id="rId11"/>
    <sheet name="T5bis" sheetId="84" r:id="rId12"/>
    <sheet name="T5ter" sheetId="86" r:id="rId13"/>
    <sheet name="F4" sheetId="78" r:id="rId14"/>
    <sheet name="F5" sheetId="80" r:id="rId15"/>
    <sheet name="T6" sheetId="82" r:id="rId16"/>
    <sheet name="ef_lac_vege" sheetId="74" r:id="rId17"/>
    <sheet name="ef_lus_main" sheetId="77" r:id="rId18"/>
    <sheet name="apro_cpsh1" sheetId="51" r:id="rId19"/>
    <sheet name="aact_eaa01" sheetId="71" r:id="rId20"/>
    <sheet name="DS-016894" sheetId="79" r:id="rId21"/>
    <sheet name="DS-016894-2" sheetId="81" r:id="rId22"/>
    <sheet name="DS-016890" sheetId="76" r:id="rId23"/>
    <sheet name="DS-066341" sheetId="83" r:id="rId24"/>
  </sheets>
  <definedNames/>
  <calcPr calcId="162913"/>
</workbook>
</file>

<file path=xl/comments12.xml><?xml version="1.0" encoding="utf-8"?>
<comments xmlns="http://schemas.openxmlformats.org/spreadsheetml/2006/main">
  <authors>
    <author>JEANTY Jean-Claude (ESTAT)</author>
  </authors>
  <commentList>
    <comment ref="C6" authorId="0">
      <text>
        <r>
          <rPr>
            <sz val="9"/>
            <rFont val="Tahoma"/>
            <family val="2"/>
          </rPr>
          <t>Other nuts, fresh or dried, whether or not shelled or peeled (excl. coconuts, brazil nuts and cashew nuts)</t>
        </r>
      </text>
    </comment>
    <comment ref="D6" authorId="0">
      <text>
        <r>
          <rPr>
            <sz val="9"/>
            <rFont val="Tahoma"/>
            <family val="2"/>
          </rPr>
          <t>Bananas, incl. plantains, fresh or dried</t>
        </r>
      </text>
    </comment>
    <comment ref="E6" authorId="0">
      <text>
        <r>
          <rPr>
            <sz val="9"/>
            <rFont val="Tahoma"/>
            <family val="2"/>
          </rPr>
          <t>Dates, figs, pineapples, avocados, guavas, mangoes and mangosteens, fresh or dried</t>
        </r>
      </text>
    </comment>
    <comment ref="F6" authorId="0">
      <text>
        <r>
          <rPr>
            <sz val="9"/>
            <rFont val="Tahoma"/>
            <family val="2"/>
          </rPr>
          <t>Citrus fruit, fresh or dried</t>
        </r>
      </text>
    </comment>
    <comment ref="G6" authorId="0">
      <text>
        <r>
          <rPr>
            <sz val="9"/>
            <rFont val="Tahoma"/>
            <family val="2"/>
          </rPr>
          <t>Grapes, fresh or dried</t>
        </r>
      </text>
    </comment>
    <comment ref="H6" authorId="0">
      <text>
        <r>
          <rPr>
            <sz val="9"/>
            <rFont val="Tahoma"/>
            <family val="2"/>
          </rPr>
          <t>Melons, incl. watermelons, and papaws "papayas", fresh</t>
        </r>
      </text>
    </comment>
    <comment ref="I6" authorId="0">
      <text>
        <r>
          <rPr>
            <sz val="9"/>
            <rFont val="Tahoma"/>
            <family val="2"/>
          </rPr>
          <t>Apples, pears and quinces, fresh</t>
        </r>
      </text>
    </comment>
    <comment ref="J6" authorId="0">
      <text>
        <r>
          <rPr>
            <sz val="9"/>
            <rFont val="Tahoma"/>
            <family val="2"/>
          </rPr>
          <t>Apricots, cherries, peaches incl. nectarines, plums and sloes, fresh</t>
        </r>
      </text>
    </comment>
    <comment ref="K6" authorId="0">
      <text>
        <r>
          <rPr>
            <sz val="9"/>
            <rFont val="Tahoma"/>
            <family val="2"/>
          </rPr>
          <t>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t>
        </r>
      </text>
    </comment>
    <comment ref="L6" authorId="0">
      <text>
        <r>
          <rPr>
            <sz val="9"/>
            <rFont val="Tahoma"/>
            <family val="2"/>
          </rPr>
          <t>Tomatoes, fresh or chilled</t>
        </r>
      </text>
    </comment>
    <comment ref="M6" authorId="0">
      <text>
        <r>
          <rPr>
            <sz val="9"/>
            <rFont val="Tahoma"/>
            <family val="2"/>
          </rPr>
          <t>Onions, shallots, garlic, leeks and other alliaceous vegetables, fresh or chilled</t>
        </r>
      </text>
    </comment>
    <comment ref="N6" authorId="0">
      <text>
        <r>
          <rPr>
            <sz val="9"/>
            <rFont val="Tahoma"/>
            <family val="2"/>
          </rPr>
          <t>Cabbages, cauliflowers, kohlrabi, kale and similar edible brassicas, fresh or chilled</t>
        </r>
      </text>
    </comment>
    <comment ref="O6" authorId="0">
      <text>
        <r>
          <rPr>
            <sz val="9"/>
            <rFont val="Tahoma"/>
            <family val="2"/>
          </rPr>
          <t>Lettuce "lactuca sativa" and chicory "cichorium spp.", fresh or chilled</t>
        </r>
      </text>
    </comment>
    <comment ref="P6" authorId="0">
      <text>
        <r>
          <rPr>
            <sz val="9"/>
            <rFont val="Tahoma"/>
            <family val="2"/>
          </rPr>
          <t>Carrots, turnips, salad beetroot, salsify, celeriac, radishes and similar edible roots, fresh or chilled</t>
        </r>
      </text>
    </comment>
    <comment ref="Q6" authorId="0">
      <text>
        <r>
          <rPr>
            <sz val="9"/>
            <rFont val="Tahoma"/>
            <family val="2"/>
          </rPr>
          <t>Cucumbers and gherkins, fresh or chilled</t>
        </r>
      </text>
    </comment>
    <comment ref="R6" authorId="0">
      <text>
        <r>
          <rPr>
            <sz val="9"/>
            <rFont val="Tahoma"/>
            <family val="2"/>
          </rPr>
          <t>Leguminous vegetables, shelled or unshelled, fresh or chilled</t>
        </r>
      </text>
    </comment>
    <comment ref="S6" authorId="0">
      <text>
        <r>
          <rPr>
            <sz val="9"/>
            <rFont val="Tahoma"/>
            <family val="2"/>
          </rPr>
          <t>Other vegetables, fresh or chilled (excl. potatoes, tomatoes, alliaceous vegetables, edible brassicas, lettuce "lactuca sativa" and chicory "cichorium spp.", carrots, turnips, salad beetroot, salsify, celeriac, radishes and similar edible roots, cucumbers and gherkins, and leguminous vegatables)</t>
        </r>
      </text>
    </comment>
  </commentList>
</comments>
</file>

<file path=xl/comments13.xml><?xml version="1.0" encoding="utf-8"?>
<comments xmlns="http://schemas.openxmlformats.org/spreadsheetml/2006/main">
  <authors>
    <author>JEANTY Jean-Claude (ESTAT)</author>
  </authors>
  <commentList>
    <comment ref="C6" authorId="0">
      <text>
        <r>
          <rPr>
            <sz val="9"/>
            <rFont val="Tahoma"/>
            <family val="2"/>
          </rPr>
          <t>Other nuts, fresh or dried, whether or not shelled or peeled (excl. coconuts, brazil nuts and cashew nuts)</t>
        </r>
      </text>
    </comment>
    <comment ref="D6" authorId="0">
      <text>
        <r>
          <rPr>
            <sz val="9"/>
            <rFont val="Tahoma"/>
            <family val="2"/>
          </rPr>
          <t>Bananas, incl. plantains, fresh or dried</t>
        </r>
      </text>
    </comment>
    <comment ref="E6" authorId="0">
      <text>
        <r>
          <rPr>
            <sz val="9"/>
            <rFont val="Tahoma"/>
            <family val="2"/>
          </rPr>
          <t>Dates, figs, pineapples, avocados, guavas, mangoes and mangosteens, fresh or dried</t>
        </r>
      </text>
    </comment>
    <comment ref="F6" authorId="0">
      <text>
        <r>
          <rPr>
            <sz val="9"/>
            <rFont val="Tahoma"/>
            <family val="2"/>
          </rPr>
          <t>Citrus fruit, fresh or dried</t>
        </r>
      </text>
    </comment>
    <comment ref="G6" authorId="0">
      <text>
        <r>
          <rPr>
            <sz val="9"/>
            <rFont val="Tahoma"/>
            <family val="2"/>
          </rPr>
          <t>Grapes, fresh or dried</t>
        </r>
      </text>
    </comment>
    <comment ref="H6" authorId="0">
      <text>
        <r>
          <rPr>
            <sz val="9"/>
            <rFont val="Tahoma"/>
            <family val="2"/>
          </rPr>
          <t>Melons, incl. watermelons, and papaws "papayas", fresh</t>
        </r>
      </text>
    </comment>
    <comment ref="I6" authorId="0">
      <text>
        <r>
          <rPr>
            <sz val="9"/>
            <rFont val="Tahoma"/>
            <family val="2"/>
          </rPr>
          <t>Apples, pears and quinces, fresh</t>
        </r>
      </text>
    </comment>
    <comment ref="J6" authorId="0">
      <text>
        <r>
          <rPr>
            <sz val="9"/>
            <rFont val="Tahoma"/>
            <family val="2"/>
          </rPr>
          <t>Apricots, cherries, peaches incl. nectarines, plums and sloes, fresh</t>
        </r>
      </text>
    </comment>
    <comment ref="K6" authorId="0">
      <text>
        <r>
          <rPr>
            <sz val="9"/>
            <rFont val="Tahoma"/>
            <family val="2"/>
          </rPr>
          <t>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t>
        </r>
      </text>
    </comment>
    <comment ref="L6" authorId="0">
      <text>
        <r>
          <rPr>
            <sz val="9"/>
            <rFont val="Tahoma"/>
            <family val="2"/>
          </rPr>
          <t>Tomatoes, fresh or chilled</t>
        </r>
      </text>
    </comment>
    <comment ref="M6" authorId="0">
      <text>
        <r>
          <rPr>
            <sz val="9"/>
            <rFont val="Tahoma"/>
            <family val="2"/>
          </rPr>
          <t>Onions, shallots, garlic, leeks and other alliaceous vegetables, fresh or chilled</t>
        </r>
      </text>
    </comment>
    <comment ref="N6" authorId="0">
      <text>
        <r>
          <rPr>
            <sz val="9"/>
            <rFont val="Tahoma"/>
            <family val="2"/>
          </rPr>
          <t>Cabbages, cauliflowers, kohlrabi, kale and similar edible brassicas, fresh or chilled</t>
        </r>
      </text>
    </comment>
    <comment ref="O6" authorId="0">
      <text>
        <r>
          <rPr>
            <sz val="9"/>
            <rFont val="Tahoma"/>
            <family val="2"/>
          </rPr>
          <t>Lettuce "lactuca sativa" and chicory "cichorium spp.", fresh or chilled</t>
        </r>
      </text>
    </comment>
    <comment ref="P6" authorId="0">
      <text>
        <r>
          <rPr>
            <sz val="9"/>
            <rFont val="Tahoma"/>
            <family val="2"/>
          </rPr>
          <t>Carrots, turnips, salad beetroot, salsify, celeriac, radishes and similar edible roots, fresh or chilled</t>
        </r>
      </text>
    </comment>
    <comment ref="Q6" authorId="0">
      <text>
        <r>
          <rPr>
            <sz val="9"/>
            <rFont val="Tahoma"/>
            <family val="2"/>
          </rPr>
          <t>Cucumbers and gherkins, fresh or chilled</t>
        </r>
      </text>
    </comment>
    <comment ref="R6" authorId="0">
      <text>
        <r>
          <rPr>
            <sz val="9"/>
            <rFont val="Tahoma"/>
            <family val="2"/>
          </rPr>
          <t>Leguminous vegetables, shelled or unshelled, fresh or chilled</t>
        </r>
      </text>
    </comment>
    <comment ref="S6" authorId="0">
      <text>
        <r>
          <rPr>
            <sz val="9"/>
            <rFont val="Tahoma"/>
            <family val="2"/>
          </rPr>
          <t>Other vegetables, fresh or chilled (excl. potatoes, tomatoes, alliaceous vegetables, edible brassicas, lettuce "lactuca sativa" and chicory "cichorium spp.", carrots, turnips, salad beetroot, salsify, celeriac, radishes and similar edible roots, cucumbers and gherkins, and leguminous vegatables)</t>
        </r>
      </text>
    </comment>
  </commentList>
</comments>
</file>

<file path=xl/sharedStrings.xml><?xml version="1.0" encoding="utf-8"?>
<sst xmlns="http://schemas.openxmlformats.org/spreadsheetml/2006/main" count="3805" uniqueCount="555">
  <si>
    <t>Area</t>
  </si>
  <si>
    <t>European Union - 28 countries</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</si>
  <si>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</si>
  <si>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</si>
  <si>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</si>
  <si>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</si>
  <si>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</si>
  <si>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</si>
  <si>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</si>
  <si>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</si>
  <si>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</si>
  <si>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</si>
  <si>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</si>
  <si>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</si>
  <si>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</si>
  <si>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</si>
  <si>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</si>
  <si>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Netherlands</t>
  </si>
  <si>
    <t>Luxembourg</t>
  </si>
  <si>
    <t>Hungary</t>
  </si>
  <si>
    <t>Malta</t>
  </si>
  <si>
    <t>Austria</t>
  </si>
  <si>
    <t>Poland</t>
  </si>
  <si>
    <t>Portugal</t>
  </si>
  <si>
    <t>Romania</t>
  </si>
  <si>
    <t>Slovenia</t>
  </si>
  <si>
    <t>Slovakia</t>
  </si>
  <si>
    <t>Finland</t>
  </si>
  <si>
    <t>Sweden</t>
  </si>
  <si>
    <t>United Kingdom</t>
  </si>
  <si>
    <t>Iceland</t>
  </si>
  <si>
    <t>Norway</t>
  </si>
  <si>
    <t>Switzerland</t>
  </si>
  <si>
    <t>Montenegro</t>
  </si>
  <si>
    <t>North Macedonia</t>
  </si>
  <si>
    <t>Albania</t>
  </si>
  <si>
    <t>Serbia</t>
  </si>
  <si>
    <t>Turkey</t>
  </si>
  <si>
    <t>Bosnia and Herzegovina</t>
  </si>
  <si>
    <t>Kosovo (under United Nations Security Council Resolution 1244/99)</t>
  </si>
  <si>
    <t>EU-28</t>
  </si>
  <si>
    <t>Germany</t>
  </si>
  <si>
    <t>:</t>
  </si>
  <si>
    <t>Kosovo</t>
  </si>
  <si>
    <r>
      <t>Source:</t>
    </r>
    <r>
      <rPr>
        <sz val="9"/>
        <color theme="1"/>
        <rFont val="Arial"/>
        <family val="2"/>
      </rPr>
      <t xml:space="preserve"> Eurostat (online data code: apro_cpsh1)</t>
    </r>
  </si>
  <si>
    <t>(:) not available</t>
  </si>
  <si>
    <t>Note: Italics are used to mark estimated data (e) and provisional value (p)</t>
  </si>
  <si>
    <t/>
  </si>
  <si>
    <t>c</t>
  </si>
  <si>
    <t>not available</t>
  </si>
  <si>
    <t>Special value:</t>
  </si>
  <si>
    <t>XK</t>
  </si>
  <si>
    <t>BA</t>
  </si>
  <si>
    <t>TR</t>
  </si>
  <si>
    <t>RS</t>
  </si>
  <si>
    <t>AL</t>
  </si>
  <si>
    <t>MK</t>
  </si>
  <si>
    <t>ME</t>
  </si>
  <si>
    <t>CH</t>
  </si>
  <si>
    <t>NO</t>
  </si>
  <si>
    <t>IS</t>
  </si>
  <si>
    <t>UK</t>
  </si>
  <si>
    <t>SE</t>
  </si>
  <si>
    <t>FI</t>
  </si>
  <si>
    <t>SK</t>
  </si>
  <si>
    <t>SI</t>
  </si>
  <si>
    <t>RO</t>
  </si>
  <si>
    <t>PT</t>
  </si>
  <si>
    <t>PL</t>
  </si>
  <si>
    <t>AT</t>
  </si>
  <si>
    <t>MT</t>
  </si>
  <si>
    <t>HU</t>
  </si>
  <si>
    <t>LU</t>
  </si>
  <si>
    <t>NL</t>
  </si>
  <si>
    <t>LT</t>
  </si>
  <si>
    <t>LV</t>
  </si>
  <si>
    <t>CY</t>
  </si>
  <si>
    <t>IT</t>
  </si>
  <si>
    <t>HR</t>
  </si>
  <si>
    <t>FR</t>
  </si>
  <si>
    <t>ES</t>
  </si>
  <si>
    <t>EL</t>
  </si>
  <si>
    <t>IE</t>
  </si>
  <si>
    <t>EE</t>
  </si>
  <si>
    <t>DE</t>
  </si>
  <si>
    <t>DK</t>
  </si>
  <si>
    <t>CZ</t>
  </si>
  <si>
    <t>BG</t>
  </si>
  <si>
    <t>BE</t>
  </si>
  <si>
    <t>EU28</t>
  </si>
  <si>
    <t>2017</t>
  </si>
  <si>
    <t>2016</t>
  </si>
  <si>
    <t>GEO</t>
  </si>
  <si>
    <t>STRUCPRO</t>
  </si>
  <si>
    <t>Eurostat</t>
  </si>
  <si>
    <t>Source of data</t>
  </si>
  <si>
    <t>Extracted on</t>
  </si>
  <si>
    <t>Last update</t>
  </si>
  <si>
    <t>Crop production in EU standard humidity [apro_cpsh1]</t>
  </si>
  <si>
    <t>Others</t>
  </si>
  <si>
    <t>Economic accounts for agriculture - values at current prices [aact_eaa01]</t>
  </si>
  <si>
    <t>INDIC_AG</t>
  </si>
  <si>
    <t>PROD_BP - Production value at basic price</t>
  </si>
  <si>
    <t>UNIT</t>
  </si>
  <si>
    <t>MIO_EUR - Million euro</t>
  </si>
  <si>
    <t>TIME</t>
  </si>
  <si>
    <t>ITM_NEWA</t>
  </si>
  <si>
    <t>10000</t>
  </si>
  <si>
    <t>16000</t>
  </si>
  <si>
    <t>GEO(L)/ITM_NEWA(L)</t>
  </si>
  <si>
    <t>CROP OUTPUT</t>
  </si>
  <si>
    <t>AGRICULTURAL OUTPUT</t>
  </si>
  <si>
    <r>
      <t>Source:</t>
    </r>
    <r>
      <rPr>
        <sz val="9"/>
        <color theme="1"/>
        <rFont val="Arial"/>
        <family val="2"/>
      </rPr>
      <t xml:space="preserve"> Eurostat (online data code: aact_eaa01)</t>
    </r>
  </si>
  <si>
    <t>Share of
EU-28 total
(%)</t>
  </si>
  <si>
    <t>Share of
total output
(%)</t>
  </si>
  <si>
    <t xml:space="preserve">(% of EU-28) </t>
  </si>
  <si>
    <t>Value</t>
  </si>
  <si>
    <t>SO_EUR</t>
  </si>
  <si>
    <t>AGRAREA</t>
  </si>
  <si>
    <t>CROPAREA</t>
  </si>
  <si>
    <t>Total</t>
  </si>
  <si>
    <t>Holdings</t>
  </si>
  <si>
    <t>1000 EUR</t>
  </si>
  <si>
    <t>1000 tonnes</t>
  </si>
  <si>
    <t>Top</t>
  </si>
  <si>
    <t>Country</t>
  </si>
  <si>
    <t>%</t>
  </si>
  <si>
    <t>Quantity</t>
  </si>
  <si>
    <t xml:space="preserve">(1000 EUR, 1000 tonnes) </t>
  </si>
  <si>
    <t>Number</t>
  </si>
  <si>
    <t>(number)</t>
  </si>
  <si>
    <t>Share Organic/Total(%)</t>
  </si>
  <si>
    <t>Share of EU-28
holdings (%)</t>
  </si>
  <si>
    <t>The fruit and vegetable sector in the EU</t>
  </si>
  <si>
    <t>06410</t>
  </si>
  <si>
    <t>06300</t>
  </si>
  <si>
    <t>06200</t>
  </si>
  <si>
    <t>06100</t>
  </si>
  <si>
    <t>Dessert grapes</t>
  </si>
  <si>
    <t>Tropical fruit</t>
  </si>
  <si>
    <t>Citrus fruits</t>
  </si>
  <si>
    <t>Fresh fruit</t>
  </si>
  <si>
    <t>04100</t>
  </si>
  <si>
    <t>Fresh vegetables</t>
  </si>
  <si>
    <t>Fruit</t>
  </si>
  <si>
    <t>Fruit
(million EUR)</t>
  </si>
  <si>
    <t>Share of
Fruit total
(%)</t>
  </si>
  <si>
    <t>04120</t>
  </si>
  <si>
    <t>06110</t>
  </si>
  <si>
    <t>Tomatoes</t>
  </si>
  <si>
    <t>Dessert apples</t>
  </si>
  <si>
    <t xml:space="preserve">Table 3: Fruit and vegetable production value, 2017 </t>
  </si>
  <si>
    <t>Fruit and vegetable production value, 2017</t>
  </si>
  <si>
    <t>Fruit and vegetable
(million EUR)</t>
  </si>
  <si>
    <t>Vegetable
(million EUR)</t>
  </si>
  <si>
    <t>Fruit and vegetable production value by main producing Member States, 2017</t>
  </si>
  <si>
    <t>Share of
Vegetable total
(%)</t>
  </si>
  <si>
    <t>Apple and tomato production value by main producing Member States, 2017</t>
  </si>
  <si>
    <t xml:space="preserve">Table 3bis: Apple and tomato production value, 2017 </t>
  </si>
  <si>
    <t>Apple
(million EUR)</t>
  </si>
  <si>
    <t>Tomato
(million EUR)</t>
  </si>
  <si>
    <t>Apple and tomato production value, 2017</t>
  </si>
  <si>
    <t>Vegetable</t>
  </si>
  <si>
    <t>Vegetables by NUTS 2 regions [ef_lac_vege]</t>
  </si>
  <si>
    <t>GEO(L)/CROPS</t>
  </si>
  <si>
    <t>Fresh vegetables (including melons) and strawberries</t>
  </si>
  <si>
    <t>Organic Fresh vegetables (including melons) and strawberries</t>
  </si>
  <si>
    <t>Holdings producing Fruit and Vegetable, 2016</t>
  </si>
  <si>
    <t>Fruit and vegetable holdings by Member States, 2016</t>
  </si>
  <si>
    <t>Apple</t>
  </si>
  <si>
    <t>Tomato</t>
  </si>
  <si>
    <t>Figure 3: Fruit and vegetable production value by main producing Member States, 2017</t>
  </si>
  <si>
    <t>Figure 3bis: Apple and tomato production value by main producing Member States, 2017</t>
  </si>
  <si>
    <t>Figure 3bis: Fruit and vegetable production value by main producing Member States, 2017</t>
  </si>
  <si>
    <t>Area (cultivation/harvested/production) (1000 ha)</t>
  </si>
  <si>
    <t>Fruits, berries and nuts (excluding citrus fruits, grapes and strawberries)</t>
  </si>
  <si>
    <t>Grapes for table use</t>
  </si>
  <si>
    <t>Fresh vegetable
(1000 ha)</t>
  </si>
  <si>
    <r>
      <t>(</t>
    </r>
    <r>
      <rPr>
        <vertAlign val="superscript"/>
        <sz val="9"/>
        <color theme="1"/>
        <rFont val="Arial"/>
        <family val="2"/>
      </rPr>
      <t>1</t>
    </r>
    <r>
      <rPr>
        <sz val="9"/>
        <color theme="1"/>
        <rFont val="Arial"/>
        <family val="2"/>
      </rPr>
      <t>)Fruit is equal to =Permanent crops for human consumption- Grapes-Olives+Grapes for table use</t>
    </r>
  </si>
  <si>
    <t>Permanent crops for human consumption</t>
  </si>
  <si>
    <t>Grapes</t>
  </si>
  <si>
    <t>Olives</t>
  </si>
  <si>
    <t>Area of fruit and vegetable, 2017</t>
  </si>
  <si>
    <t>Area of fruit and vegetable by main producing EU Member States, 2017</t>
  </si>
  <si>
    <t>TOT_only_fruits</t>
  </si>
  <si>
    <t>Fruits_AND_Citrus</t>
  </si>
  <si>
    <t>Fruits_AND_Grapes</t>
  </si>
  <si>
    <t>TOT_only_citrus</t>
  </si>
  <si>
    <t>TOT_only_grapes</t>
  </si>
  <si>
    <t>Grapes_AND_citrus</t>
  </si>
  <si>
    <t>TOTAL</t>
  </si>
  <si>
    <t>C</t>
  </si>
  <si>
    <t>ORG_only_fruits</t>
  </si>
  <si>
    <t>ORG_Only_citrus</t>
  </si>
  <si>
    <t>ORG_Both_fruits_citrus</t>
  </si>
  <si>
    <t>Table 1: Holdings producing fruit and vegetable, 2016</t>
  </si>
  <si>
    <t>Figure 1: Fruit and vegetable holdings by Member States, 2016</t>
  </si>
  <si>
    <t>Table 2: Area of fruit and vegetable, 2017</t>
  </si>
  <si>
    <t>Figure 2: Area of fruit and vegetable by main producing EU Member States, 2017</t>
  </si>
  <si>
    <t>EU trade since 1988 by HS2-HS4 [DS-016894]</t>
  </si>
  <si>
    <t>PARTNER</t>
  </si>
  <si>
    <t>EU28_EXTRA</t>
  </si>
  <si>
    <t>FLOW</t>
  </si>
  <si>
    <t>EXPORT</t>
  </si>
  <si>
    <t>PERIOD</t>
  </si>
  <si>
    <t>Jan.-Dec. 2017</t>
  </si>
  <si>
    <t>INDICATORS</t>
  </si>
  <si>
    <t>VALUE IN 1000 EUROS</t>
  </si>
  <si>
    <t>QUANTITY IN 1000 T</t>
  </si>
  <si>
    <t>REPORTER</t>
  </si>
  <si>
    <t>REPORTER(L)/PRODUCT</t>
  </si>
  <si>
    <t>EU28 (AT, BE, BG, CY, CZ, DE, DK, EE, ES, FI, FR, GB, GR, HR,HU, IE, IT, LT, LU, LV, MT, NL, PL, PT, RO, SE, SI, SK)</t>
  </si>
  <si>
    <t>BELGIUM (and LUXBG -&gt; 1998)</t>
  </si>
  <si>
    <t>BULGARIA</t>
  </si>
  <si>
    <t>CZECH REPUBLIC (CS-&gt;1992)</t>
  </si>
  <si>
    <t>DENMARK</t>
  </si>
  <si>
    <t>GERMANY (incl DD from 1991)</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</si>
  <si>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</si>
  <si>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</si>
  <si>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</si>
  <si>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</si>
  <si>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</si>
  <si>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</si>
  <si>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</si>
  <si>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</si>
  <si>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</si>
  <si>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</si>
  <si>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</si>
  <si>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</si>
  <si>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</si>
  <si>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</si>
  <si>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</si>
  <si>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</si>
  <si>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</si>
  <si>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</si>
  <si>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</si>
  <si>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</si>
  <si>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</si>
  <si>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</si>
  <si>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</si>
  <si>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EU28_INTRA</t>
  </si>
  <si>
    <t>Intra EU-28 Export of fruit and vegetable, 2017</t>
  </si>
  <si>
    <t>EU trade since 1988 by CN8 [DS-016890]</t>
  </si>
  <si>
    <t>07095100</t>
  </si>
  <si>
    <t>07095910</t>
  </si>
  <si>
    <t>07095930</t>
  </si>
  <si>
    <t>07095950</t>
  </si>
  <si>
    <t>07099210</t>
  </si>
  <si>
    <t>07099290</t>
  </si>
  <si>
    <t>07099940</t>
  </si>
  <si>
    <t>07099950</t>
  </si>
  <si>
    <t>07099960</t>
  </si>
  <si>
    <t>08071100</t>
  </si>
  <si>
    <t>08071900</t>
  </si>
  <si>
    <t>08072000</t>
  </si>
  <si>
    <t>08101000</t>
  </si>
  <si>
    <t>MUSHROOMS "AGARICUS"</t>
  </si>
  <si>
    <t>CHANTERELLES</t>
  </si>
  <si>
    <t>FLAP MUSHROOMS</t>
  </si>
  <si>
    <t>TRUFFLES</t>
  </si>
  <si>
    <t>OLIVES (EXCL. FOR OIL PRODUCTION)</t>
  </si>
  <si>
    <t>OLIVES FOR OIL PRODUCTION</t>
  </si>
  <si>
    <t>CAPERS</t>
  </si>
  <si>
    <t>FENNEL</t>
  </si>
  <si>
    <t>SWEETCORN</t>
  </si>
  <si>
    <t>WATERMELONS</t>
  </si>
  <si>
    <t>MELONS (EXCL. WATERMELONS)</t>
  </si>
  <si>
    <t>PAWPAWS "PAPAYAS"</t>
  </si>
  <si>
    <t>STRAWBERRIES</t>
  </si>
  <si>
    <r>
      <t>Source:</t>
    </r>
    <r>
      <rPr>
        <sz val="9"/>
        <color theme="1"/>
        <rFont val="Arial"/>
        <family val="2"/>
      </rPr>
      <t xml:space="preserve"> Eurostat (online data code: ef_lac_vege, ef_lus_main)</t>
    </r>
  </si>
  <si>
    <t>Main farm land use by NUTS 2 regions [ef_lus_main]</t>
  </si>
  <si>
    <t>CROPS</t>
  </si>
  <si>
    <t>GEO(L)/FARMTYPE</t>
  </si>
  <si>
    <t>Specialist horticulture indoor (calculated with Standard Output)</t>
  </si>
  <si>
    <t>Specialist horticulture outdoor (calculated with Standard Output)</t>
  </si>
  <si>
    <t>Other horticulture (calculated with Standard Output)</t>
  </si>
  <si>
    <t>Specialist fruit and citrus fruit (calculated with Standard Output)</t>
  </si>
  <si>
    <t>Of which:
  organic production</t>
  </si>
  <si>
    <t>Of which:
  specialist fruit</t>
  </si>
  <si>
    <t>Of which: 
  specialist horticult.</t>
  </si>
  <si>
    <t>Total holdings</t>
  </si>
  <si>
    <t>Share spec./Total(%)</t>
  </si>
  <si>
    <t>Spec fruit MS/spec fruit/EU</t>
  </si>
  <si>
    <t>Spec Hort MS/Spec Hort/EU</t>
  </si>
  <si>
    <t xml:space="preserve">Farm area </t>
  </si>
  <si>
    <t>Figure 4: Extra EU-28 Trade of fruit and vegetable, 2017</t>
  </si>
  <si>
    <t>Extra EU-28 trade, 2017</t>
  </si>
  <si>
    <t>Nuts</t>
  </si>
  <si>
    <t>Bananas</t>
  </si>
  <si>
    <t>Tropical</t>
  </si>
  <si>
    <t>Citrus</t>
  </si>
  <si>
    <t>Apples, Pears</t>
  </si>
  <si>
    <t>Melons, Papaya</t>
  </si>
  <si>
    <t>Stone fruits</t>
  </si>
  <si>
    <t>Berries</t>
  </si>
  <si>
    <t>EU28_EXTRA - EU28_EXTRA</t>
  </si>
  <si>
    <t>IMPORT</t>
  </si>
  <si>
    <t>0702 - TOMATOES, FRESH OR CHILLED(1988-2500)</t>
  </si>
  <si>
    <t>0703 - ONIONS, SHALLOTS, GARLIC, LEEKS AND OTHER ALLIACEOUS VEGETABLES, FRESH OR CHILLED(1988-2500)</t>
  </si>
  <si>
    <t>0704 - CABBAGES, CAULIFLOWERS, KOHLRABI, KALE AND SIMILAR EDIBLE BRASSICAS, FRESH OR CHILLED(1988-2500)</t>
  </si>
  <si>
    <t>0705 - LETTUCE "LACTUCA SATIVA" AND CHICORY "CICHORIUM SPP.", FRESH OR CHILLED(1988-2500)</t>
  </si>
  <si>
    <t>0706 - CARROTS, TURNIPS, SALAD BEETROOT, SALSIFY, CELERIAC, RADISHES AND SIMILAR EDIBLE ROOTS, FRESH OR CHILLED(1988-2500)</t>
  </si>
  <si>
    <t>0707 - CUCUMBERS AND GHERKINS, FRESH OR CHILLED(1988-2500)</t>
  </si>
  <si>
    <t>0708 - LEGUMINOUS VEGETABLES, SHELLED OR UNSHELLED, FRESH OR CHILLED(1988-2500)</t>
  </si>
  <si>
    <t>0709 - OTHER VEGETABLES, FRESH OR CHILLED (EXCL. POTATOES, TOMATOES, ALLIACEOUS VEGETABLES, EDIBLE BRASSICAS, LETTUCE "LACTUCA SATIVA" AND CHICORY "CICHORIUM SPP.", CARROTS, TURNIPS, SALAD BEETROOT, SALSIFY, CELERIAC, RADISHES AND SIMILAR EDIBLE ROOTS, CUCUMBERS AND GHERKINS, AND LEGUMINOUS VEGATABLES)(1988-2500)</t>
  </si>
  <si>
    <t>0802 - OTHER NUTS, FRESH OR DRIED, WHETHER OR NOT SHELLED OR PEELED (EXCL. COCONUTS, BRAZIL NUTS AND CASHEW NUTS)(1988-2500)</t>
  </si>
  <si>
    <t>0803 - BANANAS, INCL. PLANTAINS, FRESH OR DRIED(1988-2500)</t>
  </si>
  <si>
    <t>0804 - DATES, FIGS, PINEAPPLES, AVOCADOS, GUAVAS, MANGOES AND MANGOSTEENS, FRESH OR DRIED(1988-2500)</t>
  </si>
  <si>
    <t>0805 - CITRUS FRUIT, FRESH OR DRIED(1988-2500)</t>
  </si>
  <si>
    <t>0806 - GRAPES, FRESH OR DRIED(1988-2500)</t>
  </si>
  <si>
    <t>0807 - MELONS, INCL. WATERMELONS, AND PAPAWS "PAPAYAS", FRESH(1988-2500)</t>
  </si>
  <si>
    <t>0808 - APPLES, PEARS AND QUINCES, FRESH(1988-2500)</t>
  </si>
  <si>
    <t>0809 - APRICOTS, CHERRIES, PEACHES INCL. NECTARINES, PLUMS AND SLOES, FRESH(1988-2500)</t>
  </si>
  <si>
    <t>0810 - 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SLOES)(1988-2500)</t>
  </si>
  <si>
    <t>0702</t>
  </si>
  <si>
    <t>0703</t>
  </si>
  <si>
    <t>0704</t>
  </si>
  <si>
    <t>0705</t>
  </si>
  <si>
    <t>0706</t>
  </si>
  <si>
    <t>0707</t>
  </si>
  <si>
    <t>0708</t>
  </si>
  <si>
    <t>0709</t>
  </si>
  <si>
    <t>0802</t>
  </si>
  <si>
    <t>0803</t>
  </si>
  <si>
    <t>0804</t>
  </si>
  <si>
    <t>0805</t>
  </si>
  <si>
    <t>0806</t>
  </si>
  <si>
    <t>0807</t>
  </si>
  <si>
    <t>0808</t>
  </si>
  <si>
    <t>0809</t>
  </si>
  <si>
    <t>0810</t>
  </si>
  <si>
    <t>EU28_INTRA - EU28_INTRA</t>
  </si>
  <si>
    <t xml:space="preserve">(EUR million) </t>
  </si>
  <si>
    <t>Onions</t>
  </si>
  <si>
    <t>Cabbages</t>
  </si>
  <si>
    <t>Lettuce, chicory</t>
  </si>
  <si>
    <t>Carrots</t>
  </si>
  <si>
    <t>Fresh pulses</t>
  </si>
  <si>
    <t>Other</t>
  </si>
  <si>
    <t>Cucum- bers</t>
  </si>
  <si>
    <t>DS-016894</t>
  </si>
  <si>
    <t>DS-016890</t>
  </si>
  <si>
    <r>
      <t xml:space="preserve">Source: </t>
    </r>
    <r>
      <rPr>
        <sz val="9"/>
        <color theme="1"/>
        <rFont val="Arial"/>
        <family val="2"/>
      </rPr>
      <t>Eurostat (online data code: DS-016894, DS-016890)</t>
    </r>
  </si>
  <si>
    <t>Source: Eurostat (online data code: DS-016894, DS-016890)</t>
  </si>
  <si>
    <t>aact_eaa01</t>
  </si>
  <si>
    <t>apro_cpsh1</t>
  </si>
  <si>
    <t>ef_lus_main</t>
  </si>
  <si>
    <t>ef_lac_vege</t>
  </si>
  <si>
    <t>Source: Eurostat (online data code: DS-016894)</t>
  </si>
  <si>
    <t>Figure 5: Evolution of Extra EU-28 Trade, 2007-2017</t>
  </si>
  <si>
    <t>Evolution of Extra EU-28 Trade, 2007-2017</t>
  </si>
  <si>
    <t>EU28 - EU28 (AT, BE, BG, CY, CZ, DE, DK, EE, ES, FI, FR, GB, GR, HR,HU, IE, IT, LT, LU, LV, MT, NL, PL, PT, RO, SE, SI, SK)</t>
  </si>
  <si>
    <t>PRODUCT/PERIOD</t>
  </si>
  <si>
    <t>Jan.-Dec. 2007</t>
  </si>
  <si>
    <t>Jan.-Dec. 2008</t>
  </si>
  <si>
    <t>Jan.-Dec. 2009</t>
  </si>
  <si>
    <t>Jan.-Dec. 2010</t>
  </si>
  <si>
    <t>Jan.-Dec. 2011</t>
  </si>
  <si>
    <t>Jan.-Dec. 2012</t>
  </si>
  <si>
    <t>Jan.-Dec. 2013</t>
  </si>
  <si>
    <t>Jan.-Dec. 2014</t>
  </si>
  <si>
    <t>Jan.-Dec. 2015</t>
  </si>
  <si>
    <t>Jan.-Dec. 2016</t>
  </si>
  <si>
    <t>VEGETABLE</t>
  </si>
  <si>
    <t>FRUIT</t>
  </si>
  <si>
    <t>Balance</t>
  </si>
  <si>
    <t>Exports</t>
  </si>
  <si>
    <t>Imports</t>
  </si>
  <si>
    <t>EU-28's Sold production, Exports and Imports by groups of processed products, 2017</t>
  </si>
  <si>
    <t xml:space="preserve">(Million EUR) </t>
  </si>
  <si>
    <t>Sold production</t>
  </si>
  <si>
    <t xml:space="preserve">Juices </t>
  </si>
  <si>
    <t xml:space="preserve">Frozen, dried and preserved fruits and vegetables </t>
  </si>
  <si>
    <t>Tomato ketchup and other tomato sauces</t>
  </si>
  <si>
    <t>Prepared meals and dishes based on vegetables</t>
  </si>
  <si>
    <t>DS-066341</t>
  </si>
  <si>
    <t>Source: Eurostat (online data code: DS-066341)</t>
  </si>
  <si>
    <t>Drained, glace or crystallised fruit, nuts, fruit-peel and other parts of plants, homogenised fruit and vegetables</t>
  </si>
  <si>
    <t>Sold production, exports and imports by PRODCOM list (NACE Rev. 2) - annual data [DS-066341]</t>
  </si>
  <si>
    <t>DECL</t>
  </si>
  <si>
    <t>EU28TOTALS</t>
  </si>
  <si>
    <t>PRCCODE/INDICATORS</t>
  </si>
  <si>
    <t>EXPVAL</t>
  </si>
  <si>
    <t>IMPVAL</t>
  </si>
  <si>
    <t>PRODVAL</t>
  </si>
  <si>
    <t>10822400 - Drained, glace or crystallised fruit, nuts, fruit-peel and other parts of plants</t>
  </si>
  <si>
    <t>10841230 - Tomato ketchup and other tomato sauces</t>
  </si>
  <si>
    <t>10851300 - Prepared meals and dishes based on vegetables</t>
  </si>
  <si>
    <t>10861030 - Homogenised vegetables (excluding frozen, preserved by vinegar or acetic acid)</t>
  </si>
  <si>
    <t>10861050 - Homogenised preparations of jams, fruit jellies, marmalades, fruit or nut puree and fruit or nut pastes</t>
  </si>
  <si>
    <t>10321100 - Tomato juice</t>
  </si>
  <si>
    <t>10321210 - Frozen unconcentrated orange juice</t>
  </si>
  <si>
    <t>10321220 - Unconcentrated orange juice (excluding frozen)</t>
  </si>
  <si>
    <t>10321230 - Orange juice n.e.c.</t>
  </si>
  <si>
    <t>10321300 - Grapefruit juice</t>
  </si>
  <si>
    <t>10321400 - Pineapple juice</t>
  </si>
  <si>
    <t>10321500 - Grape juice (including grape must)</t>
  </si>
  <si>
    <t>10321600 - Apple juice</t>
  </si>
  <si>
    <t>10321700 - Mixtures of fruit and vegetable juices</t>
  </si>
  <si>
    <t>10321910 - Unconcentrated juice of any single citrus fruit (excluding orange and grapefruit)</t>
  </si>
  <si>
    <t>10321920 - Unconcentrated juice of any single fruit or vegetable, not fermented and not containing added spirit (excluding orange, grapefruit, pineapple, tomato, grape and apple juices)</t>
  </si>
  <si>
    <t>10321930 - Other fruit and vegetable juices n.e.c.</t>
  </si>
  <si>
    <t>10391100 - Frozen vegetables and mixtures of vegetables, uncooked or cooked by steaming or boiling in water (excluding potatoes)</t>
  </si>
  <si>
    <t>10391200 - Vegetables provisionally preserved by sulphur dioxide gas, in brine, in sulphur water or in other preservative solutions, but unsuitable in that state for immediate consumption</t>
  </si>
  <si>
    <t>10391330 - Dried onions, whole, cut, sliced, broken or in powder, but not further prepared</t>
  </si>
  <si>
    <t>10391350 - Dried mushrooms and truffles, whole, cut, sliced, broken or in powder, but not further prepared</t>
  </si>
  <si>
    <t>10391390 - Dried vegetables (excluding potatoes, onions, mushrooms and truffles) and mixtures of vegetables, whole, cut, sliced, broken or in powder, but not further prepared</t>
  </si>
  <si>
    <t>10391500 - Beans, preserved otherwise than by vinegar or acetic acid, except prepared vegetable dishes</t>
  </si>
  <si>
    <t>10391600 - Peas, preserved otherwise than by vinegar or acetic acid, except prepared vegetable dishes</t>
  </si>
  <si>
    <t>10391710 - Preserved tomatoes, whole or in pieces (excluding prepared vegetable dishes and tomatoes preserved by vinegar or acetic acid)</t>
  </si>
  <si>
    <t>10391721 - Unconcentrated tomato puree and paste</t>
  </si>
  <si>
    <t>10391725 - Concentrated tomato puree and paste</t>
  </si>
  <si>
    <t>10391730 - Prepared or preserved mushrooms and truffles (excluding prepared vegetable dishes and mushrooms and truffles dried, frozen or preserved by vinegar or acetic acid)</t>
  </si>
  <si>
    <t>10391740 - Frozen vegetables and mixtures of vegetables (excluding prepared vegetable dishes, frozen vegetables and mixtures of vegetables uncooked or cooked by steaming or boiling in water, or preserved by vinegar or acetic acid)</t>
  </si>
  <si>
    <t>10391750 - Preserved sauerkraut (excluding prepared vegetable dishes and sauerkraut dried, frozen or preserved by vinegar or acetic acid)</t>
  </si>
  <si>
    <t>10391760 - Preserved asparagus (excluding prepared vegetable dishes and asparagus dried, frozen or preserved by vinegar or acetic acid)</t>
  </si>
  <si>
    <t>10391770 - Prepared or preserved olives (excluding prepared vegetable dishes and olives dried, frozen or preserved by vinegar or acetic acid)</t>
  </si>
  <si>
    <t>10391780 - Prepared or preserved sweetcorn (excluding prepared vegetable dishes and sweetcorn dried, frozen or preserved by vinegar or acetic acid)</t>
  </si>
  <si>
    <t>10391790 - Vegetables and mixtures of vegetables, n.e.c. (excluding prepared vegetable dishes and frozen vegetables and mixtures of vegetables)</t>
  </si>
  <si>
    <t>10391800 - Vegetables (excluding potatoes), fruit, nuts and other edible parts of plants, prepared or preserved by vinegar or acetic acid</t>
  </si>
  <si>
    <t>10392100 - Frozen fruit and nuts uncooked or cooked by steaming or boiling in water</t>
  </si>
  <si>
    <t>10392230 - Citrus fruit jams, marmalades, jellies, purees or pastes, being cooked preparations (excluding homogenised preparations)</t>
  </si>
  <si>
    <t>10392290 - Jams, marmalades, fruit jellies, fruit or nut purees and pastes, being cooked preparations (excluding of citrus fruit, homogenised preparations)</t>
  </si>
  <si>
    <t>10392330 - Prepared or preserved groundnuts (including peanut butter; excluding by vinegar or acetic acid, frozen, purees and pastes)</t>
  </si>
  <si>
    <t>10392390 - Prepared or preserved nuts (other than groundnuts); and other seeds and mixtures (excluding by vinegar or acetic acid, frozen, purees and pastes, preserved by sugar)</t>
  </si>
  <si>
    <t>10392410 - Peel of citrus fruit or melons, fresh, frozen, dried or provisionally preserved in brine, in sulphur water or in other preservative solutions</t>
  </si>
  <si>
    <t>10392430 - Other fruit and nuts provisionally preserved by sulphur dioxide gas, in brine, sulphur water or in other preservative solutions, but unsuitable for immediate consumption</t>
  </si>
  <si>
    <t>10392500 - Groundnuts and nuts, shelled and sunflower seeds, peeled</t>
  </si>
  <si>
    <t>10392510 - Dried grapes</t>
  </si>
  <si>
    <t>10392520 - Dried fruit (excluding bananas, dates, figs, pineapples, avocados, guavas, mangoes, mangosteens, citrus fruit and grapes); mixtures of nuts or dried fruits</t>
  </si>
  <si>
    <t>10392550 - Fruit, prepared or preserved, n.e.c. (excluding Müsli)</t>
  </si>
  <si>
    <t>10392910 - Dried grapes</t>
  </si>
  <si>
    <t>10392920 - Dried fruit (excluding dates, pineapples, avocados, guavas, mangoes, mangosteens, citrus fruit and grapes); mixtures of dried nuts and/or dried fruits</t>
  </si>
  <si>
    <t>10392950 - Fruit, prepared or preserved, n.e.c. (excluding Müsli)</t>
  </si>
  <si>
    <t>10393000 - Vegetable by-products and waste for animal consumption, n.e.c.</t>
  </si>
  <si>
    <t>10399100 - Cooking and other preparation services (concentration, etc.) for the preservation of fruit and vegetables</t>
  </si>
  <si>
    <t>TOMATO KETCHUP</t>
  </si>
  <si>
    <t>PREPARED MEALS</t>
  </si>
  <si>
    <t>TOTAL OTHER</t>
  </si>
  <si>
    <t>TOTAL JUICE</t>
  </si>
  <si>
    <t>TOTAL FROZEN</t>
  </si>
  <si>
    <t>Table 4: Intra EU-28 Export of fruit and vegetable, 2017</t>
  </si>
  <si>
    <t>Table 6: EU-28's sold production, exports and imports by groups of processed products, 2017</t>
  </si>
  <si>
    <t>Table 5: Extra EU-28 Export and Import of fruit and vegetable, 2017</t>
  </si>
  <si>
    <t xml:space="preserve">(1000 EUR) </t>
  </si>
  <si>
    <t>Export</t>
  </si>
  <si>
    <t>Import</t>
  </si>
  <si>
    <t>Extra EU-28 Export and Import of fruit and vegetable, 2017</t>
  </si>
  <si>
    <t>Last update: 29 August 2019</t>
  </si>
  <si>
    <r>
      <t>Fruit</t>
    </r>
    <r>
      <rPr>
        <b/>
        <vertAlign val="superscript"/>
        <sz val="9"/>
        <color theme="1"/>
        <rFont val="Arial"/>
        <family val="2"/>
      </rPr>
      <t>(1)</t>
    </r>
    <r>
      <rPr>
        <b/>
        <sz val="9"/>
        <color theme="1"/>
        <rFont val="Arial"/>
        <family val="2"/>
      </rPr>
      <t xml:space="preserve">
(1000 ha)</t>
    </r>
  </si>
  <si>
    <t>Share of EU-28 area
(%)</t>
  </si>
  <si>
    <t>Extra EU-28 Export by country, 2017</t>
  </si>
  <si>
    <t>Algeria</t>
  </si>
  <si>
    <t>Andorra</t>
  </si>
  <si>
    <t>Argentina</t>
  </si>
  <si>
    <t>Australia</t>
  </si>
  <si>
    <t>Azerbaijan</t>
  </si>
  <si>
    <t>Bahrain</t>
  </si>
  <si>
    <t>Belarus (Belorussia)</t>
  </si>
  <si>
    <t>Belize</t>
  </si>
  <si>
    <t>Brazil</t>
  </si>
  <si>
    <t>Cameroon</t>
  </si>
  <si>
    <t>Canada</t>
  </si>
  <si>
    <t>Cape Verde</t>
  </si>
  <si>
    <t>Chile</t>
  </si>
  <si>
    <t>Colombia</t>
  </si>
  <si>
    <t>Costa Rica</t>
  </si>
  <si>
    <t>Cote D'Ivoire</t>
  </si>
  <si>
    <t>Dominican Republic</t>
  </si>
  <si>
    <t>Ecuador</t>
  </si>
  <si>
    <t>Egypt</t>
  </si>
  <si>
    <t>Georgia</t>
  </si>
  <si>
    <t>Ghana</t>
  </si>
  <si>
    <t>Guatemala</t>
  </si>
  <si>
    <t>Guinea</t>
  </si>
  <si>
    <t>Honduras</t>
  </si>
  <si>
    <t>Hong Kong</t>
  </si>
  <si>
    <t>India</t>
  </si>
  <si>
    <t>Japan</t>
  </si>
  <si>
    <t>Jordan</t>
  </si>
  <si>
    <t>Kazakhstan</t>
  </si>
  <si>
    <t>Kenya</t>
  </si>
  <si>
    <t>Kuwait</t>
  </si>
  <si>
    <t>Lebanon</t>
  </si>
  <si>
    <t>Madagascar</t>
  </si>
  <si>
    <t>Malaysia</t>
  </si>
  <si>
    <t>Melilla</t>
  </si>
  <si>
    <t>Mexico</t>
  </si>
  <si>
    <t>Moldova, Republic Of</t>
  </si>
  <si>
    <t>Morocco</t>
  </si>
  <si>
    <t>Namibia</t>
  </si>
  <si>
    <t>New Zealand</t>
  </si>
  <si>
    <t>Nicaragua</t>
  </si>
  <si>
    <t>Oman</t>
  </si>
  <si>
    <t>Pakistan</t>
  </si>
  <si>
    <t>Peru</t>
  </si>
  <si>
    <t>Qatar</t>
  </si>
  <si>
    <t>Russian Federation (Russia)</t>
  </si>
  <si>
    <t>Saudi Arabia</t>
  </si>
  <si>
    <t>Senegal</t>
  </si>
  <si>
    <t>Singapore</t>
  </si>
  <si>
    <t>South Africa (Incl. Na -&gt;1989)</t>
  </si>
  <si>
    <t>Taiwan</t>
  </si>
  <si>
    <t>Thailand</t>
  </si>
  <si>
    <t>Tunisia</t>
  </si>
  <si>
    <t>Ukraine</t>
  </si>
  <si>
    <t>United States</t>
  </si>
  <si>
    <t>Uruguay</t>
  </si>
  <si>
    <t>Zimbabwe (Rhodesia -&gt;1980)</t>
  </si>
  <si>
    <t>Ceuta</t>
  </si>
  <si>
    <t>China</t>
  </si>
  <si>
    <t>Indonesia</t>
  </si>
  <si>
    <t>Israel</t>
  </si>
  <si>
    <t>Libyan Arab Jamahiriya</t>
  </si>
  <si>
    <t>Mauritania</t>
  </si>
  <si>
    <t>Panama</t>
  </si>
  <si>
    <t>Russia</t>
  </si>
  <si>
    <t>South Africa</t>
  </si>
  <si>
    <t>Suriname</t>
  </si>
  <si>
    <t>Vietnam</t>
  </si>
  <si>
    <t xml:space="preserve">Belarus </t>
  </si>
  <si>
    <t>Bosnia and H…</t>
  </si>
  <si>
    <t>Unit. Arab Emir.</t>
  </si>
  <si>
    <t>Table 5bis: Top 50 countries by Extra EU-28 Export of fruit and vegetable, 2017</t>
  </si>
  <si>
    <t>Extra EU-28 Import by country, 2017</t>
  </si>
  <si>
    <t>Table 5ter: Top 50 countries by Extra EU-28 Import of fruit and vegetable, 2017</t>
  </si>
  <si>
    <t>Table 5bis: Top 50 countries by Extra EU-28 Import of fruit and vegetable, 2017</t>
  </si>
  <si>
    <t>Iran</t>
  </si>
  <si>
    <t>Moldova</t>
  </si>
  <si>
    <t>Bosnia/Herzegovina</t>
  </si>
  <si>
    <t>0802
Other nuts</t>
  </si>
  <si>
    <t>0803
Bananas</t>
  </si>
  <si>
    <t>0804
Dates</t>
  </si>
  <si>
    <t>0805
Citrus fruit</t>
  </si>
  <si>
    <t>0806
Grapes</t>
  </si>
  <si>
    <t>0807
Melons</t>
  </si>
  <si>
    <t>0808
Apples</t>
  </si>
  <si>
    <t>0809
Apricots</t>
  </si>
  <si>
    <t>0810
Strawberries</t>
  </si>
  <si>
    <t>0702
Tomatoes</t>
  </si>
  <si>
    <t>0703
Onions</t>
  </si>
  <si>
    <t>0704
Cabbages</t>
  </si>
  <si>
    <t>0705
Lettuces</t>
  </si>
  <si>
    <t>0706
Carrots</t>
  </si>
  <si>
    <t>0707
Cucumbers</t>
  </si>
  <si>
    <t>0708
Leguminous vegetables</t>
  </si>
  <si>
    <t>0709
Other vegetables</t>
  </si>
  <si>
    <t>Fruit and vegetable holdings by Member State, 2016</t>
  </si>
  <si>
    <r>
      <t>Source:</t>
    </r>
    <r>
      <rPr>
        <sz val="9"/>
        <color theme="1"/>
        <rFont val="Arial"/>
        <family val="2"/>
      </rPr>
      <t xml:space="preserve"> Eurostat (online data code: ef_lac_vege and ef_lus_main)</t>
    </r>
  </si>
  <si>
    <t>Figure 2: Area of fruit and vegetable by main producing EU Member State, 2017</t>
  </si>
  <si>
    <t>Extra EU-28 trade of fruit and vegetable by main groups, 2017</t>
  </si>
  <si>
    <t>: not available</t>
  </si>
  <si>
    <t>Table 6: Sold production, exports and imports by groups of processed products, EU-28, 2017</t>
  </si>
  <si>
    <t>Figure 3:  Fruit and vegetable production value by main producing Member State, 2017</t>
  </si>
  <si>
    <t>c:confidential; :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</si>
</sst>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_);_(* \(#,##0\);_(* &quot;-&quot;_);_(@_)"/>
    <numFmt numFmtId="165" formatCode="_(* #,##0.00_);_(* \(#,##0.00\);_(* &quot;-&quot;??_);_(@_)"/>
    <numFmt numFmtId="166" formatCode="_-&quot;€&quot;* #,##0_-;\-&quot;€&quot;* #,##0_-;_-&quot;€&quot;* &quot;-&quot;_-;_-@_-"/>
    <numFmt numFmtId="167" formatCode="_-&quot;€&quot;* #,##0.00_-;\-&quot;€&quot;* #,##0.00_-;_-&quot;€&quot;* &quot;-&quot;??_-;_-@_-"/>
    <numFmt numFmtId="168" formatCode="@*."/>
    <numFmt numFmtId="169" formatCode="#,##0.0_i"/>
    <numFmt numFmtId="170" formatCode="dd\.mm\.yy"/>
    <numFmt numFmtId="171" formatCode="#,##0_i"/>
    <numFmt numFmtId="172" formatCode="0.0"/>
    <numFmt numFmtId="173" formatCode="#,##0.00_i"/>
    <numFmt numFmtId="174" formatCode="#,##0.0000"/>
    <numFmt numFmtId="175" formatCode="@*="/>
    <numFmt numFmtId="176" formatCode="#,##0.0"/>
  </numFmts>
  <fonts count="45">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sz val="9"/>
      <name val="Arial"/>
      <family val="2"/>
    </font>
    <font>
      <u val="single"/>
      <sz val="9"/>
      <color theme="10"/>
      <name val="Arial"/>
      <family val="2"/>
    </font>
    <font>
      <b/>
      <sz val="11"/>
      <name val="Arial"/>
      <family val="2"/>
    </font>
    <font>
      <b/>
      <sz val="16"/>
      <name val="Arial"/>
      <family val="2"/>
    </font>
    <font>
      <b/>
      <sz val="9"/>
      <color theme="1"/>
      <name val="Arial"/>
      <family val="2"/>
    </font>
    <font>
      <b/>
      <sz val="12"/>
      <color theme="1"/>
      <name val="Arial"/>
      <family val="2"/>
    </font>
    <font>
      <i/>
      <sz val="9"/>
      <color theme="1"/>
      <name val="Arial"/>
      <family val="2"/>
    </font>
    <font>
      <sz val="11"/>
      <name val="Arial"/>
      <family val="2"/>
    </font>
    <font>
      <sz val="10"/>
      <color theme="1"/>
      <name val="Arial"/>
      <family val="2"/>
    </font>
    <font>
      <vertAlign val="superscript"/>
      <sz val="9"/>
      <color theme="1"/>
      <name val="Arial"/>
      <family val="2"/>
    </font>
    <font>
      <b/>
      <vertAlign val="superscript"/>
      <sz val="9"/>
      <color theme="1"/>
      <name val="Arial"/>
      <family val="2"/>
    </font>
    <font>
      <sz val="9"/>
      <name val="Tahoma"/>
      <family val="2"/>
    </font>
    <font>
      <sz val="10"/>
      <color rgb="FF000000"/>
      <name val="Arial"/>
      <family val="2"/>
    </font>
    <font>
      <b/>
      <sz val="10"/>
      <name val="Arial"/>
      <family val="2"/>
    </font>
    <font>
      <b/>
      <sz val="12"/>
      <color rgb="FF000000"/>
      <name val="Arial"/>
      <family val="2"/>
    </font>
    <font>
      <b/>
      <sz val="8"/>
      <color rgb="FF000000"/>
      <name val="Arial"/>
      <family val="2"/>
    </font>
    <font>
      <sz val="11"/>
      <color rgb="FF000000"/>
      <name val="Arial"/>
      <family val="2"/>
    </font>
    <font>
      <b/>
      <sz val="11"/>
      <color theme="1"/>
      <name val="Calibri"/>
      <family val="2"/>
    </font>
    <font>
      <sz val="12"/>
      <color rgb="FF000000"/>
      <name val="Arial"/>
      <family val="2"/>
    </font>
    <font>
      <b/>
      <sz val="18"/>
      <color rgb="FF000000"/>
      <name val="Arial"/>
      <family val="2"/>
    </font>
    <font>
      <sz val="11"/>
      <color theme="1"/>
      <name val="Calibri"/>
      <family val="2"/>
    </font>
    <font>
      <sz val="11"/>
      <color theme="0"/>
      <name val="Arial"/>
      <family val="2"/>
    </font>
    <font>
      <sz val="9"/>
      <color theme="1"/>
      <name val="Arial"/>
      <family val="2"/>
      <scheme val="minor"/>
    </font>
    <font>
      <sz val="9"/>
      <color theme="0"/>
      <name val="Arial"/>
      <family val="2"/>
      <scheme val="minor"/>
    </font>
    <font>
      <b/>
      <sz val="8"/>
      <name val="Arial"/>
      <family val="2"/>
    </font>
  </fonts>
  <fills count="41">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3999499976634979"/>
        <bgColor indexed="64"/>
      </patternFill>
    </fill>
    <fill>
      <patternFill patternType="solid">
        <fgColor indexed="44"/>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BEE3B1"/>
        <bgColor indexed="64"/>
      </patternFill>
    </fill>
    <fill>
      <patternFill patternType="solid">
        <fgColor rgb="FFF9C1A7"/>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0" tint="-0.3499799966812134"/>
      </bottom>
    </border>
    <border>
      <left/>
      <right/>
      <top style="thin">
        <color rgb="FF000000"/>
      </top>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style="thin">
        <color rgb="FF000000"/>
      </bottom>
    </border>
    <border>
      <left/>
      <right/>
      <top/>
      <bottom style="hair">
        <color rgb="FFC0C0C0"/>
      </bottom>
    </border>
    <border>
      <left/>
      <right/>
      <top/>
      <bottom style="thin">
        <color rgb="FF000000"/>
      </bottom>
    </border>
    <border>
      <left style="thin"/>
      <right style="thin"/>
      <top style="thin"/>
      <bottom/>
    </border>
    <border>
      <left style="thin"/>
      <right style="thin"/>
      <top/>
      <bottom/>
    </border>
    <border>
      <left style="thin"/>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right/>
      <top style="thin">
        <color indexed="8"/>
      </top>
      <bottom style="thin">
        <color indexed="8"/>
      </bottom>
    </border>
    <border>
      <left style="thin"/>
      <right style="thin"/>
      <top/>
      <bottom style="hair"/>
    </border>
    <border>
      <left/>
      <right/>
      <top style="hair">
        <color rgb="FFC0C0C0"/>
      </top>
      <bottom/>
    </border>
    <border>
      <left/>
      <right/>
      <top style="hair">
        <color theme="0" tint="-0.24993999302387238"/>
      </top>
      <bottom style="thin">
        <color rgb="FF000000"/>
      </bottom>
    </border>
    <border>
      <left style="thick">
        <color theme="7" tint="0.3999499976634979"/>
      </left>
      <right style="thin">
        <color indexed="8"/>
      </right>
      <top style="thick">
        <color theme="7" tint="0.3999499976634979"/>
      </top>
      <bottom style="thin">
        <color indexed="8"/>
      </bottom>
    </border>
    <border>
      <left style="thin">
        <color indexed="8"/>
      </left>
      <right style="thin">
        <color indexed="8"/>
      </right>
      <top style="thick">
        <color theme="7" tint="0.3999499976634979"/>
      </top>
      <bottom style="thin">
        <color indexed="8"/>
      </bottom>
    </border>
    <border>
      <left style="thin">
        <color indexed="8"/>
      </left>
      <right/>
      <top style="thick">
        <color theme="7" tint="0.3999499976634979"/>
      </top>
      <bottom style="thin">
        <color indexed="8"/>
      </bottom>
    </border>
    <border>
      <left style="thick">
        <color theme="9"/>
      </left>
      <right style="thin">
        <color indexed="8"/>
      </right>
      <top style="thick">
        <color theme="9"/>
      </top>
      <bottom style="thin">
        <color indexed="8"/>
      </bottom>
    </border>
    <border>
      <left style="thin">
        <color indexed="8"/>
      </left>
      <right style="thin">
        <color indexed="8"/>
      </right>
      <top style="thick">
        <color theme="9"/>
      </top>
      <bottom style="thin">
        <color indexed="8"/>
      </bottom>
    </border>
    <border>
      <left style="thin">
        <color indexed="8"/>
      </left>
      <right style="thick">
        <color theme="9"/>
      </right>
      <top style="thick">
        <color theme="9"/>
      </top>
      <bottom style="thin">
        <color indexed="8"/>
      </bottom>
    </border>
    <border>
      <left style="thick">
        <color theme="7" tint="0.3999499976634979"/>
      </left>
      <right style="thin">
        <color indexed="8"/>
      </right>
      <top style="thin">
        <color indexed="8"/>
      </top>
      <bottom style="thin">
        <color indexed="8"/>
      </bottom>
    </border>
    <border>
      <left style="thick">
        <color theme="9"/>
      </left>
      <right style="thin">
        <color indexed="8"/>
      </right>
      <top style="thin">
        <color indexed="8"/>
      </top>
      <bottom style="thin">
        <color indexed="8"/>
      </bottom>
    </border>
    <border>
      <left style="thin">
        <color indexed="8"/>
      </left>
      <right style="thick">
        <color theme="9"/>
      </right>
      <top style="thin">
        <color indexed="8"/>
      </top>
      <bottom style="thin">
        <color indexed="8"/>
      </bottom>
    </border>
    <border>
      <left style="thick">
        <color theme="7" tint="0.3999499976634979"/>
      </left>
      <right style="thin">
        <color indexed="8"/>
      </right>
      <top style="thin">
        <color indexed="8"/>
      </top>
      <bottom style="thick">
        <color theme="7" tint="0.3999499976634979"/>
      </bottom>
    </border>
    <border>
      <left style="thin">
        <color indexed="8"/>
      </left>
      <right style="thin">
        <color indexed="8"/>
      </right>
      <top style="thin">
        <color indexed="8"/>
      </top>
      <bottom style="thick">
        <color theme="7" tint="0.3999499976634979"/>
      </bottom>
    </border>
    <border>
      <left style="thin">
        <color indexed="8"/>
      </left>
      <right/>
      <top style="thin">
        <color indexed="8"/>
      </top>
      <bottom style="thick">
        <color theme="7" tint="0.3999499976634979"/>
      </bottom>
    </border>
    <border>
      <left style="thick">
        <color theme="9"/>
      </left>
      <right style="thin">
        <color indexed="8"/>
      </right>
      <top style="thin">
        <color indexed="8"/>
      </top>
      <bottom style="thick">
        <color theme="9"/>
      </bottom>
    </border>
    <border>
      <left style="thin">
        <color indexed="8"/>
      </left>
      <right style="thin">
        <color indexed="8"/>
      </right>
      <top style="thin">
        <color indexed="8"/>
      </top>
      <bottom style="thick">
        <color theme="9"/>
      </bottom>
    </border>
    <border>
      <left style="thin">
        <color indexed="8"/>
      </left>
      <right style="thick">
        <color theme="9"/>
      </right>
      <top style="thin">
        <color indexed="8"/>
      </top>
      <bottom style="thick">
        <color theme="9"/>
      </bottom>
    </border>
    <border>
      <left style="thin">
        <color indexed="8"/>
      </left>
      <right style="thin">
        <color indexed="8"/>
      </right>
      <top/>
      <bottom/>
    </border>
    <border>
      <left style="thin"/>
      <right style="thin"/>
      <top style="hair">
        <color rgb="FFC0C0C0"/>
      </top>
      <bottom style="hair">
        <color rgb="FFC0C0C0"/>
      </bottom>
    </border>
    <border>
      <left style="thin"/>
      <right style="thin"/>
      <top style="thin">
        <color rgb="FF000000"/>
      </top>
      <bottom style="hair">
        <color rgb="FFC0C0C0"/>
      </bottom>
    </border>
    <border>
      <left style="thin"/>
      <right style="thin"/>
      <top style="hair">
        <color rgb="FFC0C0C0"/>
      </top>
      <bottom/>
    </border>
    <border>
      <left style="thin"/>
      <right style="thin"/>
      <top style="hair">
        <color rgb="FFC0C0C0"/>
      </top>
      <bottom style="thin">
        <color rgb="FF000000"/>
      </bottom>
    </border>
    <border>
      <left style="thin"/>
      <right/>
      <top style="thin"/>
      <bottom style="thin"/>
    </border>
    <border>
      <left/>
      <right/>
      <top style="thin"/>
      <bottom style="thin"/>
    </border>
    <border>
      <left/>
      <right style="thin"/>
      <top style="thin"/>
      <bottom style="thin"/>
    </border>
    <border>
      <left style="hair">
        <color rgb="FFA6A6A6"/>
      </left>
      <right/>
      <top style="thin">
        <color rgb="FF000000"/>
      </top>
      <bottom style="hair">
        <color rgb="FFC0C0C0"/>
      </bottom>
    </border>
    <border>
      <left style="hair">
        <color rgb="FFA6A6A6"/>
      </left>
      <right/>
      <top style="hair">
        <color rgb="FFC0C0C0"/>
      </top>
      <bottom style="thin">
        <color rgb="FF000000"/>
      </bottom>
    </border>
    <border>
      <left style="hair">
        <color rgb="FFA6A6A6"/>
      </left>
      <right/>
      <top/>
      <bottom style="thin">
        <color rgb="FF00000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000000"/>
      </left>
      <right/>
      <top style="thin">
        <color rgb="FF000000"/>
      </top>
      <bottom style="hair">
        <color rgb="FFC0C0C0"/>
      </bottom>
    </border>
    <border>
      <left style="hair">
        <color rgb="FF000000"/>
      </left>
      <right/>
      <top style="hair">
        <color rgb="FFC0C0C0"/>
      </top>
      <bottom style="thin">
        <color rgb="FF000000"/>
      </bottom>
    </border>
    <border>
      <left style="hair">
        <color rgb="FF000000"/>
      </left>
      <right/>
      <top/>
      <bottom style="thin">
        <color rgb="FF000000"/>
      </bottom>
    </border>
    <border>
      <left style="hair">
        <color rgb="FF000000"/>
      </left>
      <right/>
      <top/>
      <bottom style="hair">
        <color rgb="FFC0C0C0"/>
      </bottom>
    </border>
    <border>
      <left style="hair">
        <color rgb="FF000000"/>
      </left>
      <right/>
      <top style="hair">
        <color rgb="FFC0C0C0"/>
      </top>
      <bottom style="hair">
        <color rgb="FFC0C0C0"/>
      </bottom>
    </border>
    <border>
      <left style="hair">
        <color rgb="FFA6A6A6"/>
      </left>
      <right style="hair">
        <color rgb="FFA6A6A6"/>
      </right>
      <top style="thin">
        <color rgb="FF000000"/>
      </top>
      <bottom style="thin">
        <color rgb="FF000000"/>
      </bottom>
    </border>
    <border>
      <left style="hair">
        <color rgb="FFA6A6A6"/>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style="thin">
        <color rgb="FF000000"/>
      </bottom>
    </border>
    <border>
      <left style="hair">
        <color rgb="FFA6A6A6"/>
      </left>
      <right style="hair">
        <color rgb="FFA6A6A6"/>
      </right>
      <top/>
      <bottom style="thin">
        <color rgb="FF000000"/>
      </bottom>
    </border>
    <border>
      <left/>
      <right style="hair">
        <color rgb="FFA6A6A6"/>
      </right>
      <top style="hair">
        <color rgb="FFC0C0C0"/>
      </top>
      <bottom style="thin">
        <color rgb="FF000000"/>
      </bottom>
    </border>
    <border>
      <left/>
      <right style="hair">
        <color rgb="FFA6A6A6"/>
      </right>
      <top/>
      <bottom style="thin">
        <color rgb="FF000000"/>
      </bottom>
    </border>
    <border>
      <left/>
      <right style="hair">
        <color rgb="FFA6A6A6"/>
      </right>
      <top/>
      <bottom style="hair">
        <color rgb="FFC0C0C0"/>
      </bottom>
    </border>
    <border>
      <left/>
      <right style="hair">
        <color rgb="FFA6A6A6"/>
      </right>
      <top style="hair">
        <color rgb="FFC0C0C0"/>
      </top>
      <bottom style="hair">
        <color rgb="FFC0C0C0"/>
      </bottom>
    </border>
    <border>
      <left/>
      <right style="hair">
        <color rgb="FFA6A6A6"/>
      </right>
      <top style="thin">
        <color rgb="FF000000"/>
      </top>
      <bottom style="hair">
        <color rgb="FFC0C0C0"/>
      </bottom>
    </border>
  </borders>
  <cellStyleXfs count="68">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0" fillId="0" borderId="0" applyFill="0" applyBorder="0" applyAlignment="0" applyProtection="0"/>
    <xf numFmtId="0" fontId="0" fillId="2" borderId="0">
      <alignment vertical="center" wrapText="1"/>
      <protection/>
    </xf>
    <xf numFmtId="0" fontId="23" fillId="0" borderId="0" applyNumberFormat="0" applyFill="0" applyBorder="0" applyProtection="0">
      <alignment horizontal="centerContinuous"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22" fillId="33" borderId="6">
      <alignment vertical="center"/>
      <protection/>
    </xf>
    <xf numFmtId="0" fontId="21" fillId="0" borderId="0" applyNumberFormat="0" applyFill="0" applyBorder="0" applyProtection="0">
      <alignment/>
    </xf>
    <xf numFmtId="169" fontId="0" fillId="0" borderId="0" applyFill="0" applyBorder="0" applyProtection="0">
      <alignment horizontal="right" vertical="center" wrapText="1"/>
    </xf>
    <xf numFmtId="0" fontId="27" fillId="0" borderId="0">
      <alignment/>
      <protection/>
    </xf>
    <xf numFmtId="0" fontId="27" fillId="0" borderId="0">
      <alignment/>
      <protection/>
    </xf>
  </cellStyleXfs>
  <cellXfs count="260">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right" vertical="center" wrapText="1" indent="4"/>
    </xf>
    <xf numFmtId="0" fontId="0" fillId="0" borderId="0" xfId="0" applyFont="1" applyAlignment="1">
      <alignment vertical="center" wrapText="1"/>
    </xf>
    <xf numFmtId="0" fontId="22" fillId="33" borderId="6" xfId="63" applyAlignment="1">
      <alignment vertical="center"/>
      <protection/>
    </xf>
    <xf numFmtId="0" fontId="24" fillId="10" borderId="7" xfId="0" applyFont="1" applyFill="1" applyBorder="1" applyAlignment="1">
      <alignment horizontal="center" vertical="center" wrapText="1"/>
    </xf>
    <xf numFmtId="0" fontId="24" fillId="10" borderId="7" xfId="0" applyFont="1" applyFill="1" applyBorder="1" applyAlignment="1">
      <alignment horizontal="left" vertical="center" wrapText="1"/>
    </xf>
    <xf numFmtId="0" fontId="24" fillId="11" borderId="7" xfId="0" applyFont="1" applyFill="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5" fillId="0" borderId="0" xfId="0" applyFont="1" applyAlignment="1">
      <alignment horizontal="left" vertical="center"/>
    </xf>
    <xf numFmtId="0" fontId="0" fillId="0" borderId="0" xfId="0" applyFont="1" applyFill="1" applyBorder="1" applyAlignment="1">
      <alignment horizontal="left" vertical="center" wrapText="1"/>
    </xf>
    <xf numFmtId="0" fontId="26" fillId="0" borderId="0" xfId="0" applyFont="1" applyAlignment="1">
      <alignment/>
    </xf>
    <xf numFmtId="0" fontId="0" fillId="0" borderId="0" xfId="0" applyFont="1" applyAlignment="1">
      <alignment vertical="center"/>
    </xf>
    <xf numFmtId="169" fontId="26" fillId="0" borderId="9" xfId="65" applyFont="1" applyBorder="1" applyAlignment="1">
      <alignment horizontal="right" vertical="center" wrapText="1"/>
    </xf>
    <xf numFmtId="0" fontId="27" fillId="0" borderId="0" xfId="66">
      <alignment/>
      <protection/>
    </xf>
    <xf numFmtId="0" fontId="0" fillId="0" borderId="0" xfId="0" applyNumberFormat="1" applyFont="1" applyAlignment="1">
      <alignment vertical="center" wrapText="1"/>
    </xf>
    <xf numFmtId="0" fontId="28" fillId="0" borderId="0" xfId="0" applyFont="1" applyAlignment="1">
      <alignment horizontal="left" vertical="center"/>
    </xf>
    <xf numFmtId="0" fontId="24" fillId="0" borderId="0" xfId="0" applyFont="1" applyAlignment="1">
      <alignment horizontal="left" vertical="center" wrapText="1"/>
    </xf>
    <xf numFmtId="171" fontId="0" fillId="0" borderId="0" xfId="65" applyNumberFormat="1" applyAlignment="1">
      <alignment horizontal="right" vertical="center" wrapText="1"/>
    </xf>
    <xf numFmtId="171" fontId="0" fillId="11" borderId="7" xfId="65" applyNumberFormat="1" applyFill="1" applyBorder="1" applyAlignment="1">
      <alignment horizontal="right" vertical="center" wrapText="1"/>
    </xf>
    <xf numFmtId="171" fontId="0" fillId="0" borderId="8" xfId="65" applyNumberFormat="1" applyBorder="1" applyAlignment="1">
      <alignment horizontal="right" vertical="center" wrapText="1"/>
    </xf>
    <xf numFmtId="171" fontId="0" fillId="0" borderId="9" xfId="65" applyNumberFormat="1" applyBorder="1" applyAlignment="1">
      <alignment horizontal="right" vertical="center" wrapText="1"/>
    </xf>
    <xf numFmtId="171" fontId="0" fillId="0" borderId="10" xfId="65" applyNumberFormat="1" applyBorder="1" applyAlignment="1">
      <alignment horizontal="right" vertical="center" wrapText="1"/>
    </xf>
    <xf numFmtId="0" fontId="24" fillId="0" borderId="0" xfId="0" applyFont="1" applyAlignment="1">
      <alignment horizontal="left" vertical="center"/>
    </xf>
    <xf numFmtId="169" fontId="0" fillId="0" borderId="8" xfId="65" applyFont="1" applyBorder="1" applyAlignment="1">
      <alignment horizontal="right" vertical="center" wrapText="1"/>
    </xf>
    <xf numFmtId="169" fontId="0" fillId="0" borderId="9" xfId="65" applyFont="1" applyBorder="1" applyAlignment="1">
      <alignment horizontal="right" vertical="center" wrapText="1"/>
    </xf>
    <xf numFmtId="169" fontId="0" fillId="0" borderId="10" xfId="65" applyFont="1" applyBorder="1" applyAlignment="1">
      <alignment horizontal="right" vertical="center" wrapText="1"/>
    </xf>
    <xf numFmtId="0" fontId="22" fillId="33" borderId="6" xfId="63" applyFont="1" applyAlignment="1">
      <alignment vertical="center"/>
      <protection/>
    </xf>
    <xf numFmtId="0" fontId="24" fillId="11" borderId="0" xfId="0" applyFont="1" applyFill="1" applyBorder="1" applyAlignment="1">
      <alignment horizontal="left" vertical="center" wrapText="1"/>
    </xf>
    <xf numFmtId="169" fontId="0" fillId="11" borderId="0" xfId="65" applyFont="1" applyFill="1" applyBorder="1" applyAlignment="1">
      <alignment horizontal="right" vertical="center" wrapText="1"/>
    </xf>
    <xf numFmtId="0" fontId="24" fillId="10" borderId="11" xfId="0" applyFont="1" applyFill="1" applyBorder="1" applyAlignment="1">
      <alignment horizontal="center" vertical="center" wrapText="1"/>
    </xf>
    <xf numFmtId="171" fontId="0" fillId="0" borderId="8" xfId="65" applyNumberFormat="1" applyFont="1" applyBorder="1" applyAlignment="1">
      <alignment horizontal="right" vertical="center" wrapText="1"/>
    </xf>
    <xf numFmtId="171" fontId="0" fillId="0" borderId="9" xfId="65" applyNumberFormat="1" applyFont="1" applyBorder="1" applyAlignment="1">
      <alignment horizontal="right" vertical="center" wrapText="1"/>
    </xf>
    <xf numFmtId="171" fontId="0" fillId="0" borderId="10" xfId="65" applyNumberFormat="1" applyFont="1" applyBorder="1" applyAlignment="1">
      <alignment horizontal="right" vertical="center" wrapText="1"/>
    </xf>
    <xf numFmtId="0" fontId="24" fillId="0" borderId="12" xfId="0" applyFont="1" applyBorder="1" applyAlignment="1">
      <alignment horizontal="left" vertical="center" wrapText="1"/>
    </xf>
    <xf numFmtId="171" fontId="0" fillId="0" borderId="12" xfId="65" applyNumberFormat="1" applyFont="1" applyBorder="1" applyAlignment="1">
      <alignment horizontal="right" vertical="center" wrapText="1"/>
    </xf>
    <xf numFmtId="0" fontId="21" fillId="0" borderId="0" xfId="64" applyAlignment="1">
      <alignment vertical="center"/>
    </xf>
    <xf numFmtId="0" fontId="24" fillId="10" borderId="13"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171" fontId="0" fillId="0" borderId="18" xfId="65" applyNumberFormat="1" applyFont="1" applyBorder="1" applyAlignment="1">
      <alignment horizontal="right" vertical="center" wrapText="1"/>
    </xf>
    <xf numFmtId="169" fontId="0" fillId="0" borderId="19" xfId="65" applyNumberFormat="1" applyFont="1" applyBorder="1" applyAlignment="1">
      <alignment horizontal="righ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171" fontId="0" fillId="0" borderId="21" xfId="65" applyNumberFormat="1" applyFont="1" applyBorder="1" applyAlignment="1">
      <alignment horizontal="right" vertical="center" wrapText="1"/>
    </xf>
    <xf numFmtId="169" fontId="0" fillId="0" borderId="22" xfId="65" applyNumberFormat="1" applyFont="1" applyBorder="1" applyAlignment="1">
      <alignment horizontal="righ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171" fontId="0" fillId="0" borderId="24" xfId="65" applyNumberFormat="1" applyFont="1" applyBorder="1" applyAlignment="1">
      <alignment horizontal="right" vertical="center" wrapText="1"/>
    </xf>
    <xf numFmtId="169" fontId="0" fillId="0" borderId="25" xfId="65" applyNumberFormat="1" applyFont="1" applyBorder="1" applyAlignment="1">
      <alignment horizontal="right" vertical="center" wrapText="1"/>
    </xf>
    <xf numFmtId="0" fontId="0" fillId="0" borderId="26" xfId="0" applyFont="1" applyBorder="1" applyAlignment="1">
      <alignment horizontal="center" vertical="center" wrapText="1"/>
    </xf>
    <xf numFmtId="0" fontId="24" fillId="0" borderId="0" xfId="0" applyFont="1" applyAlignment="1">
      <alignment vertical="center" wrapText="1"/>
    </xf>
    <xf numFmtId="172" fontId="0" fillId="0" borderId="0" xfId="0" applyNumberFormat="1" applyFont="1" applyAlignment="1">
      <alignment vertical="center" wrapText="1"/>
    </xf>
    <xf numFmtId="0" fontId="25" fillId="0" borderId="0" xfId="0" applyFont="1" applyFill="1" applyAlignment="1">
      <alignment horizontal="left" vertical="center"/>
    </xf>
    <xf numFmtId="0" fontId="28" fillId="0" borderId="0" xfId="0" applyFont="1" applyFill="1" applyAlignment="1">
      <alignment horizontal="left" vertical="center"/>
    </xf>
    <xf numFmtId="0" fontId="24" fillId="0" borderId="9" xfId="0" applyFont="1" applyFill="1" applyBorder="1" applyAlignment="1">
      <alignment horizontal="left" vertical="center" wrapText="1"/>
    </xf>
    <xf numFmtId="171" fontId="0" fillId="0" borderId="9" xfId="65" applyNumberFormat="1" applyFont="1" applyFill="1" applyBorder="1" applyAlignment="1">
      <alignment horizontal="right" vertical="center" wrapText="1"/>
    </xf>
    <xf numFmtId="174" fontId="0" fillId="0" borderId="0" xfId="0" applyNumberFormat="1" applyFont="1" applyAlignment="1">
      <alignment vertical="center" wrapText="1"/>
    </xf>
    <xf numFmtId="1" fontId="0" fillId="0" borderId="0" xfId="0" applyNumberFormat="1" applyFont="1" applyAlignment="1">
      <alignment vertical="center" wrapText="1"/>
    </xf>
    <xf numFmtId="0" fontId="1" fillId="0" borderId="0" xfId="0" applyNumberFormat="1" applyFont="1" applyFill="1" applyBorder="1" applyAlignment="1">
      <alignment/>
    </xf>
    <xf numFmtId="0" fontId="0" fillId="0" borderId="0" xfId="0" applyAlignment="1">
      <alignment/>
    </xf>
    <xf numFmtId="0" fontId="1" fillId="34" borderId="27" xfId="0" applyNumberFormat="1" applyFont="1" applyFill="1" applyBorder="1" applyAlignment="1">
      <alignment/>
    </xf>
    <xf numFmtId="4" fontId="1" fillId="0" borderId="27" xfId="0" applyNumberFormat="1" applyFont="1" applyFill="1" applyBorder="1" applyAlignment="1">
      <alignment/>
    </xf>
    <xf numFmtId="0" fontId="1" fillId="0" borderId="27" xfId="0" applyNumberFormat="1" applyFont="1" applyFill="1" applyBorder="1" applyAlignment="1">
      <alignment/>
    </xf>
    <xf numFmtId="169" fontId="0" fillId="0" borderId="28" xfId="65" applyNumberFormat="1" applyFont="1" applyFill="1" applyBorder="1" applyAlignment="1">
      <alignment horizontal="right" vertical="center" wrapText="1"/>
    </xf>
    <xf numFmtId="169" fontId="0" fillId="0" borderId="29" xfId="65" applyNumberFormat="1" applyFont="1" applyFill="1" applyBorder="1" applyAlignment="1">
      <alignment horizontal="right" vertical="center" wrapText="1"/>
    </xf>
    <xf numFmtId="173" fontId="0" fillId="0" borderId="29" xfId="65" applyNumberFormat="1" applyFont="1" applyFill="1" applyBorder="1" applyAlignment="1">
      <alignment horizontal="right" vertical="center" wrapText="1"/>
    </xf>
    <xf numFmtId="169" fontId="0" fillId="0" borderId="30" xfId="65" applyNumberFormat="1" applyFont="1" applyFill="1" applyBorder="1" applyAlignment="1">
      <alignment horizontal="right" vertical="center" wrapText="1"/>
    </xf>
    <xf numFmtId="0" fontId="24" fillId="10" borderId="11" xfId="0" applyFont="1" applyFill="1" applyBorder="1" applyAlignment="1">
      <alignment horizontal="center" vertical="center" wrapText="1"/>
    </xf>
    <xf numFmtId="0" fontId="1" fillId="0" borderId="0" xfId="0" applyNumberFormat="1" applyFont="1" applyFill="1" applyBorder="1" applyAlignment="1">
      <alignment/>
    </xf>
    <xf numFmtId="170" fontId="1" fillId="0" borderId="0" xfId="0" applyNumberFormat="1" applyFont="1" applyFill="1" applyBorder="1" applyAlignment="1">
      <alignment/>
    </xf>
    <xf numFmtId="0" fontId="1" fillId="34" borderId="27" xfId="0" applyNumberFormat="1" applyFont="1" applyFill="1" applyBorder="1" applyAlignment="1">
      <alignment/>
    </xf>
    <xf numFmtId="4" fontId="1" fillId="0" borderId="27" xfId="0" applyNumberFormat="1" applyFont="1" applyFill="1" applyBorder="1" applyAlignment="1">
      <alignment/>
    </xf>
    <xf numFmtId="0" fontId="1" fillId="0" borderId="27" xfId="0" applyNumberFormat="1" applyFont="1" applyFill="1" applyBorder="1" applyAlignment="1">
      <alignment/>
    </xf>
    <xf numFmtId="169" fontId="0" fillId="0" borderId="8" xfId="65" applyFont="1" applyBorder="1" applyAlignment="1">
      <alignment horizontal="right" vertical="center" wrapText="1"/>
    </xf>
    <xf numFmtId="169" fontId="0" fillId="0" borderId="9" xfId="65" applyFont="1" applyBorder="1" applyAlignment="1">
      <alignment horizontal="right" vertical="center" wrapText="1"/>
    </xf>
    <xf numFmtId="169" fontId="0" fillId="0" borderId="10" xfId="65" applyFont="1" applyBorder="1" applyAlignment="1">
      <alignment horizontal="right" vertical="center" wrapText="1"/>
    </xf>
    <xf numFmtId="0" fontId="21" fillId="0" borderId="0" xfId="64" applyAlignment="1">
      <alignment vertical="center" wrapText="1"/>
    </xf>
    <xf numFmtId="3" fontId="1" fillId="0" borderId="27" xfId="0" applyNumberFormat="1" applyFont="1" applyFill="1" applyBorder="1" applyAlignment="1">
      <alignment/>
    </xf>
    <xf numFmtId="0" fontId="0" fillId="9" borderId="0" xfId="0" applyFont="1" applyFill="1" applyAlignment="1">
      <alignment vertical="center" wrapText="1"/>
    </xf>
    <xf numFmtId="0" fontId="0" fillId="13" borderId="0" xfId="0" applyFont="1" applyFill="1" applyAlignment="1">
      <alignment vertical="center" wrapText="1"/>
    </xf>
    <xf numFmtId="0" fontId="0" fillId="35" borderId="0" xfId="0" applyFont="1" applyFill="1" applyAlignment="1">
      <alignment vertical="center" wrapText="1"/>
    </xf>
    <xf numFmtId="0" fontId="0" fillId="17" borderId="0" xfId="0" applyFont="1" applyFill="1" applyAlignment="1">
      <alignment vertical="center" wrapText="1"/>
    </xf>
    <xf numFmtId="0" fontId="0" fillId="21" borderId="0" xfId="0" applyFont="1" applyFill="1" applyAlignment="1">
      <alignment vertical="center" wrapText="1"/>
    </xf>
    <xf numFmtId="0" fontId="0" fillId="25" borderId="0" xfId="0" applyFont="1" applyFill="1" applyAlignment="1">
      <alignment vertical="center" wrapText="1"/>
    </xf>
    <xf numFmtId="0" fontId="0" fillId="27" borderId="0" xfId="0" applyFont="1" applyFill="1" applyAlignment="1">
      <alignment vertical="center" wrapText="1"/>
    </xf>
    <xf numFmtId="0" fontId="0" fillId="29" borderId="0" xfId="0" applyFont="1" applyFill="1" applyAlignment="1">
      <alignment vertical="center" wrapText="1"/>
    </xf>
    <xf numFmtId="0" fontId="0" fillId="24" borderId="0" xfId="0" applyFont="1" applyFill="1" applyAlignment="1">
      <alignment vertical="center" wrapText="1"/>
    </xf>
    <xf numFmtId="169" fontId="0" fillId="11" borderId="7" xfId="65" applyFont="1" applyFill="1" applyBorder="1" applyAlignment="1">
      <alignment horizontal="right" vertical="center" wrapText="1"/>
    </xf>
    <xf numFmtId="0" fontId="0" fillId="36" borderId="0" xfId="0" applyFont="1" applyFill="1" applyAlignment="1">
      <alignment horizontal="left"/>
    </xf>
    <xf numFmtId="170" fontId="1" fillId="0" borderId="0" xfId="0" applyNumberFormat="1" applyFont="1" applyFill="1" applyBorder="1" applyAlignment="1">
      <alignment/>
    </xf>
    <xf numFmtId="0" fontId="1" fillId="15" borderId="27" xfId="0" applyNumberFormat="1" applyFont="1" applyFill="1" applyBorder="1" applyAlignment="1">
      <alignment/>
    </xf>
    <xf numFmtId="4" fontId="1" fillId="37" borderId="27" xfId="0" applyNumberFormat="1" applyFont="1" applyFill="1" applyBorder="1" applyAlignment="1">
      <alignment/>
    </xf>
    <xf numFmtId="0" fontId="1" fillId="37" borderId="27" xfId="0" applyNumberFormat="1" applyFont="1" applyFill="1" applyBorder="1" applyAlignment="1">
      <alignment/>
    </xf>
    <xf numFmtId="171" fontId="0" fillId="0" borderId="9" xfId="65" applyNumberFormat="1" applyFont="1" applyFill="1" applyBorder="1" applyAlignment="1">
      <alignment horizontal="right" vertical="center" wrapText="1"/>
    </xf>
    <xf numFmtId="171" fontId="0" fillId="0" borderId="8" xfId="65" applyNumberFormat="1" applyFont="1" applyBorder="1" applyAlignment="1">
      <alignment horizontal="right" vertical="center" wrapText="1"/>
    </xf>
    <xf numFmtId="171" fontId="0" fillId="0" borderId="9" xfId="65" applyNumberFormat="1" applyFont="1" applyBorder="1" applyAlignment="1">
      <alignment horizontal="right" vertical="center" wrapText="1"/>
    </xf>
    <xf numFmtId="171" fontId="0" fillId="0" borderId="10" xfId="65" applyNumberFormat="1" applyFont="1" applyBorder="1" applyAlignment="1">
      <alignment horizontal="right" vertical="center" wrapText="1"/>
    </xf>
    <xf numFmtId="0" fontId="1" fillId="34" borderId="27" xfId="0" applyNumberFormat="1" applyFont="1" applyFill="1" applyBorder="1" applyAlignment="1">
      <alignment horizontal="centerContinuous"/>
    </xf>
    <xf numFmtId="3" fontId="1" fillId="0" borderId="27" xfId="0" applyNumberFormat="1" applyFont="1" applyFill="1" applyBorder="1" applyAlignment="1">
      <alignment/>
    </xf>
    <xf numFmtId="0" fontId="1" fillId="34" borderId="31" xfId="0" applyNumberFormat="1" applyFont="1" applyFill="1" applyBorder="1" applyAlignment="1">
      <alignment/>
    </xf>
    <xf numFmtId="3" fontId="1" fillId="0" borderId="31" xfId="0" applyNumberFormat="1" applyFont="1" applyFill="1" applyBorder="1" applyAlignment="1">
      <alignment/>
    </xf>
    <xf numFmtId="0" fontId="1" fillId="34" borderId="32" xfId="0" applyNumberFormat="1" applyFont="1" applyFill="1" applyBorder="1" applyAlignment="1">
      <alignment horizontal="centerContinuous"/>
    </xf>
    <xf numFmtId="0" fontId="1" fillId="34" borderId="33" xfId="0" applyNumberFormat="1" applyFont="1" applyFill="1" applyBorder="1" applyAlignment="1">
      <alignment/>
    </xf>
    <xf numFmtId="3" fontId="1" fillId="0" borderId="33" xfId="0" applyNumberFormat="1" applyFont="1" applyFill="1" applyBorder="1" applyAlignment="1">
      <alignment/>
    </xf>
    <xf numFmtId="0" fontId="24" fillId="38" borderId="26" xfId="0" applyFont="1" applyFill="1" applyBorder="1" applyAlignment="1">
      <alignment horizontal="center" vertical="center" wrapText="1"/>
    </xf>
    <xf numFmtId="0" fontId="1" fillId="34" borderId="27" xfId="0" applyNumberFormat="1" applyFont="1" applyFill="1" applyBorder="1" applyAlignment="1">
      <alignment/>
    </xf>
    <xf numFmtId="3" fontId="1" fillId="0" borderId="27" xfId="0" applyNumberFormat="1" applyFont="1" applyFill="1" applyBorder="1" applyAlignment="1">
      <alignment/>
    </xf>
    <xf numFmtId="0" fontId="1" fillId="0" borderId="27" xfId="0" applyNumberFormat="1" applyFont="1" applyFill="1" applyBorder="1" applyAlignment="1">
      <alignment/>
    </xf>
    <xf numFmtId="0" fontId="1" fillId="34" borderId="27" xfId="0" applyNumberFormat="1" applyFont="1" applyFill="1" applyBorder="1" applyAlignment="1">
      <alignment vertical="center" wrapText="1"/>
    </xf>
    <xf numFmtId="0" fontId="1" fillId="34" borderId="27" xfId="0" applyNumberFormat="1" applyFont="1" applyFill="1" applyBorder="1" applyAlignment="1">
      <alignment vertical="center"/>
    </xf>
    <xf numFmtId="169" fontId="0" fillId="0" borderId="29" xfId="65" applyNumberFormat="1" applyFont="1" applyFill="1" applyBorder="1" applyAlignment="1">
      <alignment horizontal="left" vertical="center" wrapText="1"/>
    </xf>
    <xf numFmtId="169" fontId="0" fillId="0" borderId="28" xfId="65" applyNumberFormat="1" applyFont="1" applyFill="1" applyBorder="1" applyAlignment="1">
      <alignment horizontal="left" vertical="center" wrapText="1"/>
    </xf>
    <xf numFmtId="169" fontId="0" fillId="0" borderId="30" xfId="65" applyNumberFormat="1" applyFont="1" applyFill="1" applyBorder="1" applyAlignment="1">
      <alignment horizontal="left" vertical="center" wrapText="1"/>
    </xf>
    <xf numFmtId="169" fontId="0" fillId="0" borderId="34" xfId="65" applyNumberFormat="1" applyFont="1" applyFill="1" applyBorder="1" applyAlignment="1">
      <alignment horizontal="left" vertical="center" wrapText="1"/>
    </xf>
    <xf numFmtId="172" fontId="0" fillId="0" borderId="28" xfId="65" applyNumberFormat="1" applyFont="1" applyFill="1" applyBorder="1" applyAlignment="1">
      <alignment horizontal="right" vertical="center" wrapText="1"/>
    </xf>
    <xf numFmtId="0" fontId="1" fillId="0" borderId="0" xfId="67" applyNumberFormat="1" applyFont="1" applyFill="1" applyBorder="1" applyAlignment="1">
      <alignment/>
      <protection/>
    </xf>
    <xf numFmtId="170" fontId="1" fillId="0" borderId="0" xfId="67" applyNumberFormat="1" applyFont="1" applyFill="1" applyBorder="1" applyAlignment="1">
      <alignment/>
      <protection/>
    </xf>
    <xf numFmtId="172" fontId="0" fillId="0" borderId="29" xfId="65" applyNumberFormat="1" applyFont="1" applyFill="1" applyBorder="1" applyAlignment="1">
      <alignment horizontal="right" vertical="center" wrapText="1"/>
    </xf>
    <xf numFmtId="172" fontId="0" fillId="0" borderId="30" xfId="65" applyNumberFormat="1" applyFont="1" applyFill="1" applyBorder="1" applyAlignment="1">
      <alignment horizontal="right" vertical="center" wrapText="1"/>
    </xf>
    <xf numFmtId="0" fontId="24" fillId="10" borderId="11" xfId="0" applyFont="1" applyFill="1" applyBorder="1" applyAlignment="1">
      <alignment horizontal="center" vertical="center" wrapText="1"/>
    </xf>
    <xf numFmtId="0" fontId="1" fillId="0" borderId="0" xfId="0" applyNumberFormat="1" applyFont="1" applyFill="1" applyBorder="1" applyAlignment="1">
      <alignment/>
    </xf>
    <xf numFmtId="170" fontId="1" fillId="0" borderId="0" xfId="0" applyNumberFormat="1" applyFont="1" applyFill="1" applyBorder="1" applyAlignment="1">
      <alignment/>
    </xf>
    <xf numFmtId="0" fontId="1" fillId="34" borderId="27" xfId="0" applyNumberFormat="1" applyFont="1" applyFill="1" applyBorder="1" applyAlignment="1">
      <alignment/>
    </xf>
    <xf numFmtId="3" fontId="1" fillId="0" borderId="27" xfId="0" applyNumberFormat="1" applyFont="1" applyFill="1" applyBorder="1" applyAlignment="1">
      <alignment/>
    </xf>
    <xf numFmtId="0" fontId="1" fillId="0" borderId="27" xfId="0" applyNumberFormat="1" applyFont="1" applyFill="1" applyBorder="1" applyAlignment="1">
      <alignment/>
    </xf>
    <xf numFmtId="171" fontId="0" fillId="0" borderId="12" xfId="65" applyNumberFormat="1" applyBorder="1" applyAlignment="1">
      <alignment horizontal="right" vertical="center" wrapText="1"/>
    </xf>
    <xf numFmtId="0" fontId="24" fillId="0" borderId="35" xfId="0" applyFont="1" applyBorder="1" applyAlignment="1">
      <alignment horizontal="left" vertical="center" wrapText="1"/>
    </xf>
    <xf numFmtId="0" fontId="27" fillId="0" borderId="0" xfId="66">
      <alignment/>
      <protection/>
    </xf>
    <xf numFmtId="0" fontId="1" fillId="0" borderId="0" xfId="66" applyNumberFormat="1" applyFont="1" applyFill="1" applyBorder="1" applyAlignment="1">
      <alignment/>
      <protection/>
    </xf>
    <xf numFmtId="170" fontId="1" fillId="0" borderId="0" xfId="66" applyNumberFormat="1" applyFont="1" applyFill="1" applyBorder="1" applyAlignment="1">
      <alignment/>
      <protection/>
    </xf>
    <xf numFmtId="0" fontId="1" fillId="34" borderId="27" xfId="66" applyNumberFormat="1" applyFont="1" applyFill="1" applyBorder="1" applyAlignment="1">
      <alignment/>
      <protection/>
    </xf>
    <xf numFmtId="3" fontId="1" fillId="0" borderId="27" xfId="66" applyNumberFormat="1" applyFont="1" applyFill="1" applyBorder="1" applyAlignment="1">
      <alignment/>
      <protection/>
    </xf>
    <xf numFmtId="171" fontId="0" fillId="0" borderId="35" xfId="65" applyNumberFormat="1" applyBorder="1" applyAlignment="1">
      <alignment horizontal="right" vertical="center" wrapText="1"/>
    </xf>
    <xf numFmtId="0" fontId="24" fillId="0" borderId="36" xfId="0" applyFont="1" applyBorder="1" applyAlignment="1">
      <alignment horizontal="left" vertical="center" wrapText="1"/>
    </xf>
    <xf numFmtId="171" fontId="0" fillId="0" borderId="36" xfId="65" applyNumberFormat="1" applyBorder="1" applyAlignment="1">
      <alignment horizontal="right" vertical="center" wrapText="1"/>
    </xf>
    <xf numFmtId="0" fontId="21" fillId="0" borderId="0" xfId="64" applyAlignment="1">
      <alignment vertical="center" wrapText="1"/>
    </xf>
    <xf numFmtId="0" fontId="24" fillId="10" borderId="11" xfId="0" applyFont="1" applyFill="1" applyBorder="1" applyAlignment="1">
      <alignment horizontal="center" vertical="center" wrapText="1"/>
    </xf>
    <xf numFmtId="171" fontId="0" fillId="0" borderId="0" xfId="65" applyNumberFormat="1" applyFont="1" applyFill="1" applyBorder="1" applyAlignment="1">
      <alignment horizontal="right" vertical="center" wrapText="1"/>
    </xf>
    <xf numFmtId="0" fontId="0" fillId="0" borderId="0" xfId="0" applyAlignment="1">
      <alignment vertical="center"/>
    </xf>
    <xf numFmtId="175" fontId="1" fillId="34" borderId="27" xfId="0" applyNumberFormat="1" applyFont="1" applyFill="1" applyBorder="1" applyAlignment="1">
      <alignment/>
    </xf>
    <xf numFmtId="171" fontId="0" fillId="11" borderId="13" xfId="65" applyNumberFormat="1" applyFont="1" applyFill="1" applyBorder="1" applyAlignment="1">
      <alignment horizontal="right" vertical="center" wrapText="1"/>
    </xf>
    <xf numFmtId="0" fontId="1" fillId="34" borderId="37" xfId="0" applyNumberFormat="1" applyFont="1" applyFill="1" applyBorder="1" applyAlignment="1">
      <alignment/>
    </xf>
    <xf numFmtId="0" fontId="1" fillId="34" borderId="38" xfId="0" applyNumberFormat="1" applyFont="1" applyFill="1" applyBorder="1" applyAlignment="1">
      <alignment/>
    </xf>
    <xf numFmtId="0" fontId="1" fillId="34" borderId="39" xfId="0" applyNumberFormat="1" applyFont="1" applyFill="1" applyBorder="1" applyAlignment="1">
      <alignment/>
    </xf>
    <xf numFmtId="0" fontId="1" fillId="34" borderId="40" xfId="0" applyNumberFormat="1" applyFont="1" applyFill="1" applyBorder="1" applyAlignment="1">
      <alignment/>
    </xf>
    <xf numFmtId="0" fontId="1" fillId="34" borderId="41" xfId="0" applyNumberFormat="1" applyFont="1" applyFill="1" applyBorder="1" applyAlignment="1">
      <alignment/>
    </xf>
    <xf numFmtId="0" fontId="1" fillId="34" borderId="42" xfId="0" applyNumberFormat="1" applyFont="1" applyFill="1" applyBorder="1" applyAlignment="1">
      <alignment/>
    </xf>
    <xf numFmtId="3" fontId="1" fillId="0" borderId="43" xfId="0" applyNumberFormat="1" applyFont="1" applyFill="1" applyBorder="1" applyAlignment="1">
      <alignment/>
    </xf>
    <xf numFmtId="3" fontId="1" fillId="0" borderId="44" xfId="0" applyNumberFormat="1" applyFont="1" applyFill="1" applyBorder="1" applyAlignment="1">
      <alignment/>
    </xf>
    <xf numFmtId="3" fontId="1" fillId="0" borderId="45" xfId="0" applyNumberFormat="1" applyFont="1" applyFill="1" applyBorder="1" applyAlignment="1">
      <alignment/>
    </xf>
    <xf numFmtId="0" fontId="1" fillId="0" borderId="43" xfId="0" applyNumberFormat="1" applyFont="1" applyFill="1" applyBorder="1" applyAlignment="1">
      <alignment/>
    </xf>
    <xf numFmtId="0" fontId="1" fillId="0" borderId="31" xfId="0" applyNumberFormat="1" applyFont="1" applyFill="1" applyBorder="1" applyAlignment="1">
      <alignment/>
    </xf>
    <xf numFmtId="0" fontId="1" fillId="0" borderId="44" xfId="0" applyNumberFormat="1" applyFont="1" applyFill="1" applyBorder="1" applyAlignment="1">
      <alignment/>
    </xf>
    <xf numFmtId="0" fontId="1" fillId="0" borderId="45" xfId="0" applyNumberFormat="1" applyFont="1" applyFill="1" applyBorder="1" applyAlignment="1">
      <alignment/>
    </xf>
    <xf numFmtId="0" fontId="1" fillId="0" borderId="46" xfId="0" applyNumberFormat="1" applyFont="1" applyFill="1" applyBorder="1" applyAlignment="1">
      <alignment/>
    </xf>
    <xf numFmtId="3" fontId="1" fillId="0" borderId="47" xfId="0" applyNumberFormat="1" applyFont="1" applyFill="1" applyBorder="1" applyAlignment="1">
      <alignment/>
    </xf>
    <xf numFmtId="0" fontId="1" fillId="0" borderId="47" xfId="0" applyNumberFormat="1" applyFont="1" applyFill="1" applyBorder="1" applyAlignment="1">
      <alignment/>
    </xf>
    <xf numFmtId="3" fontId="1" fillId="0" borderId="48" xfId="0" applyNumberFormat="1" applyFont="1" applyFill="1" applyBorder="1" applyAlignment="1">
      <alignment/>
    </xf>
    <xf numFmtId="3" fontId="1" fillId="0" borderId="49" xfId="0" applyNumberFormat="1" applyFont="1" applyFill="1" applyBorder="1" applyAlignment="1">
      <alignment/>
    </xf>
    <xf numFmtId="3" fontId="1" fillId="0" borderId="50" xfId="0" applyNumberFormat="1" applyFont="1" applyFill="1" applyBorder="1" applyAlignment="1">
      <alignment/>
    </xf>
    <xf numFmtId="0" fontId="1" fillId="0" borderId="50" xfId="0" applyNumberFormat="1" applyFont="1" applyFill="1" applyBorder="1" applyAlignment="1">
      <alignment/>
    </xf>
    <xf numFmtId="3" fontId="1" fillId="0" borderId="51" xfId="0" applyNumberFormat="1" applyFont="1" applyFill="1" applyBorder="1" applyAlignment="1">
      <alignment/>
    </xf>
    <xf numFmtId="3" fontId="1" fillId="0" borderId="46" xfId="0" applyNumberFormat="1" applyFont="1" applyFill="1" applyBorder="1" applyAlignment="1">
      <alignment/>
    </xf>
    <xf numFmtId="169" fontId="0" fillId="0" borderId="0" xfId="65" applyAlignment="1">
      <alignment horizontal="right" vertical="center" wrapText="1"/>
    </xf>
    <xf numFmtId="3" fontId="1" fillId="0" borderId="52" xfId="66" applyNumberFormat="1" applyFont="1" applyFill="1" applyBorder="1" applyAlignment="1">
      <alignment/>
      <protection/>
    </xf>
    <xf numFmtId="169" fontId="0" fillId="0" borderId="52" xfId="65" applyFill="1" applyBorder="1" applyAlignment="1">
      <alignment horizontal="right" vertical="center" wrapText="1"/>
    </xf>
    <xf numFmtId="169" fontId="0" fillId="37" borderId="52" xfId="65" applyFill="1" applyBorder="1" applyAlignment="1">
      <alignment horizontal="right" vertical="center" wrapText="1"/>
    </xf>
    <xf numFmtId="3" fontId="0" fillId="0" borderId="0" xfId="0" applyNumberFormat="1" applyAlignment="1">
      <alignment vertical="center" wrapText="1"/>
    </xf>
    <xf numFmtId="169" fontId="26" fillId="0" borderId="8" xfId="65" applyFont="1" applyBorder="1" applyAlignment="1">
      <alignment horizontal="right" vertical="center" wrapText="1"/>
    </xf>
    <xf numFmtId="171" fontId="0" fillId="0" borderId="9" xfId="0" applyNumberFormat="1" applyFont="1" applyBorder="1" applyAlignment="1">
      <alignment vertical="center" wrapText="1"/>
    </xf>
    <xf numFmtId="171" fontId="0" fillId="0" borderId="10" xfId="0" applyNumberFormat="1" applyFont="1" applyBorder="1" applyAlignment="1">
      <alignment vertical="center" wrapText="1"/>
    </xf>
    <xf numFmtId="0" fontId="24" fillId="10" borderId="11" xfId="0" applyFont="1" applyFill="1" applyBorder="1" applyAlignment="1">
      <alignment horizontal="center" vertical="center" textRotation="90" wrapText="1"/>
    </xf>
    <xf numFmtId="171" fontId="0" fillId="11" borderId="0" xfId="65" applyNumberFormat="1" applyFont="1" applyFill="1" applyBorder="1" applyAlignment="1">
      <alignment horizontal="right" vertical="center" wrapText="1"/>
    </xf>
    <xf numFmtId="171" fontId="0" fillId="11" borderId="0" xfId="0" applyNumberFormat="1" applyFont="1" applyFill="1" applyBorder="1" applyAlignment="1">
      <alignment vertical="center" wrapText="1"/>
    </xf>
    <xf numFmtId="0" fontId="24" fillId="10" borderId="26" xfId="0" applyFont="1" applyFill="1" applyBorder="1" applyAlignment="1">
      <alignment horizontal="center" vertical="center" textRotation="90" wrapText="1"/>
    </xf>
    <xf numFmtId="176" fontId="0" fillId="11" borderId="14" xfId="0" applyNumberFormat="1" applyFont="1" applyFill="1" applyBorder="1" applyAlignment="1">
      <alignment vertical="center" wrapText="1"/>
    </xf>
    <xf numFmtId="176" fontId="0" fillId="0" borderId="53" xfId="0" applyNumberFormat="1" applyFont="1" applyBorder="1" applyAlignment="1">
      <alignment vertical="center" wrapText="1"/>
    </xf>
    <xf numFmtId="0" fontId="24" fillId="36" borderId="8" xfId="0" applyFont="1" applyFill="1" applyBorder="1" applyAlignment="1">
      <alignment horizontal="left" vertical="center" wrapText="1"/>
    </xf>
    <xf numFmtId="171" fontId="0" fillId="36" borderId="8" xfId="0" applyNumberFormat="1" applyFont="1" applyFill="1" applyBorder="1" applyAlignment="1">
      <alignment vertical="center" wrapText="1"/>
    </xf>
    <xf numFmtId="0" fontId="24" fillId="36" borderId="9" xfId="0" applyFont="1" applyFill="1" applyBorder="1" applyAlignment="1">
      <alignment horizontal="left" vertical="center" wrapText="1"/>
    </xf>
    <xf numFmtId="171" fontId="0" fillId="36" borderId="9" xfId="0" applyNumberFormat="1" applyFont="1" applyFill="1" applyBorder="1" applyAlignment="1">
      <alignment vertical="center" wrapText="1"/>
    </xf>
    <xf numFmtId="171" fontId="0" fillId="36" borderId="9" xfId="65" applyNumberFormat="1" applyFont="1" applyFill="1" applyBorder="1" applyAlignment="1">
      <alignment horizontal="right" vertical="center" wrapText="1"/>
    </xf>
    <xf numFmtId="176" fontId="0" fillId="36" borderId="54" xfId="0" applyNumberFormat="1" applyFont="1" applyFill="1" applyBorder="1" applyAlignment="1">
      <alignment vertical="center" wrapText="1"/>
    </xf>
    <xf numFmtId="176" fontId="0" fillId="36" borderId="53" xfId="0" applyNumberFormat="1" applyFont="1" applyFill="1" applyBorder="1" applyAlignment="1">
      <alignment vertical="center" wrapText="1"/>
    </xf>
    <xf numFmtId="171" fontId="0" fillId="0" borderId="35" xfId="0" applyNumberFormat="1" applyFont="1" applyBorder="1" applyAlignment="1">
      <alignment vertical="center" wrapText="1"/>
    </xf>
    <xf numFmtId="176" fontId="0" fillId="0" borderId="55" xfId="0" applyNumberFormat="1" applyFont="1" applyBorder="1" applyAlignment="1">
      <alignment vertical="center" wrapText="1"/>
    </xf>
    <xf numFmtId="176" fontId="0" fillId="0" borderId="56" xfId="0" applyNumberFormat="1" applyFont="1" applyBorder="1" applyAlignment="1">
      <alignment vertical="center" wrapText="1"/>
    </xf>
    <xf numFmtId="171" fontId="0" fillId="11" borderId="0" xfId="0" applyNumberFormat="1" applyFont="1" applyFill="1" applyBorder="1" applyAlignment="1">
      <alignment horizontal="right" vertical="center" wrapText="1"/>
    </xf>
    <xf numFmtId="171" fontId="0" fillId="11" borderId="0" xfId="65" applyNumberFormat="1" applyFont="1" applyFill="1" applyBorder="1" applyAlignment="1">
      <alignment horizontal="right" vertical="center" wrapText="1"/>
    </xf>
    <xf numFmtId="171" fontId="0" fillId="36" borderId="8" xfId="0" applyNumberFormat="1" applyFont="1" applyFill="1" applyBorder="1" applyAlignment="1">
      <alignment horizontal="right" vertical="center" wrapText="1"/>
    </xf>
    <xf numFmtId="171" fontId="0" fillId="36" borderId="9" xfId="0" applyNumberFormat="1" applyFont="1" applyFill="1" applyBorder="1" applyAlignment="1">
      <alignment horizontal="right" vertical="center" wrapText="1"/>
    </xf>
    <xf numFmtId="171" fontId="0" fillId="36" borderId="9" xfId="65" applyNumberFormat="1" applyFont="1" applyFill="1" applyBorder="1" applyAlignment="1">
      <alignment horizontal="right" vertical="center" wrapText="1"/>
    </xf>
    <xf numFmtId="171" fontId="0" fillId="0" borderId="9" xfId="0" applyNumberFormat="1" applyFont="1" applyBorder="1" applyAlignment="1">
      <alignment horizontal="right" vertical="center" wrapText="1"/>
    </xf>
    <xf numFmtId="171" fontId="0" fillId="0" borderId="9" xfId="65" applyNumberFormat="1" applyFont="1" applyBorder="1" applyAlignment="1">
      <alignment horizontal="right" vertical="center" wrapText="1"/>
    </xf>
    <xf numFmtId="171" fontId="0" fillId="0" borderId="35" xfId="0" applyNumberFormat="1" applyFont="1" applyBorder="1" applyAlignment="1">
      <alignment horizontal="right" vertical="center" wrapText="1"/>
    </xf>
    <xf numFmtId="171" fontId="0" fillId="0" borderId="10" xfId="0" applyNumberFormat="1" applyFont="1" applyBorder="1" applyAlignment="1">
      <alignment horizontal="right" vertical="center" wrapText="1"/>
    </xf>
    <xf numFmtId="0" fontId="24" fillId="10" borderId="57" xfId="0" applyFont="1" applyFill="1" applyBorder="1" applyAlignment="1">
      <alignment horizontal="center" vertical="center" textRotation="90" wrapText="1"/>
    </xf>
    <xf numFmtId="0" fontId="0" fillId="39" borderId="0" xfId="0" applyFont="1" applyFill="1" applyAlignment="1">
      <alignment vertical="center" wrapText="1"/>
    </xf>
    <xf numFmtId="0" fontId="21" fillId="0" borderId="0" xfId="64" applyNumberFormat="1" applyAlignment="1">
      <alignment horizontal="left" vertical="center"/>
    </xf>
    <xf numFmtId="0" fontId="23" fillId="0" borderId="0" xfId="27" applyAlignment="1">
      <alignment horizontal="center" vertical="center"/>
    </xf>
    <xf numFmtId="0" fontId="21" fillId="0" borderId="0" xfId="64" applyAlignment="1">
      <alignment vertical="center" wrapText="1"/>
    </xf>
    <xf numFmtId="0" fontId="0" fillId="0" borderId="0" xfId="0" applyFont="1" applyAlignment="1">
      <alignment horizontal="center" vertical="center"/>
    </xf>
    <xf numFmtId="0" fontId="24" fillId="38" borderId="57" xfId="0" applyFont="1" applyFill="1" applyBorder="1" applyAlignment="1">
      <alignment horizontal="center" vertical="center" wrapText="1"/>
    </xf>
    <xf numFmtId="0" fontId="24" fillId="38" borderId="58" xfId="0" applyFont="1" applyFill="1" applyBorder="1" applyAlignment="1">
      <alignment horizontal="center" vertical="center" wrapText="1"/>
    </xf>
    <xf numFmtId="0" fontId="24" fillId="38" borderId="59"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40" borderId="0" xfId="0" applyFont="1" applyFill="1" applyAlignment="1">
      <alignment vertical="center" wrapText="1"/>
    </xf>
    <xf numFmtId="0" fontId="24" fillId="10" borderId="10"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24" fillId="10" borderId="8" xfId="0" applyFont="1" applyFill="1" applyBorder="1" applyAlignment="1">
      <alignment horizontal="center" vertical="center" wrapText="1"/>
    </xf>
    <xf numFmtId="0" fontId="24" fillId="10" borderId="60" xfId="0" applyFont="1" applyFill="1" applyBorder="1" applyAlignment="1">
      <alignment horizontal="center" vertical="center" wrapText="1"/>
    </xf>
    <xf numFmtId="0" fontId="24" fillId="10" borderId="61" xfId="0" applyFont="1" applyFill="1" applyBorder="1" applyAlignment="1">
      <alignment horizontal="center" vertical="center" wrapText="1"/>
    </xf>
    <xf numFmtId="171" fontId="0" fillId="11" borderId="62" xfId="65" applyNumberFormat="1" applyFont="1" applyFill="1" applyBorder="1" applyAlignment="1">
      <alignment horizontal="right" vertical="center" wrapText="1"/>
    </xf>
    <xf numFmtId="171" fontId="0" fillId="0" borderId="63" xfId="65" applyNumberFormat="1" applyFont="1" applyBorder="1" applyAlignment="1">
      <alignment horizontal="right" vertical="center" wrapText="1"/>
    </xf>
    <xf numFmtId="171" fontId="0" fillId="0" borderId="64" xfId="65" applyNumberFormat="1" applyFont="1" applyBorder="1" applyAlignment="1">
      <alignment horizontal="right" vertical="center" wrapText="1"/>
    </xf>
    <xf numFmtId="171" fontId="0" fillId="0" borderId="61" xfId="65" applyNumberFormat="1" applyFont="1" applyBorder="1" applyAlignment="1">
      <alignment horizontal="right" vertical="center" wrapText="1"/>
    </xf>
    <xf numFmtId="0" fontId="24" fillId="10" borderId="65" xfId="0" applyFont="1" applyFill="1" applyBorder="1" applyAlignment="1">
      <alignment horizontal="center" vertical="center" wrapText="1"/>
    </xf>
    <xf numFmtId="0" fontId="24" fillId="10" borderId="66" xfId="0" applyFont="1" applyFill="1" applyBorder="1" applyAlignment="1">
      <alignment horizontal="center" vertical="center" wrapText="1"/>
    </xf>
    <xf numFmtId="171" fontId="0" fillId="11" borderId="67" xfId="65" applyNumberFormat="1" applyFont="1" applyFill="1" applyBorder="1" applyAlignment="1">
      <alignment horizontal="right" vertical="center" wrapText="1"/>
    </xf>
    <xf numFmtId="171" fontId="0" fillId="0" borderId="68" xfId="65" applyNumberFormat="1" applyFont="1" applyBorder="1" applyAlignment="1">
      <alignment horizontal="right" vertical="center" wrapText="1"/>
    </xf>
    <xf numFmtId="171" fontId="0" fillId="0" borderId="69" xfId="65" applyNumberFormat="1" applyFont="1" applyBorder="1" applyAlignment="1">
      <alignment horizontal="right" vertical="center" wrapText="1"/>
    </xf>
    <xf numFmtId="171" fontId="0" fillId="0" borderId="66" xfId="65" applyNumberFormat="1" applyFont="1" applyBorder="1" applyAlignment="1">
      <alignment horizontal="right" vertical="center" wrapText="1"/>
    </xf>
    <xf numFmtId="0" fontId="24" fillId="10" borderId="7" xfId="0" applyFont="1" applyFill="1" applyBorder="1" applyAlignment="1">
      <alignment horizontal="center" vertical="center" wrapText="1"/>
    </xf>
    <xf numFmtId="0" fontId="24" fillId="10" borderId="8" xfId="0" applyFont="1" applyFill="1" applyBorder="1" applyAlignment="1">
      <alignment horizontal="center" vertical="center" wrapText="1"/>
    </xf>
    <xf numFmtId="0" fontId="24" fillId="10" borderId="10" xfId="0" applyFont="1" applyFill="1" applyBorder="1" applyAlignment="1">
      <alignment horizontal="center" vertical="center" wrapText="1"/>
    </xf>
    <xf numFmtId="0" fontId="24" fillId="10" borderId="60" xfId="0" applyFont="1" applyFill="1" applyBorder="1" applyAlignment="1">
      <alignment horizontal="center" vertical="center" wrapText="1"/>
    </xf>
    <xf numFmtId="0" fontId="24" fillId="10" borderId="61" xfId="0" applyFont="1" applyFill="1" applyBorder="1" applyAlignment="1">
      <alignment horizontal="center" vertical="center" wrapText="1"/>
    </xf>
    <xf numFmtId="0" fontId="24" fillId="10" borderId="35" xfId="0" applyFont="1" applyFill="1" applyBorder="1" applyAlignment="1">
      <alignment horizontal="center" vertical="center" wrapText="1"/>
    </xf>
    <xf numFmtId="171" fontId="0" fillId="11" borderId="70" xfId="65" applyNumberFormat="1" applyFont="1" applyFill="1" applyBorder="1" applyAlignment="1">
      <alignment horizontal="right" vertical="center" wrapText="1"/>
    </xf>
    <xf numFmtId="171" fontId="0" fillId="0" borderId="71" xfId="65" applyNumberFormat="1" applyFont="1" applyBorder="1" applyAlignment="1">
      <alignment horizontal="right" vertical="center" wrapText="1"/>
    </xf>
    <xf numFmtId="171" fontId="0" fillId="0" borderId="72" xfId="65" applyNumberFormat="1" applyFont="1" applyBorder="1" applyAlignment="1">
      <alignment horizontal="right" vertical="center" wrapText="1"/>
    </xf>
    <xf numFmtId="171" fontId="0" fillId="0" borderId="73" xfId="65" applyNumberFormat="1" applyFont="1" applyBorder="1" applyAlignment="1">
      <alignment horizontal="right" vertical="center" wrapText="1"/>
    </xf>
    <xf numFmtId="0" fontId="24" fillId="10" borderId="73" xfId="0" applyFont="1" applyFill="1" applyBorder="1" applyAlignment="1">
      <alignment horizontal="center" vertical="center" wrapText="1"/>
    </xf>
    <xf numFmtId="171" fontId="0" fillId="11" borderId="74" xfId="65" applyNumberFormat="1" applyFont="1" applyFill="1" applyBorder="1" applyAlignment="1">
      <alignment horizontal="right" vertical="center" wrapText="1"/>
    </xf>
    <xf numFmtId="0" fontId="24" fillId="10" borderId="75" xfId="0" applyFont="1" applyFill="1" applyBorder="1" applyAlignment="1">
      <alignment horizontal="center" vertical="center" wrapText="1"/>
    </xf>
    <xf numFmtId="171" fontId="0" fillId="11" borderId="76" xfId="65" applyNumberFormat="1" applyFont="1" applyFill="1" applyBorder="1" applyAlignment="1">
      <alignment horizontal="right" vertical="center" wrapText="1"/>
    </xf>
    <xf numFmtId="171" fontId="0" fillId="0" borderId="77" xfId="65" applyNumberFormat="1" applyFont="1" applyBorder="1" applyAlignment="1">
      <alignment horizontal="right" vertical="center" wrapText="1"/>
    </xf>
    <xf numFmtId="171" fontId="0" fillId="0" borderId="78" xfId="65" applyNumberFormat="1" applyFont="1" applyBorder="1" applyAlignment="1">
      <alignment horizontal="right" vertical="center" wrapText="1"/>
    </xf>
    <xf numFmtId="171" fontId="0" fillId="0" borderId="75" xfId="65" applyNumberFormat="1" applyFont="1" applyBorder="1" applyAlignment="1">
      <alignment horizontal="right" vertical="center" wrapText="1"/>
    </xf>
    <xf numFmtId="171" fontId="0" fillId="0" borderId="35" xfId="65" applyNumberFormat="1" applyFont="1" applyBorder="1" applyAlignment="1">
      <alignment horizontal="right" vertical="center" wrapText="1"/>
    </xf>
    <xf numFmtId="0" fontId="0" fillId="0" borderId="0" xfId="0" applyFont="1" applyFill="1" applyBorder="1" applyAlignment="1">
      <alignment horizontal="left" wrapText="1"/>
    </xf>
    <xf numFmtId="0" fontId="24" fillId="11" borderId="13" xfId="0" applyFont="1" applyFill="1" applyBorder="1" applyAlignment="1">
      <alignment horizontal="left" vertical="center" wrapText="1"/>
    </xf>
    <xf numFmtId="0" fontId="0" fillId="0" borderId="8" xfId="0" applyBorder="1" applyAlignment="1">
      <alignment horizontal="center" vertical="center" wrapText="1"/>
    </xf>
    <xf numFmtId="171" fontId="0" fillId="0" borderId="64" xfId="65" applyNumberFormat="1" applyFont="1" applyFill="1" applyBorder="1" applyAlignment="1">
      <alignment horizontal="right" vertical="center" wrapText="1"/>
    </xf>
    <xf numFmtId="0" fontId="0" fillId="0" borderId="79" xfId="0" applyBorder="1" applyAlignment="1">
      <alignment horizontal="center" vertical="center" wrapText="1"/>
    </xf>
    <xf numFmtId="171" fontId="0" fillId="0" borderId="78" xfId="65" applyNumberFormat="1" applyFont="1" applyBorder="1" applyAlignment="1">
      <alignment horizontal="right" vertical="center" wrapText="1"/>
    </xf>
    <xf numFmtId="171" fontId="0" fillId="0" borderId="79" xfId="65" applyNumberFormat="1" applyFont="1" applyBorder="1" applyAlignment="1">
      <alignment horizontal="right" vertical="center" wrapText="1"/>
    </xf>
    <xf numFmtId="171" fontId="0" fillId="0" borderId="75" xfId="65" applyNumberFormat="1" applyFont="1" applyBorder="1" applyAlignment="1">
      <alignment horizontal="right" vertical="center" wrapText="1"/>
    </xf>
    <xf numFmtId="171" fontId="0" fillId="0" borderId="12" xfId="65" applyNumberFormat="1" applyFont="1" applyBorder="1" applyAlignment="1">
      <alignment horizontal="right" vertical="center" wrapText="1"/>
    </xf>
    <xf numFmtId="171" fontId="0" fillId="0" borderId="64" xfId="65" applyNumberFormat="1" applyFont="1" applyFill="1" applyBorder="1" applyAlignment="1">
      <alignment horizontal="right" vertical="center" wrapText="1"/>
    </xf>
    <xf numFmtId="171" fontId="0" fillId="0" borderId="60" xfId="65" applyNumberFormat="1" applyFont="1" applyBorder="1" applyAlignment="1">
      <alignment horizontal="right" vertical="center" wrapText="1"/>
    </xf>
    <xf numFmtId="171" fontId="0" fillId="0" borderId="64" xfId="65" applyNumberFormat="1" applyFont="1" applyBorder="1" applyAlignment="1">
      <alignment horizontal="right" vertical="center" wrapText="1"/>
    </xf>
    <xf numFmtId="171" fontId="0" fillId="0" borderId="61" xfId="65" applyNumberFormat="1" applyFont="1" applyBorder="1" applyAlignment="1">
      <alignment horizontal="right" vertical="center" wrapText="1"/>
    </xf>
    <xf numFmtId="0" fontId="0" fillId="0" borderId="0" xfId="0" applyFont="1" applyFill="1" applyBorder="1" applyAlignment="1">
      <alignment horizontal="left"/>
    </xf>
  </cellXfs>
  <cellStyles count="54">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Banner" xfId="63"/>
    <cellStyle name="Hyperlink" xfId="64"/>
    <cellStyle name="NumberCellStyle" xfId="65"/>
    <cellStyle name="Normal 2" xfId="66"/>
    <cellStyle name="Normal 3" xfId="67"/>
  </cellStyles>
  <dxfs count="2">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customXml" Target="../customXml/item1.xml" /><Relationship Id="rId28" Type="http://schemas.openxmlformats.org/officeDocument/2006/relationships/customXml" Target="../customXml/item2.xml" /><Relationship Id="rId29" Type="http://schemas.openxmlformats.org/officeDocument/2006/relationships/customXml" Target="../customXml/item3.xml" /><Relationship Id="rId30" Type="http://schemas.openxmlformats.org/officeDocument/2006/relationships/customXml" Target="../customXml/item4.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Vegetable</a:t>
            </a:r>
          </a:p>
        </c:rich>
      </c:tx>
      <c:layout>
        <c:manualLayout>
          <c:xMode val="edge"/>
          <c:yMode val="edge"/>
          <c:x val="0.3865"/>
          <c:y val="0.088"/>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EE3B1"/>
              </a:solidFill>
              <a:ln w="19050">
                <a:solidFill>
                  <a:schemeClr val="bg1"/>
                </a:solidFill>
              </a:ln>
            </c:spPr>
          </c:dPt>
          <c:dPt>
            <c:idx val="1"/>
            <c:spPr>
              <a:solidFill>
                <a:schemeClr val="accent4">
                  <a:lumMod val="60000"/>
                  <a:lumOff val="40000"/>
                </a:schemeClr>
              </a:solidFill>
              <a:ln w="19050">
                <a:solidFill>
                  <a:schemeClr val="bg1"/>
                </a:solidFill>
              </a:ln>
            </c:spPr>
          </c:dPt>
          <c:dPt>
            <c:idx val="2"/>
            <c:spPr>
              <a:solidFill>
                <a:schemeClr val="accent1"/>
              </a:solidFill>
              <a:ln w="19050">
                <a:solidFill>
                  <a:schemeClr val="bg1"/>
                </a:solidFill>
              </a:ln>
            </c:spPr>
          </c:dPt>
          <c:dPt>
            <c:idx val="3"/>
            <c:spPr>
              <a:solidFill>
                <a:schemeClr val="accent2"/>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'F1'!$J$9:$J$14</c:f>
              <c:strCache/>
            </c:strRef>
          </c:cat>
          <c:val>
            <c:numRef>
              <c:f>'F1'!$K$9:$K$14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1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EU-28, Intra EU Exports in value, 2017</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'T4'!$D$6:$E$6</c:f>
              <c:strCache/>
            </c:strRef>
          </c:cat>
          <c:val>
            <c:numRef>
              <c:f>'T4'!$D$8:$E$8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EU-28, Intra EU Exports in quantity, 2017</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'T4'!$G$6:$H$6</c:f>
              <c:strCache/>
            </c:strRef>
          </c:cat>
          <c:val>
            <c:numRef>
              <c:f>'T4'!$G$8:$H$8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u="none" baseline="0">
                <a:solidFill>
                  <a:srgbClr val="000000"/>
                </a:solidFill>
                <a:latin typeface="Arial"/>
                <a:ea typeface="Arial"/>
                <a:cs typeface="Arial"/>
              </a:rPr>
              <a:t>Extra</a:t>
            </a:r>
            <a:r>
              <a:rPr lang="en-US" cap="none" sz="900" u="none" baseline="0">
                <a:solidFill>
                  <a:srgbClr val="000000"/>
                </a:solidFill>
                <a:latin typeface="Arial"/>
                <a:ea typeface="Arial"/>
                <a:cs typeface="Arial"/>
              </a:rPr>
              <a:t> </a:t>
            </a:r>
            <a:r>
              <a:rPr lang="en-US" cap="none" sz="900" u="none" baseline="0">
                <a:solidFill>
                  <a:srgbClr val="000000"/>
                </a:solidFill>
                <a:latin typeface="Arial"/>
                <a:ea typeface="Arial"/>
                <a:cs typeface="Arial"/>
              </a:rPr>
              <a:t>EU-28 Exports in value, 2017</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'T5'!$D$7:$E$7</c:f>
              <c:strCache/>
            </c:strRef>
          </c:cat>
          <c:val>
            <c:numRef>
              <c:f>'T5'!$D$8:$E$8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Extra EU-28 Imports in value, 2017</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'T5'!$G$7:$H$7</c:f>
              <c:strCache/>
            </c:strRef>
          </c:cat>
          <c:val>
            <c:numRef>
              <c:f>'T5'!$G$8:$H$8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Fruit</a:t>
            </a:r>
          </a:p>
        </c:rich>
      </c:tx>
      <c:layout>
        <c:manualLayout>
          <c:xMode val="edge"/>
          <c:yMode val="edge"/>
          <c:x val="0.431"/>
          <c:y val="0.04325"/>
        </c:manualLayout>
      </c:layout>
      <c:overlay val="0"/>
      <c:spPr>
        <a:noFill/>
        <a:ln>
          <a:noFill/>
        </a:ln>
      </c:spPr>
    </c:title>
    <c:plotArea>
      <c:layout>
        <c:manualLayout>
          <c:layoutTarget val="inner"/>
          <c:xMode val="edge"/>
          <c:yMode val="edge"/>
          <c:x val="0.25675"/>
          <c:y val="0.266"/>
          <c:w val="0.49375"/>
          <c:h val="0.5625"/>
        </c:manualLayout>
      </c:layout>
      <c:pieChart>
        <c:varyColors val="1"/>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Fruit</a:t>
            </a:r>
          </a:p>
        </c:rich>
      </c:tx>
      <c:layout>
        <c:manualLayout>
          <c:xMode val="edge"/>
          <c:yMode val="edge"/>
          <c:x val="0.44675"/>
          <c:y val="0.0235"/>
        </c:manualLayout>
      </c:layout>
      <c:overlay val="0"/>
      <c:spPr>
        <a:noFill/>
        <a:ln>
          <a:noFill/>
        </a:ln>
      </c:spPr>
    </c:title>
    <c:plotArea>
      <c:layout/>
      <c:barChart>
        <c:barDir val="col"/>
        <c:grouping val="clustered"/>
        <c:varyColors val="0"/>
        <c:ser>
          <c:idx val="1"/>
          <c:order val="0"/>
          <c:tx>
            <c:strRef>
              <c:f>'F4'!$J$6</c:f>
              <c:strCache>
                <c:ptCount val="1"/>
                <c:pt idx="0">
                  <c:v>Exports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'F4'!$H$7:$H$15</c:f>
              <c:strCache/>
            </c:strRef>
          </c:cat>
          <c:val>
            <c:numRef>
              <c:f>'F4'!$J$7:$J$15</c:f>
              <c:numCache/>
            </c:numRef>
          </c:val>
        </c:ser>
        <c:ser>
          <c:idx val="0"/>
          <c:order val="1"/>
          <c:tx>
            <c:strRef>
              <c:f>'F4'!$I$6</c:f>
              <c:strCache>
                <c:ptCount val="1"/>
                <c:pt idx="0">
                  <c:v>Imports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'F4'!$H$7:$H$15</c:f>
              <c:strCache/>
            </c:strRef>
          </c:cat>
          <c:val>
            <c:numRef>
              <c:f>'F4'!$I$7:$I$15</c:f>
              <c:numCache/>
            </c:numRef>
          </c:val>
        </c:ser>
        <c:gapWidth val="100"/>
        <c:axId val="5626055"/>
        <c:axId val="50634496"/>
      </c:barChart>
      <c:catAx>
        <c:axId val="5626055"/>
        <c:scaling>
          <c:orientation val="minMax"/>
        </c:scaling>
        <c:axPos val="b"/>
        <c:delete val="0"/>
        <c:numFmt formatCode="General" sourceLinked="1"/>
        <c:majorTickMark val="none"/>
        <c:minorTickMark val="none"/>
        <c:tickLblPos val="nextTo"/>
        <c:spPr>
          <a:noFill/>
          <a:ln w="9525" cap="flat" cmpd="sng">
            <a:solidFill>
              <a:srgbClr val="000000"/>
            </a:solidFill>
            <a:prstDash val="solid"/>
            <a:round/>
          </a:ln>
        </c:spPr>
        <c:crossAx val="50634496"/>
        <c:crosses val="autoZero"/>
        <c:auto val="1"/>
        <c:lblOffset val="100"/>
        <c:noMultiLvlLbl val="0"/>
      </c:catAx>
      <c:valAx>
        <c:axId val="5063449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626055"/>
        <c:crosses val="autoZero"/>
        <c:crossBetween val="between"/>
        <c:dispUnits>
          <c:builtInUnit val="thousands"/>
        </c:dispUnits>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Vegetable</a:t>
            </a:r>
          </a:p>
        </c:rich>
      </c:tx>
      <c:layout>
        <c:manualLayout>
          <c:xMode val="edge"/>
          <c:yMode val="edge"/>
          <c:x val="0.42325"/>
          <c:y val="0.0195"/>
        </c:manualLayout>
      </c:layout>
      <c:overlay val="0"/>
      <c:spPr>
        <a:noFill/>
        <a:ln>
          <a:noFill/>
        </a:ln>
      </c:spPr>
    </c:title>
    <c:plotArea>
      <c:layout/>
      <c:barChart>
        <c:barDir val="col"/>
        <c:grouping val="clustered"/>
        <c:varyColors val="0"/>
        <c:ser>
          <c:idx val="1"/>
          <c:order val="0"/>
          <c:tx>
            <c:strRef>
              <c:f>'F4'!$J$17</c:f>
              <c:strCache>
                <c:ptCount val="1"/>
                <c:pt idx="0">
                  <c:v>Exports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'F4'!$H$18:$H$25</c:f>
              <c:strCache/>
            </c:strRef>
          </c:cat>
          <c:val>
            <c:numRef>
              <c:f>'F4'!$J$18:$J$25</c:f>
              <c:numCache/>
            </c:numRef>
          </c:val>
        </c:ser>
        <c:ser>
          <c:idx val="0"/>
          <c:order val="1"/>
          <c:tx>
            <c:strRef>
              <c:f>'F4'!$I$17</c:f>
              <c:strCache>
                <c:ptCount val="1"/>
                <c:pt idx="0">
                  <c:v>Imports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'F4'!$H$18:$H$25</c:f>
              <c:strCache/>
            </c:strRef>
          </c:cat>
          <c:val>
            <c:numRef>
              <c:f>'F4'!$I$18:$I$25</c:f>
              <c:numCache/>
            </c:numRef>
          </c:val>
        </c:ser>
        <c:axId val="53057281"/>
        <c:axId val="7753482"/>
      </c:barChart>
      <c:catAx>
        <c:axId val="53057281"/>
        <c:scaling>
          <c:orientation val="minMax"/>
        </c:scaling>
        <c:axPos val="b"/>
        <c:delete val="0"/>
        <c:numFmt formatCode="General" sourceLinked="1"/>
        <c:majorTickMark val="none"/>
        <c:minorTickMark val="none"/>
        <c:tickLblPos val="nextTo"/>
        <c:spPr>
          <a:noFill/>
          <a:ln w="9525" cap="flat" cmpd="sng">
            <a:solidFill>
              <a:srgbClr val="000000"/>
            </a:solidFill>
            <a:prstDash val="solid"/>
            <a:round/>
          </a:ln>
        </c:spPr>
        <c:crossAx val="7753482"/>
        <c:crosses val="autoZero"/>
        <c:auto val="1"/>
        <c:lblOffset val="100"/>
        <c:noMultiLvlLbl val="0"/>
      </c:catAx>
      <c:valAx>
        <c:axId val="7753482"/>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3057281"/>
        <c:crosses val="autoZero"/>
        <c:crossBetween val="between"/>
        <c:dispUnits>
          <c:builtInUnit val="thousands"/>
        </c:dispUnits>
        <c:majorUnit val="100000"/>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Fruit</a:t>
            </a:r>
          </a:p>
        </c:rich>
      </c:tx>
      <c:layout>
        <c:manualLayout>
          <c:xMode val="edge"/>
          <c:yMode val="edge"/>
          <c:x val="0.445"/>
          <c:y val="0.014"/>
        </c:manualLayout>
      </c:layout>
      <c:overlay val="0"/>
      <c:spPr>
        <a:noFill/>
        <a:ln>
          <a:noFill/>
        </a:ln>
      </c:spPr>
    </c:title>
    <c:plotArea>
      <c:layout/>
      <c:barChart>
        <c:barDir val="col"/>
        <c:grouping val="clustered"/>
        <c:varyColors val="0"/>
        <c:ser>
          <c:idx val="2"/>
          <c:order val="0"/>
          <c:tx>
            <c:strRef>
              <c:f>'F5'!$H$10</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8"/>
              <c:pt idx="0">
                <c:v>2008</c:v>
              </c:pt>
              <c:pt idx="1">
                <c:v>2009</c:v>
              </c:pt>
              <c:pt idx="2">
                <c:v>2010</c:v>
              </c:pt>
              <c:pt idx="3">
                <c:v>2011</c:v>
              </c:pt>
              <c:pt idx="4">
                <c:v>2012</c:v>
              </c:pt>
              <c:pt idx="5">
                <c:v>2013</c:v>
              </c:pt>
              <c:pt idx="6">
                <c:v>2014</c:v>
              </c:pt>
              <c:pt idx="7">
                <c:v>2015</c:v>
              </c:pt>
            </c:numLit>
          </c:cat>
          <c:val>
            <c:numRef>
              <c:f>'F5'!$I$10:$S$10</c:f>
              <c:numCache/>
            </c:numRef>
          </c:val>
        </c:ser>
        <c:axId val="2672475"/>
        <c:axId val="24052276"/>
      </c:barChart>
      <c:lineChart>
        <c:grouping val="standard"/>
        <c:varyColors val="0"/>
        <c:ser>
          <c:idx val="0"/>
          <c:order val="1"/>
          <c:tx>
            <c:strRef>
              <c:f>'F5'!$H$8</c:f>
              <c:strCache>
                <c:ptCount val="1"/>
                <c:pt idx="0">
                  <c:v>Exports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'F5'!$I$7:$S$7</c:f>
              <c:numCache/>
            </c:numRef>
          </c:cat>
          <c:val>
            <c:numRef>
              <c:f>'F5'!$I$8:$S$8</c:f>
              <c:numCache/>
            </c:numRef>
          </c:val>
          <c:smooth val="0"/>
        </c:ser>
        <c:ser>
          <c:idx val="1"/>
          <c:order val="2"/>
          <c:tx>
            <c:strRef>
              <c:f>'F5'!$H$9</c:f>
              <c:strCache>
                <c:ptCount val="1"/>
                <c:pt idx="0">
                  <c:v>Imports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'F5'!$I$7:$S$7</c:f>
              <c:numCache/>
            </c:numRef>
          </c:cat>
          <c:val>
            <c:numRef>
              <c:f>'F5'!$I$9:$S$9</c:f>
              <c:numCache/>
            </c:numRef>
          </c:val>
          <c:smooth val="0"/>
        </c:ser>
        <c:marker val="1"/>
        <c:axId val="2672475"/>
        <c:axId val="24052276"/>
      </c:lineChart>
      <c:catAx>
        <c:axId val="2672475"/>
        <c:scaling>
          <c:orientation val="minMax"/>
        </c:scaling>
        <c:axPos val="b"/>
        <c:delete val="0"/>
        <c:numFmt formatCode="General" sourceLinked="0"/>
        <c:majorTickMark val="out"/>
        <c:minorTickMark val="none"/>
        <c:tickLblPos val="low"/>
        <c:spPr>
          <a:ln>
            <a:solidFill>
              <a:srgbClr val="000000"/>
            </a:solidFill>
            <a:prstDash val="solid"/>
          </a:ln>
        </c:spPr>
        <c:crossAx val="24052276"/>
        <c:crosses val="autoZero"/>
        <c:auto val="1"/>
        <c:lblOffset val="100"/>
        <c:noMultiLvlLbl val="0"/>
      </c:catAx>
      <c:valAx>
        <c:axId val="24052276"/>
        <c:scaling>
          <c:orientation val="minMax"/>
        </c:scaling>
        <c:axPos val="l"/>
        <c:majorGridlines>
          <c:spPr>
            <a:ln w="3175">
              <a:solidFill>
                <a:srgbClr val="C0C0C0"/>
              </a:solidFill>
              <a:prstDash val="sysDash"/>
            </a:ln>
          </c:spPr>
        </c:majorGridlines>
        <c:delete val="0"/>
        <c:numFmt formatCode="#,##0_i" sourceLinked="1"/>
        <c:majorTickMark val="out"/>
        <c:minorTickMark val="none"/>
        <c:tickLblPos val="nextTo"/>
        <c:spPr>
          <a:noFill/>
          <a:ln w="9525">
            <a:noFill/>
            <a:prstDash val="solid"/>
            <a:round/>
          </a:ln>
        </c:spPr>
        <c:crossAx val="2672475"/>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Vegetable</a:t>
            </a:r>
          </a:p>
        </c:rich>
      </c:tx>
      <c:layout>
        <c:manualLayout>
          <c:xMode val="edge"/>
          <c:yMode val="edge"/>
          <c:x val="0.41925"/>
          <c:y val="0.014"/>
        </c:manualLayout>
      </c:layout>
      <c:overlay val="0"/>
      <c:spPr>
        <a:noFill/>
        <a:ln>
          <a:noFill/>
        </a:ln>
      </c:spPr>
    </c:title>
    <c:plotArea>
      <c:layout/>
      <c:barChart>
        <c:barDir val="col"/>
        <c:grouping val="clustered"/>
        <c:varyColors val="0"/>
        <c:ser>
          <c:idx val="2"/>
          <c:order val="0"/>
          <c:tx>
            <c:strRef>
              <c:f>'F5'!$H$15</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8"/>
              <c:pt idx="0">
                <c:v>2008</c:v>
              </c:pt>
              <c:pt idx="1">
                <c:v>2009</c:v>
              </c:pt>
              <c:pt idx="2">
                <c:v>2010</c:v>
              </c:pt>
              <c:pt idx="3">
                <c:v>2011</c:v>
              </c:pt>
              <c:pt idx="4">
                <c:v>2012</c:v>
              </c:pt>
              <c:pt idx="5">
                <c:v>2013</c:v>
              </c:pt>
              <c:pt idx="6">
                <c:v>2014</c:v>
              </c:pt>
              <c:pt idx="7">
                <c:v>2015</c:v>
              </c:pt>
            </c:numLit>
          </c:cat>
          <c:val>
            <c:numRef>
              <c:f>'F5'!$I$15:$S$15</c:f>
              <c:numCache/>
            </c:numRef>
          </c:val>
        </c:ser>
        <c:axId val="15143893"/>
        <c:axId val="2077310"/>
      </c:barChart>
      <c:lineChart>
        <c:grouping val="standard"/>
        <c:varyColors val="0"/>
        <c:ser>
          <c:idx val="0"/>
          <c:order val="1"/>
          <c:tx>
            <c:strRef>
              <c:f>'F5'!$H$13</c:f>
              <c:strCache>
                <c:ptCount val="1"/>
                <c:pt idx="0">
                  <c:v>Exports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'F5'!$I$12:$S$12</c:f>
              <c:numCache/>
            </c:numRef>
          </c:cat>
          <c:val>
            <c:numRef>
              <c:f>'F5'!$I$13:$S$13</c:f>
              <c:numCache/>
            </c:numRef>
          </c:val>
          <c:smooth val="0"/>
        </c:ser>
        <c:ser>
          <c:idx val="1"/>
          <c:order val="2"/>
          <c:tx>
            <c:strRef>
              <c:f>'F5'!$H$14</c:f>
              <c:strCache>
                <c:ptCount val="1"/>
                <c:pt idx="0">
                  <c:v>Imports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'F5'!$I$12:$S$12</c:f>
              <c:numCache/>
            </c:numRef>
          </c:cat>
          <c:val>
            <c:numRef>
              <c:f>'F5'!$I$14:$S$14</c:f>
              <c:numCache/>
            </c:numRef>
          </c:val>
          <c:smooth val="0"/>
        </c:ser>
        <c:marker val="1"/>
        <c:axId val="15143893"/>
        <c:axId val="2077310"/>
      </c:lineChart>
      <c:catAx>
        <c:axId val="15143893"/>
        <c:scaling>
          <c:orientation val="minMax"/>
        </c:scaling>
        <c:axPos val="b"/>
        <c:delete val="0"/>
        <c:numFmt formatCode="General" sourceLinked="0"/>
        <c:majorTickMark val="out"/>
        <c:minorTickMark val="none"/>
        <c:tickLblPos val="low"/>
        <c:spPr>
          <a:ln>
            <a:solidFill>
              <a:srgbClr val="000000"/>
            </a:solidFill>
            <a:prstDash val="solid"/>
          </a:ln>
        </c:spPr>
        <c:crossAx val="2077310"/>
        <c:crosses val="autoZero"/>
        <c:auto val="1"/>
        <c:lblOffset val="100"/>
        <c:noMultiLvlLbl val="0"/>
      </c:catAx>
      <c:valAx>
        <c:axId val="2077310"/>
        <c:scaling>
          <c:orientation val="minMax"/>
        </c:scaling>
        <c:axPos val="l"/>
        <c:majorGridlines>
          <c:spPr>
            <a:ln w="3175">
              <a:solidFill>
                <a:srgbClr val="C0C0C0"/>
              </a:solidFill>
              <a:prstDash val="sysDash"/>
            </a:ln>
          </c:spPr>
        </c:majorGridlines>
        <c:delete val="0"/>
        <c:numFmt formatCode="#,##0_i" sourceLinked="1"/>
        <c:majorTickMark val="out"/>
        <c:minorTickMark val="none"/>
        <c:tickLblPos val="nextTo"/>
        <c:spPr>
          <a:noFill/>
          <a:ln w="9525">
            <a:noFill/>
            <a:prstDash val="solid"/>
            <a:round/>
          </a:ln>
        </c:spPr>
        <c:crossAx val="15143893"/>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Fruit</a:t>
            </a:r>
          </a:p>
        </c:rich>
      </c:tx>
      <c:layout>
        <c:manualLayout>
          <c:xMode val="edge"/>
          <c:yMode val="edge"/>
          <c:x val="0.43025"/>
          <c:y val="0.088"/>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EE3B1"/>
              </a:solidFill>
              <a:ln w="19050">
                <a:solidFill>
                  <a:schemeClr val="bg1"/>
                </a:solidFill>
              </a:ln>
            </c:spPr>
          </c:dPt>
          <c:dPt>
            <c:idx val="1"/>
            <c:spPr>
              <a:solidFill>
                <a:schemeClr val="accent1"/>
              </a:solidFill>
              <a:ln w="19050">
                <a:solidFill>
                  <a:schemeClr val="bg1"/>
                </a:solidFill>
              </a:ln>
            </c:spPr>
          </c:dPt>
          <c:dPt>
            <c:idx val="2"/>
            <c:spPr>
              <a:solidFill>
                <a:schemeClr val="accent2"/>
              </a:solidFill>
              <a:ln w="19050">
                <a:solidFill>
                  <a:schemeClr val="bg1"/>
                </a:solidFill>
              </a:ln>
            </c:spPr>
          </c:dPt>
          <c:dPt>
            <c:idx val="3"/>
            <c:spPr>
              <a:solidFill>
                <a:schemeClr val="accent4">
                  <a:lumMod val="60000"/>
                  <a:lumOff val="40000"/>
                </a:schemeClr>
              </a:solidFill>
              <a:ln w="19050">
                <a:solidFill>
                  <a:schemeClr val="bg1"/>
                </a:solidFill>
              </a:ln>
            </c:spPr>
          </c:dPt>
          <c:dPt>
            <c:idx val="4"/>
            <c:spPr>
              <a:solidFill>
                <a:schemeClr val="accent4"/>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'F1'!$G$9:$G$14</c:f>
              <c:strCache/>
            </c:strRef>
          </c:cat>
          <c:val>
            <c:numRef>
              <c:f>'F1'!$H$9:$H$14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Fruit</a:t>
            </a:r>
          </a:p>
        </c:rich>
      </c:tx>
      <c:layout>
        <c:manualLayout>
          <c:xMode val="edge"/>
          <c:yMode val="edge"/>
          <c:x val="0.468"/>
          <c:y val="0.02225"/>
        </c:manualLayout>
      </c:layout>
      <c:overlay val="0"/>
      <c:spPr>
        <a:noFill/>
        <a:ln>
          <a:noFill/>
        </a:ln>
      </c:spPr>
    </c:title>
    <c:plotArea>
      <c:layout/>
      <c:doughnutChart>
        <c:varyColors val="1"/>
        <c:holeSize val="46"/>
      </c:doughnutChart>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Vegetable</a:t>
            </a:r>
          </a:p>
        </c:rich>
      </c:tx>
      <c:layout>
        <c:manualLayout>
          <c:xMode val="edge"/>
          <c:yMode val="edge"/>
          <c:x val="0.37825"/>
          <c:y val="0.046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w="19050">
                <a:solidFill>
                  <a:schemeClr val="bg1"/>
                </a:solidFill>
              </a:ln>
            </c:spPr>
          </c:dPt>
          <c:dPt>
            <c:idx val="1"/>
            <c:spPr>
              <a:solidFill>
                <a:schemeClr val="accent1"/>
              </a:solidFill>
              <a:ln w="19050">
                <a:solidFill>
                  <a:schemeClr val="bg1"/>
                </a:solidFill>
              </a:ln>
            </c:spPr>
          </c:dPt>
          <c:dPt>
            <c:idx val="2"/>
            <c:spPr>
              <a:solidFill>
                <a:schemeClr val="accent3"/>
              </a:solidFill>
              <a:ln w="19050">
                <a:solidFill>
                  <a:schemeClr val="bg1"/>
                </a:solidFill>
              </a:ln>
            </c:spPr>
          </c:dPt>
          <c:dPt>
            <c:idx val="3"/>
            <c:spPr>
              <a:solidFill>
                <a:schemeClr val="accent4">
                  <a:lumMod val="60000"/>
                  <a:lumOff val="40000"/>
                </a:schemeClr>
              </a:solidFill>
              <a:ln w="19050">
                <a:solidFill>
                  <a:schemeClr val="bg1"/>
                </a:solidFill>
              </a:ln>
            </c:spPr>
          </c:dPt>
          <c:dPt>
            <c:idx val="4"/>
            <c:spPr>
              <a:solidFill>
                <a:srgbClr val="BEE3B1"/>
              </a:solidFill>
              <a:ln w="19050">
                <a:solidFill>
                  <a:schemeClr val="bg1"/>
                </a:solidFill>
              </a:ln>
            </c:spPr>
          </c:dPt>
          <c:dPt>
            <c:idx val="5"/>
            <c:spPr>
              <a:solidFill>
                <a:srgbClr val="32AFAF"/>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'F2'!$K$10:$K$15</c:f>
              <c:strCache/>
            </c:strRef>
          </c:cat>
          <c:val>
            <c:numRef>
              <c:f>'F2'!$L$10:$L$15</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Fruit</a:t>
            </a:r>
          </a:p>
        </c:rich>
      </c:tx>
      <c:layout>
        <c:manualLayout>
          <c:xMode val="edge"/>
          <c:yMode val="edge"/>
          <c:x val="0.441"/>
          <c:y val="0.046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4">
                  <a:lumMod val="60000"/>
                  <a:lumOff val="40000"/>
                </a:schemeClr>
              </a:solidFill>
              <a:ln w="19050">
                <a:solidFill>
                  <a:schemeClr val="bg1"/>
                </a:solidFill>
              </a:ln>
            </c:spPr>
          </c:dPt>
          <c:dPt>
            <c:idx val="3"/>
            <c:spPr>
              <a:solidFill>
                <a:srgbClr val="F9C1A7"/>
              </a:solidFill>
              <a:ln w="19050">
                <a:solidFill>
                  <a:schemeClr val="bg1"/>
                </a:solidFill>
              </a:ln>
            </c:spPr>
          </c:dPt>
          <c:dPt>
            <c:idx val="4"/>
            <c:spPr>
              <a:solidFill>
                <a:schemeClr val="accent4"/>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'F2'!$H$10:$H$15</c:f>
              <c:strCache/>
            </c:strRef>
          </c:cat>
          <c:val>
            <c:numRef>
              <c:f>'F2'!$I$10:$I$15</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Vegetable</a:t>
            </a:r>
          </a:p>
        </c:rich>
      </c:tx>
      <c:layout>
        <c:manualLayout>
          <c:xMode val="edge"/>
          <c:yMode val="edge"/>
          <c:x val="0.38"/>
          <c:y val="0.0432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5"/>
              </a:solidFill>
              <a:ln w="19050">
                <a:solidFill>
                  <a:schemeClr val="bg1"/>
                </a:solidFill>
              </a:ln>
            </c:spPr>
          </c:dPt>
          <c:dPt>
            <c:idx val="3"/>
            <c:spPr>
              <a:solidFill>
                <a:schemeClr val="accent3"/>
              </a:solidFill>
              <a:ln w="19050">
                <a:solidFill>
                  <a:schemeClr val="bg1"/>
                </a:solidFill>
              </a:ln>
            </c:spPr>
          </c:dPt>
          <c:dPt>
            <c:idx val="4"/>
            <c:spPr>
              <a:solidFill>
                <a:schemeClr val="accent4">
                  <a:lumMod val="60000"/>
                  <a:lumOff val="40000"/>
                </a:schemeClr>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'F3'!$K$9:$K$14</c:f>
              <c:strCache/>
            </c:strRef>
          </c:cat>
          <c:val>
            <c:numRef>
              <c:f>'F3'!$L$9:$L$14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Fruit</a:t>
            </a:r>
          </a:p>
        </c:rich>
      </c:tx>
      <c:layout>
        <c:manualLayout>
          <c:xMode val="edge"/>
          <c:yMode val="edge"/>
          <c:x val="0.431"/>
          <c:y val="0.0432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4">
                  <a:lumMod val="60000"/>
                  <a:lumOff val="40000"/>
                </a:schemeClr>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'F3'!$H$9:$H$14</c:f>
              <c:strCache/>
            </c:strRef>
          </c:cat>
          <c:val>
            <c:numRef>
              <c:f>'F3'!$I$9:$I$14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rgbClr val="000000"/>
                </a:solidFill>
                <a:latin typeface="Arial"/>
                <a:ea typeface="Arial"/>
                <a:cs typeface="Arial"/>
              </a:rPr>
              <a:t>Apple</a:t>
            </a:r>
          </a:p>
        </c:rich>
      </c:tx>
      <c:layout/>
      <c:overlay val="1"/>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solidFill>
              <a:ln w="19050">
                <a:solidFill>
                  <a:schemeClr val="bg1"/>
                </a:solidFill>
              </a:ln>
            </c:spPr>
          </c:dPt>
          <c:dPt>
            <c:idx val="1"/>
            <c:spPr>
              <a:solidFill>
                <a:schemeClr val="accent4">
                  <a:lumMod val="60000"/>
                  <a:lumOff val="40000"/>
                </a:schemeClr>
              </a:solidFill>
              <a:ln w="19050">
                <a:solidFill>
                  <a:schemeClr val="bg1"/>
                </a:solidFill>
              </a:ln>
            </c:spPr>
          </c:dPt>
          <c:dPt>
            <c:idx val="2"/>
            <c:spPr>
              <a:solidFill>
                <a:schemeClr val="accent2"/>
              </a:solidFill>
              <a:ln w="19050">
                <a:solidFill>
                  <a:schemeClr val="bg1"/>
                </a:solidFill>
              </a:ln>
            </c:spPr>
          </c:dPt>
          <c:dPt>
            <c:idx val="3"/>
            <c:spPr>
              <a:solidFill>
                <a:schemeClr val="accent5"/>
              </a:solidFill>
              <a:ln w="19050">
                <a:solidFill>
                  <a:schemeClr val="bg1"/>
                </a:solidFill>
              </a:ln>
            </c:spPr>
          </c:dPt>
          <c:dPt>
            <c:idx val="4"/>
            <c:spPr>
              <a:solidFill>
                <a:schemeClr val="tx2">
                  <a:lumMod val="40000"/>
                  <a:lumOff val="60000"/>
                </a:schemeClr>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'F3bis'!$H$9:$H$14</c:f>
              <c:strCache/>
            </c:strRef>
          </c:cat>
          <c:val>
            <c:numRef>
              <c:f>'F3bis'!$I$9:$I$14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rgbClr val="000000"/>
                </a:solidFill>
                <a:latin typeface="Arial"/>
                <a:ea typeface="Arial"/>
                <a:cs typeface="Arial"/>
              </a:rPr>
              <a:t>Tomato</a:t>
            </a:r>
          </a:p>
        </c:rich>
      </c:tx>
      <c:layout/>
      <c:overlay val="1"/>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4">
                  <a:lumMod val="60000"/>
                  <a:lumOff val="40000"/>
                </a:schemeClr>
              </a:solidFill>
              <a:ln w="19050">
                <a:solidFill>
                  <a:schemeClr val="bg1"/>
                </a:solidFill>
              </a:ln>
            </c:spPr>
          </c:dPt>
          <c:dPt>
            <c:idx val="2"/>
            <c:spPr>
              <a:solidFill>
                <a:schemeClr val="accent2"/>
              </a:solidFill>
              <a:ln w="19050">
                <a:solidFill>
                  <a:schemeClr val="bg1"/>
                </a:solidFill>
              </a:ln>
            </c:spPr>
          </c:dPt>
          <c:dPt>
            <c:idx val="3"/>
            <c:spPr>
              <a:solidFill>
                <a:schemeClr val="accent5">
                  <a:lumMod val="60000"/>
                  <a:lumOff val="40000"/>
                </a:schemeClr>
              </a:solidFill>
              <a:ln w="19050">
                <a:solidFill>
                  <a:schemeClr val="bg1"/>
                </a:solidFill>
              </a:ln>
            </c:spPr>
          </c:dPt>
          <c:dPt>
            <c:idx val="4"/>
            <c:spPr>
              <a:solidFill>
                <a:schemeClr val="accent3"/>
              </a:solidFill>
              <a:ln w="19050">
                <a:solidFill>
                  <a:schemeClr val="bg1"/>
                </a:solidFill>
              </a:ln>
            </c:spPr>
          </c:dPt>
          <c:dPt>
            <c:idx val="5"/>
            <c:spPr>
              <a:solidFill>
                <a:schemeClr val="accent6"/>
              </a:solidFill>
              <a:ln w="19050">
                <a:solidFill>
                  <a:schemeClr val="bg1"/>
                </a:solidFill>
              </a:ln>
            </c:spPr>
          </c:dPt>
          <c:dLbls>
            <c:dLbl>
              <c:idx val="3"/>
              <c:layout>
                <c:manualLayout>
                  <c:x val="-0.0695"/>
                  <c:y val="0.01375"/>
                </c:manualLayout>
              </c:layout>
              <c:dLblPos val="bestFit"/>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'F3bis'!$K$9:$K$14</c:f>
              <c:strCache/>
            </c:strRef>
          </c:cat>
          <c:val>
            <c:numRef>
              <c:f>'F3bis'!$L$9:$L$14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 Id="rId5" Type="http://schemas.openxmlformats.org/officeDocument/2006/relationships/chart" Target="/xl/charts/chart10.xml" /><Relationship Id="rId6"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 Id="rId5" Type="http://schemas.openxmlformats.org/officeDocument/2006/relationships/chart" Target="/xl/charts/chart12.xml" /><Relationship Id="rId6"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17.xml" /><Relationship Id="rId5"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chart" Target="/xl/charts/chart3.xml" /><Relationship Id="rId7"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8.xml" /><Relationship Id="rId5"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9</xdr:row>
      <xdr:rowOff>47625</xdr:rowOff>
    </xdr:from>
    <xdr:to>
      <xdr:col>10</xdr:col>
      <xdr:colOff>190500</xdr:colOff>
      <xdr:row>15</xdr:row>
      <xdr:rowOff>38100</xdr:rowOff>
    </xdr:to>
    <xdr:sp macro="" textlink="">
      <xdr:nvSpPr>
        <xdr:cNvPr id="3" name="Rounded Rectangle 2"/>
        <xdr:cNvSpPr/>
      </xdr:nvSpPr>
      <xdr:spPr>
        <a:xfrm>
          <a:off x="438150" y="1524000"/>
          <a:ext cx="5848350" cy="904875"/>
        </a:xfrm>
        <a:prstGeom prst="roundRect">
          <a:avLst/>
        </a:prstGeom>
        <a:solidFill>
          <a:srgbClr val="9ED58A"/>
        </a:solidFill>
        <a:ln w="9525">
          <a:noFill/>
        </a:ln>
      </xdr:spPr>
      <xdr:style>
        <a:lnRef idx="2">
          <a:schemeClr val="tx1"/>
        </a:lnRef>
        <a:fillRef idx="1">
          <a:schemeClr val="bg1"/>
        </a:fillRef>
        <a:effectRef idx="0">
          <a:schemeClr val="tx1"/>
        </a:effectRef>
        <a:fontRef idx="minor">
          <a:schemeClr val="tx1"/>
        </a:fontRef>
      </xdr:style>
      <xdr:txBody>
        <a:bodyPr vertOverflow="clip" horzOverflow="clip" lIns="1800000" rtlCol="0" anchor="t"/>
        <a:lstStyle/>
        <a:p>
          <a:pPr algn="l"/>
          <a:r>
            <a:rPr lang="en-GB" sz="1100"/>
            <a:t>This</a:t>
          </a:r>
          <a:r>
            <a:rPr lang="en-GB" sz="1100" baseline="0"/>
            <a:t> workbook contains statistics on the fruit and vegetable sector in the European Union extracted from a range of Eurostat's tables(farm structure survey, annual crop production statistics, agricultural prices, agricultural economics accounts).</a:t>
          </a:r>
          <a:endParaRPr lang="en-GB" sz="1100"/>
        </a:p>
      </xdr:txBody>
    </xdr:sp>
    <xdr:clientData/>
  </xdr:twoCellAnchor>
  <xdr:twoCellAnchor editAs="oneCell">
    <xdr:from>
      <xdr:col>0</xdr:col>
      <xdr:colOff>0</xdr:colOff>
      <xdr:row>0</xdr:row>
      <xdr:rowOff>0</xdr:rowOff>
    </xdr:from>
    <xdr:to>
      <xdr:col>3</xdr:col>
      <xdr:colOff>409575</xdr:colOff>
      <xdr:row>2</xdr:row>
      <xdr:rowOff>47625</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rcRect l="5944" t="28106" r="9156" b="30732"/>
        <a:stretch>
          <a:fillRect/>
        </a:stretch>
      </xdr:blipFill>
      <xdr:spPr>
        <a:xfrm>
          <a:off x="0" y="0"/>
          <a:ext cx="2238375" cy="352425"/>
        </a:xfrm>
        <a:prstGeom prst="rect">
          <a:avLst/>
        </a:prstGeom>
        <a:solidFill>
          <a:srgbClr val="FFFFFF"/>
        </a:solidFill>
        <a:ln>
          <a:noFill/>
        </a:ln>
      </xdr:spPr>
    </xdr:pic>
    <xdr:clientData/>
  </xdr:twoCellAnchor>
  <xdr:twoCellAnchor>
    <xdr:from>
      <xdr:col>0</xdr:col>
      <xdr:colOff>514350</xdr:colOff>
      <xdr:row>4</xdr:row>
      <xdr:rowOff>28575</xdr:rowOff>
    </xdr:from>
    <xdr:to>
      <xdr:col>3</xdr:col>
      <xdr:colOff>285750</xdr:colOff>
      <xdr:row>13</xdr:row>
      <xdr:rowOff>123825</xdr:rowOff>
    </xdr:to>
    <xdr:sp macro="" textlink="">
      <xdr:nvSpPr>
        <xdr:cNvPr id="10" name="Oval 9"/>
        <xdr:cNvSpPr/>
      </xdr:nvSpPr>
      <xdr:spPr>
        <a:xfrm>
          <a:off x="514350" y="742950"/>
          <a:ext cx="1600200" cy="1466850"/>
        </a:xfrm>
        <a:prstGeom prst="ellipse">
          <a:avLst/>
        </a:prstGeom>
        <a:blipFill>
          <a:blip r:embed="rId2"/>
          <a:srcRect/>
          <a:stretch>
            <a:fillRect/>
          </a:stretch>
        </a:blipFill>
        <a:ln w="0" cmpd="sng">
          <a:noFill/>
        </a:ln>
        <a:effectLst>
          <a:outerShdw blurRad="76200" dist="38100" dir="2700000" algn="tl" rotWithShape="0">
            <a:schemeClr val="tx1">
              <a:alpha val="5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BE"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19050</xdr:colOff>
      <xdr:row>39</xdr:row>
      <xdr:rowOff>28575</xdr:rowOff>
    </xdr:from>
    <xdr:to>
      <xdr:col>0</xdr:col>
      <xdr:colOff>276225</xdr:colOff>
      <xdr:row>40</xdr:row>
      <xdr:rowOff>133350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9050" y="7829550"/>
          <a:ext cx="257175" cy="257175"/>
        </a:xfrm>
        <a:prstGeom prst="rect">
          <a:avLst/>
        </a:prstGeom>
        <a:ln>
          <a:noFill/>
        </a:ln>
      </xdr:spPr>
    </xdr:pic>
    <xdr:clientData/>
  </xdr:twoCellAnchor>
  <xdr:oneCellAnchor>
    <xdr:from>
      <xdr:col>9</xdr:col>
      <xdr:colOff>28575</xdr:colOff>
      <xdr:row>5</xdr:row>
      <xdr:rowOff>9525</xdr:rowOff>
    </xdr:from>
    <xdr:ext cx="2867025" cy="3200400"/>
    <xdr:graphicFrame macro="">
      <xdr:nvGraphicFramePr>
        <xdr:cNvPr id="4" name="Chart 3"/>
        <xdr:cNvGraphicFramePr/>
      </xdr:nvGraphicFramePr>
      <xdr:xfrm>
        <a:off x="7115175" y="1152525"/>
        <a:ext cx="2867025" cy="3200400"/>
      </xdr:xfrm>
      <a:graphic>
        <a:graphicData uri="http://schemas.openxmlformats.org/drawingml/2006/chart">
          <c:chart xmlns:c="http://schemas.openxmlformats.org/drawingml/2006/chart" r:id="rId5"/>
        </a:graphicData>
      </a:graphic>
    </xdr:graphicFrame>
    <xdr:clientData/>
  </xdr:oneCellAnchor>
  <xdr:oneCellAnchor>
    <xdr:from>
      <xdr:col>9</xdr:col>
      <xdr:colOff>28575</xdr:colOff>
      <xdr:row>21</xdr:row>
      <xdr:rowOff>19050</xdr:rowOff>
    </xdr:from>
    <xdr:ext cx="2867025" cy="3200400"/>
    <xdr:graphicFrame macro="">
      <xdr:nvGraphicFramePr>
        <xdr:cNvPr id="5" name="Chart 4"/>
        <xdr:cNvGraphicFramePr/>
      </xdr:nvGraphicFramePr>
      <xdr:xfrm>
        <a:off x="7115175" y="4438650"/>
        <a:ext cx="2867025" cy="3200400"/>
      </xdr:xfrm>
      <a:graphic>
        <a:graphicData uri="http://schemas.openxmlformats.org/drawingml/2006/chart">
          <c:chart xmlns:c="http://schemas.openxmlformats.org/drawingml/2006/chart" r:id="rId6"/>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38100</xdr:colOff>
      <xdr:row>39</xdr:row>
      <xdr:rowOff>28575</xdr:rowOff>
    </xdr:from>
    <xdr:to>
      <xdr:col>0</xdr:col>
      <xdr:colOff>295275</xdr:colOff>
      <xdr:row>40</xdr:row>
      <xdr:rowOff>133350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38100" y="6848475"/>
          <a:ext cx="257175" cy="257175"/>
        </a:xfrm>
        <a:prstGeom prst="rect">
          <a:avLst/>
        </a:prstGeom>
        <a:ln>
          <a:noFill/>
        </a:ln>
      </xdr:spPr>
    </xdr:pic>
    <xdr:clientData/>
  </xdr:twoCellAnchor>
  <xdr:oneCellAnchor>
    <xdr:from>
      <xdr:col>9</xdr:col>
      <xdr:colOff>9525</xdr:colOff>
      <xdr:row>2</xdr:row>
      <xdr:rowOff>152400</xdr:rowOff>
    </xdr:from>
    <xdr:ext cx="2867025" cy="2876550"/>
    <xdr:graphicFrame macro="">
      <xdr:nvGraphicFramePr>
        <xdr:cNvPr id="4" name="Chart 3"/>
        <xdr:cNvGraphicFramePr/>
      </xdr:nvGraphicFramePr>
      <xdr:xfrm>
        <a:off x="7277100" y="723900"/>
        <a:ext cx="2867025" cy="2876550"/>
      </xdr:xfrm>
      <a:graphic>
        <a:graphicData uri="http://schemas.openxmlformats.org/drawingml/2006/chart">
          <c:chart xmlns:c="http://schemas.openxmlformats.org/drawingml/2006/chart" r:id="rId5"/>
        </a:graphicData>
      </a:graphic>
    </xdr:graphicFrame>
    <xdr:clientData/>
  </xdr:oneCellAnchor>
  <xdr:oneCellAnchor>
    <xdr:from>
      <xdr:col>9</xdr:col>
      <xdr:colOff>0</xdr:colOff>
      <xdr:row>20</xdr:row>
      <xdr:rowOff>38100</xdr:rowOff>
    </xdr:from>
    <xdr:ext cx="2867025" cy="3048000"/>
    <xdr:graphicFrame macro="">
      <xdr:nvGraphicFramePr>
        <xdr:cNvPr id="5" name="Chart 4"/>
        <xdr:cNvGraphicFramePr/>
      </xdr:nvGraphicFramePr>
      <xdr:xfrm>
        <a:off x="7267575" y="3619500"/>
        <a:ext cx="2867025" cy="3048000"/>
      </xdr:xfrm>
      <a:graphic>
        <a:graphicData uri="http://schemas.openxmlformats.org/drawingml/2006/chart">
          <c:chart xmlns:c="http://schemas.openxmlformats.org/drawingml/2006/chart" r:id="rId6"/>
        </a:graphicData>
      </a:graphic>
    </xdr:graphicFrame>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1</xdr:col>
      <xdr:colOff>95250</xdr:colOff>
      <xdr:row>4</xdr:row>
      <xdr:rowOff>57150</xdr:rowOff>
    </xdr:from>
    <xdr:to>
      <xdr:col>3</xdr:col>
      <xdr:colOff>247650</xdr:colOff>
      <xdr:row>49</xdr:row>
      <xdr:rowOff>0</xdr:rowOff>
    </xdr:to>
    <xdr:graphicFrame macro="">
      <xdr:nvGraphicFramePr>
        <xdr:cNvPr id="5" name="Chart 4"/>
        <xdr:cNvGraphicFramePr/>
      </xdr:nvGraphicFramePr>
      <xdr:xfrm>
        <a:off x="390525" y="1009650"/>
        <a:ext cx="3238500" cy="6953250"/>
      </xdr:xfrm>
      <a:graphic>
        <a:graphicData uri="http://schemas.openxmlformats.org/drawingml/2006/chart">
          <c:chart xmlns:c="http://schemas.openxmlformats.org/drawingml/2006/chart" r:id="rId4"/>
        </a:graphicData>
      </a:graphic>
    </xdr:graphicFrame>
    <xdr:clientData/>
  </xdr:twoCellAnchor>
  <xdr:twoCellAnchor editAs="absolute">
    <xdr:from>
      <xdr:col>1</xdr:col>
      <xdr:colOff>66675</xdr:colOff>
      <xdr:row>5</xdr:row>
      <xdr:rowOff>38100</xdr:rowOff>
    </xdr:from>
    <xdr:to>
      <xdr:col>4</xdr:col>
      <xdr:colOff>676275</xdr:colOff>
      <xdr:row>26</xdr:row>
      <xdr:rowOff>76200</xdr:rowOff>
    </xdr:to>
    <xdr:graphicFrame macro="">
      <xdr:nvGraphicFramePr>
        <xdr:cNvPr id="10" name="Chart 9"/>
        <xdr:cNvGraphicFramePr/>
      </xdr:nvGraphicFramePr>
      <xdr:xfrm>
        <a:off x="361950" y="1143000"/>
        <a:ext cx="5400675" cy="3390900"/>
      </xdr:xfrm>
      <a:graphic>
        <a:graphicData uri="http://schemas.openxmlformats.org/drawingml/2006/chart">
          <c:chart xmlns:c="http://schemas.openxmlformats.org/drawingml/2006/chart" r:id="rId5"/>
        </a:graphicData>
      </a:graphic>
    </xdr:graphicFrame>
    <xdr:clientData/>
  </xdr:twoCellAnchor>
  <xdr:twoCellAnchor editAs="absolute">
    <xdr:from>
      <xdr:col>1</xdr:col>
      <xdr:colOff>28575</xdr:colOff>
      <xdr:row>28</xdr:row>
      <xdr:rowOff>19050</xdr:rowOff>
    </xdr:from>
    <xdr:to>
      <xdr:col>4</xdr:col>
      <xdr:colOff>638175</xdr:colOff>
      <xdr:row>49</xdr:row>
      <xdr:rowOff>57150</xdr:rowOff>
    </xdr:to>
    <xdr:graphicFrame macro="">
      <xdr:nvGraphicFramePr>
        <xdr:cNvPr id="11" name="Chart 10"/>
        <xdr:cNvGraphicFramePr/>
      </xdr:nvGraphicFramePr>
      <xdr:xfrm>
        <a:off x="323850" y="4781550"/>
        <a:ext cx="5400675" cy="3238500"/>
      </xdr:xfrm>
      <a:graphic>
        <a:graphicData uri="http://schemas.openxmlformats.org/drawingml/2006/chart">
          <c:chart xmlns:c="http://schemas.openxmlformats.org/drawingml/2006/chart" r:id="rId6"/>
        </a:graphicData>
      </a:graphic>
    </xdr:graphicFrame>
    <xdr:clientData/>
  </xdr:twoCellAnchor>
  <xdr:twoCellAnchor editAs="oneCell">
    <xdr:from>
      <xdr:col>3</xdr:col>
      <xdr:colOff>600075</xdr:colOff>
      <xdr:row>51</xdr:row>
      <xdr:rowOff>104775</xdr:rowOff>
    </xdr:from>
    <xdr:to>
      <xdr:col>4</xdr:col>
      <xdr:colOff>485775</xdr:colOff>
      <xdr:row>54</xdr:row>
      <xdr:rowOff>142875</xdr:rowOff>
    </xdr:to>
    <xdr:pic>
      <xdr:nvPicPr>
        <xdr:cNvPr id="6" name="Picture 5"/>
        <xdr:cNvPicPr preferRelativeResize="1">
          <a:picLocks noChangeAspect="1"/>
        </xdr:cNvPicPr>
      </xdr:nvPicPr>
      <xdr:blipFill>
        <a:blip r:link="rId7"/>
        <a:stretch>
          <a:fillRect/>
        </a:stretch>
      </xdr:blipFill>
      <xdr:spPr>
        <a:xfrm>
          <a:off x="3981450" y="8372475"/>
          <a:ext cx="1590675" cy="49530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absolute">
    <xdr:from>
      <xdr:col>0</xdr:col>
      <xdr:colOff>276225</xdr:colOff>
      <xdr:row>4</xdr:row>
      <xdr:rowOff>9525</xdr:rowOff>
    </xdr:from>
    <xdr:to>
      <xdr:col>4</xdr:col>
      <xdr:colOff>590550</xdr:colOff>
      <xdr:row>25</xdr:row>
      <xdr:rowOff>47625</xdr:rowOff>
    </xdr:to>
    <xdr:graphicFrame macro="">
      <xdr:nvGraphicFramePr>
        <xdr:cNvPr id="9" name="Chart 8"/>
        <xdr:cNvGraphicFramePr/>
      </xdr:nvGraphicFramePr>
      <xdr:xfrm>
        <a:off x="276225" y="962025"/>
        <a:ext cx="5400675" cy="3238500"/>
      </xdr:xfrm>
      <a:graphic>
        <a:graphicData uri="http://schemas.openxmlformats.org/drawingml/2006/chart">
          <c:chart xmlns:c="http://schemas.openxmlformats.org/drawingml/2006/chart" r:id="rId4"/>
        </a:graphicData>
      </a:graphic>
    </xdr:graphicFrame>
    <xdr:clientData/>
  </xdr:twoCellAnchor>
  <xdr:twoCellAnchor editAs="absolute">
    <xdr:from>
      <xdr:col>1</xdr:col>
      <xdr:colOff>0</xdr:colOff>
      <xdr:row>27</xdr:row>
      <xdr:rowOff>95250</xdr:rowOff>
    </xdr:from>
    <xdr:to>
      <xdr:col>4</xdr:col>
      <xdr:colOff>609600</xdr:colOff>
      <xdr:row>48</xdr:row>
      <xdr:rowOff>133350</xdr:rowOff>
    </xdr:to>
    <xdr:graphicFrame macro="">
      <xdr:nvGraphicFramePr>
        <xdr:cNvPr id="10" name="Chart 9"/>
        <xdr:cNvGraphicFramePr/>
      </xdr:nvGraphicFramePr>
      <xdr:xfrm>
        <a:off x="295275" y="4552950"/>
        <a:ext cx="5400675" cy="3238500"/>
      </xdr:xfrm>
      <a:graphic>
        <a:graphicData uri="http://schemas.openxmlformats.org/drawingml/2006/chart">
          <c:chart xmlns:c="http://schemas.openxmlformats.org/drawingml/2006/chart" r:id="rId5"/>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47625</xdr:colOff>
      <xdr:row>13</xdr:row>
      <xdr:rowOff>104775</xdr:rowOff>
    </xdr:from>
    <xdr:to>
      <xdr:col>1</xdr:col>
      <xdr:colOff>9525</xdr:colOff>
      <xdr:row>15</xdr:row>
      <xdr:rowOff>57150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7625" y="3533775"/>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47625</xdr:colOff>
      <xdr:row>49</xdr:row>
      <xdr:rowOff>28575</xdr:rowOff>
    </xdr:from>
    <xdr:to>
      <xdr:col>1</xdr:col>
      <xdr:colOff>9525</xdr:colOff>
      <xdr:row>50</xdr:row>
      <xdr:rowOff>133350</xdr:rowOff>
    </xdr:to>
    <xdr:pic>
      <xdr:nvPicPr>
        <xdr:cNvPr id="4" name="Picture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7625" y="676275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3</xdr:col>
      <xdr:colOff>9525</xdr:colOff>
      <xdr:row>4</xdr:row>
      <xdr:rowOff>9525</xdr:rowOff>
    </xdr:from>
    <xdr:to>
      <xdr:col>4</xdr:col>
      <xdr:colOff>1495425</xdr:colOff>
      <xdr:row>22</xdr:row>
      <xdr:rowOff>9525</xdr:rowOff>
    </xdr:to>
    <xdr:graphicFrame macro="">
      <xdr:nvGraphicFramePr>
        <xdr:cNvPr id="3" name="Chart 2"/>
        <xdr:cNvGraphicFramePr/>
      </xdr:nvGraphicFramePr>
      <xdr:xfrm>
        <a:off x="3390900" y="962025"/>
        <a:ext cx="3190875" cy="2743200"/>
      </xdr:xfrm>
      <a:graphic>
        <a:graphicData uri="http://schemas.openxmlformats.org/drawingml/2006/chart">
          <c:chart xmlns:c="http://schemas.openxmlformats.org/drawingml/2006/chart" r:id="rId4"/>
        </a:graphicData>
      </a:graphic>
    </xdr:graphicFrame>
    <xdr:clientData/>
  </xdr:twoCellAnchor>
  <xdr:twoCellAnchor>
    <xdr:from>
      <xdr:col>3</xdr:col>
      <xdr:colOff>1190625</xdr:colOff>
      <xdr:row>11</xdr:row>
      <xdr:rowOff>0</xdr:rowOff>
    </xdr:from>
    <xdr:to>
      <xdr:col>4</xdr:col>
      <xdr:colOff>352425</xdr:colOff>
      <xdr:row>16</xdr:row>
      <xdr:rowOff>104775</xdr:rowOff>
    </xdr:to>
    <xdr:sp macro="" textlink="$J$16">
      <xdr:nvSpPr>
        <xdr:cNvPr id="4" name="Oval 3"/>
        <xdr:cNvSpPr>
          <a:spLocks noChangeAspect="1"/>
        </xdr:cNvSpPr>
      </xdr:nvSpPr>
      <xdr:spPr>
        <a:xfrm>
          <a:off x="4572000" y="2019300"/>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E17FA8FD-8915-4612-853A-8D85EDBD8A2D}" type="TxLink">
            <a:rPr lang="en-US" sz="800" b="1" i="0" u="none" strike="noStrike">
              <a:solidFill>
                <a:srgbClr val="000000"/>
              </a:solidFill>
              <a:latin typeface="Arial"/>
              <a:cs typeface="Arial"/>
            </a:rPr>
            <a:pPr algn="ctr"/>
            <a:t>EU-28 
0.8 million holdings</a:t>
          </a:fld>
          <a:endParaRPr lang="fr-BE" sz="800"/>
        </a:p>
      </xdr:txBody>
    </xdr:sp>
    <xdr:clientData/>
  </xdr:twoCellAnchor>
  <xdr:twoCellAnchor>
    <xdr:from>
      <xdr:col>0</xdr:col>
      <xdr:colOff>161925</xdr:colOff>
      <xdr:row>4</xdr:row>
      <xdr:rowOff>0</xdr:rowOff>
    </xdr:from>
    <xdr:to>
      <xdr:col>2</xdr:col>
      <xdr:colOff>1676400</xdr:colOff>
      <xdr:row>22</xdr:row>
      <xdr:rowOff>28575</xdr:rowOff>
    </xdr:to>
    <xdr:graphicFrame macro="">
      <xdr:nvGraphicFramePr>
        <xdr:cNvPr id="5" name="Chart 4"/>
        <xdr:cNvGraphicFramePr/>
      </xdr:nvGraphicFramePr>
      <xdr:xfrm>
        <a:off x="161925" y="952500"/>
        <a:ext cx="3190875" cy="2771775"/>
      </xdr:xfrm>
      <a:graphic>
        <a:graphicData uri="http://schemas.openxmlformats.org/drawingml/2006/chart">
          <c:chart xmlns:c="http://schemas.openxmlformats.org/drawingml/2006/chart" r:id="rId5"/>
        </a:graphicData>
      </a:graphic>
    </xdr:graphicFrame>
    <xdr:clientData/>
  </xdr:twoCellAnchor>
  <xdr:twoCellAnchor>
    <xdr:from>
      <xdr:col>1</xdr:col>
      <xdr:colOff>1047750</xdr:colOff>
      <xdr:row>11</xdr:row>
      <xdr:rowOff>0</xdr:rowOff>
    </xdr:from>
    <xdr:to>
      <xdr:col>2</xdr:col>
      <xdr:colOff>533400</xdr:colOff>
      <xdr:row>16</xdr:row>
      <xdr:rowOff>104775</xdr:rowOff>
    </xdr:to>
    <xdr:sp macro="" textlink="$G$16">
      <xdr:nvSpPr>
        <xdr:cNvPr id="6" name="Oval 5"/>
        <xdr:cNvSpPr>
          <a:spLocks noChangeAspect="1"/>
        </xdr:cNvSpPr>
      </xdr:nvSpPr>
      <xdr:spPr>
        <a:xfrm>
          <a:off x="1343025" y="2019300"/>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8621F15E-6E5B-443D-99FA-F6EC5B483C9F}" type="TxLink">
            <a:rPr lang="en-US" sz="800" b="1" i="0" u="none" strike="noStrike">
              <a:solidFill>
                <a:srgbClr val="000000"/>
              </a:solidFill>
              <a:latin typeface="Arial"/>
              <a:cs typeface="Arial"/>
            </a:rPr>
            <a:pPr algn="ctr"/>
            <a:t>EU-28 
1.5 million holdings</a:t>
          </a:fld>
          <a:endParaRPr lang="fr-BE" sz="800"/>
        </a:p>
      </xdr:txBody>
    </xdr:sp>
    <xdr:clientData/>
  </xdr:twoCellAnchor>
  <xdr:twoCellAnchor>
    <xdr:from>
      <xdr:col>3</xdr:col>
      <xdr:colOff>1476375</xdr:colOff>
      <xdr:row>57</xdr:row>
      <xdr:rowOff>76200</xdr:rowOff>
    </xdr:from>
    <xdr:to>
      <xdr:col>4</xdr:col>
      <xdr:colOff>857250</xdr:colOff>
      <xdr:row>62</xdr:row>
      <xdr:rowOff>66675</xdr:rowOff>
    </xdr:to>
    <xdr:sp macro="" textlink="">
      <xdr:nvSpPr>
        <xdr:cNvPr id="7" name="TextBox 6"/>
        <xdr:cNvSpPr txBox="1"/>
      </xdr:nvSpPr>
      <xdr:spPr>
        <a:xfrm>
          <a:off x="4857750" y="9105900"/>
          <a:ext cx="1085850" cy="752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1100" b="1"/>
            <a:t>EU-28</a:t>
          </a:r>
        </a:p>
        <a:p>
          <a:pPr algn="ctr"/>
          <a:r>
            <a:rPr lang="en-GB" sz="1100" b="1"/>
            <a:t>1.5 million</a:t>
          </a:r>
        </a:p>
        <a:p>
          <a:pPr algn="ctr"/>
          <a:r>
            <a:rPr lang="en-GB" sz="1100" b="1"/>
            <a:t>holdings</a:t>
          </a:r>
        </a:p>
      </xdr:txBody>
    </xdr:sp>
    <xdr:clientData/>
  </xdr:twoCellAnchor>
  <xdr:twoCellAnchor>
    <xdr:from>
      <xdr:col>1</xdr:col>
      <xdr:colOff>323850</xdr:colOff>
      <xdr:row>40</xdr:row>
      <xdr:rowOff>9525</xdr:rowOff>
    </xdr:from>
    <xdr:to>
      <xdr:col>10</xdr:col>
      <xdr:colOff>609600</xdr:colOff>
      <xdr:row>77</xdr:row>
      <xdr:rowOff>85725</xdr:rowOff>
    </xdr:to>
    <xdr:graphicFrame macro="">
      <xdr:nvGraphicFramePr>
        <xdr:cNvPr id="8" name="Chart 7"/>
        <xdr:cNvGraphicFramePr/>
      </xdr:nvGraphicFramePr>
      <xdr:xfrm>
        <a:off x="619125" y="6448425"/>
        <a:ext cx="9525000" cy="5715000"/>
      </xdr:xfrm>
      <a:graphic>
        <a:graphicData uri="http://schemas.openxmlformats.org/drawingml/2006/chart">
          <c:chart xmlns:c="http://schemas.openxmlformats.org/drawingml/2006/chart" r:id="rId6"/>
        </a:graphicData>
      </a:graphic>
    </xdr:graphicFrame>
    <xdr:clientData/>
  </xdr:twoCellAnchor>
  <xdr:twoCellAnchor editAs="oneCell">
    <xdr:from>
      <xdr:col>3</xdr:col>
      <xdr:colOff>1685925</xdr:colOff>
      <xdr:row>24</xdr:row>
      <xdr:rowOff>123825</xdr:rowOff>
    </xdr:from>
    <xdr:to>
      <xdr:col>4</xdr:col>
      <xdr:colOff>1571625</xdr:colOff>
      <xdr:row>28</xdr:row>
      <xdr:rowOff>9525</xdr:rowOff>
    </xdr:to>
    <xdr:pic>
      <xdr:nvPicPr>
        <xdr:cNvPr id="12" name="Picture 11"/>
        <xdr:cNvPicPr preferRelativeResize="1">
          <a:picLocks noChangeAspect="1"/>
        </xdr:cNvPicPr>
      </xdr:nvPicPr>
      <xdr:blipFill>
        <a:blip r:link="rId7"/>
        <a:stretch>
          <a:fillRect/>
        </a:stretch>
      </xdr:blipFill>
      <xdr:spPr>
        <a:xfrm>
          <a:off x="5067300" y="4124325"/>
          <a:ext cx="1590675" cy="4953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5" name="Picture 4">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38100</xdr:colOff>
      <xdr:row>51</xdr:row>
      <xdr:rowOff>104775</xdr:rowOff>
    </xdr:from>
    <xdr:to>
      <xdr:col>0</xdr:col>
      <xdr:colOff>295275</xdr:colOff>
      <xdr:row>53</xdr:row>
      <xdr:rowOff>57150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38100" y="843915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3</xdr:col>
      <xdr:colOff>38100</xdr:colOff>
      <xdr:row>5</xdr:row>
      <xdr:rowOff>28575</xdr:rowOff>
    </xdr:from>
    <xdr:to>
      <xdr:col>4</xdr:col>
      <xdr:colOff>1571625</xdr:colOff>
      <xdr:row>23</xdr:row>
      <xdr:rowOff>114300</xdr:rowOff>
    </xdr:to>
    <xdr:graphicFrame macro="">
      <xdr:nvGraphicFramePr>
        <xdr:cNvPr id="3" name="Chart 2"/>
        <xdr:cNvGraphicFramePr/>
      </xdr:nvGraphicFramePr>
      <xdr:xfrm>
        <a:off x="3419475" y="1133475"/>
        <a:ext cx="3238500" cy="2828925"/>
      </xdr:xfrm>
      <a:graphic>
        <a:graphicData uri="http://schemas.openxmlformats.org/drawingml/2006/chart">
          <c:chart xmlns:c="http://schemas.openxmlformats.org/drawingml/2006/chart" r:id="rId4"/>
        </a:graphicData>
      </a:graphic>
    </xdr:graphicFrame>
    <xdr:clientData/>
  </xdr:twoCellAnchor>
  <xdr:twoCellAnchor>
    <xdr:from>
      <xdr:col>3</xdr:col>
      <xdr:colOff>1238250</xdr:colOff>
      <xdr:row>12</xdr:row>
      <xdr:rowOff>76200</xdr:rowOff>
    </xdr:from>
    <xdr:to>
      <xdr:col>4</xdr:col>
      <xdr:colOff>400050</xdr:colOff>
      <xdr:row>18</xdr:row>
      <xdr:rowOff>28575</xdr:rowOff>
    </xdr:to>
    <xdr:sp macro="" textlink="$K$17">
      <xdr:nvSpPr>
        <xdr:cNvPr id="4" name="Oval 3"/>
        <xdr:cNvSpPr>
          <a:spLocks noChangeAspect="1"/>
        </xdr:cNvSpPr>
      </xdr:nvSpPr>
      <xdr:spPr>
        <a:xfrm>
          <a:off x="4619625" y="2247900"/>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E17FA8FD-8915-4612-853A-8D85EDBD8A2D}" type="TxLink">
            <a:rPr lang="en-US" sz="800" b="1" i="0" u="none" strike="noStrike">
              <a:solidFill>
                <a:srgbClr val="000000"/>
              </a:solidFill>
              <a:latin typeface="Arial"/>
              <a:cs typeface="Arial"/>
            </a:rPr>
            <a:pPr algn="ctr"/>
            <a:t>EU-28 
2.2 million ha</a:t>
          </a:fld>
          <a:endParaRPr lang="fr-BE" sz="800"/>
        </a:p>
      </xdr:txBody>
    </xdr:sp>
    <xdr:clientData/>
  </xdr:twoCellAnchor>
  <xdr:twoCellAnchor>
    <xdr:from>
      <xdr:col>0</xdr:col>
      <xdr:colOff>114300</xdr:colOff>
      <xdr:row>5</xdr:row>
      <xdr:rowOff>28575</xdr:rowOff>
    </xdr:from>
    <xdr:to>
      <xdr:col>2</xdr:col>
      <xdr:colOff>1676400</xdr:colOff>
      <xdr:row>23</xdr:row>
      <xdr:rowOff>114300</xdr:rowOff>
    </xdr:to>
    <xdr:graphicFrame macro="">
      <xdr:nvGraphicFramePr>
        <xdr:cNvPr id="5" name="Chart 4"/>
        <xdr:cNvGraphicFramePr/>
      </xdr:nvGraphicFramePr>
      <xdr:xfrm>
        <a:off x="114300" y="1133475"/>
        <a:ext cx="3238500" cy="2828925"/>
      </xdr:xfrm>
      <a:graphic>
        <a:graphicData uri="http://schemas.openxmlformats.org/drawingml/2006/chart">
          <c:chart xmlns:c="http://schemas.openxmlformats.org/drawingml/2006/chart" r:id="rId5"/>
        </a:graphicData>
      </a:graphic>
    </xdr:graphicFrame>
    <xdr:clientData/>
  </xdr:twoCellAnchor>
  <xdr:twoCellAnchor>
    <xdr:from>
      <xdr:col>1</xdr:col>
      <xdr:colOff>1019175</xdr:colOff>
      <xdr:row>12</xdr:row>
      <xdr:rowOff>76200</xdr:rowOff>
    </xdr:from>
    <xdr:to>
      <xdr:col>2</xdr:col>
      <xdr:colOff>504825</xdr:colOff>
      <xdr:row>18</xdr:row>
      <xdr:rowOff>28575</xdr:rowOff>
    </xdr:to>
    <xdr:sp macro="" textlink="$H$17">
      <xdr:nvSpPr>
        <xdr:cNvPr id="6" name="Oval 5"/>
        <xdr:cNvSpPr>
          <a:spLocks noChangeAspect="1"/>
        </xdr:cNvSpPr>
      </xdr:nvSpPr>
      <xdr:spPr>
        <a:xfrm>
          <a:off x="1314450" y="2247900"/>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EEFB9E6A-ADC1-447B-8A7D-DEC8D12FA6ED}" type="TxLink">
            <a:rPr lang="en-US" sz="800" b="1" i="0" u="none" strike="noStrike">
              <a:solidFill>
                <a:srgbClr val="000000"/>
              </a:solidFill>
              <a:latin typeface="Arial"/>
              <a:cs typeface="Arial"/>
            </a:rPr>
            <a:pPr algn="ctr"/>
            <a:t>EU-28 
3.4 million ha</a:t>
          </a:fld>
          <a:endParaRPr lang="fr-BE" sz="800"/>
        </a:p>
      </xdr:txBody>
    </xdr:sp>
    <xdr:clientData/>
  </xdr:twoCellAnchor>
  <xdr:twoCellAnchor editAs="oneCell">
    <xdr:from>
      <xdr:col>4</xdr:col>
      <xdr:colOff>0</xdr:colOff>
      <xdr:row>26</xdr:row>
      <xdr:rowOff>76200</xdr:rowOff>
    </xdr:from>
    <xdr:to>
      <xdr:col>4</xdr:col>
      <xdr:colOff>1590675</xdr:colOff>
      <xdr:row>29</xdr:row>
      <xdr:rowOff>114300</xdr:rowOff>
    </xdr:to>
    <xdr:pic>
      <xdr:nvPicPr>
        <xdr:cNvPr id="7" name="Picture 6"/>
        <xdr:cNvPicPr preferRelativeResize="1">
          <a:picLocks noChangeAspect="1"/>
        </xdr:cNvPicPr>
      </xdr:nvPicPr>
      <xdr:blipFill>
        <a:blip r:link="rId6"/>
        <a:stretch>
          <a:fillRect/>
        </a:stretch>
      </xdr:blipFill>
      <xdr:spPr>
        <a:xfrm>
          <a:off x="5086350" y="4381500"/>
          <a:ext cx="1590675" cy="4953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19050</xdr:colOff>
      <xdr:row>39</xdr:row>
      <xdr:rowOff>114300</xdr:rowOff>
    </xdr:from>
    <xdr:to>
      <xdr:col>0</xdr:col>
      <xdr:colOff>276225</xdr:colOff>
      <xdr:row>41</xdr:row>
      <xdr:rowOff>66675</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9050" y="6734175"/>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3</xdr:col>
      <xdr:colOff>552450</xdr:colOff>
      <xdr:row>4</xdr:row>
      <xdr:rowOff>47625</xdr:rowOff>
    </xdr:from>
    <xdr:to>
      <xdr:col>5</xdr:col>
      <xdr:colOff>381000</xdr:colOff>
      <xdr:row>22</xdr:row>
      <xdr:rowOff>142875</xdr:rowOff>
    </xdr:to>
    <xdr:graphicFrame macro="">
      <xdr:nvGraphicFramePr>
        <xdr:cNvPr id="3" name="Chart 2"/>
        <xdr:cNvGraphicFramePr/>
      </xdr:nvGraphicFramePr>
      <xdr:xfrm>
        <a:off x="3933825" y="1000125"/>
        <a:ext cx="3238500" cy="2838450"/>
      </xdr:xfrm>
      <a:graphic>
        <a:graphicData uri="http://schemas.openxmlformats.org/drawingml/2006/chart">
          <c:chart xmlns:c="http://schemas.openxmlformats.org/drawingml/2006/chart" r:id="rId4"/>
        </a:graphicData>
      </a:graphic>
    </xdr:graphicFrame>
    <xdr:clientData/>
  </xdr:twoCellAnchor>
  <xdr:twoCellAnchor>
    <xdr:from>
      <xdr:col>4</xdr:col>
      <xdr:colOff>47625</xdr:colOff>
      <xdr:row>11</xdr:row>
      <xdr:rowOff>104775</xdr:rowOff>
    </xdr:from>
    <xdr:to>
      <xdr:col>4</xdr:col>
      <xdr:colOff>914400</xdr:colOff>
      <xdr:row>17</xdr:row>
      <xdr:rowOff>57150</xdr:rowOff>
    </xdr:to>
    <xdr:sp macro="" textlink="$K$16">
      <xdr:nvSpPr>
        <xdr:cNvPr id="4" name="Oval 3"/>
        <xdr:cNvSpPr>
          <a:spLocks noChangeAspect="1"/>
        </xdr:cNvSpPr>
      </xdr:nvSpPr>
      <xdr:spPr>
        <a:xfrm>
          <a:off x="5133975" y="2124075"/>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E17FA8FD-8915-4612-853A-8D85EDBD8A2D}" type="TxLink">
            <a:rPr lang="en-US" sz="800" b="1" i="0" u="none" strike="noStrike">
              <a:solidFill>
                <a:srgbClr val="000000"/>
              </a:solidFill>
              <a:latin typeface="Arial"/>
              <a:cs typeface="Arial"/>
            </a:rPr>
            <a:pPr algn="ctr"/>
            <a:t>EU-28 
34.5 million EUR</a:t>
          </a:fld>
          <a:endParaRPr lang="fr-BE" sz="800"/>
        </a:p>
      </xdr:txBody>
    </xdr:sp>
    <xdr:clientData/>
  </xdr:twoCellAnchor>
  <xdr:twoCellAnchor>
    <xdr:from>
      <xdr:col>1</xdr:col>
      <xdr:colOff>95250</xdr:colOff>
      <xdr:row>4</xdr:row>
      <xdr:rowOff>57150</xdr:rowOff>
    </xdr:from>
    <xdr:to>
      <xdr:col>3</xdr:col>
      <xdr:colOff>247650</xdr:colOff>
      <xdr:row>23</xdr:row>
      <xdr:rowOff>0</xdr:rowOff>
    </xdr:to>
    <xdr:graphicFrame macro="">
      <xdr:nvGraphicFramePr>
        <xdr:cNvPr id="5" name="Chart 4"/>
        <xdr:cNvGraphicFramePr/>
      </xdr:nvGraphicFramePr>
      <xdr:xfrm>
        <a:off x="390525" y="1009650"/>
        <a:ext cx="3238500" cy="2838450"/>
      </xdr:xfrm>
      <a:graphic>
        <a:graphicData uri="http://schemas.openxmlformats.org/drawingml/2006/chart">
          <c:chart xmlns:c="http://schemas.openxmlformats.org/drawingml/2006/chart" r:id="rId5"/>
        </a:graphicData>
      </a:graphic>
    </xdr:graphicFrame>
    <xdr:clientData/>
  </xdr:twoCellAnchor>
  <xdr:twoCellAnchor>
    <xdr:from>
      <xdr:col>1</xdr:col>
      <xdr:colOff>1295400</xdr:colOff>
      <xdr:row>11</xdr:row>
      <xdr:rowOff>104775</xdr:rowOff>
    </xdr:from>
    <xdr:to>
      <xdr:col>2</xdr:col>
      <xdr:colOff>781050</xdr:colOff>
      <xdr:row>17</xdr:row>
      <xdr:rowOff>57150</xdr:rowOff>
    </xdr:to>
    <xdr:sp macro="" textlink="$H$16">
      <xdr:nvSpPr>
        <xdr:cNvPr id="6" name="Oval 5"/>
        <xdr:cNvSpPr>
          <a:spLocks noChangeAspect="1"/>
        </xdr:cNvSpPr>
      </xdr:nvSpPr>
      <xdr:spPr>
        <a:xfrm>
          <a:off x="1590675" y="2124075"/>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D4B9BFA4-7E3D-4650-B27E-46EC3D03FA7E}" type="TxLink">
            <a:rPr lang="en-US" sz="800" b="1" i="0" u="none" strike="noStrike">
              <a:solidFill>
                <a:srgbClr val="000000"/>
              </a:solidFill>
              <a:latin typeface="Arial"/>
              <a:cs typeface="Arial"/>
            </a:rPr>
            <a:pPr algn="ctr"/>
            <a:t>EU-28 
22.9 million EUR</a:t>
          </a:fld>
          <a:endParaRPr lang="fr-BE" sz="800"/>
        </a:p>
      </xdr:txBody>
    </xdr:sp>
    <xdr:clientData/>
  </xdr:twoCellAnchor>
  <xdr:twoCellAnchor editAs="oneCell">
    <xdr:from>
      <xdr:col>4</xdr:col>
      <xdr:colOff>390525</xdr:colOff>
      <xdr:row>25</xdr:row>
      <xdr:rowOff>123825</xdr:rowOff>
    </xdr:from>
    <xdr:to>
      <xdr:col>5</xdr:col>
      <xdr:colOff>276225</xdr:colOff>
      <xdr:row>29</xdr:row>
      <xdr:rowOff>9525</xdr:rowOff>
    </xdr:to>
    <xdr:pic>
      <xdr:nvPicPr>
        <xdr:cNvPr id="7" name="Picture 6"/>
        <xdr:cNvPicPr preferRelativeResize="1">
          <a:picLocks noChangeAspect="1"/>
        </xdr:cNvPicPr>
      </xdr:nvPicPr>
      <xdr:blipFill>
        <a:blip r:link="rId6"/>
        <a:stretch>
          <a:fillRect/>
        </a:stretch>
      </xdr:blipFill>
      <xdr:spPr>
        <a:xfrm>
          <a:off x="5476875" y="4276725"/>
          <a:ext cx="1590675" cy="4953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19050</xdr:colOff>
      <xdr:row>39</xdr:row>
      <xdr:rowOff>104775</xdr:rowOff>
    </xdr:from>
    <xdr:to>
      <xdr:col>0</xdr:col>
      <xdr:colOff>276225</xdr:colOff>
      <xdr:row>41</xdr:row>
      <xdr:rowOff>57150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9050" y="672465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1</xdr:col>
      <xdr:colOff>28575</xdr:colOff>
      <xdr:row>4</xdr:row>
      <xdr:rowOff>47625</xdr:rowOff>
    </xdr:from>
    <xdr:to>
      <xdr:col>3</xdr:col>
      <xdr:colOff>180975</xdr:colOff>
      <xdr:row>23</xdr:row>
      <xdr:rowOff>28575</xdr:rowOff>
    </xdr:to>
    <xdr:graphicFrame macro="">
      <xdr:nvGraphicFramePr>
        <xdr:cNvPr id="3" name="Chart 2"/>
        <xdr:cNvGraphicFramePr/>
      </xdr:nvGraphicFramePr>
      <xdr:xfrm>
        <a:off x="323850" y="1000125"/>
        <a:ext cx="3238500" cy="2876550"/>
      </xdr:xfrm>
      <a:graphic>
        <a:graphicData uri="http://schemas.openxmlformats.org/drawingml/2006/chart">
          <c:chart xmlns:c="http://schemas.openxmlformats.org/drawingml/2006/chart" r:id="rId4"/>
        </a:graphicData>
      </a:graphic>
    </xdr:graphicFrame>
    <xdr:clientData/>
  </xdr:twoCellAnchor>
  <xdr:twoCellAnchor>
    <xdr:from>
      <xdr:col>1</xdr:col>
      <xdr:colOff>1228725</xdr:colOff>
      <xdr:row>11</xdr:row>
      <xdr:rowOff>104775</xdr:rowOff>
    </xdr:from>
    <xdr:to>
      <xdr:col>2</xdr:col>
      <xdr:colOff>714375</xdr:colOff>
      <xdr:row>17</xdr:row>
      <xdr:rowOff>57150</xdr:rowOff>
    </xdr:to>
    <xdr:sp macro="" textlink="$H$16">
      <xdr:nvSpPr>
        <xdr:cNvPr id="4" name="Oval 3"/>
        <xdr:cNvSpPr>
          <a:spLocks noChangeAspect="1"/>
        </xdr:cNvSpPr>
      </xdr:nvSpPr>
      <xdr:spPr>
        <a:xfrm>
          <a:off x="1524000" y="2124075"/>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E17FA8FD-8915-4612-853A-8D85EDBD8A2D}" type="TxLink">
            <a:rPr lang="en-US" sz="800" b="1" i="0" u="none" strike="noStrike">
              <a:solidFill>
                <a:srgbClr val="000000"/>
              </a:solidFill>
              <a:latin typeface="Arial"/>
              <a:cs typeface="Arial"/>
            </a:rPr>
            <a:pPr algn="ctr"/>
            <a:t>EU-28 
3.8 million EUR</a:t>
          </a:fld>
          <a:endParaRPr lang="fr-BE" sz="800"/>
        </a:p>
      </xdr:txBody>
    </xdr:sp>
    <xdr:clientData/>
  </xdr:twoCellAnchor>
  <xdr:twoCellAnchor>
    <xdr:from>
      <xdr:col>3</xdr:col>
      <xdr:colOff>266700</xdr:colOff>
      <xdr:row>4</xdr:row>
      <xdr:rowOff>47625</xdr:rowOff>
    </xdr:from>
    <xdr:to>
      <xdr:col>5</xdr:col>
      <xdr:colOff>95250</xdr:colOff>
      <xdr:row>23</xdr:row>
      <xdr:rowOff>28575</xdr:rowOff>
    </xdr:to>
    <xdr:graphicFrame macro="">
      <xdr:nvGraphicFramePr>
        <xdr:cNvPr id="5" name="Chart 4"/>
        <xdr:cNvGraphicFramePr/>
      </xdr:nvGraphicFramePr>
      <xdr:xfrm>
        <a:off x="3648075" y="1000125"/>
        <a:ext cx="3238500" cy="2876550"/>
      </xdr:xfrm>
      <a:graphic>
        <a:graphicData uri="http://schemas.openxmlformats.org/drawingml/2006/chart">
          <c:chart xmlns:c="http://schemas.openxmlformats.org/drawingml/2006/chart" r:id="rId5"/>
        </a:graphicData>
      </a:graphic>
    </xdr:graphicFrame>
    <xdr:clientData/>
  </xdr:twoCellAnchor>
  <xdr:twoCellAnchor>
    <xdr:from>
      <xdr:col>3</xdr:col>
      <xdr:colOff>1466850</xdr:colOff>
      <xdr:row>11</xdr:row>
      <xdr:rowOff>104775</xdr:rowOff>
    </xdr:from>
    <xdr:to>
      <xdr:col>4</xdr:col>
      <xdr:colOff>628650</xdr:colOff>
      <xdr:row>17</xdr:row>
      <xdr:rowOff>57150</xdr:rowOff>
    </xdr:to>
    <xdr:sp macro="" textlink="$K$16">
      <xdr:nvSpPr>
        <xdr:cNvPr id="6" name="Oval 5"/>
        <xdr:cNvSpPr>
          <a:spLocks noChangeAspect="1"/>
        </xdr:cNvSpPr>
      </xdr:nvSpPr>
      <xdr:spPr>
        <a:xfrm>
          <a:off x="4848225" y="2124075"/>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0C8E9A7C-D998-42A0-A390-88E286C60B30}" type="TxLink">
            <a:rPr lang="en-US" sz="800" b="1" i="0" u="none" strike="noStrike">
              <a:solidFill>
                <a:srgbClr val="000000"/>
              </a:solidFill>
              <a:latin typeface="Arial"/>
              <a:cs typeface="Arial"/>
            </a:rPr>
            <a:pPr algn="ctr"/>
            <a:t>EU-28 
7.3 million EUR</a:t>
          </a:fld>
          <a:endParaRPr lang="fr-BE" sz="800"/>
        </a:p>
      </xdr:txBody>
    </xdr:sp>
    <xdr:clientData/>
  </xdr:twoCellAnchor>
</xdr:wsDr>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5FB441"/>
      </a:accent1>
      <a:accent2>
        <a:srgbClr val="F06423"/>
      </a:accent2>
      <a:accent3>
        <a:srgbClr val="286EB4"/>
      </a:accent3>
      <a:accent4>
        <a:srgbClr val="FAA519"/>
      </a:accent4>
      <a:accent5>
        <a:srgbClr val="B9C31E"/>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appsso.eurostat.ec.europa.eu/nui/show.do?query=BOOKMARK_DS-016894_QID_-5882E0A6_UID_-3F171EB0&amp;layout=PRODUCT,B,X,0;REPORTER,B,Y,0;PARTNER,B,Z,0;PERIOD,L,Z,1;FLOW,L,Z,2;INDICATORS,C,Z,3;&amp;zSelection=DS-016894FLOW,1;DS-016894INDICATORS,VALUE_IN_EUROS;DS-016894PARTNER,EU28_EXTRA;DS-016894PERIOD,201752;&amp;rankName1=PARTNER_1_2_-1_2&amp;rankName2=INDICATORS_1_2_-1_2&amp;rankName3=FLOW_1_2_-1_2&amp;rankName4=PERIOD_1_0_0_1&amp;rankName5=PRODUCT_1_2_0_0&amp;rankName6=REPORTER_1_2_0_1&amp;rStp=&amp;cStp=&amp;rDCh=&amp;cDCh=&amp;rDM=true&amp;cDM=true&amp;footnes=false&amp;empty=false&amp;wai=false&amp;time_mode=NONE&amp;time_most_recent=false&amp;lang=EN&amp;cfo=%23%23%23%2C%23%23%23.%23%23%23" TargetMode="External" /><Relationship Id="rId2" Type="http://schemas.openxmlformats.org/officeDocument/2006/relationships/hyperlink" Target="https://appsso.eurostat.ec.europa.eu/nui/show.do?query=BOOKMARK_DS-016890_QID_-5E7FD841_UID_-3F171EB0&amp;layout=INDICATORS,C,X,0;PRODUCT,B,X,1;REPORTER,B,Y,0;PARTNER,C,Z,0;FLOW,L,Z,1;PERIOD,L,Z,2;&amp;zSelection=DS-016890FLOW,1;DS-016890PARTNER,EU28_EXTRA;DS-016890PERIOD,201752;&amp;rankName1=PARTNER_1_2_-1_2&amp;rankName2=FLOW_1_2_-1_2&amp;rankName3=PERIOD_1_0_0_1&amp;rankName4=INDICATORS_1_2_0_0&amp;rankName5=PRODUCT_1_2_1_0&amp;rankName6=REPORTER_1_2_0_1&amp;rStp=&amp;cStp=&amp;rDCh=&amp;cDCh=&amp;rDM=true&amp;cDM=true&amp;footnes=false&amp;empty=false&amp;wai=false&amp;time_mode=NONE&amp;time_most_recent=false&amp;lang=EN&amp;cfo=%23%23%23%2C%23%23%23.%23%23%23"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appsso.eurostat.ec.europa.eu/nui/show.do?query=BOOKMARK_DS-016894_QID_-5882E0A6_UID_-3F171EB0&amp;layout=PRODUCT,B,X,0;REPORTER,B,Y,0;PARTNER,B,Z,0;PERIOD,L,Z,1;FLOW,L,Z,2;INDICATORS,C,Z,3;&amp;zSelection=DS-016894FLOW,1;DS-016894INDICATORS,VALUE_IN_EUROS;DS-016894PARTNER,EU28_EXTRA;DS-016894PERIOD,201752;&amp;rankName1=PARTNER_1_2_-1_2&amp;rankName2=INDICATORS_1_2_-1_2&amp;rankName3=FLOW_1_2_-1_2&amp;rankName4=PERIOD_1_0_0_1&amp;rankName5=PRODUCT_1_2_0_0&amp;rankName6=REPORTER_1_2_0_1&amp;rStp=&amp;cStp=&amp;rDCh=&amp;cDCh=&amp;rDM=true&amp;cDM=true&amp;footnes=false&amp;empty=false&amp;wai=false&amp;time_mode=NONE&amp;time_most_recent=false&amp;lang=EN&amp;cfo=%23%23%23%2C%23%23%23.%23%23%23" TargetMode="External" /><Relationship Id="rId2" Type="http://schemas.openxmlformats.org/officeDocument/2006/relationships/hyperlink" Target="https://appsso.eurostat.ec.europa.eu/nui/show.do?query=BOOKMARK_DS-016890_QID_-5E7FD841_UID_-3F171EB0&amp;layout=INDICATORS,C,X,0;PRODUCT,B,X,1;REPORTER,B,Y,0;PARTNER,C,Z,0;FLOW,L,Z,1;PERIOD,L,Z,2;&amp;zSelection=DS-016890FLOW,1;DS-016890PARTNER,EU28_EXTRA;DS-016890PERIOD,201752;&amp;rankName1=PARTNER_1_2_-1_2&amp;rankName2=FLOW_1_2_-1_2&amp;rankName3=PERIOD_1_0_0_1&amp;rankName4=INDICATORS_1_2_0_0&amp;rankName5=PRODUCT_1_2_1_0&amp;rankName6=REPORTER_1_2_0_1&amp;rStp=&amp;cStp=&amp;rDCh=&amp;cDCh=&amp;rDM=true&amp;cDM=true&amp;footnes=false&amp;empty=false&amp;wai=false&amp;time_mode=NONE&amp;time_most_recent=false&amp;lang=EN&amp;cfo=%23%23%23%2C%23%23%23.%23%23%23"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sso.eurostat.ec.europa.eu/nui/show.do?query=BOOKMARK_DS-066341_QID_-1E4CCF30_UID_-3F171EB0&amp;layout=INDICATORS,C,X,0;PRCCODE,B,Y,0;DECL,L,Z,0;PERIOD,L,Z,1;&amp;zSelection=DS-066341PERIOD,201752;DS-066341DECL,2028;&amp;rankName1=PERIOD_1_0_-1_2&amp;rankName2="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appsso.eurostat.ec.europa.eu/nui/show.do?query=BOOKMARK_DS-866384_QID_188890B2_UID_-3F171EB0&amp;layout=CROPS,L,X,0;GEO,B,Y,0;SO_EUR,L,Z,0;CROPAREA,L,Z,1;TIME,C,Z,2;UNIT,L,Z,3;AGRAREA,L,Z,4;INDICATORS,C,Z,5;&amp;zSelection=DS-866384CROPAREA,TOTAL;DS-866384TIME,2016;DS-866384INDICATORS,OBS_FLAG;DS-866384SO_EUR,TOTAL;DS-866384AGRAREA,TOTAL;DS-866384UNIT,NR;&amp;rankName1=TIME_1_1_-1_2&amp;rankName2=UNIT_1_2_-1_2&amp;rankName3=SO-EUR_1_2_-1_2&amp;rankName4=INDICATORS_1_2_-1_2&amp;rankName5=CROPAREA_1_2_-1_2&amp;rankName6=AGRAREA_1_2_-1_2&amp;rankName7=CROPS_1_2_0_0&amp;rankName8=GEO_1_2_0_1&amp;rStp=&amp;cStp=&amp;rDCh=&amp;cDCh=&amp;rDM=true&amp;cDM=true&amp;footnes=false&amp;empty=false&amp;wai=false&amp;time_mode=NONE&amp;time_most_recent=false&amp;lang=EN&amp;cfo=%23%23%23%2C%23%23%23.%23%23%23" TargetMode="External" /><Relationship Id="rId2" Type="http://schemas.openxmlformats.org/officeDocument/2006/relationships/hyperlink" Target="https://appsso.eurostat.ec.europa.eu/nui/show.do?query=BOOKMARK_DS-866366_QID_725DCFE4_UID_-3F171EB0&amp;layout=FARMTYPE,L,X,0;GEO,B,Y,0;TIME,C,Z,0;CROPS,L,Z,1;SO_EUR,L,Z,2;UNIT,L,Z,3;AGRAREA,L,Z,4;INDICATORS,C,Z,5;&amp;zSelection=DS-866366TIME,2016;DS-866366SO_E"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appsso.eurostat.ec.europa.eu/nui/show.do?query=BOOKMARK_DS-905455_QID_-68A1E8C4_UID_-3F171EB0&amp;layout=CROPS,L,X,0;GEO,B,Y,0;STRUCPRO,L,Z,0;TIME,C,Z,1;INDICATORS,C,Z,2;&amp;zSelection=DS-905455TIME,2017;DS-905455INDICATORS,OBS_FLAG;DS-905455STRUCPRO,AR;&amp;rankName1=INDICATORS_1_2_-1_2&amp;rankName2=STRUCPRO_1_2_-1_2&amp;rankName3=TIME_1_0_1_0&amp;rankName4=CROPS_1_2_0_0&amp;rankName5=GEO_1_2_0_1&amp;rStp=&amp;cStp=&amp;rDCh=&amp;cDCh=&amp;rDM=true&amp;cDM=true&amp;footnes=false&amp;empty=false&amp;wai=false&amp;time_mode=NONE&amp;time_most_recent=false&amp;lang=EN&amp;cfo=%23%23%23%2C%23%23%23.%23%23%23"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appsso.eurostat.ec.europa.eu/nui/show.do?query=BOOKMARK_DS-053046_QID_-5554FCBD_UID_-3F171EB0&amp;layout=ITM_NEWA,B,X,0;GEO,B,Y,0;INDIC_AG,B,Z,0;UNIT,B,Z,1;TIME,C,Z,2;INDICATORS,C,Z,3;&amp;zSelection=DS-053046INDIC_AG,PROD_BP;DS-053046TIME,2017;DS-053046UNIT,MIO_EUR;DS-053046INDICATORS,OBS_FLAG;&amp;rankName1=INDIC-AG_1_2_-1_2&amp;rankName2=UNIT_1_2_-1_2&amp;rankName3=INDICATORS_1_2_-1_2&amp;rankName4=TIME_1_0_1_0&amp;rankName5=ITM-NEWA_1_2_0_0&amp;rankName6=GEO_1_2_0_1&amp;rStp=&amp;cStp=&amp;rDCh=&amp;cDCh=&amp;rDM=true&amp;cDM=true&amp;footnes=false&amp;empty=false&amp;wai=false&amp;time_mode=NONE&amp;time_most_recent=false&amp;lang=EN&amp;cfo=%23%23%23%2C%23%23%23.%23%23%23"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appsso.eurostat.ec.europa.eu/nui/show.do?query=BOOKMARK_DS-053046_QID_-5554FCBD_UID_-3F171EB0&amp;layout=ITM_NEWA,B,X,0;GEO,B,Y,0;INDIC_AG,B,Z,0;UNIT,B,Z,1;TIME,C,Z,2;INDICATORS,C,Z,3;&amp;zSelection=DS-053046INDIC_AG,PROD_BP;DS-053046TIME,2017;DS-053046UNIT,MIO_EUR;DS-053046INDICATORS,OBS_FLAG;&amp;rankName1=INDIC-AG_1_2_-1_2&amp;rankName2=UNIT_1_2_-1_2&amp;rankName3=INDICATORS_1_2_-1_2&amp;rankName4=TIME_1_0_1_0&amp;rankName5=ITM-NEWA_1_2_0_0&amp;rankName6=GEO_1_2_0_1&amp;rStp=&amp;cStp=&amp;rDCh=&amp;cDCh=&amp;rDM=true&amp;cDM=true&amp;footnes=false&amp;empty=false&amp;wai=false&amp;time_mode=NONE&amp;time_most_recent=false&amp;lang=EN&amp;cfo=%23%23%23%2C%23%23%23.%23%23%23"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11"/>
  <sheetViews>
    <sheetView showGridLines="0" showRowColHeaders="0" zoomScale="110" zoomScaleNormal="110" workbookViewId="0" topLeftCell="A10">
      <selection activeCell="B19" sqref="B19:J19"/>
    </sheetView>
  </sheetViews>
  <sheetFormatPr defaultColWidth="0" defaultRowHeight="12"/>
  <cols>
    <col min="1" max="11" width="9.140625" style="1" customWidth="1"/>
    <col min="12" max="16384" width="9.140625" style="1" hidden="1" customWidth="1"/>
  </cols>
  <sheetData>
    <row r="1" ht="12"/>
    <row r="2" ht="12"/>
    <row r="3" ht="12"/>
    <row r="4" spans="4:11" ht="20.25">
      <c r="D4" s="205" t="s">
        <v>133</v>
      </c>
      <c r="E4" s="205"/>
      <c r="F4" s="205"/>
      <c r="G4" s="205"/>
      <c r="H4" s="205"/>
      <c r="I4" s="205"/>
      <c r="J4" s="205"/>
      <c r="K4" s="205"/>
    </row>
    <row r="7" spans="4:11" ht="12">
      <c r="D7" s="207" t="s">
        <v>448</v>
      </c>
      <c r="E7" s="207"/>
      <c r="F7" s="207"/>
      <c r="G7" s="207"/>
      <c r="H7" s="207"/>
      <c r="I7" s="207"/>
      <c r="J7" s="207"/>
      <c r="K7" s="207"/>
    </row>
    <row r="19" spans="2:10" ht="12">
      <c r="B19" s="204" t="s">
        <v>195</v>
      </c>
      <c r="C19" s="204"/>
      <c r="D19" s="204"/>
      <c r="E19" s="204"/>
      <c r="F19" s="204"/>
      <c r="G19" s="204"/>
      <c r="H19" s="204"/>
      <c r="I19" s="204"/>
      <c r="J19" s="204"/>
    </row>
    <row r="20" spans="2:10" ht="12">
      <c r="B20" s="204" t="s">
        <v>196</v>
      </c>
      <c r="C20" s="204"/>
      <c r="D20" s="204"/>
      <c r="E20" s="204"/>
      <c r="F20" s="204"/>
      <c r="G20" s="204"/>
      <c r="H20" s="204"/>
      <c r="I20" s="204"/>
      <c r="J20" s="204"/>
    </row>
    <row r="21" spans="2:11" ht="12">
      <c r="B21" s="206" t="s">
        <v>197</v>
      </c>
      <c r="C21" s="206"/>
      <c r="D21" s="206"/>
      <c r="E21" s="206"/>
      <c r="F21" s="206"/>
      <c r="G21" s="206"/>
      <c r="H21" s="206"/>
      <c r="I21" s="206"/>
      <c r="J21" s="206"/>
      <c r="K21" s="2"/>
    </row>
    <row r="22" spans="2:10" ht="12">
      <c r="B22" s="204" t="s">
        <v>198</v>
      </c>
      <c r="C22" s="204"/>
      <c r="D22" s="204"/>
      <c r="E22" s="204"/>
      <c r="F22" s="204"/>
      <c r="G22" s="204"/>
      <c r="H22" s="204"/>
      <c r="I22" s="204"/>
      <c r="J22" s="204"/>
    </row>
    <row r="23" spans="2:10" ht="12">
      <c r="B23" s="204" t="s">
        <v>151</v>
      </c>
      <c r="C23" s="204"/>
      <c r="D23" s="204"/>
      <c r="E23" s="204"/>
      <c r="F23" s="204"/>
      <c r="G23" s="204"/>
      <c r="H23" s="204"/>
      <c r="I23" s="204"/>
      <c r="J23" s="204"/>
    </row>
    <row r="24" spans="2:10" ht="12">
      <c r="B24" s="204" t="s">
        <v>171</v>
      </c>
      <c r="C24" s="204"/>
      <c r="D24" s="204"/>
      <c r="E24" s="204"/>
      <c r="F24" s="204"/>
      <c r="G24" s="204"/>
      <c r="H24" s="204"/>
      <c r="I24" s="204"/>
      <c r="J24" s="204"/>
    </row>
    <row r="25" spans="2:10" ht="12">
      <c r="B25" s="204" t="s">
        <v>158</v>
      </c>
      <c r="C25" s="204"/>
      <c r="D25" s="204"/>
      <c r="E25" s="204"/>
      <c r="F25" s="204"/>
      <c r="G25" s="204"/>
      <c r="H25" s="204"/>
      <c r="I25" s="204"/>
      <c r="J25" s="204"/>
    </row>
    <row r="26" spans="2:10" ht="12">
      <c r="B26" s="204" t="s">
        <v>173</v>
      </c>
      <c r="C26" s="204"/>
      <c r="D26" s="204"/>
      <c r="E26" s="204"/>
      <c r="F26" s="204"/>
      <c r="G26" s="204"/>
      <c r="H26" s="204"/>
      <c r="I26" s="204"/>
      <c r="J26" s="204"/>
    </row>
    <row r="27" spans="2:10" ht="12">
      <c r="B27" s="204" t="s">
        <v>441</v>
      </c>
      <c r="C27" s="204"/>
      <c r="D27" s="204"/>
      <c r="E27" s="204"/>
      <c r="F27" s="204"/>
      <c r="G27" s="204"/>
      <c r="H27" s="204"/>
      <c r="I27" s="204"/>
      <c r="J27" s="204"/>
    </row>
    <row r="28" spans="2:10" ht="12">
      <c r="B28" s="204" t="s">
        <v>443</v>
      </c>
      <c r="C28" s="204"/>
      <c r="D28" s="204"/>
      <c r="E28" s="204"/>
      <c r="F28" s="204"/>
      <c r="G28" s="204"/>
      <c r="H28" s="204"/>
      <c r="I28" s="204"/>
      <c r="J28" s="204"/>
    </row>
    <row r="29" spans="2:10" ht="12">
      <c r="B29" s="204" t="s">
        <v>523</v>
      </c>
      <c r="C29" s="204"/>
      <c r="D29" s="204"/>
      <c r="E29" s="204"/>
      <c r="F29" s="204"/>
      <c r="G29" s="204"/>
      <c r="H29" s="204"/>
      <c r="I29" s="204"/>
      <c r="J29" s="204"/>
    </row>
    <row r="30" spans="2:10" ht="12">
      <c r="B30" s="204" t="s">
        <v>525</v>
      </c>
      <c r="C30" s="204"/>
      <c r="D30" s="204"/>
      <c r="E30" s="204"/>
      <c r="F30" s="204"/>
      <c r="G30" s="204"/>
      <c r="H30" s="204"/>
      <c r="I30" s="204"/>
      <c r="J30" s="204"/>
    </row>
    <row r="31" spans="2:10" ht="12">
      <c r="B31" s="204" t="s">
        <v>285</v>
      </c>
      <c r="C31" s="204"/>
      <c r="D31" s="204"/>
      <c r="E31" s="204"/>
      <c r="F31" s="204"/>
      <c r="G31" s="204"/>
      <c r="H31" s="204"/>
      <c r="I31" s="204"/>
      <c r="J31" s="204"/>
    </row>
    <row r="32" spans="2:10" ht="12">
      <c r="B32" s="204" t="s">
        <v>349</v>
      </c>
      <c r="C32" s="204"/>
      <c r="D32" s="204"/>
      <c r="E32" s="204"/>
      <c r="F32" s="204"/>
      <c r="G32" s="204"/>
      <c r="H32" s="204"/>
      <c r="I32" s="204"/>
      <c r="J32" s="204"/>
    </row>
    <row r="33" spans="2:10" ht="12">
      <c r="B33" s="204" t="s">
        <v>442</v>
      </c>
      <c r="C33" s="204"/>
      <c r="D33" s="204"/>
      <c r="E33" s="204"/>
      <c r="F33" s="204"/>
      <c r="G33" s="204"/>
      <c r="H33" s="204"/>
      <c r="I33" s="204"/>
      <c r="J33" s="204"/>
    </row>
    <row r="34" spans="2:10" ht="12">
      <c r="B34" s="17"/>
      <c r="C34" s="17"/>
      <c r="D34" s="17"/>
      <c r="E34" s="17"/>
      <c r="F34" s="17"/>
      <c r="G34" s="17"/>
      <c r="H34" s="17"/>
      <c r="I34" s="17"/>
      <c r="J34" s="17"/>
    </row>
    <row r="35" spans="2:10" ht="12">
      <c r="B35" s="17"/>
      <c r="C35" s="17"/>
      <c r="D35" s="17"/>
      <c r="E35" s="17"/>
      <c r="F35" s="17"/>
      <c r="G35" s="17"/>
      <c r="H35" s="17"/>
      <c r="I35" s="17"/>
      <c r="J35" s="17"/>
    </row>
    <row r="36" spans="2:10" ht="12">
      <c r="B36" s="17"/>
      <c r="C36" s="17"/>
      <c r="D36" s="17"/>
      <c r="E36" s="17"/>
      <c r="F36" s="17"/>
      <c r="G36" s="17"/>
      <c r="H36" s="17"/>
      <c r="I36" s="17"/>
      <c r="J36" s="17"/>
    </row>
    <row r="37" spans="2:10" ht="12">
      <c r="B37" s="17"/>
      <c r="C37" s="17"/>
      <c r="D37" s="17"/>
      <c r="E37" s="17"/>
      <c r="F37" s="17"/>
      <c r="G37" s="17"/>
      <c r="H37" s="17"/>
      <c r="I37" s="17"/>
      <c r="J37" s="17"/>
    </row>
    <row r="38" spans="2:10" ht="12">
      <c r="B38" s="17"/>
      <c r="C38" s="17"/>
      <c r="D38" s="17"/>
      <c r="E38" s="17"/>
      <c r="F38" s="17"/>
      <c r="G38" s="17"/>
      <c r="H38" s="17"/>
      <c r="I38" s="17"/>
      <c r="J38" s="17"/>
    </row>
    <row r="39" spans="2:10" ht="12">
      <c r="B39" s="17"/>
      <c r="C39" s="17"/>
      <c r="D39" s="17"/>
      <c r="E39" s="17"/>
      <c r="F39" s="17"/>
      <c r="G39" s="17"/>
      <c r="H39" s="17"/>
      <c r="I39" s="17"/>
      <c r="J39" s="17"/>
    </row>
    <row r="40" spans="2:10" ht="12">
      <c r="B40" s="17"/>
      <c r="C40" s="17"/>
      <c r="D40" s="17"/>
      <c r="E40" s="17"/>
      <c r="F40" s="17"/>
      <c r="G40" s="17"/>
      <c r="H40" s="17"/>
      <c r="I40" s="17"/>
      <c r="J40" s="17"/>
    </row>
    <row r="41" spans="2:10" ht="12">
      <c r="B41" s="17"/>
      <c r="C41" s="17"/>
      <c r="D41" s="17"/>
      <c r="E41" s="17"/>
      <c r="F41" s="17"/>
      <c r="G41" s="17"/>
      <c r="H41" s="17"/>
      <c r="I41" s="17"/>
      <c r="J41" s="17"/>
    </row>
    <row r="42" spans="2:10" ht="12">
      <c r="B42" s="17"/>
      <c r="C42" s="17"/>
      <c r="D42" s="17"/>
      <c r="E42" s="17"/>
      <c r="F42" s="17"/>
      <c r="G42" s="17"/>
      <c r="H42" s="17"/>
      <c r="I42" s="17"/>
      <c r="J42" s="17"/>
    </row>
    <row r="43" spans="2:10" ht="12">
      <c r="B43" s="17"/>
      <c r="C43" s="17"/>
      <c r="D43" s="17"/>
      <c r="E43" s="17"/>
      <c r="F43" s="17"/>
      <c r="G43" s="17"/>
      <c r="H43" s="17"/>
      <c r="I43" s="17"/>
      <c r="J43" s="17"/>
    </row>
    <row r="44" spans="2:10" ht="12">
      <c r="B44" s="17"/>
      <c r="C44" s="17"/>
      <c r="D44" s="17"/>
      <c r="E44" s="17"/>
      <c r="F44" s="17"/>
      <c r="G44" s="17"/>
      <c r="H44" s="17"/>
      <c r="I44" s="17"/>
      <c r="J44" s="17"/>
    </row>
    <row r="45" spans="2:10" ht="12">
      <c r="B45" s="17"/>
      <c r="C45" s="17"/>
      <c r="D45" s="17"/>
      <c r="E45" s="17"/>
      <c r="F45" s="17"/>
      <c r="G45" s="17"/>
      <c r="H45" s="17"/>
      <c r="I45" s="17"/>
      <c r="J45" s="17"/>
    </row>
    <row r="46" spans="2:10" ht="12">
      <c r="B46" s="17"/>
      <c r="C46" s="17"/>
      <c r="D46" s="17"/>
      <c r="E46" s="17"/>
      <c r="F46" s="17"/>
      <c r="G46" s="17"/>
      <c r="H46" s="17"/>
      <c r="I46" s="17"/>
      <c r="J46" s="17"/>
    </row>
    <row r="47" spans="2:10" ht="12">
      <c r="B47" s="17"/>
      <c r="C47" s="17"/>
      <c r="D47" s="17"/>
      <c r="E47" s="17"/>
      <c r="F47" s="17"/>
      <c r="G47" s="17"/>
      <c r="H47" s="17"/>
      <c r="I47" s="17"/>
      <c r="J47" s="17"/>
    </row>
    <row r="48" spans="2:10" ht="12">
      <c r="B48" s="17"/>
      <c r="C48" s="17"/>
      <c r="D48" s="17"/>
      <c r="E48" s="17"/>
      <c r="F48" s="17"/>
      <c r="G48" s="17"/>
      <c r="H48" s="17"/>
      <c r="I48" s="17"/>
      <c r="J48" s="17"/>
    </row>
    <row r="49" spans="2:10" ht="12">
      <c r="B49" s="17"/>
      <c r="C49" s="17"/>
      <c r="D49" s="17"/>
      <c r="E49" s="17"/>
      <c r="F49" s="17"/>
      <c r="G49" s="17"/>
      <c r="H49" s="17"/>
      <c r="I49" s="17"/>
      <c r="J49" s="17"/>
    </row>
    <row r="50" spans="2:10" ht="12">
      <c r="B50" s="17"/>
      <c r="C50" s="17"/>
      <c r="D50" s="17"/>
      <c r="E50" s="17"/>
      <c r="F50" s="17"/>
      <c r="G50" s="17"/>
      <c r="H50" s="17"/>
      <c r="I50" s="17"/>
      <c r="J50" s="17"/>
    </row>
    <row r="51" spans="2:10" ht="12">
      <c r="B51" s="17"/>
      <c r="C51" s="17"/>
      <c r="D51" s="17"/>
      <c r="E51" s="17"/>
      <c r="F51" s="17"/>
      <c r="G51" s="17"/>
      <c r="H51" s="17"/>
      <c r="I51" s="17"/>
      <c r="J51" s="17"/>
    </row>
    <row r="52" spans="2:10" ht="12">
      <c r="B52" s="17"/>
      <c r="C52" s="17"/>
      <c r="D52" s="17"/>
      <c r="E52" s="17"/>
      <c r="F52" s="17"/>
      <c r="G52" s="17"/>
      <c r="H52" s="17"/>
      <c r="I52" s="17"/>
      <c r="J52" s="17"/>
    </row>
    <row r="53" spans="2:10" ht="12">
      <c r="B53" s="17"/>
      <c r="C53" s="17"/>
      <c r="D53" s="17"/>
      <c r="E53" s="17"/>
      <c r="F53" s="17"/>
      <c r="G53" s="17"/>
      <c r="H53" s="17"/>
      <c r="I53" s="17"/>
      <c r="J53" s="17"/>
    </row>
    <row r="54" spans="2:10" ht="12">
      <c r="B54" s="17"/>
      <c r="C54" s="17"/>
      <c r="D54" s="17"/>
      <c r="E54" s="17"/>
      <c r="F54" s="17"/>
      <c r="G54" s="17"/>
      <c r="H54" s="17"/>
      <c r="I54" s="17"/>
      <c r="J54" s="17"/>
    </row>
    <row r="55" spans="2:10" ht="12">
      <c r="B55" s="17"/>
      <c r="C55" s="17"/>
      <c r="D55" s="17"/>
      <c r="E55" s="17"/>
      <c r="F55" s="17"/>
      <c r="G55" s="17"/>
      <c r="H55" s="17"/>
      <c r="I55" s="17"/>
      <c r="J55" s="17"/>
    </row>
    <row r="56" spans="2:10" ht="12">
      <c r="B56" s="17"/>
      <c r="C56" s="17"/>
      <c r="D56" s="17"/>
      <c r="E56" s="17"/>
      <c r="F56" s="17"/>
      <c r="G56" s="17"/>
      <c r="H56" s="17"/>
      <c r="I56" s="17"/>
      <c r="J56" s="17"/>
    </row>
    <row r="57" spans="2:10" ht="12">
      <c r="B57" s="17"/>
      <c r="C57" s="17"/>
      <c r="D57" s="17"/>
      <c r="E57" s="17"/>
      <c r="F57" s="17"/>
      <c r="G57" s="17"/>
      <c r="H57" s="17"/>
      <c r="I57" s="17"/>
      <c r="J57" s="17"/>
    </row>
    <row r="58" spans="2:10" ht="12">
      <c r="B58" s="17"/>
      <c r="C58" s="17"/>
      <c r="D58" s="17"/>
      <c r="E58" s="17"/>
      <c r="F58" s="17"/>
      <c r="G58" s="17"/>
      <c r="H58" s="17"/>
      <c r="I58" s="17"/>
      <c r="J58" s="17"/>
    </row>
    <row r="59" spans="2:10" ht="12">
      <c r="B59" s="17"/>
      <c r="C59" s="17"/>
      <c r="D59" s="17"/>
      <c r="E59" s="17"/>
      <c r="F59" s="17"/>
      <c r="G59" s="17"/>
      <c r="H59" s="17"/>
      <c r="I59" s="17"/>
      <c r="J59" s="17"/>
    </row>
    <row r="60" spans="2:10" ht="12">
      <c r="B60" s="17"/>
      <c r="C60" s="17"/>
      <c r="D60" s="17"/>
      <c r="E60" s="17"/>
      <c r="F60" s="17"/>
      <c r="G60" s="17"/>
      <c r="H60" s="17"/>
      <c r="I60" s="17"/>
      <c r="J60" s="17"/>
    </row>
    <row r="61" spans="2:10" ht="12">
      <c r="B61" s="17"/>
      <c r="C61" s="17"/>
      <c r="D61" s="17"/>
      <c r="E61" s="17"/>
      <c r="F61" s="17"/>
      <c r="G61" s="17"/>
      <c r="H61" s="17"/>
      <c r="I61" s="17"/>
      <c r="J61" s="17"/>
    </row>
    <row r="62" spans="2:10" ht="12">
      <c r="B62" s="17"/>
      <c r="C62" s="17"/>
      <c r="D62" s="17"/>
      <c r="E62" s="17"/>
      <c r="F62" s="17"/>
      <c r="G62" s="17"/>
      <c r="H62" s="17"/>
      <c r="I62" s="17"/>
      <c r="J62" s="17"/>
    </row>
    <row r="63" spans="2:10" ht="12">
      <c r="B63" s="17"/>
      <c r="C63" s="17"/>
      <c r="D63" s="17"/>
      <c r="E63" s="17"/>
      <c r="F63" s="17"/>
      <c r="G63" s="17"/>
      <c r="H63" s="17"/>
      <c r="I63" s="17"/>
      <c r="J63" s="17"/>
    </row>
    <row r="64" spans="2:10" ht="12">
      <c r="B64" s="17"/>
      <c r="C64" s="17"/>
      <c r="D64" s="17"/>
      <c r="E64" s="17"/>
      <c r="F64" s="17"/>
      <c r="G64" s="17"/>
      <c r="H64" s="17"/>
      <c r="I64" s="17"/>
      <c r="J64" s="17"/>
    </row>
    <row r="65" spans="2:10" ht="12">
      <c r="B65" s="17"/>
      <c r="C65" s="17"/>
      <c r="D65" s="17"/>
      <c r="E65" s="17"/>
      <c r="F65" s="17"/>
      <c r="G65" s="17"/>
      <c r="H65" s="17"/>
      <c r="I65" s="17"/>
      <c r="J65" s="17"/>
    </row>
    <row r="66" spans="2:10" ht="12">
      <c r="B66" s="17"/>
      <c r="C66" s="17"/>
      <c r="D66" s="17"/>
      <c r="E66" s="17"/>
      <c r="F66" s="17"/>
      <c r="G66" s="17"/>
      <c r="H66" s="17"/>
      <c r="I66" s="17"/>
      <c r="J66" s="17"/>
    </row>
    <row r="67" spans="2:10" ht="12">
      <c r="B67" s="17"/>
      <c r="C67" s="17"/>
      <c r="D67" s="17"/>
      <c r="E67" s="17"/>
      <c r="F67" s="17"/>
      <c r="G67" s="17"/>
      <c r="H67" s="17"/>
      <c r="I67" s="17"/>
      <c r="J67" s="17"/>
    </row>
    <row r="68" spans="2:10" ht="12">
      <c r="B68" s="17"/>
      <c r="C68" s="17"/>
      <c r="D68" s="17"/>
      <c r="E68" s="17"/>
      <c r="F68" s="17"/>
      <c r="G68" s="17"/>
      <c r="H68" s="17"/>
      <c r="I68" s="17"/>
      <c r="J68" s="17"/>
    </row>
    <row r="69" spans="2:10" ht="12">
      <c r="B69" s="17"/>
      <c r="C69" s="17"/>
      <c r="D69" s="17"/>
      <c r="E69" s="17"/>
      <c r="F69" s="17"/>
      <c r="G69" s="17"/>
      <c r="H69" s="17"/>
      <c r="I69" s="17"/>
      <c r="J69" s="17"/>
    </row>
    <row r="70" spans="2:10" ht="12">
      <c r="B70" s="17"/>
      <c r="C70" s="17"/>
      <c r="D70" s="17"/>
      <c r="E70" s="17"/>
      <c r="F70" s="17"/>
      <c r="G70" s="17"/>
      <c r="H70" s="17"/>
      <c r="I70" s="17"/>
      <c r="J70" s="17"/>
    </row>
    <row r="71" spans="2:10" ht="12">
      <c r="B71" s="17"/>
      <c r="C71" s="17"/>
      <c r="D71" s="17"/>
      <c r="E71" s="17"/>
      <c r="F71" s="17"/>
      <c r="G71" s="17"/>
      <c r="H71" s="17"/>
      <c r="I71" s="17"/>
      <c r="J71" s="17"/>
    </row>
    <row r="72" spans="2:10" ht="12">
      <c r="B72" s="17"/>
      <c r="C72" s="17"/>
      <c r="D72" s="17"/>
      <c r="E72" s="17"/>
      <c r="F72" s="17"/>
      <c r="G72" s="17"/>
      <c r="H72" s="17"/>
      <c r="I72" s="17"/>
      <c r="J72" s="17"/>
    </row>
    <row r="73" spans="2:10" ht="12">
      <c r="B73" s="17"/>
      <c r="C73" s="17"/>
      <c r="D73" s="17"/>
      <c r="E73" s="17"/>
      <c r="F73" s="17"/>
      <c r="G73" s="17"/>
      <c r="H73" s="17"/>
      <c r="I73" s="17"/>
      <c r="J73" s="17"/>
    </row>
    <row r="74" spans="2:10" ht="12">
      <c r="B74" s="17"/>
      <c r="C74" s="17"/>
      <c r="D74" s="17"/>
      <c r="E74" s="17"/>
      <c r="F74" s="17"/>
      <c r="G74" s="17"/>
      <c r="H74" s="17"/>
      <c r="I74" s="17"/>
      <c r="J74" s="17"/>
    </row>
    <row r="75" spans="2:10" ht="12">
      <c r="B75" s="17"/>
      <c r="C75" s="17"/>
      <c r="D75" s="17"/>
      <c r="E75" s="17"/>
      <c r="F75" s="17"/>
      <c r="G75" s="17"/>
      <c r="H75" s="17"/>
      <c r="I75" s="17"/>
      <c r="J75" s="17"/>
    </row>
    <row r="76" spans="2:10" ht="12">
      <c r="B76" s="17"/>
      <c r="C76" s="17"/>
      <c r="D76" s="17"/>
      <c r="E76" s="17"/>
      <c r="F76" s="17"/>
      <c r="G76" s="17"/>
      <c r="H76" s="17"/>
      <c r="I76" s="17"/>
      <c r="J76" s="17"/>
    </row>
    <row r="77" spans="2:10" ht="12">
      <c r="B77" s="17"/>
      <c r="C77" s="17"/>
      <c r="D77" s="17"/>
      <c r="E77" s="17"/>
      <c r="F77" s="17"/>
      <c r="G77" s="17"/>
      <c r="H77" s="17"/>
      <c r="I77" s="17"/>
      <c r="J77" s="17"/>
    </row>
    <row r="78" spans="2:10" ht="12">
      <c r="B78" s="17"/>
      <c r="C78" s="17"/>
      <c r="D78" s="17"/>
      <c r="E78" s="17"/>
      <c r="F78" s="17"/>
      <c r="G78" s="17"/>
      <c r="H78" s="17"/>
      <c r="I78" s="17"/>
      <c r="J78" s="17"/>
    </row>
    <row r="79" spans="2:10" ht="12">
      <c r="B79" s="17"/>
      <c r="C79" s="17"/>
      <c r="D79" s="17"/>
      <c r="E79" s="17"/>
      <c r="F79" s="17"/>
      <c r="G79" s="17"/>
      <c r="H79" s="17"/>
      <c r="I79" s="17"/>
      <c r="J79" s="17"/>
    </row>
    <row r="80" spans="2:10" ht="12">
      <c r="B80" s="17"/>
      <c r="C80" s="17"/>
      <c r="D80" s="17"/>
      <c r="E80" s="17"/>
      <c r="F80" s="17"/>
      <c r="G80" s="17"/>
      <c r="H80" s="17"/>
      <c r="I80" s="17"/>
      <c r="J80" s="17"/>
    </row>
    <row r="81" spans="2:10" ht="12">
      <c r="B81" s="17"/>
      <c r="C81" s="17"/>
      <c r="D81" s="17"/>
      <c r="E81" s="17"/>
      <c r="F81" s="17"/>
      <c r="G81" s="17"/>
      <c r="H81" s="17"/>
      <c r="I81" s="17"/>
      <c r="J81" s="17"/>
    </row>
    <row r="82" spans="2:10" ht="12">
      <c r="B82" s="17"/>
      <c r="C82" s="17"/>
      <c r="D82" s="17"/>
      <c r="E82" s="17"/>
      <c r="F82" s="17"/>
      <c r="G82" s="17"/>
      <c r="H82" s="17"/>
      <c r="I82" s="17"/>
      <c r="J82" s="17"/>
    </row>
    <row r="83" spans="2:10" ht="12">
      <c r="B83" s="17"/>
      <c r="C83" s="17"/>
      <c r="D83" s="17"/>
      <c r="E83" s="17"/>
      <c r="F83" s="17"/>
      <c r="G83" s="17"/>
      <c r="H83" s="17"/>
      <c r="I83" s="17"/>
      <c r="J83" s="17"/>
    </row>
    <row r="84" spans="2:10" ht="12">
      <c r="B84" s="17"/>
      <c r="C84" s="17"/>
      <c r="D84" s="17"/>
      <c r="E84" s="17"/>
      <c r="F84" s="17"/>
      <c r="G84" s="17"/>
      <c r="H84" s="17"/>
      <c r="I84" s="17"/>
      <c r="J84" s="17"/>
    </row>
    <row r="85" spans="2:10" ht="12">
      <c r="B85" s="17"/>
      <c r="C85" s="17"/>
      <c r="D85" s="17"/>
      <c r="E85" s="17"/>
      <c r="F85" s="17"/>
      <c r="G85" s="17"/>
      <c r="H85" s="17"/>
      <c r="I85" s="17"/>
      <c r="J85" s="17"/>
    </row>
    <row r="86" spans="2:10" ht="12">
      <c r="B86" s="17"/>
      <c r="C86" s="17"/>
      <c r="D86" s="17"/>
      <c r="E86" s="17"/>
      <c r="F86" s="17"/>
      <c r="G86" s="17"/>
      <c r="H86" s="17"/>
      <c r="I86" s="17"/>
      <c r="J86" s="17"/>
    </row>
    <row r="87" spans="2:10" ht="12">
      <c r="B87" s="17"/>
      <c r="C87" s="17"/>
      <c r="D87" s="17"/>
      <c r="E87" s="17"/>
      <c r="F87" s="17"/>
      <c r="G87" s="17"/>
      <c r="H87" s="17"/>
      <c r="I87" s="17"/>
      <c r="J87" s="17"/>
    </row>
    <row r="88" spans="2:10" ht="12">
      <c r="B88" s="17"/>
      <c r="C88" s="17"/>
      <c r="D88" s="17"/>
      <c r="E88" s="17"/>
      <c r="F88" s="17"/>
      <c r="G88" s="17"/>
      <c r="H88" s="17"/>
      <c r="I88" s="17"/>
      <c r="J88" s="17"/>
    </row>
    <row r="89" spans="2:10" ht="12">
      <c r="B89" s="17"/>
      <c r="C89" s="17"/>
      <c r="D89" s="17"/>
      <c r="E89" s="17"/>
      <c r="F89" s="17"/>
      <c r="G89" s="17"/>
      <c r="H89" s="17"/>
      <c r="I89" s="17"/>
      <c r="J89" s="17"/>
    </row>
    <row r="90" spans="2:10" ht="12">
      <c r="B90" s="17"/>
      <c r="C90" s="17"/>
      <c r="D90" s="17"/>
      <c r="E90" s="17"/>
      <c r="F90" s="17"/>
      <c r="G90" s="17"/>
      <c r="H90" s="17"/>
      <c r="I90" s="17"/>
      <c r="J90" s="17"/>
    </row>
    <row r="91" spans="2:10" ht="12">
      <c r="B91" s="17"/>
      <c r="C91" s="17"/>
      <c r="D91" s="17"/>
      <c r="E91" s="17"/>
      <c r="F91" s="17"/>
      <c r="G91" s="17"/>
      <c r="H91" s="17"/>
      <c r="I91" s="17"/>
      <c r="J91" s="17"/>
    </row>
    <row r="92" spans="2:10" ht="12">
      <c r="B92" s="17"/>
      <c r="C92" s="17"/>
      <c r="D92" s="17"/>
      <c r="E92" s="17"/>
      <c r="F92" s="17"/>
      <c r="G92" s="17"/>
      <c r="H92" s="17"/>
      <c r="I92" s="17"/>
      <c r="J92" s="17"/>
    </row>
    <row r="93" spans="2:10" ht="12">
      <c r="B93" s="17"/>
      <c r="C93" s="17"/>
      <c r="D93" s="17"/>
      <c r="E93" s="17"/>
      <c r="F93" s="17"/>
      <c r="G93" s="17"/>
      <c r="H93" s="17"/>
      <c r="I93" s="17"/>
      <c r="J93" s="17"/>
    </row>
    <row r="94" spans="2:10" ht="12">
      <c r="B94" s="17"/>
      <c r="C94" s="17"/>
      <c r="D94" s="17"/>
      <c r="E94" s="17"/>
      <c r="F94" s="17"/>
      <c r="G94" s="17"/>
      <c r="H94" s="17"/>
      <c r="I94" s="17"/>
      <c r="J94" s="17"/>
    </row>
    <row r="95" spans="2:10" ht="12">
      <c r="B95" s="17"/>
      <c r="C95" s="17"/>
      <c r="D95" s="17"/>
      <c r="E95" s="17"/>
      <c r="F95" s="17"/>
      <c r="G95" s="17"/>
      <c r="H95" s="17"/>
      <c r="I95" s="17"/>
      <c r="J95" s="17"/>
    </row>
    <row r="96" spans="2:10" ht="12">
      <c r="B96" s="17"/>
      <c r="C96" s="17"/>
      <c r="D96" s="17"/>
      <c r="E96" s="17"/>
      <c r="F96" s="17"/>
      <c r="G96" s="17"/>
      <c r="H96" s="17"/>
      <c r="I96" s="17"/>
      <c r="J96" s="17"/>
    </row>
    <row r="97" spans="2:10" ht="12">
      <c r="B97" s="17"/>
      <c r="C97" s="17"/>
      <c r="D97" s="17"/>
      <c r="E97" s="17"/>
      <c r="F97" s="17"/>
      <c r="G97" s="17"/>
      <c r="H97" s="17"/>
      <c r="I97" s="17"/>
      <c r="J97" s="17"/>
    </row>
    <row r="98" spans="2:10" ht="12">
      <c r="B98" s="17"/>
      <c r="C98" s="17"/>
      <c r="D98" s="17"/>
      <c r="E98" s="17"/>
      <c r="F98" s="17"/>
      <c r="G98" s="17"/>
      <c r="H98" s="17"/>
      <c r="I98" s="17"/>
      <c r="J98" s="17"/>
    </row>
    <row r="99" spans="2:10" ht="12">
      <c r="B99" s="17"/>
      <c r="C99" s="17"/>
      <c r="D99" s="17"/>
      <c r="E99" s="17"/>
      <c r="F99" s="17"/>
      <c r="G99" s="17"/>
      <c r="H99" s="17"/>
      <c r="I99" s="17"/>
      <c r="J99" s="17"/>
    </row>
    <row r="100" spans="2:10" ht="12">
      <c r="B100" s="17"/>
      <c r="C100" s="17"/>
      <c r="D100" s="17"/>
      <c r="E100" s="17"/>
      <c r="F100" s="17"/>
      <c r="G100" s="17"/>
      <c r="H100" s="17"/>
      <c r="I100" s="17"/>
      <c r="J100" s="17"/>
    </row>
    <row r="101" spans="2:10" ht="12">
      <c r="B101" s="17"/>
      <c r="C101" s="17"/>
      <c r="D101" s="17"/>
      <c r="E101" s="17"/>
      <c r="F101" s="17"/>
      <c r="G101" s="17"/>
      <c r="H101" s="17"/>
      <c r="I101" s="17"/>
      <c r="J101" s="17"/>
    </row>
    <row r="102" spans="2:10" ht="12">
      <c r="B102" s="17"/>
      <c r="C102" s="17"/>
      <c r="D102" s="17"/>
      <c r="E102" s="17"/>
      <c r="F102" s="17"/>
      <c r="G102" s="17"/>
      <c r="H102" s="17"/>
      <c r="I102" s="17"/>
      <c r="J102" s="17"/>
    </row>
    <row r="103" spans="2:10" ht="12">
      <c r="B103" s="17"/>
      <c r="C103" s="17"/>
      <c r="D103" s="17"/>
      <c r="E103" s="17"/>
      <c r="F103" s="17"/>
      <c r="G103" s="17"/>
      <c r="H103" s="17"/>
      <c r="I103" s="17"/>
      <c r="J103" s="17"/>
    </row>
    <row r="104" spans="2:10" ht="12">
      <c r="B104" s="17"/>
      <c r="C104" s="17"/>
      <c r="D104" s="17"/>
      <c r="E104" s="17"/>
      <c r="F104" s="17"/>
      <c r="G104" s="17"/>
      <c r="H104" s="17"/>
      <c r="I104" s="17"/>
      <c r="J104" s="17"/>
    </row>
    <row r="105" spans="2:10" ht="12">
      <c r="B105" s="17"/>
      <c r="C105" s="17"/>
      <c r="D105" s="17"/>
      <c r="E105" s="17"/>
      <c r="F105" s="17"/>
      <c r="G105" s="17"/>
      <c r="H105" s="17"/>
      <c r="I105" s="17"/>
      <c r="J105" s="17"/>
    </row>
    <row r="106" spans="2:10" ht="12">
      <c r="B106" s="17"/>
      <c r="C106" s="17"/>
      <c r="D106" s="17"/>
      <c r="E106" s="17"/>
      <c r="F106" s="17"/>
      <c r="G106" s="17"/>
      <c r="H106" s="17"/>
      <c r="I106" s="17"/>
      <c r="J106" s="17"/>
    </row>
    <row r="107" spans="2:10" ht="12">
      <c r="B107" s="17"/>
      <c r="C107" s="17"/>
      <c r="D107" s="17"/>
      <c r="E107" s="17"/>
      <c r="F107" s="17"/>
      <c r="G107" s="17"/>
      <c r="H107" s="17"/>
      <c r="I107" s="17"/>
      <c r="J107" s="17"/>
    </row>
    <row r="108" spans="2:10" ht="12">
      <c r="B108" s="17"/>
      <c r="C108" s="17"/>
      <c r="D108" s="17"/>
      <c r="E108" s="17"/>
      <c r="F108" s="17"/>
      <c r="G108" s="17"/>
      <c r="H108" s="17"/>
      <c r="I108" s="17"/>
      <c r="J108" s="17"/>
    </row>
    <row r="109" spans="2:10" ht="12">
      <c r="B109" s="17"/>
      <c r="C109" s="17"/>
      <c r="D109" s="17"/>
      <c r="E109" s="17"/>
      <c r="F109" s="17"/>
      <c r="G109" s="17"/>
      <c r="H109" s="17"/>
      <c r="I109" s="17"/>
      <c r="J109" s="17"/>
    </row>
    <row r="110" spans="2:10" ht="12">
      <c r="B110" s="17"/>
      <c r="C110" s="17"/>
      <c r="D110" s="17"/>
      <c r="E110" s="17"/>
      <c r="F110" s="17"/>
      <c r="G110" s="17"/>
      <c r="H110" s="17"/>
      <c r="I110" s="17"/>
      <c r="J110" s="17"/>
    </row>
    <row r="111" spans="2:10" ht="12">
      <c r="B111" s="17"/>
      <c r="C111" s="17"/>
      <c r="D111" s="17"/>
      <c r="E111" s="17"/>
      <c r="F111" s="17"/>
      <c r="G111" s="17"/>
      <c r="H111" s="17"/>
      <c r="I111" s="17"/>
      <c r="J111" s="17"/>
    </row>
  </sheetData>
  <mergeCells count="17">
    <mergeCell ref="B25:J25"/>
    <mergeCell ref="B23:J23"/>
    <mergeCell ref="B26:J26"/>
    <mergeCell ref="D4:K4"/>
    <mergeCell ref="B21:J21"/>
    <mergeCell ref="D7:K7"/>
    <mergeCell ref="B24:J24"/>
    <mergeCell ref="B22:J22"/>
    <mergeCell ref="B19:J19"/>
    <mergeCell ref="B20:J20"/>
    <mergeCell ref="B33:J33"/>
    <mergeCell ref="B31:J31"/>
    <mergeCell ref="B32:J32"/>
    <mergeCell ref="B27:J27"/>
    <mergeCell ref="B28:J28"/>
    <mergeCell ref="B29:J29"/>
    <mergeCell ref="B30:J30"/>
  </mergeCells>
  <hyperlinks>
    <hyperlink ref="B21:J21" location="'T2'!A1" tooltip="Go to worksheet" display="Table 2: Area of fruit and vegetable, 2017"/>
    <hyperlink ref="B22:J22" location="'F2'!A1" tooltip="Go to worksheet" display="Figure 2: Area of fruit and vegetable by main producing EU Member States, 2017"/>
    <hyperlink ref="B23:J23" location="'T3'!A1" tooltip="Go to worksheet" display="Table 3: Fruit and Vegetables - Production value, 2017 "/>
    <hyperlink ref="B24:J24" location="'F3'!A1" tooltip="Go to worksheet" display="Figure 3: Fruit and vegetable production value by main producing Member States, 2017"/>
    <hyperlink ref="B19:J19" location="'T1'!A1" tooltip="Go to worksheet" display="Table 1: Holdings producing fruit and vegetable, 2016"/>
    <hyperlink ref="B20:J20" location="'F1'!A1" tooltip="Go to worksheet" display="Figure 1: Fruit and vegetable holdings by Member States, 2016"/>
    <hyperlink ref="B25:J25" location="T3bis!A1" tooltip="Go to worksheet" display="Table 3bis: Apple and tomato production value, 2017 "/>
    <hyperlink ref="B26:J26" location="F3bis!A1" tooltip="Go to worksheet" display="Figure 3bis: Fruit and vegetable production value by main producing Member States, 2017"/>
    <hyperlink ref="B27:J27" location="'T4'!A1" tooltip="Go to worksheet" display="Table 4: Intra EU-28 Export of fruit and vegetable, 2017"/>
    <hyperlink ref="B28:J28" location="'T5'!A1" tooltip="Go to worksheet" display="Table 5: Extra EU-28 Export and Import of fruit and vegetable, 2017"/>
    <hyperlink ref="B31" location="'F4'!A1" tooltip="Go to worksheet" display="Figure 4: Extra EU-28 Trade of fruit and vegetable, 2017"/>
    <hyperlink ref="B31:J31" location="'F4'!A1" tooltip="Go to worksheet" display="Figure 4: Extra EU-28 Trade of fruit and vegetable, 2017"/>
    <hyperlink ref="B32:J32" location="'F5'!A1" display="Figure 5: Evolution of Extra EU-28 Trade, 2007-2017"/>
    <hyperlink ref="B33:J33" location="'T6'!A1" display="Table 6: EU-28's sold production, exports and imports by groups of processed products, 2017"/>
    <hyperlink ref="B29:J29" location="T5bis!A1" display="Table 5bis: Top 50 countries by Extra EU-28 Export of fruit and vegetable, 2017"/>
    <hyperlink ref="B30:J30" location="T5ter!A1" display="Table 5ter: Top 50 countries by Extra EU-28 Import of fruit and vegetable, 2017"/>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S41"/>
  <sheetViews>
    <sheetView showGridLines="0" workbookViewId="0" topLeftCell="A1">
      <pane ySplit="1" topLeftCell="A2" activePane="bottomLeft" state="frozen"/>
      <selection pane="bottomLeft" activeCell="B3" sqref="B3:H39"/>
    </sheetView>
  </sheetViews>
  <sheetFormatPr defaultColWidth="9.140625" defaultRowHeight="12"/>
  <cols>
    <col min="1" max="1" width="4.421875" style="3" customWidth="1"/>
    <col min="2" max="2" width="13.8515625" style="3" customWidth="1"/>
    <col min="3" max="8" width="13.140625" style="3" customWidth="1"/>
    <col min="9" max="16" width="9.140625" style="3" customWidth="1"/>
    <col min="17" max="17" width="10.7109375" style="3" bestFit="1" customWidth="1"/>
    <col min="18" max="18" width="10.421875" style="3" bestFit="1" customWidth="1"/>
    <col min="19" max="19" width="10.421875" style="3" customWidth="1"/>
    <col min="20" max="16384" width="9.140625" style="3" customWidth="1"/>
  </cols>
  <sheetData>
    <row r="1" s="4" customFormat="1" ht="30" customHeight="1" thickBot="1">
      <c r="B1" s="4" t="s">
        <v>241</v>
      </c>
    </row>
    <row r="2" ht="15" customHeight="1" thickTop="1"/>
    <row r="3" ht="15" customHeight="1">
      <c r="B3" s="11" t="s">
        <v>441</v>
      </c>
    </row>
    <row r="4" ht="15" customHeight="1">
      <c r="B4" s="18" t="s">
        <v>128</v>
      </c>
    </row>
    <row r="5" ht="15" customHeight="1"/>
    <row r="6" spans="2:8" ht="30" customHeight="1">
      <c r="B6" s="5"/>
      <c r="C6" s="216" t="s">
        <v>120</v>
      </c>
      <c r="D6" s="215" t="s">
        <v>144</v>
      </c>
      <c r="E6" s="215" t="s">
        <v>162</v>
      </c>
      <c r="F6" s="222" t="s">
        <v>120</v>
      </c>
      <c r="G6" s="215" t="s">
        <v>144</v>
      </c>
      <c r="H6" s="215" t="s">
        <v>162</v>
      </c>
    </row>
    <row r="7" spans="2:15" ht="12">
      <c r="B7" s="39"/>
      <c r="C7" s="217" t="s">
        <v>122</v>
      </c>
      <c r="D7" s="213"/>
      <c r="E7" s="213"/>
      <c r="F7" s="223" t="s">
        <v>123</v>
      </c>
      <c r="G7" s="213"/>
      <c r="H7" s="213"/>
      <c r="O7" s="56" t="s">
        <v>116</v>
      </c>
    </row>
    <row r="8" spans="2:19" ht="12">
      <c r="B8" s="30" t="s">
        <v>40</v>
      </c>
      <c r="C8" s="218">
        <f>SUM(D8:E8)</f>
        <v>36760778.533</v>
      </c>
      <c r="D8" s="146">
        <f>_xlfn.IFERROR(SUM('DS-016894'!L247:T247)-SUM('DS-016890'!M52:N52,'DS-016890'!P52),":")</f>
        <v>21031854.911</v>
      </c>
      <c r="E8" s="146">
        <f>_xlfn.IFERROR(SUM('DS-016894'!D247:K247)+SUM('DS-016890'!M52:N52,'DS-016890'!P52)-SUM('DS-016890'!D52:I52,'DS-016890'!L52),":")</f>
        <v>15728923.622</v>
      </c>
      <c r="F8" s="224">
        <f>SUM(G8:H8)</f>
        <v>33100.585399999996</v>
      </c>
      <c r="G8" s="146">
        <f>_xlfn.IFERROR(SUM('DS-016894'!L286:T286)-SUM('DS-016890'!AA52:AB52,'DS-016890'!AD52),":")</f>
        <v>17714.9735</v>
      </c>
      <c r="H8" s="146">
        <f>_xlfn.IFERROR(SUM('DS-016894'!D286:K286)+SUM('DS-016890'!AA52:AB52,'DS-016890'!AD52)-SUM('DS-016890'!R52:W52,'DS-016890'!Z52),":")</f>
        <v>15385.6119</v>
      </c>
      <c r="P8" s="55" t="s">
        <v>124</v>
      </c>
      <c r="Q8" s="55" t="s">
        <v>125</v>
      </c>
      <c r="R8" s="55" t="s">
        <v>116</v>
      </c>
      <c r="S8" s="55" t="s">
        <v>126</v>
      </c>
    </row>
    <row r="9" spans="2:19" ht="12">
      <c r="B9" s="8" t="s">
        <v>2</v>
      </c>
      <c r="C9" s="219">
        <f aca="true" t="shared" si="0" ref="C9:C36">SUM(D9:E9)</f>
        <v>3039904.755</v>
      </c>
      <c r="D9" s="37">
        <f>_xlfn.IFERROR(SUM('DS-016894'!L248:T248)-SUM('DS-016890'!M53:N53,'DS-016890'!P53),":")</f>
        <v>2093210.1119999997</v>
      </c>
      <c r="E9" s="37">
        <f>_xlfn.IFERROR(SUM('DS-016894'!D248:K248)+SUM('DS-016890'!M53:N53,'DS-016890'!P53)-SUM('DS-016890'!D53:I53,'DS-016890'!L53),":")</f>
        <v>946694.6429999999</v>
      </c>
      <c r="F9" s="225">
        <f aca="true" t="shared" si="1" ref="F9:F36">SUM(G9:H9)</f>
        <v>3119.4649</v>
      </c>
      <c r="G9" s="37">
        <f>_xlfn.IFERROR(SUM('DS-016894'!L287:T287)-SUM('DS-016890'!AA53:AB53,'DS-016890'!AD53),":")</f>
        <v>2156.0897</v>
      </c>
      <c r="H9" s="37">
        <f>_xlfn.IFERROR(SUM('DS-016894'!D287:K287)+SUM('DS-016890'!AA53:AB53,'DS-016890'!AD53)-SUM('DS-016890'!R53:W53,'DS-016890'!Z53),":")</f>
        <v>963.3752000000001</v>
      </c>
      <c r="O9" s="40" t="s">
        <v>120</v>
      </c>
      <c r="P9" s="43">
        <v>1</v>
      </c>
      <c r="Q9" s="44" t="str">
        <f>INDEX($B$9:$B$36,MATCH(R9,$C$9:$C$36,0))</f>
        <v>Spain</v>
      </c>
      <c r="R9" s="45">
        <f>LARGE($C$9:$C$36,P9)</f>
        <v>12248661.044000002</v>
      </c>
      <c r="S9" s="46">
        <f>100*R9/$C$8</f>
        <v>33.31991740328467</v>
      </c>
    </row>
    <row r="10" spans="2:19" ht="24">
      <c r="B10" s="9" t="s">
        <v>3</v>
      </c>
      <c r="C10" s="220">
        <f t="shared" si="0"/>
        <v>56921.01400000001</v>
      </c>
      <c r="D10" s="34">
        <f>_xlfn.IFERROR(SUM('DS-016894'!L249:T249)-SUM('DS-016890'!M54:N54,'DS-016890'!P54),":")</f>
        <v>32481.748000000003</v>
      </c>
      <c r="E10" s="34">
        <f>_xlfn.IFERROR(SUM('DS-016894'!D249:K249)+SUM('DS-016890'!M54:N54,'DS-016890'!P54)-SUM('DS-016890'!D54:I54,'DS-016890'!L54),":")</f>
        <v>24439.266000000007</v>
      </c>
      <c r="F10" s="226">
        <f t="shared" si="1"/>
        <v>58.738400000000006</v>
      </c>
      <c r="G10" s="34">
        <f>_xlfn.IFERROR(SUM('DS-016894'!L288:T288)-SUM('DS-016890'!AA54:AB54,'DS-016890'!AD54),":")</f>
        <v>31.482400000000005</v>
      </c>
      <c r="H10" s="34">
        <f>_xlfn.IFERROR(SUM('DS-016894'!D288:K288)+SUM('DS-016890'!AA54:AB54,'DS-016890'!AD54)-SUM('DS-016890'!R54:W54,'DS-016890'!Z54),":")</f>
        <v>27.256</v>
      </c>
      <c r="O10" s="41"/>
      <c r="P10" s="47">
        <v>2</v>
      </c>
      <c r="Q10" s="48" t="str">
        <f aca="true" t="shared" si="2" ref="Q10:Q11">INDEX($B$9:$B$36,MATCH(R10,$C$9:$C$36,0))</f>
        <v>Netherlands</v>
      </c>
      <c r="R10" s="49">
        <f aca="true" t="shared" si="3" ref="R10:R11">LARGE($C$9:$C$36,P10)</f>
        <v>9846330.459999997</v>
      </c>
      <c r="S10" s="50">
        <f aca="true" t="shared" si="4" ref="S10:S11">100*R10/$C$8</f>
        <v>26.784880116619366</v>
      </c>
    </row>
    <row r="11" spans="2:19" ht="12">
      <c r="B11" s="9" t="s">
        <v>4</v>
      </c>
      <c r="C11" s="220">
        <f t="shared" si="0"/>
        <v>197890.46899999998</v>
      </c>
      <c r="D11" s="34">
        <f>_xlfn.IFERROR(SUM('DS-016894'!L250:T250)-SUM('DS-016890'!M55:N55,'DS-016890'!P55),":")</f>
        <v>128146.89</v>
      </c>
      <c r="E11" s="34">
        <f>_xlfn.IFERROR(SUM('DS-016894'!D250:K250)+SUM('DS-016890'!M55:N55,'DS-016890'!P55)-SUM('DS-016890'!D55:I55,'DS-016890'!L55),":")</f>
        <v>69743.579</v>
      </c>
      <c r="F11" s="226">
        <f t="shared" si="1"/>
        <v>234.81709999999998</v>
      </c>
      <c r="G11" s="34">
        <f>_xlfn.IFERROR(SUM('DS-016894'!L289:T289)-SUM('DS-016890'!AA55:AB55,'DS-016890'!AD55),":")</f>
        <v>137.2331</v>
      </c>
      <c r="H11" s="34">
        <f>_xlfn.IFERROR(SUM('DS-016894'!D289:K289)+SUM('DS-016890'!AA55:AB55,'DS-016890'!AD55)-SUM('DS-016890'!R55:W55,'DS-016890'!Z55),":")</f>
        <v>97.58399999999999</v>
      </c>
      <c r="O11" s="42"/>
      <c r="P11" s="51">
        <v>3</v>
      </c>
      <c r="Q11" s="52" t="str">
        <f t="shared" si="2"/>
        <v>Italy</v>
      </c>
      <c r="R11" s="53">
        <f t="shared" si="3"/>
        <v>4021944.085</v>
      </c>
      <c r="S11" s="54">
        <f t="shared" si="4"/>
        <v>10.940856656203614</v>
      </c>
    </row>
    <row r="12" spans="2:19" ht="12">
      <c r="B12" s="9" t="s">
        <v>5</v>
      </c>
      <c r="C12" s="220">
        <f t="shared" si="0"/>
        <v>121976.44</v>
      </c>
      <c r="D12" s="34">
        <f>_xlfn.IFERROR(SUM('DS-016894'!L251:T251)-SUM('DS-016890'!M56:N56,'DS-016890'!P56),":")</f>
        <v>60970.098999999995</v>
      </c>
      <c r="E12" s="34">
        <f>_xlfn.IFERROR(SUM('DS-016894'!D251:K251)+SUM('DS-016890'!M56:N56,'DS-016890'!P56)-SUM('DS-016890'!D56:I56,'DS-016890'!L56),":")</f>
        <v>61006.341</v>
      </c>
      <c r="F12" s="226">
        <f t="shared" si="1"/>
        <v>82.4692</v>
      </c>
      <c r="G12" s="34">
        <f>_xlfn.IFERROR(SUM('DS-016894'!L290:T290)-SUM('DS-016890'!AA56:AB56,'DS-016890'!AD56),":")</f>
        <v>31.077199999999994</v>
      </c>
      <c r="H12" s="34">
        <f>_xlfn.IFERROR(SUM('DS-016894'!D290:K290)+SUM('DS-016890'!AA56:AB56,'DS-016890'!AD56)-SUM('DS-016890'!R56:W56,'DS-016890'!Z56),":")</f>
        <v>51.392</v>
      </c>
      <c r="O12" s="40" t="s">
        <v>144</v>
      </c>
      <c r="P12" s="43">
        <v>1</v>
      </c>
      <c r="Q12" s="44" t="str">
        <f>INDEX($B$9:$B$36,MATCH(R12,$D$9:$D$36,0))</f>
        <v>Spain</v>
      </c>
      <c r="R12" s="45">
        <f>LARGE($D$9:$D$36,P12)</f>
        <v>6239943.838000001</v>
      </c>
      <c r="S12" s="46">
        <f>100*R12/$D$8</f>
        <v>29.66901333432274</v>
      </c>
    </row>
    <row r="13" spans="2:19" ht="24">
      <c r="B13" s="9" t="s">
        <v>41</v>
      </c>
      <c r="C13" s="220">
        <f t="shared" si="0"/>
        <v>1565362.8290000001</v>
      </c>
      <c r="D13" s="34">
        <f>_xlfn.IFERROR(SUM('DS-016894'!L252:T252)-SUM('DS-016890'!M57:N57,'DS-016890'!P57),":")</f>
        <v>1184118.83</v>
      </c>
      <c r="E13" s="34">
        <f>_xlfn.IFERROR(SUM('DS-016894'!D252:K252)+SUM('DS-016890'!M57:N57,'DS-016890'!P57)-SUM('DS-016890'!D57:I57,'DS-016890'!L57),":")</f>
        <v>381243.999</v>
      </c>
      <c r="F13" s="226">
        <f t="shared" si="1"/>
        <v>1146.3244</v>
      </c>
      <c r="G13" s="34">
        <f>_xlfn.IFERROR(SUM('DS-016894'!L291:T291)-SUM('DS-016890'!AA57:AB57,'DS-016890'!AD57),":")</f>
        <v>703.1308</v>
      </c>
      <c r="H13" s="34">
        <f>_xlfn.IFERROR(SUM('DS-016894'!D291:K291)+SUM('DS-016890'!AA57:AB57,'DS-016890'!AD57)-SUM('DS-016890'!R57:W57,'DS-016890'!Z57),":")</f>
        <v>443.1936</v>
      </c>
      <c r="O13" s="41"/>
      <c r="P13" s="47">
        <v>2</v>
      </c>
      <c r="Q13" s="48" t="str">
        <f aca="true" t="shared" si="5" ref="Q13:Q14">INDEX($B$9:$B$36,MATCH(R13,$D$9:$D$36,0))</f>
        <v>Netherlands</v>
      </c>
      <c r="R13" s="49">
        <f aca="true" t="shared" si="6" ref="R13:R14">LARGE($D$9:$D$36,P13)</f>
        <v>4988466.305999999</v>
      </c>
      <c r="S13" s="50">
        <f aca="true" t="shared" si="7" ref="S13:S14">100*R13/$D$8</f>
        <v>23.718622665996765</v>
      </c>
    </row>
    <row r="14" spans="2:19" ht="12">
      <c r="B14" s="9" t="s">
        <v>7</v>
      </c>
      <c r="C14" s="220">
        <f t="shared" si="0"/>
        <v>7684.026</v>
      </c>
      <c r="D14" s="34">
        <f>_xlfn.IFERROR(SUM('DS-016894'!L253:T253)-SUM('DS-016890'!M58:N58,'DS-016890'!P58),":")</f>
        <v>1502.0010000000002</v>
      </c>
      <c r="E14" s="34">
        <f>_xlfn.IFERROR(SUM('DS-016894'!D253:K253)+SUM('DS-016890'!M58:N58,'DS-016890'!P58)-SUM('DS-016890'!D58:I58,'DS-016890'!L58),":")</f>
        <v>6182.025</v>
      </c>
      <c r="F14" s="226">
        <f t="shared" si="1"/>
        <v>11.0715</v>
      </c>
      <c r="G14" s="34">
        <f>_xlfn.IFERROR(SUM('DS-016894'!L292:T292)-SUM('DS-016890'!AA58:AB58,'DS-016890'!AD58),":")</f>
        <v>0.5470999999999999</v>
      </c>
      <c r="H14" s="34">
        <f>_xlfn.IFERROR(SUM('DS-016894'!D292:K292)+SUM('DS-016890'!AA58:AB58,'DS-016890'!AD58)-SUM('DS-016890'!R58:W58,'DS-016890'!Z58),":")</f>
        <v>10.5244</v>
      </c>
      <c r="O14" s="42"/>
      <c r="P14" s="51">
        <v>3</v>
      </c>
      <c r="Q14" s="52" t="str">
        <f t="shared" si="5"/>
        <v>Italy</v>
      </c>
      <c r="R14" s="53">
        <f t="shared" si="6"/>
        <v>2764081.3019999997</v>
      </c>
      <c r="S14" s="54">
        <f t="shared" si="7"/>
        <v>13.142356267179938</v>
      </c>
    </row>
    <row r="15" spans="2:19" ht="24">
      <c r="B15" s="9" t="s">
        <v>8</v>
      </c>
      <c r="C15" s="220">
        <f t="shared" si="0"/>
        <v>50831.054</v>
      </c>
      <c r="D15" s="34">
        <f>_xlfn.IFERROR(SUM('DS-016894'!L254:T254)-SUM('DS-016890'!M59:N59,'DS-016890'!P59),":")</f>
        <v>29221.393000000004</v>
      </c>
      <c r="E15" s="34">
        <f>_xlfn.IFERROR(SUM('DS-016894'!D254:K254)+SUM('DS-016890'!M59:N59,'DS-016890'!P59)-SUM('DS-016890'!D59:I59,'DS-016890'!L59),":")</f>
        <v>21609.660999999993</v>
      </c>
      <c r="F15" s="226">
        <f t="shared" si="1"/>
        <v>32.3125</v>
      </c>
      <c r="G15" s="34">
        <f>_xlfn.IFERROR(SUM('DS-016894'!L293:T293)-SUM('DS-016890'!AA59:AB59,'DS-016890'!AD59),":")</f>
        <v>22.8006</v>
      </c>
      <c r="H15" s="34">
        <f>_xlfn.IFERROR(SUM('DS-016894'!D293:K293)+SUM('DS-016890'!AA59:AB59,'DS-016890'!AD59)-SUM('DS-016890'!R59:W59,'DS-016890'!Z59),":")</f>
        <v>9.5119</v>
      </c>
      <c r="O15" s="40" t="s">
        <v>162</v>
      </c>
      <c r="P15" s="43">
        <v>1</v>
      </c>
      <c r="Q15" s="44" t="str">
        <f>INDEX($B$9:$B$36,MATCH(R15,$E$9:$E$36,0))</f>
        <v>Spain</v>
      </c>
      <c r="R15" s="45">
        <f>LARGE($E$9:$E$36,P15)</f>
        <v>6008717.206</v>
      </c>
      <c r="S15" s="46">
        <f>100*R15/$E$8</f>
        <v>38.201706298551954</v>
      </c>
    </row>
    <row r="16" spans="2:19" ht="24">
      <c r="B16" s="9" t="s">
        <v>9</v>
      </c>
      <c r="C16" s="220">
        <f t="shared" si="0"/>
        <v>733798.2649999999</v>
      </c>
      <c r="D16" s="34">
        <f>_xlfn.IFERROR(SUM('DS-016894'!L255:T255)-SUM('DS-016890'!M60:N60,'DS-016890'!P60),":")</f>
        <v>572444.036</v>
      </c>
      <c r="E16" s="34">
        <f>_xlfn.IFERROR(SUM('DS-016894'!D255:K255)+SUM('DS-016890'!M60:N60,'DS-016890'!P60)-SUM('DS-016890'!D60:I60,'DS-016890'!L60),":")</f>
        <v>161354.229</v>
      </c>
      <c r="F16" s="226">
        <f t="shared" si="1"/>
        <v>1033.9759000000001</v>
      </c>
      <c r="G16" s="34">
        <f>_xlfn.IFERROR(SUM('DS-016894'!L294:T294)-SUM('DS-016890'!AA60:AB60,'DS-016890'!AD60),":")</f>
        <v>737.6253</v>
      </c>
      <c r="H16" s="34">
        <f>_xlfn.IFERROR(SUM('DS-016894'!D294:K294)+SUM('DS-016890'!AA60:AB60,'DS-016890'!AD60)-SUM('DS-016890'!R60:W60,'DS-016890'!Z60),":")</f>
        <v>296.35060000000004</v>
      </c>
      <c r="O16" s="41"/>
      <c r="P16" s="47">
        <v>2</v>
      </c>
      <c r="Q16" s="48" t="str">
        <f>INDEX($B$9:$B$36,MATCH(R16,$E$9:$E$36,0))</f>
        <v>Netherlands</v>
      </c>
      <c r="R16" s="49">
        <f aca="true" t="shared" si="8" ref="R16:R17">LARGE($E$9:$E$36,P16)</f>
        <v>4857864.153999999</v>
      </c>
      <c r="S16" s="50">
        <f>100*R16/$E$8</f>
        <v>30.884911585464874</v>
      </c>
    </row>
    <row r="17" spans="2:19" ht="12">
      <c r="B17" s="9" t="s">
        <v>10</v>
      </c>
      <c r="C17" s="220">
        <f t="shared" si="0"/>
        <v>12248661.044000002</v>
      </c>
      <c r="D17" s="34">
        <f>_xlfn.IFERROR(SUM('DS-016894'!L256:T256)-SUM('DS-016890'!M61:N61,'DS-016890'!P61),":")</f>
        <v>6239943.838000001</v>
      </c>
      <c r="E17" s="34">
        <f>_xlfn.IFERROR(SUM('DS-016894'!D256:K256)+SUM('DS-016890'!M61:N61,'DS-016890'!P61)-SUM('DS-016890'!D61:I61,'DS-016890'!L61),":")</f>
        <v>6008717.206</v>
      </c>
      <c r="F17" s="226">
        <f t="shared" si="1"/>
        <v>11620.212800000001</v>
      </c>
      <c r="G17" s="34">
        <f>_xlfn.IFERROR(SUM('DS-016894'!L295:T295)-SUM('DS-016890'!AA61:AB61,'DS-016890'!AD61),":")</f>
        <v>5563.0625</v>
      </c>
      <c r="H17" s="34">
        <f>_xlfn.IFERROR(SUM('DS-016894'!D295:K295)+SUM('DS-016890'!AA61:AB61,'DS-016890'!AD61)-SUM('DS-016890'!R61:W61,'DS-016890'!Z61),":")</f>
        <v>6057.150300000001</v>
      </c>
      <c r="O17" s="42"/>
      <c r="P17" s="51">
        <v>3</v>
      </c>
      <c r="Q17" s="52" t="str">
        <f>INDEX($B$9:$B$36,MATCH(R17,$E$9:$E$36,0))</f>
        <v>Italy</v>
      </c>
      <c r="R17" s="53">
        <f t="shared" si="8"/>
        <v>1257862.783</v>
      </c>
      <c r="S17" s="54">
        <f>100*R17/$E$8</f>
        <v>7.9971319921767</v>
      </c>
    </row>
    <row r="18" spans="2:8" ht="12">
      <c r="B18" s="9" t="s">
        <v>11</v>
      </c>
      <c r="C18" s="220">
        <f t="shared" si="0"/>
        <v>2130577.721</v>
      </c>
      <c r="D18" s="34">
        <f>_xlfn.IFERROR(SUM('DS-016894'!L257:T257)-SUM('DS-016890'!M62:N62,'DS-016890'!P62),":")</f>
        <v>1148195.442</v>
      </c>
      <c r="E18" s="34">
        <f>_xlfn.IFERROR(SUM('DS-016894'!D257:K257)+SUM('DS-016890'!M62:N62,'DS-016890'!P62)-SUM('DS-016890'!D62:I62,'DS-016890'!L62),":")</f>
        <v>982382.2789999997</v>
      </c>
      <c r="F18" s="226">
        <f t="shared" si="1"/>
        <v>2001.1554</v>
      </c>
      <c r="G18" s="34">
        <f>_xlfn.IFERROR(SUM('DS-016894'!L296:T296)-SUM('DS-016890'!AA62:AB62,'DS-016890'!AD62),":")</f>
        <v>986.7726</v>
      </c>
      <c r="H18" s="34">
        <f>_xlfn.IFERROR(SUM('DS-016894'!D296:K296)+SUM('DS-016890'!AA62:AB62,'DS-016890'!AD62)-SUM('DS-016890'!R62:W62,'DS-016890'!Z62),":")</f>
        <v>1014.3828000000001</v>
      </c>
    </row>
    <row r="19" spans="2:8" ht="12">
      <c r="B19" s="9" t="s">
        <v>12</v>
      </c>
      <c r="C19" s="220">
        <f t="shared" si="0"/>
        <v>35323.85</v>
      </c>
      <c r="D19" s="34">
        <f>_xlfn.IFERROR(SUM('DS-016894'!L258:T258)-SUM('DS-016890'!M63:N63,'DS-016890'!P63),":")</f>
        <v>21896.154</v>
      </c>
      <c r="E19" s="34">
        <f>_xlfn.IFERROR(SUM('DS-016894'!D258:K258)+SUM('DS-016890'!M63:N63,'DS-016890'!P63)-SUM('DS-016890'!D63:I63,'DS-016890'!L63),":")</f>
        <v>13427.696</v>
      </c>
      <c r="F19" s="226">
        <f t="shared" si="1"/>
        <v>55.990599999999986</v>
      </c>
      <c r="G19" s="34">
        <f>_xlfn.IFERROR(SUM('DS-016894'!L297:T297)-SUM('DS-016890'!AA63:AB63,'DS-016890'!AD63),":")</f>
        <v>38.86999999999999</v>
      </c>
      <c r="H19" s="34">
        <f>_xlfn.IFERROR(SUM('DS-016894'!D297:K297)+SUM('DS-016890'!AA63:AB63,'DS-016890'!AD63)-SUM('DS-016890'!R63:W63,'DS-016890'!Z63),":")</f>
        <v>17.1206</v>
      </c>
    </row>
    <row r="20" spans="2:8" ht="12">
      <c r="B20" s="9" t="s">
        <v>13</v>
      </c>
      <c r="C20" s="220">
        <f t="shared" si="0"/>
        <v>4021944.085</v>
      </c>
      <c r="D20" s="34">
        <f>_xlfn.IFERROR(SUM('DS-016894'!L259:T259)-SUM('DS-016890'!M64:N64,'DS-016890'!P64),":")</f>
        <v>2764081.3019999997</v>
      </c>
      <c r="E20" s="34">
        <f>_xlfn.IFERROR(SUM('DS-016894'!D259:K259)+SUM('DS-016890'!M64:N64,'DS-016890'!P64)-SUM('DS-016890'!D64:I64,'DS-016890'!L64),":")</f>
        <v>1257862.783</v>
      </c>
      <c r="F20" s="226">
        <f t="shared" si="1"/>
        <v>3289.5428</v>
      </c>
      <c r="G20" s="34">
        <f>_xlfn.IFERROR(SUM('DS-016894'!L298:T298)-SUM('DS-016890'!AA64:AB64,'DS-016890'!AD64),":")</f>
        <v>2262.1317000000004</v>
      </c>
      <c r="H20" s="34">
        <f>_xlfn.IFERROR(SUM('DS-016894'!D298:K298)+SUM('DS-016890'!AA64:AB64,'DS-016890'!AD64)-SUM('DS-016890'!R64:W64,'DS-016890'!Z64),":")</f>
        <v>1027.4110999999998</v>
      </c>
    </row>
    <row r="21" spans="2:8" ht="12">
      <c r="B21" s="9" t="s">
        <v>14</v>
      </c>
      <c r="C21" s="220">
        <f t="shared" si="0"/>
        <v>15448.351999999999</v>
      </c>
      <c r="D21" s="34">
        <f>_xlfn.IFERROR(SUM('DS-016894'!L260:T260)-SUM('DS-016890'!M65:N65,'DS-016890'!P65),":")</f>
        <v>12403.989</v>
      </c>
      <c r="E21" s="34">
        <f>_xlfn.IFERROR(SUM('DS-016894'!D260:K260)+SUM('DS-016890'!M65:N65,'DS-016890'!P65)-SUM('DS-016890'!D65:I65,'DS-016890'!L65),":")</f>
        <v>3044.363</v>
      </c>
      <c r="F21" s="226">
        <f t="shared" si="1"/>
        <v>22.8044</v>
      </c>
      <c r="G21" s="34">
        <f>_xlfn.IFERROR(SUM('DS-016894'!L299:T299)-SUM('DS-016890'!AA65:AB65,'DS-016890'!AD65),":")</f>
        <v>21.311600000000002</v>
      </c>
      <c r="H21" s="34">
        <f>_xlfn.IFERROR(SUM('DS-016894'!D299:K299)+SUM('DS-016890'!AA65:AB65,'DS-016890'!AD65)-SUM('DS-016890'!R65:W65,'DS-016890'!Z65),":")</f>
        <v>1.4928</v>
      </c>
    </row>
    <row r="22" spans="2:8" ht="12">
      <c r="B22" s="9" t="s">
        <v>15</v>
      </c>
      <c r="C22" s="220">
        <f t="shared" si="0"/>
        <v>69837.734</v>
      </c>
      <c r="D22" s="34">
        <f>_xlfn.IFERROR(SUM('DS-016894'!L261:T261)-SUM('DS-016890'!M66:N66,'DS-016890'!P66),":")</f>
        <v>47597.828</v>
      </c>
      <c r="E22" s="34">
        <f>_xlfn.IFERROR(SUM('DS-016894'!D261:K261)+SUM('DS-016890'!M66:N66,'DS-016890'!P66)-SUM('DS-016890'!D66:I66,'DS-016890'!L66),":")</f>
        <v>22239.906</v>
      </c>
      <c r="F22" s="226">
        <f t="shared" si="1"/>
        <v>68.5401</v>
      </c>
      <c r="G22" s="34">
        <f>_xlfn.IFERROR(SUM('DS-016894'!L300:T300)-SUM('DS-016890'!AA66:AB66,'DS-016890'!AD66),":")</f>
        <v>47.3311</v>
      </c>
      <c r="H22" s="34">
        <f>_xlfn.IFERROR(SUM('DS-016894'!D300:K300)+SUM('DS-016890'!AA66:AB66,'DS-016890'!AD66)-SUM('DS-016890'!R66:W66,'DS-016890'!Z66),":")</f>
        <v>21.209</v>
      </c>
    </row>
    <row r="23" spans="2:15" ht="12">
      <c r="B23" s="9" t="s">
        <v>16</v>
      </c>
      <c r="C23" s="220">
        <f t="shared" si="0"/>
        <v>58229.265</v>
      </c>
      <c r="D23" s="34">
        <f>_xlfn.IFERROR(SUM('DS-016894'!L262:T262)-SUM('DS-016890'!M67:N67,'DS-016890'!P67),":")</f>
        <v>34723.39</v>
      </c>
      <c r="E23" s="34">
        <f>_xlfn.IFERROR(SUM('DS-016894'!D262:K262)+SUM('DS-016890'!M67:N67,'DS-016890'!P67)-SUM('DS-016890'!D67:I67,'DS-016890'!L67),":")</f>
        <v>23505.875</v>
      </c>
      <c r="F23" s="226">
        <f t="shared" si="1"/>
        <v>104.8143</v>
      </c>
      <c r="G23" s="34">
        <f>_xlfn.IFERROR(SUM('DS-016894'!L301:T301)-SUM('DS-016890'!AA67:AB67,'DS-016890'!AD67),":")</f>
        <v>39.898300000000006</v>
      </c>
      <c r="H23" s="34">
        <f>_xlfn.IFERROR(SUM('DS-016894'!D301:K301)+SUM('DS-016890'!AA67:AB67,'DS-016890'!AD67)-SUM('DS-016890'!R67:W67,'DS-016890'!Z67),":")</f>
        <v>64.916</v>
      </c>
      <c r="O23" s="56" t="s">
        <v>127</v>
      </c>
    </row>
    <row r="24" spans="2:19" ht="12">
      <c r="B24" s="9" t="s">
        <v>18</v>
      </c>
      <c r="C24" s="220">
        <f t="shared" si="0"/>
        <v>22144.938000000002</v>
      </c>
      <c r="D24" s="34">
        <f>_xlfn.IFERROR(SUM('DS-016894'!L263:T263)-SUM('DS-016890'!M68:N68,'DS-016890'!P68),":")</f>
        <v>13885.471000000001</v>
      </c>
      <c r="E24" s="34">
        <f>_xlfn.IFERROR(SUM('DS-016894'!D263:K263)+SUM('DS-016890'!M68:N68,'DS-016890'!P68)-SUM('DS-016890'!D68:I68,'DS-016890'!L68),":")</f>
        <v>8259.467</v>
      </c>
      <c r="F24" s="226">
        <f t="shared" si="1"/>
        <v>8.293800000000001</v>
      </c>
      <c r="G24" s="34">
        <f>_xlfn.IFERROR(SUM('DS-016894'!L302:T302)-SUM('DS-016890'!AA68:AB68,'DS-016890'!AD68),":")</f>
        <v>4.7758</v>
      </c>
      <c r="H24" s="34">
        <f>_xlfn.IFERROR(SUM('DS-016894'!D302:K302)+SUM('DS-016890'!AA68:AB68,'DS-016890'!AD68)-SUM('DS-016890'!R68:W68,'DS-016890'!Z68),":")</f>
        <v>3.518</v>
      </c>
      <c r="P24" s="55" t="s">
        <v>124</v>
      </c>
      <c r="Q24" s="55" t="s">
        <v>125</v>
      </c>
      <c r="R24" s="55" t="s">
        <v>116</v>
      </c>
      <c r="S24" s="55" t="s">
        <v>126</v>
      </c>
    </row>
    <row r="25" spans="2:19" ht="12">
      <c r="B25" s="9" t="s">
        <v>19</v>
      </c>
      <c r="C25" s="220">
        <f t="shared" si="0"/>
        <v>212645.58000000002</v>
      </c>
      <c r="D25" s="34">
        <f>_xlfn.IFERROR(SUM('DS-016894'!L264:T264)-SUM('DS-016890'!M69:N69,'DS-016890'!P69),":")</f>
        <v>112695.09500000002</v>
      </c>
      <c r="E25" s="34">
        <f>_xlfn.IFERROR(SUM('DS-016894'!D264:K264)+SUM('DS-016890'!M69:N69,'DS-016890'!P69)-SUM('DS-016890'!D69:I69,'DS-016890'!L69),":")</f>
        <v>99950.48499999999</v>
      </c>
      <c r="F25" s="226">
        <f t="shared" si="1"/>
        <v>304.99690000000004</v>
      </c>
      <c r="G25" s="34">
        <f>_xlfn.IFERROR(SUM('DS-016894'!L303:T303)-SUM('DS-016890'!AA69:AB69,'DS-016890'!AD69),":")</f>
        <v>129.97480000000002</v>
      </c>
      <c r="H25" s="34">
        <f>_xlfn.IFERROR(SUM('DS-016894'!D303:K303)+SUM('DS-016890'!AA69:AB69,'DS-016890'!AD69)-SUM('DS-016890'!R69:W69,'DS-016890'!Z69),":")</f>
        <v>175.02210000000002</v>
      </c>
      <c r="O25" s="40" t="s">
        <v>120</v>
      </c>
      <c r="P25" s="43">
        <v>1</v>
      </c>
      <c r="Q25" s="44" t="str">
        <f>INDEX($B$9:$B$36,MATCH(R25,$F$9:$F$36,0))</f>
        <v>Spain</v>
      </c>
      <c r="R25" s="45">
        <f>LARGE($F$9:$F$36,P25)</f>
        <v>11620.212800000001</v>
      </c>
      <c r="S25" s="46">
        <f>100*R25/$F$8</f>
        <v>35.10576220806053</v>
      </c>
    </row>
    <row r="26" spans="2:19" ht="24">
      <c r="B26" s="9" t="s">
        <v>20</v>
      </c>
      <c r="C26" s="220">
        <f t="shared" si="0"/>
        <v>0</v>
      </c>
      <c r="D26" s="34">
        <f>_xlfn.IFERROR(SUM('DS-016894'!L265:T265)-SUM('DS-016890'!M70:N70,'DS-016890'!P70),":")</f>
        <v>0</v>
      </c>
      <c r="E26" s="34">
        <f>_xlfn.IFERROR(SUM('DS-016894'!D265:K265)+SUM('DS-016890'!M70:N70,'DS-016890'!P70)-SUM('DS-016890'!D70:I70,'DS-016890'!L70),":")</f>
        <v>0</v>
      </c>
      <c r="F26" s="226">
        <f t="shared" si="1"/>
        <v>0</v>
      </c>
      <c r="G26" s="34">
        <f>_xlfn.IFERROR(SUM('DS-016894'!L304:T304)-SUM('DS-016890'!AA70:AB70,'DS-016890'!AD70),":")</f>
        <v>0</v>
      </c>
      <c r="H26" s="34">
        <f>_xlfn.IFERROR(SUM('DS-016894'!D304:K304)+SUM('DS-016890'!AA70:AB70,'DS-016890'!AD70)-SUM('DS-016890'!R70:W70,'DS-016890'!Z70),":")</f>
        <v>0</v>
      </c>
      <c r="O26" s="41"/>
      <c r="P26" s="47">
        <v>2</v>
      </c>
      <c r="Q26" s="48" t="str">
        <f>INDEX($B$9:$B$36,MATCH(R26,$F$9:$F$36,0))</f>
        <v>Netherlands</v>
      </c>
      <c r="R26" s="49">
        <f aca="true" t="shared" si="9" ref="R26:R27">LARGE($F$9:$F$36,P26)</f>
        <v>7435.444899999999</v>
      </c>
      <c r="S26" s="50">
        <f aca="true" t="shared" si="10" ref="S26:S27">100*R26/$F$8</f>
        <v>22.463182478941896</v>
      </c>
    </row>
    <row r="27" spans="2:19" ht="12">
      <c r="B27" s="9" t="s">
        <v>17</v>
      </c>
      <c r="C27" s="220">
        <f t="shared" si="0"/>
        <v>9846330.459999997</v>
      </c>
      <c r="D27" s="34">
        <f>_xlfn.IFERROR(SUM('DS-016894'!L266:T266)-SUM('DS-016890'!M71:N71,'DS-016890'!P71),":")</f>
        <v>4988466.305999999</v>
      </c>
      <c r="E27" s="34">
        <f>_xlfn.IFERROR(SUM('DS-016894'!D266:K266)+SUM('DS-016890'!M71:N71,'DS-016890'!P71)-SUM('DS-016890'!D71:I71,'DS-016890'!L71),":")</f>
        <v>4857864.153999999</v>
      </c>
      <c r="F27" s="226">
        <f t="shared" si="1"/>
        <v>7435.444899999999</v>
      </c>
      <c r="G27" s="34">
        <f>_xlfn.IFERROR(SUM('DS-016894'!L305:T305)-SUM('DS-016890'!AA71:AB71,'DS-016890'!AD71),":")</f>
        <v>3350.2207</v>
      </c>
      <c r="H27" s="34">
        <f>_xlfn.IFERROR(SUM('DS-016894'!D305:K305)+SUM('DS-016890'!AA71:AB71,'DS-016890'!AD71)-SUM('DS-016890'!R71:W71,'DS-016890'!Z71),":")</f>
        <v>4085.224199999999</v>
      </c>
      <c r="O27" s="42"/>
      <c r="P27" s="51">
        <v>3</v>
      </c>
      <c r="Q27" s="52" t="str">
        <f>INDEX($B$9:$B$36,MATCH(R27,$F$9:$F$36,0))</f>
        <v>Italy</v>
      </c>
      <c r="R27" s="53">
        <f t="shared" si="9"/>
        <v>3289.5428</v>
      </c>
      <c r="S27" s="54">
        <f t="shared" si="10"/>
        <v>9.93802000855248</v>
      </c>
    </row>
    <row r="28" spans="2:19" ht="12">
      <c r="B28" s="9" t="s">
        <v>21</v>
      </c>
      <c r="C28" s="220">
        <f t="shared" si="0"/>
        <v>385176.25399999996</v>
      </c>
      <c r="D28" s="34">
        <f>_xlfn.IFERROR(SUM('DS-016894'!L267:T267)-SUM('DS-016890'!M72:N72,'DS-016890'!P72),":")</f>
        <v>256092.023</v>
      </c>
      <c r="E28" s="34">
        <f>_xlfn.IFERROR(SUM('DS-016894'!D267:K267)+SUM('DS-016890'!M72:N72,'DS-016890'!P72)-SUM('DS-016890'!D72:I72,'DS-016890'!L72),":")</f>
        <v>129084.23099999999</v>
      </c>
      <c r="F28" s="226">
        <f t="shared" si="1"/>
        <v>322.1408</v>
      </c>
      <c r="G28" s="34">
        <f>_xlfn.IFERROR(SUM('DS-016894'!L306:T306)-SUM('DS-016890'!AA72:AB72,'DS-016890'!AD72),":")</f>
        <v>174.5229</v>
      </c>
      <c r="H28" s="34">
        <f>_xlfn.IFERROR(SUM('DS-016894'!D306:K306)+SUM('DS-016890'!AA72:AB72,'DS-016890'!AD72)-SUM('DS-016890'!R72:W72,'DS-016890'!Z72),":")</f>
        <v>147.61790000000002</v>
      </c>
      <c r="O28" s="40" t="s">
        <v>144</v>
      </c>
      <c r="P28" s="43">
        <v>1</v>
      </c>
      <c r="Q28" s="44" t="str">
        <f>INDEX($B$9:$B$36,MATCH(R28,$G$9:$G$36,0))</f>
        <v>Spain</v>
      </c>
      <c r="R28" s="45">
        <f>LARGE($G$9:$G$36,P28)</f>
        <v>5563.0625</v>
      </c>
      <c r="S28" s="46">
        <f>100*R28/$G$8</f>
        <v>31.40316580208263</v>
      </c>
    </row>
    <row r="29" spans="2:19" ht="24">
      <c r="B29" s="9" t="s">
        <v>22</v>
      </c>
      <c r="C29" s="220">
        <f t="shared" si="0"/>
        <v>579059.78</v>
      </c>
      <c r="D29" s="34">
        <f>_xlfn.IFERROR(SUM('DS-016894'!L268:T268)-SUM('DS-016890'!M73:N73,'DS-016890'!P73),":")</f>
        <v>320438.61600000004</v>
      </c>
      <c r="E29" s="34">
        <f>_xlfn.IFERROR(SUM('DS-016894'!D268:K268)+SUM('DS-016890'!M73:N73,'DS-016890'!P73)-SUM('DS-016890'!D73:I73,'DS-016890'!L73),":")</f>
        <v>258621.16400000005</v>
      </c>
      <c r="F29" s="226">
        <f t="shared" si="1"/>
        <v>920.9357</v>
      </c>
      <c r="G29" s="34">
        <f>_xlfn.IFERROR(SUM('DS-016894'!L307:T307)-SUM('DS-016890'!AA73:AB73,'DS-016890'!AD73),":")</f>
        <v>491.1746</v>
      </c>
      <c r="H29" s="34">
        <f>_xlfn.IFERROR(SUM('DS-016894'!D307:K307)+SUM('DS-016890'!AA73:AB73,'DS-016890'!AD73)-SUM('DS-016890'!R73:W73,'DS-016890'!Z73),":")</f>
        <v>429.76109999999994</v>
      </c>
      <c r="O29" s="41"/>
      <c r="P29" s="47">
        <v>2</v>
      </c>
      <c r="Q29" s="48" t="str">
        <f>INDEX($B$9:$B$36,MATCH(R29,$G$9:$G$36,0))</f>
        <v>Netherlands</v>
      </c>
      <c r="R29" s="49">
        <f aca="true" t="shared" si="11" ref="R29:R30">LARGE($G$9:$G$36,P29)</f>
        <v>3350.2207</v>
      </c>
      <c r="S29" s="50">
        <f aca="true" t="shared" si="12" ref="S29:S30">100*R29/$G$8</f>
        <v>18.91180192846464</v>
      </c>
    </row>
    <row r="30" spans="2:19" ht="12">
      <c r="B30" s="9" t="s">
        <v>23</v>
      </c>
      <c r="C30" s="220">
        <f t="shared" si="0"/>
        <v>670310.372</v>
      </c>
      <c r="D30" s="34">
        <f>_xlfn.IFERROR(SUM('DS-016894'!L269:T269)-SUM('DS-016890'!M74:N74,'DS-016890'!P74),":")</f>
        <v>510584.8219999999</v>
      </c>
      <c r="E30" s="34">
        <f>_xlfn.IFERROR(SUM('DS-016894'!D269:K269)+SUM('DS-016890'!M74:N74,'DS-016890'!P74)-SUM('DS-016890'!D74:I74,'DS-016890'!L74),":")</f>
        <v>159725.55</v>
      </c>
      <c r="F30" s="226">
        <f t="shared" si="1"/>
        <v>638.3639000000001</v>
      </c>
      <c r="G30" s="34">
        <f>_xlfn.IFERROR(SUM('DS-016894'!L308:T308)-SUM('DS-016890'!AA74:AB74,'DS-016890'!AD74),":")</f>
        <v>390.1336</v>
      </c>
      <c r="H30" s="34">
        <f>_xlfn.IFERROR(SUM('DS-016894'!D308:K308)+SUM('DS-016890'!AA74:AB74,'DS-016890'!AD74)-SUM('DS-016890'!R74:W74,'DS-016890'!Z74),":")</f>
        <v>248.2303</v>
      </c>
      <c r="O30" s="42"/>
      <c r="P30" s="51">
        <v>3</v>
      </c>
      <c r="Q30" s="52" t="str">
        <f>INDEX($B$9:$B$36,MATCH(R30,$G$9:$G$36,0))</f>
        <v>Italy</v>
      </c>
      <c r="R30" s="53">
        <f t="shared" si="11"/>
        <v>2262.1317000000004</v>
      </c>
      <c r="S30" s="54">
        <f t="shared" si="12"/>
        <v>12.769602506038185</v>
      </c>
    </row>
    <row r="31" spans="2:19" ht="24">
      <c r="B31" s="9" t="s">
        <v>24</v>
      </c>
      <c r="C31" s="220">
        <f t="shared" si="0"/>
        <v>55126.382999999994</v>
      </c>
      <c r="D31" s="34">
        <f>_xlfn.IFERROR(SUM('DS-016894'!L270:T270)-SUM('DS-016890'!M75:N75,'DS-016890'!P75),":")</f>
        <v>39517.587999999996</v>
      </c>
      <c r="E31" s="34">
        <f>_xlfn.IFERROR(SUM('DS-016894'!D270:K270)+SUM('DS-016890'!M75:N75,'DS-016890'!P75)-SUM('DS-016890'!D75:I75,'DS-016890'!L75),":")</f>
        <v>15608.794999999998</v>
      </c>
      <c r="F31" s="226">
        <f t="shared" si="1"/>
        <v>40.3716</v>
      </c>
      <c r="G31" s="34">
        <f>_xlfn.IFERROR(SUM('DS-016894'!L309:T309)-SUM('DS-016890'!AA75:AB75,'DS-016890'!AD75),":")</f>
        <v>15.157399999999999</v>
      </c>
      <c r="H31" s="34">
        <f>_xlfn.IFERROR(SUM('DS-016894'!D309:K309)+SUM('DS-016890'!AA75:AB75,'DS-016890'!AD75)-SUM('DS-016890'!R75:W75,'DS-016890'!Z75),":")</f>
        <v>25.214199999999998</v>
      </c>
      <c r="O31" s="40" t="s">
        <v>162</v>
      </c>
      <c r="P31" s="43">
        <v>1</v>
      </c>
      <c r="Q31" s="44" t="str">
        <f>INDEX($B$9:$B$36,MATCH(R31,$H$9:$H$36,0))</f>
        <v>Spain</v>
      </c>
      <c r="R31" s="45">
        <f>LARGE($H$9:$H$36,P31)</f>
        <v>6057.150300000001</v>
      </c>
      <c r="S31" s="46">
        <f>100*R31/$H$8</f>
        <v>39.36892688681431</v>
      </c>
    </row>
    <row r="32" spans="2:19" ht="24">
      <c r="B32" s="9" t="s">
        <v>25</v>
      </c>
      <c r="C32" s="220">
        <f t="shared" si="0"/>
        <v>162934.662</v>
      </c>
      <c r="D32" s="34">
        <f>_xlfn.IFERROR(SUM('DS-016894'!L271:T271)-SUM('DS-016890'!M76:N76,'DS-016890'!P76),":")</f>
        <v>101083.77399999999</v>
      </c>
      <c r="E32" s="34">
        <f>_xlfn.IFERROR(SUM('DS-016894'!D271:K271)+SUM('DS-016890'!M76:N76,'DS-016890'!P76)-SUM('DS-016890'!D76:I76,'DS-016890'!L76),":")</f>
        <v>61850.888000000006</v>
      </c>
      <c r="F32" s="226">
        <f t="shared" si="1"/>
        <v>149.3743</v>
      </c>
      <c r="G32" s="34">
        <f>_xlfn.IFERROR(SUM('DS-016894'!L310:T310)-SUM('DS-016890'!AA76:AB76,'DS-016890'!AD76),":")</f>
        <v>108.762</v>
      </c>
      <c r="H32" s="34">
        <f>_xlfn.IFERROR(SUM('DS-016894'!D310:K310)+SUM('DS-016890'!AA76:AB76,'DS-016890'!AD76)-SUM('DS-016890'!R76:W76,'DS-016890'!Z76),":")</f>
        <v>40.6123</v>
      </c>
      <c r="O32" s="41"/>
      <c r="P32" s="47">
        <v>2</v>
      </c>
      <c r="Q32" s="48" t="str">
        <f>INDEX($B$9:$B$36,MATCH(R32,$H$9:$H$36,0))</f>
        <v>Netherlands</v>
      </c>
      <c r="R32" s="49">
        <f aca="true" t="shared" si="13" ref="R32:R33">LARGE($H$9:$H$36,P32)</f>
        <v>4085.224199999999</v>
      </c>
      <c r="S32" s="50">
        <f aca="true" t="shared" si="14" ref="S32:S33">100*R32/$H$8</f>
        <v>26.552237418649558</v>
      </c>
    </row>
    <row r="33" spans="2:19" ht="12">
      <c r="B33" s="9" t="s">
        <v>26</v>
      </c>
      <c r="C33" s="220">
        <f t="shared" si="0"/>
        <v>78667.61799999999</v>
      </c>
      <c r="D33" s="34">
        <f>_xlfn.IFERROR(SUM('DS-016894'!L272:T272)-SUM('DS-016890'!M77:N77,'DS-016890'!P77),":")</f>
        <v>59852.236</v>
      </c>
      <c r="E33" s="34">
        <f>_xlfn.IFERROR(SUM('DS-016894'!D272:K272)+SUM('DS-016890'!M77:N77,'DS-016890'!P77)-SUM('DS-016890'!D77:I77,'DS-016890'!L77),":")</f>
        <v>18815.381999999998</v>
      </c>
      <c r="F33" s="226">
        <f t="shared" si="1"/>
        <v>74.6782</v>
      </c>
      <c r="G33" s="34">
        <f>_xlfn.IFERROR(SUM('DS-016894'!L311:T311)-SUM('DS-016890'!AA77:AB77,'DS-016890'!AD77),":")</f>
        <v>50.545399999999994</v>
      </c>
      <c r="H33" s="34">
        <f>_xlfn.IFERROR(SUM('DS-016894'!D311:K311)+SUM('DS-016890'!AA77:AB77,'DS-016890'!AD77)-SUM('DS-016890'!R77:W77,'DS-016890'!Z77),":")</f>
        <v>24.132800000000003</v>
      </c>
      <c r="O33" s="42"/>
      <c r="P33" s="51">
        <v>3</v>
      </c>
      <c r="Q33" s="52" t="str">
        <f>INDEX($B$9:$B$36,MATCH(R33,$H$9:$H$36,0))</f>
        <v>Italy</v>
      </c>
      <c r="R33" s="53">
        <f t="shared" si="13"/>
        <v>1027.4110999999998</v>
      </c>
      <c r="S33" s="54">
        <f t="shared" si="14"/>
        <v>6.677739609433408</v>
      </c>
    </row>
    <row r="34" spans="2:8" ht="12">
      <c r="B34" s="9" t="s">
        <v>27</v>
      </c>
      <c r="C34" s="220">
        <f t="shared" si="0"/>
        <v>9727.928</v>
      </c>
      <c r="D34" s="34">
        <f>_xlfn.IFERROR(SUM('DS-016894'!L273:T273)-SUM('DS-016890'!M78:N78,'DS-016890'!P78),":")</f>
        <v>7537.870999999999</v>
      </c>
      <c r="E34" s="34">
        <f>_xlfn.IFERROR(SUM('DS-016894'!D273:K273)+SUM('DS-016890'!M78:N78,'DS-016890'!P78)-SUM('DS-016890'!D78:I78,'DS-016890'!L78),":")</f>
        <v>2190.057</v>
      </c>
      <c r="F34" s="226">
        <f t="shared" si="1"/>
        <v>9.891799999999998</v>
      </c>
      <c r="G34" s="34">
        <f>_xlfn.IFERROR(SUM('DS-016894'!L312:T312)-SUM('DS-016890'!AA78:AB78,'DS-016890'!AD78),":")</f>
        <v>9.152299999999999</v>
      </c>
      <c r="H34" s="34">
        <f>_xlfn.IFERROR(SUM('DS-016894'!D312:K312)+SUM('DS-016890'!AA78:AB78,'DS-016890'!AD78)-SUM('DS-016890'!R78:W78,'DS-016890'!Z78),":")</f>
        <v>0.7395</v>
      </c>
    </row>
    <row r="35" spans="2:8" ht="12">
      <c r="B35" s="9" t="s">
        <v>28</v>
      </c>
      <c r="C35" s="220">
        <f t="shared" si="0"/>
        <v>108078.097</v>
      </c>
      <c r="D35" s="34">
        <f>_xlfn.IFERROR(SUM('DS-016894'!L274:T274)-SUM('DS-016890'!M79:N79,'DS-016890'!P79),":")</f>
        <v>67691.92599999999</v>
      </c>
      <c r="E35" s="34">
        <f>_xlfn.IFERROR(SUM('DS-016894'!D274:K274)+SUM('DS-016890'!M79:N79,'DS-016890'!P79)-SUM('DS-016890'!D79:I79,'DS-016890'!L79),":")</f>
        <v>40386.171</v>
      </c>
      <c r="F35" s="226">
        <f t="shared" si="1"/>
        <v>64.68959999999998</v>
      </c>
      <c r="G35" s="34">
        <f>_xlfn.IFERROR(SUM('DS-016894'!L313:T313)-SUM('DS-016890'!AA79:AB79,'DS-016890'!AD79),":")</f>
        <v>46.758599999999994</v>
      </c>
      <c r="H35" s="34">
        <f>_xlfn.IFERROR(SUM('DS-016894'!D313:K313)+SUM('DS-016890'!AA79:AB79,'DS-016890'!AD79)-SUM('DS-016890'!R79:W79,'DS-016890'!Z79),":")</f>
        <v>17.930999999999997</v>
      </c>
    </row>
    <row r="36" spans="2:8" ht="11.25" customHeight="1">
      <c r="B36" s="10" t="s">
        <v>29</v>
      </c>
      <c r="C36" s="221">
        <f t="shared" si="0"/>
        <v>276185.55799999996</v>
      </c>
      <c r="D36" s="35">
        <f>_xlfn.IFERROR(SUM('DS-016894'!L275:T275)-SUM('DS-016890'!M80:N80,'DS-016890'!P80),":")</f>
        <v>183072.131</v>
      </c>
      <c r="E36" s="35">
        <f>_xlfn.IFERROR(SUM('DS-016894'!D275:K275)+SUM('DS-016890'!M80:N80,'DS-016890'!P80)-SUM('DS-016890'!D80:I80,'DS-016890'!L80),":")</f>
        <v>93113.427</v>
      </c>
      <c r="F36" s="227">
        <f t="shared" si="1"/>
        <v>249.16800000000006</v>
      </c>
      <c r="G36" s="35">
        <f>_xlfn.IFERROR(SUM('DS-016894'!L314:T314)-SUM('DS-016890'!AA80:AB80,'DS-016890'!AD80),":")</f>
        <v>164.43030000000005</v>
      </c>
      <c r="H36" s="35">
        <f>_xlfn.IFERROR(SUM('DS-016894'!D314:K314)+SUM('DS-016890'!AA80:AB80,'DS-016890'!AD80)-SUM('DS-016890'!R80:W80,'DS-016890'!Z80),":")</f>
        <v>84.7377</v>
      </c>
    </row>
    <row r="37" ht="12"/>
    <row r="38" ht="15" customHeight="1">
      <c r="B38" s="13" t="s">
        <v>342</v>
      </c>
    </row>
    <row r="40" ht="12">
      <c r="B40" s="38" t="s">
        <v>340</v>
      </c>
    </row>
    <row r="41" ht="12">
      <c r="B41" s="38" t="s">
        <v>341</v>
      </c>
    </row>
  </sheetData>
  <sheetProtection autoFilter="0"/>
  <mergeCells count="2">
    <mergeCell ref="C7:E7"/>
    <mergeCell ref="F7:H7"/>
  </mergeCells>
  <hyperlinks>
    <hyperlink ref="B40" r:id="rId1" tooltip="Go to Eurostat's Table" display="Bookmark"/>
    <hyperlink ref="B41" r:id="rId2" tooltip="Go to Eurostat's Table" display="Bookmark"/>
  </hyperlinks>
  <printOptions horizontalCentered="1"/>
  <pageMargins left="0.31496062992125984" right="0.31496062992125984" top="0.7480314960629921" bottom="0.5511811023622047" header="0.31496062992125984" footer="0.31496062992125984"/>
  <pageSetup horizontalDpi="600" verticalDpi="600" orientation="portrait" paperSize="9" r:id="rId4"/>
  <headerFooter>
    <oddFooter>&amp;L&amp;F&amp;CPage &amp;P of &amp;N</oddFooter>
  </headerFooter>
  <ignoredErrors>
    <ignoredError sqref="D10 D15 D21 D31 G10 G15 G21 G31" formulaRange="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S41"/>
  <sheetViews>
    <sheetView showGridLines="0" workbookViewId="0" topLeftCell="A1">
      <pane ySplit="1" topLeftCell="A2" activePane="bottomLeft" state="frozen"/>
      <selection pane="bottomLeft" activeCell="B3" sqref="B3:H38"/>
    </sheetView>
  </sheetViews>
  <sheetFormatPr defaultColWidth="9.140625" defaultRowHeight="12"/>
  <cols>
    <col min="1" max="1" width="4.421875" style="3" customWidth="1"/>
    <col min="2" max="2" width="13.8515625" style="3" customWidth="1"/>
    <col min="3" max="8" width="13.140625" style="3" customWidth="1"/>
    <col min="9" max="9" width="11.8515625" style="3" bestFit="1" customWidth="1"/>
    <col min="10" max="16" width="9.140625" style="3" customWidth="1"/>
    <col min="17" max="17" width="19.140625" style="3" customWidth="1"/>
    <col min="18" max="18" width="10.421875" style="3" bestFit="1" customWidth="1"/>
    <col min="19" max="19" width="10.421875" style="3" customWidth="1"/>
    <col min="20" max="16384" width="9.140625" style="3" customWidth="1"/>
  </cols>
  <sheetData>
    <row r="1" s="4" customFormat="1" ht="30" customHeight="1" thickBot="1">
      <c r="B1" s="4" t="s">
        <v>447</v>
      </c>
    </row>
    <row r="2" ht="15" customHeight="1" thickTop="1"/>
    <row r="3" ht="15" customHeight="1">
      <c r="B3" s="11" t="s">
        <v>443</v>
      </c>
    </row>
    <row r="4" ht="15" customHeight="1">
      <c r="B4" s="18" t="s">
        <v>444</v>
      </c>
    </row>
    <row r="5" ht="15" customHeight="1"/>
    <row r="6" spans="2:8" ht="12" customHeight="1">
      <c r="B6" s="228"/>
      <c r="C6" s="231" t="s">
        <v>445</v>
      </c>
      <c r="D6" s="228"/>
      <c r="E6" s="228"/>
      <c r="F6" s="231" t="s">
        <v>446</v>
      </c>
      <c r="G6" s="229"/>
      <c r="H6" s="228"/>
    </row>
    <row r="7" spans="2:8" ht="12" customHeight="1">
      <c r="B7" s="214"/>
      <c r="C7" s="232" t="s">
        <v>120</v>
      </c>
      <c r="D7" s="238" t="s">
        <v>144</v>
      </c>
      <c r="E7" s="240" t="s">
        <v>162</v>
      </c>
      <c r="F7" s="230" t="s">
        <v>120</v>
      </c>
      <c r="G7" s="233" t="s">
        <v>144</v>
      </c>
      <c r="H7" s="232" t="s">
        <v>162</v>
      </c>
    </row>
    <row r="8" spans="2:19" ht="12" customHeight="1">
      <c r="B8" s="30" t="s">
        <v>40</v>
      </c>
      <c r="C8" s="218">
        <f>SUM(D8:E8)</f>
        <v>4602667.663000001</v>
      </c>
      <c r="D8" s="239">
        <f>_xlfn.IFERROR(SUM('DS-016894'!L91:T91)-SUM('DS-016890'!M13:N13,'DS-016890'!P13),":")</f>
        <v>2911623.6890000002</v>
      </c>
      <c r="E8" s="241">
        <f>_xlfn.IFERROR(SUM('DS-016894'!D91:K91)+SUM('DS-016890'!M13:N13,'DS-016890'!P13)-SUM('DS-016890'!D13:I13,'DS-016890'!L13),":")</f>
        <v>1691043.9740000002</v>
      </c>
      <c r="F8" s="146">
        <f>SUM(G8:H8)</f>
        <v>20145898.744</v>
      </c>
      <c r="G8" s="234">
        <f>_xlfn.IFERROR(SUM('DS-016894'!L13:T13)-SUM('DS-016890'!M91:N91,'DS-016890'!P91),":")</f>
        <v>17062839.555</v>
      </c>
      <c r="H8" s="146">
        <f>_xlfn.IFERROR(SUM('DS-016894'!D13:K13)+SUM('DS-016890'!M91:N91,'DS-016890'!P91)-SUM('DS-016890'!D91:I91,'DS-016890'!L91),":")</f>
        <v>3083059.189</v>
      </c>
      <c r="I8" s="62"/>
      <c r="O8" s="56" t="s">
        <v>445</v>
      </c>
      <c r="P8" s="55" t="s">
        <v>124</v>
      </c>
      <c r="Q8" s="55" t="s">
        <v>125</v>
      </c>
      <c r="R8" s="55" t="s">
        <v>116</v>
      </c>
      <c r="S8" s="55" t="s">
        <v>126</v>
      </c>
    </row>
    <row r="9" spans="2:19" ht="12">
      <c r="B9" s="8" t="s">
        <v>2</v>
      </c>
      <c r="C9" s="219">
        <f aca="true" t="shared" si="0" ref="C9:C36">SUM(D9:E9)</f>
        <v>88305.472</v>
      </c>
      <c r="D9" s="235">
        <f>_xlfn.IFERROR(SUM('DS-016894'!L92:T92)-SUM('DS-016890'!M14:N14,'DS-016890'!P14),":")</f>
        <v>58479.102</v>
      </c>
      <c r="E9" s="242">
        <f>_xlfn.IFERROR(SUM('DS-016894'!D92:K92)+SUM('DS-016890'!M14:N14,'DS-016890'!P14)-SUM('DS-016890'!D14:I14,'DS-016890'!L14),":")</f>
        <v>29826.37</v>
      </c>
      <c r="F9" s="37">
        <f aca="true" t="shared" si="1" ref="F9:F36">SUM(G9:H9)</f>
        <v>1852769.4899999998</v>
      </c>
      <c r="G9" s="235">
        <f>_xlfn.IFERROR(SUM('DS-016894'!L14:T14)-SUM('DS-016890'!M92:N92,'DS-016890'!P92),":")</f>
        <v>1767606.5989999997</v>
      </c>
      <c r="H9" s="37">
        <f>_xlfn.IFERROR(SUM('DS-016894'!D14:K14)+SUM('DS-016890'!M92:N92,'DS-016890'!P92)-SUM('DS-016890'!D92:I92,'DS-016890'!L92),":")</f>
        <v>85162.891</v>
      </c>
      <c r="I9" s="63"/>
      <c r="O9" s="40" t="s">
        <v>120</v>
      </c>
      <c r="P9" s="43">
        <v>1</v>
      </c>
      <c r="Q9" s="44" t="str">
        <f>INDEX($B$9:$B$36,MATCH(R9,$C$9:$C$36,0))</f>
        <v>Netherlands</v>
      </c>
      <c r="R9" s="45">
        <f>LARGE($C$9:$C$36,P9)</f>
        <v>1216907.724</v>
      </c>
      <c r="S9" s="46">
        <f>100*R9/$C$8</f>
        <v>26.439182949976978</v>
      </c>
    </row>
    <row r="10" spans="2:19" ht="12">
      <c r="B10" s="9" t="s">
        <v>3</v>
      </c>
      <c r="C10" s="220">
        <f t="shared" si="0"/>
        <v>8085.341</v>
      </c>
      <c r="D10" s="236">
        <f>_xlfn.IFERROR(SUM('DS-016894'!L93:T93)-SUM('DS-016890'!M15:N15,'DS-016890'!P15),":")</f>
        <v>5694.323</v>
      </c>
      <c r="E10" s="243">
        <f>_xlfn.IFERROR(SUM('DS-016894'!D93:K93)+SUM('DS-016890'!M15:N15,'DS-016890'!P15)-SUM('DS-016890'!D15:I15,'DS-016890'!L15),":")</f>
        <v>2391.018</v>
      </c>
      <c r="F10" s="34">
        <f t="shared" si="1"/>
        <v>104717.88799999998</v>
      </c>
      <c r="G10" s="236">
        <f>_xlfn.IFERROR(SUM('DS-016894'!L15:T15)-SUM('DS-016890'!M93:N93,'DS-016890'!P93),":")</f>
        <v>59650.69799999999</v>
      </c>
      <c r="H10" s="34">
        <f>_xlfn.IFERROR(SUM('DS-016894'!D15:K15)+SUM('DS-016890'!M93:N93,'DS-016890'!P93)-SUM('DS-016890'!D93:I93,'DS-016890'!L93),":")</f>
        <v>45067.189999999995</v>
      </c>
      <c r="O10" s="41"/>
      <c r="P10" s="47">
        <v>2</v>
      </c>
      <c r="Q10" s="48" t="str">
        <f aca="true" t="shared" si="2" ref="Q10:Q11">INDEX($B$9:$B$36,MATCH(R10,$C$9:$C$36,0))</f>
        <v>Spain</v>
      </c>
      <c r="R10" s="49">
        <f aca="true" t="shared" si="3" ref="R10:R11">LARGE($C$9:$C$36,P10)</f>
        <v>1056908.183</v>
      </c>
      <c r="S10" s="50">
        <f aca="true" t="shared" si="4" ref="S10:S11">100*R10/$C$8</f>
        <v>22.962948020259873</v>
      </c>
    </row>
    <row r="11" spans="2:19" ht="12">
      <c r="B11" s="9" t="s">
        <v>4</v>
      </c>
      <c r="C11" s="220">
        <f t="shared" si="0"/>
        <v>619.607</v>
      </c>
      <c r="D11" s="236">
        <f>_xlfn.IFERROR(SUM('DS-016894'!L94:T94)-SUM('DS-016890'!M16:N16,'DS-016890'!P16),":")</f>
        <v>391.828</v>
      </c>
      <c r="E11" s="243">
        <f>_xlfn.IFERROR(SUM('DS-016894'!D94:K94)+SUM('DS-016890'!M16:N16,'DS-016890'!P16)-SUM('DS-016890'!D16:I16,'DS-016890'!L16),":")</f>
        <v>227.779</v>
      </c>
      <c r="F11" s="34">
        <f t="shared" si="1"/>
        <v>49358.193</v>
      </c>
      <c r="G11" s="236">
        <f>_xlfn.IFERROR(SUM('DS-016894'!L16:T16)-SUM('DS-016890'!M94:N94,'DS-016890'!P94),":")</f>
        <v>39316.353</v>
      </c>
      <c r="H11" s="34">
        <f>_xlfn.IFERROR(SUM('DS-016894'!D16:K16)+SUM('DS-016890'!M94:N94,'DS-016890'!P94)-SUM('DS-016890'!D94:I94,'DS-016890'!L94),":")</f>
        <v>10041.84</v>
      </c>
      <c r="O11" s="42"/>
      <c r="P11" s="51">
        <v>3</v>
      </c>
      <c r="Q11" s="52" t="str">
        <f t="shared" si="2"/>
        <v>Italy</v>
      </c>
      <c r="R11" s="53">
        <f t="shared" si="3"/>
        <v>723569.7230000001</v>
      </c>
      <c r="S11" s="54">
        <f t="shared" si="4"/>
        <v>15.720659756007242</v>
      </c>
    </row>
    <row r="12" spans="2:19" ht="12">
      <c r="B12" s="9" t="s">
        <v>5</v>
      </c>
      <c r="C12" s="220">
        <f t="shared" si="0"/>
        <v>32923.138</v>
      </c>
      <c r="D12" s="236">
        <f>_xlfn.IFERROR(SUM('DS-016894'!L95:T95)-SUM('DS-016890'!M17:N17,'DS-016890'!P17),":")</f>
        <v>18587.556</v>
      </c>
      <c r="E12" s="243">
        <f>_xlfn.IFERROR(SUM('DS-016894'!D95:K95)+SUM('DS-016890'!M17:N17,'DS-016890'!P17)-SUM('DS-016890'!D17:I17,'DS-016890'!L17),":")</f>
        <v>14335.582</v>
      </c>
      <c r="F12" s="34">
        <f t="shared" si="1"/>
        <v>90809.93599999999</v>
      </c>
      <c r="G12" s="236">
        <f>_xlfn.IFERROR(SUM('DS-016894'!L17:T17)-SUM('DS-016890'!M95:N95,'DS-016890'!P95),":")</f>
        <v>84514.62099999998</v>
      </c>
      <c r="H12" s="34">
        <f>_xlfn.IFERROR(SUM('DS-016894'!D17:K17)+SUM('DS-016890'!M95:N95,'DS-016890'!P95)-SUM('DS-016890'!D95:I95,'DS-016890'!L95),":")</f>
        <v>6295.314999999999</v>
      </c>
      <c r="O12" s="40" t="s">
        <v>144</v>
      </c>
      <c r="P12" s="43">
        <v>1</v>
      </c>
      <c r="Q12" s="44" t="str">
        <f>INDEX($B$9:$B$36,MATCH(R12,$D$9:$D$36,0))</f>
        <v>Spain</v>
      </c>
      <c r="R12" s="45">
        <f>LARGE($D$9:$D$36,P12)</f>
        <v>728020.1669999999</v>
      </c>
      <c r="S12" s="46">
        <f>100*R12/$D$8</f>
        <v>25.003923747097932</v>
      </c>
    </row>
    <row r="13" spans="2:19" ht="12">
      <c r="B13" s="9" t="s">
        <v>41</v>
      </c>
      <c r="C13" s="220">
        <f t="shared" si="0"/>
        <v>89128.279</v>
      </c>
      <c r="D13" s="236">
        <f>_xlfn.IFERROR(SUM('DS-016894'!L96:T96)-SUM('DS-016890'!M18:N18,'DS-016890'!P18),":")</f>
        <v>65019.594</v>
      </c>
      <c r="E13" s="243">
        <f>_xlfn.IFERROR(SUM('DS-016894'!D96:K96)+SUM('DS-016890'!M18:N18,'DS-016890'!P18)-SUM('DS-016890'!D18:I18,'DS-016890'!L18),":")</f>
        <v>24108.684999999998</v>
      </c>
      <c r="F13" s="34">
        <f t="shared" si="1"/>
        <v>2033745.723</v>
      </c>
      <c r="G13" s="236">
        <f>_xlfn.IFERROR(SUM('DS-016894'!L18:T18)-SUM('DS-016890'!M96:N96,'DS-016890'!P96),":")</f>
        <v>1919940.885</v>
      </c>
      <c r="H13" s="34">
        <f>_xlfn.IFERROR(SUM('DS-016894'!D18:K18)+SUM('DS-016890'!M96:N96,'DS-016890'!P96)-SUM('DS-016890'!D96:I96,'DS-016890'!L96),":")</f>
        <v>113804.83800000002</v>
      </c>
      <c r="O13" s="41"/>
      <c r="P13" s="47">
        <v>2</v>
      </c>
      <c r="Q13" s="48" t="str">
        <f aca="true" t="shared" si="5" ref="Q13:Q14">INDEX($B$9:$B$36,MATCH(R13,$D$9:$D$36,0))</f>
        <v>Italy</v>
      </c>
      <c r="R13" s="49">
        <f aca="true" t="shared" si="6" ref="R13:R14">LARGE($D$9:$D$36,P13)</f>
        <v>605000.6720000001</v>
      </c>
      <c r="S13" s="50">
        <f aca="true" t="shared" si="7" ref="S13:S14">100*R13/$D$8</f>
        <v>20.778807175036693</v>
      </c>
    </row>
    <row r="14" spans="2:19" ht="12">
      <c r="B14" s="9" t="s">
        <v>7</v>
      </c>
      <c r="C14" s="220">
        <f t="shared" si="0"/>
        <v>158.70999999999998</v>
      </c>
      <c r="D14" s="236">
        <f>_xlfn.IFERROR(SUM('DS-016894'!L97:T97)-SUM('DS-016890'!M19:N19,'DS-016890'!P19),":")</f>
        <v>110.22599999999998</v>
      </c>
      <c r="E14" s="243">
        <f>_xlfn.IFERROR(SUM('DS-016894'!D97:K97)+SUM('DS-016890'!M19:N19,'DS-016890'!P19)-SUM('DS-016890'!D19:I19,'DS-016890'!L19),":")</f>
        <v>48.484</v>
      </c>
      <c r="F14" s="34">
        <f t="shared" si="1"/>
        <v>4973.450999999999</v>
      </c>
      <c r="G14" s="236">
        <f>_xlfn.IFERROR(SUM('DS-016894'!L19:T19)-SUM('DS-016890'!M97:N97,'DS-016890'!P97),":")</f>
        <v>3239.298</v>
      </c>
      <c r="H14" s="34">
        <f>_xlfn.IFERROR(SUM('DS-016894'!D19:K19)+SUM('DS-016890'!M97:N97,'DS-016890'!P97)-SUM('DS-016890'!D97:I97,'DS-016890'!L97),":")</f>
        <v>1734.1529999999998</v>
      </c>
      <c r="O14" s="42"/>
      <c r="P14" s="51">
        <v>3</v>
      </c>
      <c r="Q14" s="52" t="str">
        <f t="shared" si="5"/>
        <v>Netherlands</v>
      </c>
      <c r="R14" s="53">
        <f t="shared" si="6"/>
        <v>407604.49400000006</v>
      </c>
      <c r="S14" s="54">
        <f t="shared" si="7"/>
        <v>13.999216160382051</v>
      </c>
    </row>
    <row r="15" spans="2:19" ht="24">
      <c r="B15" s="9" t="s">
        <v>8</v>
      </c>
      <c r="C15" s="220">
        <f t="shared" si="0"/>
        <v>177.96599999999998</v>
      </c>
      <c r="D15" s="236">
        <f>_xlfn.IFERROR(SUM('DS-016894'!L98:T98)-SUM('DS-016890'!M20:N20,'DS-016890'!P20),":")</f>
        <v>7.397</v>
      </c>
      <c r="E15" s="243">
        <f>_xlfn.IFERROR(SUM('DS-016894'!D98:K98)+SUM('DS-016890'!M20:N20,'DS-016890'!P20)-SUM('DS-016890'!D20:I20,'DS-016890'!L20),":")</f>
        <v>170.569</v>
      </c>
      <c r="F15" s="34">
        <f t="shared" si="1"/>
        <v>121031.33000000002</v>
      </c>
      <c r="G15" s="236">
        <f>_xlfn.IFERROR(SUM('DS-016894'!L20:T20)-SUM('DS-016890'!M98:N98,'DS-016890'!P98),":")</f>
        <v>107797.62300000002</v>
      </c>
      <c r="H15" s="34">
        <f>_xlfn.IFERROR(SUM('DS-016894'!D20:K20)+SUM('DS-016890'!M98:N98,'DS-016890'!P98)-SUM('DS-016890'!D98:I98,'DS-016890'!L98),":")</f>
        <v>13233.707</v>
      </c>
      <c r="O15" s="40" t="s">
        <v>162</v>
      </c>
      <c r="P15" s="43">
        <v>1</v>
      </c>
      <c r="Q15" s="44" t="str">
        <f>INDEX($B$9:$B$36,MATCH(R15,$E$9:$E$36,0))</f>
        <v>Netherlands</v>
      </c>
      <c r="R15" s="45">
        <f>LARGE($E$9:$E$36,P15)</f>
        <v>809303.2299999999</v>
      </c>
      <c r="S15" s="46">
        <f>100*R15/$E$8</f>
        <v>47.858201350357064</v>
      </c>
    </row>
    <row r="16" spans="2:19" ht="12">
      <c r="B16" s="9" t="s">
        <v>9</v>
      </c>
      <c r="C16" s="220">
        <f t="shared" si="0"/>
        <v>164404.80099999998</v>
      </c>
      <c r="D16" s="236">
        <f>_xlfn.IFERROR(SUM('DS-016894'!L99:T99)-SUM('DS-016890'!M21:N21,'DS-016890'!P21),":")</f>
        <v>147848.49</v>
      </c>
      <c r="E16" s="243">
        <f>_xlfn.IFERROR(SUM('DS-016894'!D99:K99)+SUM('DS-016890'!M21:N21,'DS-016890'!P21)-SUM('DS-016890'!D21:I21,'DS-016890'!L21),":")</f>
        <v>16556.311</v>
      </c>
      <c r="F16" s="34">
        <f t="shared" si="1"/>
        <v>218508.60799999998</v>
      </c>
      <c r="G16" s="236">
        <f>_xlfn.IFERROR(SUM('DS-016894'!L21:T21)-SUM('DS-016890'!M99:N99,'DS-016890'!P99),":")</f>
        <v>208066.262</v>
      </c>
      <c r="H16" s="34">
        <f>_xlfn.IFERROR(SUM('DS-016894'!D21:K21)+SUM('DS-016890'!M99:N99,'DS-016890'!P99)-SUM('DS-016890'!D99:I99,'DS-016890'!L99),":")</f>
        <v>10442.346000000001</v>
      </c>
      <c r="O16" s="41"/>
      <c r="P16" s="47">
        <v>2</v>
      </c>
      <c r="Q16" s="48" t="str">
        <f>INDEX($B$9:$B$36,MATCH(R16,$E$9:$E$36,0))</f>
        <v>Spain</v>
      </c>
      <c r="R16" s="49">
        <f aca="true" t="shared" si="8" ref="R16:R17">LARGE($E$9:$E$36,P16)</f>
        <v>328888.016</v>
      </c>
      <c r="S16" s="50">
        <f>100*R16/$E$8</f>
        <v>19.448815114017844</v>
      </c>
    </row>
    <row r="17" spans="2:19" ht="12">
      <c r="B17" s="9" t="s">
        <v>10</v>
      </c>
      <c r="C17" s="220">
        <f t="shared" si="0"/>
        <v>1056908.183</v>
      </c>
      <c r="D17" s="236">
        <f>_xlfn.IFERROR(SUM('DS-016894'!L100:T100)-SUM('DS-016890'!M22:N22,'DS-016890'!P22),":")</f>
        <v>728020.1669999999</v>
      </c>
      <c r="E17" s="243">
        <f>_xlfn.IFERROR(SUM('DS-016894'!D100:K100)+SUM('DS-016890'!M22:N22,'DS-016890'!P22)-SUM('DS-016890'!D22:I22,'DS-016890'!L22),":")</f>
        <v>328888.016</v>
      </c>
      <c r="F17" s="34">
        <f t="shared" si="1"/>
        <v>2040791.892</v>
      </c>
      <c r="G17" s="236">
        <f>_xlfn.IFERROR(SUM('DS-016894'!L22:T22)-SUM('DS-016890'!M100:N100,'DS-016890'!P100),":")</f>
        <v>1553388.645</v>
      </c>
      <c r="H17" s="34">
        <f>_xlfn.IFERROR(SUM('DS-016894'!D22:K22)+SUM('DS-016890'!M100:N100,'DS-016890'!P100)-SUM('DS-016890'!D100:I100,'DS-016890'!L100),":")</f>
        <v>487403.247</v>
      </c>
      <c r="O17" s="42"/>
      <c r="P17" s="51">
        <v>3</v>
      </c>
      <c r="Q17" s="52" t="str">
        <f>INDEX($B$9:$B$36,MATCH(R17,$E$9:$E$36,0))</f>
        <v>France</v>
      </c>
      <c r="R17" s="53">
        <f t="shared" si="8"/>
        <v>188211.68899999998</v>
      </c>
      <c r="S17" s="54">
        <f>100*R17/$E$8</f>
        <v>11.12991098361585</v>
      </c>
    </row>
    <row r="18" spans="2:8" ht="12">
      <c r="B18" s="9" t="s">
        <v>11</v>
      </c>
      <c r="C18" s="220">
        <f t="shared" si="0"/>
        <v>503079.46900000004</v>
      </c>
      <c r="D18" s="236">
        <f>_xlfn.IFERROR(SUM('DS-016894'!L101:T101)-SUM('DS-016890'!M23:N23,'DS-016890'!P23),":")</f>
        <v>314867.78</v>
      </c>
      <c r="E18" s="243">
        <f>_xlfn.IFERROR(SUM('DS-016894'!D101:K101)+SUM('DS-016890'!M23:N23,'DS-016890'!P23)-SUM('DS-016890'!D23:I23,'DS-016890'!L23),":")</f>
        <v>188211.68899999998</v>
      </c>
      <c r="F18" s="34">
        <f t="shared" si="1"/>
        <v>1994309.8109999998</v>
      </c>
      <c r="G18" s="236">
        <f>_xlfn.IFERROR(SUM('DS-016894'!L23:T23)-SUM('DS-016890'!M101:N101,'DS-016890'!P101),":")</f>
        <v>1193187.8979999998</v>
      </c>
      <c r="H18" s="34">
        <f>_xlfn.IFERROR(SUM('DS-016894'!D23:K23)+SUM('DS-016890'!M101:N101,'DS-016890'!P101)-SUM('DS-016890'!D101:I101,'DS-016890'!L101),":")</f>
        <v>801121.9130000001</v>
      </c>
    </row>
    <row r="19" spans="2:8" ht="12">
      <c r="B19" s="9" t="s">
        <v>12</v>
      </c>
      <c r="C19" s="220">
        <f t="shared" si="0"/>
        <v>7273.735000000001</v>
      </c>
      <c r="D19" s="236">
        <f>_xlfn.IFERROR(SUM('DS-016894'!L102:T102)-SUM('DS-016890'!M24:N24,'DS-016890'!P24),":")</f>
        <v>6445.667</v>
      </c>
      <c r="E19" s="243">
        <f>_xlfn.IFERROR(SUM('DS-016894'!D102:K102)+SUM('DS-016890'!M24:N24,'DS-016890'!P24)-SUM('DS-016890'!D24:I24,'DS-016890'!L24),":")</f>
        <v>828.0680000000002</v>
      </c>
      <c r="F19" s="34">
        <f t="shared" si="1"/>
        <v>42360.78</v>
      </c>
      <c r="G19" s="236">
        <f>_xlfn.IFERROR(SUM('DS-016894'!L24:T24)-SUM('DS-016890'!M102:N102,'DS-016890'!P102),":")</f>
        <v>30292.722</v>
      </c>
      <c r="H19" s="34">
        <f>_xlfn.IFERROR(SUM('DS-016894'!D24:K24)+SUM('DS-016890'!M102:N102,'DS-016890'!P102)-SUM('DS-016890'!D102:I102,'DS-016890'!L102),":")</f>
        <v>12068.058</v>
      </c>
    </row>
    <row r="20" spans="2:8" ht="12">
      <c r="B20" s="9" t="s">
        <v>13</v>
      </c>
      <c r="C20" s="220">
        <f t="shared" si="0"/>
        <v>723569.7230000001</v>
      </c>
      <c r="D20" s="236">
        <f>_xlfn.IFERROR(SUM('DS-016894'!L103:T103)-SUM('DS-016890'!M25:N25,'DS-016890'!P25),":")</f>
        <v>605000.6720000001</v>
      </c>
      <c r="E20" s="243">
        <f>_xlfn.IFERROR(SUM('DS-016894'!D103:K103)+SUM('DS-016890'!M25:N25,'DS-016890'!P25)-SUM('DS-016890'!D25:I25,'DS-016890'!L25),":")</f>
        <v>118569.051</v>
      </c>
      <c r="F20" s="34">
        <f t="shared" si="1"/>
        <v>1632421.803</v>
      </c>
      <c r="G20" s="236">
        <f>_xlfn.IFERROR(SUM('DS-016894'!L25:T25)-SUM('DS-016890'!M103:N103,'DS-016890'!P103),":")</f>
        <v>1577674.166</v>
      </c>
      <c r="H20" s="34">
        <f>_xlfn.IFERROR(SUM('DS-016894'!D25:K25)+SUM('DS-016890'!M103:N103,'DS-016890'!P103)-SUM('DS-016890'!D103:I103,'DS-016890'!L103),":")</f>
        <v>54747.637</v>
      </c>
    </row>
    <row r="21" spans="2:8" ht="12">
      <c r="B21" s="9" t="s">
        <v>14</v>
      </c>
      <c r="C21" s="220">
        <f t="shared" si="0"/>
        <v>3503.9269999999997</v>
      </c>
      <c r="D21" s="236">
        <f>_xlfn.IFERROR(SUM('DS-016894'!L104:T104)-SUM('DS-016890'!M26:N26,'DS-016890'!P26),":")</f>
        <v>3085.035</v>
      </c>
      <c r="E21" s="243">
        <f>_xlfn.IFERROR(SUM('DS-016894'!D104:K104)+SUM('DS-016890'!M26:N26,'DS-016890'!P26)-SUM('DS-016890'!D26:I26,'DS-016890'!L26),":")</f>
        <v>418.89200000000005</v>
      </c>
      <c r="F21" s="34">
        <f t="shared" si="1"/>
        <v>12307.172000000002</v>
      </c>
      <c r="G21" s="236">
        <f>_xlfn.IFERROR(SUM('DS-016894'!L26:T26)-SUM('DS-016890'!M104:N104,'DS-016890'!P104),":")</f>
        <v>10474.597000000002</v>
      </c>
      <c r="H21" s="34">
        <f>_xlfn.IFERROR(SUM('DS-016894'!D26:K26)+SUM('DS-016890'!M104:N104,'DS-016890'!P104)-SUM('DS-016890'!D104:I104,'DS-016890'!L104),":")</f>
        <v>1832.575</v>
      </c>
    </row>
    <row r="22" spans="2:8" ht="12">
      <c r="B22" s="9" t="s">
        <v>15</v>
      </c>
      <c r="C22" s="220">
        <f t="shared" si="0"/>
        <v>8981.254</v>
      </c>
      <c r="D22" s="236">
        <f>_xlfn.IFERROR(SUM('DS-016894'!L105:T105)-SUM('DS-016890'!M27:N27,'DS-016890'!P27),":")</f>
        <v>2603.276</v>
      </c>
      <c r="E22" s="243">
        <f>_xlfn.IFERROR(SUM('DS-016894'!D105:K105)+SUM('DS-016890'!M27:N27,'DS-016890'!P27)-SUM('DS-016890'!D27:I27,'DS-016890'!L27),":")</f>
        <v>6377.978</v>
      </c>
      <c r="F22" s="34">
        <f t="shared" si="1"/>
        <v>28224.807999999997</v>
      </c>
      <c r="G22" s="236">
        <f>_xlfn.IFERROR(SUM('DS-016894'!L27:T27)-SUM('DS-016890'!M105:N105,'DS-016890'!P105),":")</f>
        <v>20718.32</v>
      </c>
      <c r="H22" s="34">
        <f>_xlfn.IFERROR(SUM('DS-016894'!D27:K27)+SUM('DS-016890'!M105:N105,'DS-016890'!P105)-SUM('DS-016890'!D105:I105,'DS-016890'!L105),":")</f>
        <v>7506.487999999999</v>
      </c>
    </row>
    <row r="23" spans="2:8" ht="12">
      <c r="B23" s="9" t="s">
        <v>16</v>
      </c>
      <c r="C23" s="220">
        <f t="shared" si="0"/>
        <v>165753.183</v>
      </c>
      <c r="D23" s="236">
        <f>_xlfn.IFERROR(SUM('DS-016894'!L106:T106)-SUM('DS-016890'!M28:N28,'DS-016890'!P28),":")</f>
        <v>118346.83</v>
      </c>
      <c r="E23" s="243">
        <f>_xlfn.IFERROR(SUM('DS-016894'!D106:K106)+SUM('DS-016890'!M28:N28,'DS-016890'!P28)-SUM('DS-016890'!D28:I28,'DS-016890'!L28),":")</f>
        <v>47406.352999999996</v>
      </c>
      <c r="F23" s="34">
        <f t="shared" si="1"/>
        <v>63753.687000000005</v>
      </c>
      <c r="G23" s="236">
        <f>_xlfn.IFERROR(SUM('DS-016894'!L28:T28)-SUM('DS-016890'!M106:N106,'DS-016890'!P106),":")</f>
        <v>57520.308</v>
      </c>
      <c r="H23" s="34">
        <f>_xlfn.IFERROR(SUM('DS-016894'!D28:K28)+SUM('DS-016890'!M106:N106,'DS-016890'!P106)-SUM('DS-016890'!D106:I106,'DS-016890'!L106),":")</f>
        <v>6233.379000000004</v>
      </c>
    </row>
    <row r="24" spans="2:19" ht="12">
      <c r="B24" s="9" t="s">
        <v>18</v>
      </c>
      <c r="C24" s="220">
        <f t="shared" si="0"/>
        <v>462.871</v>
      </c>
      <c r="D24" s="236">
        <f>_xlfn.IFERROR(SUM('DS-016894'!L107:T107)-SUM('DS-016890'!M29:N29,'DS-016890'!P29),":")</f>
        <v>233.04</v>
      </c>
      <c r="E24" s="243">
        <f>_xlfn.IFERROR(SUM('DS-016894'!D107:K107)+SUM('DS-016890'!M29:N29,'DS-016890'!P29)-SUM('DS-016890'!D29:I29,'DS-016890'!L29),":")</f>
        <v>229.831</v>
      </c>
      <c r="F24" s="34">
        <f t="shared" si="1"/>
        <v>75496.19599999998</v>
      </c>
      <c r="G24" s="236">
        <f>_xlfn.IFERROR(SUM('DS-016894'!L29:T29)-SUM('DS-016890'!M107:N107,'DS-016890'!P107),":")</f>
        <v>74785.30999999998</v>
      </c>
      <c r="H24" s="34">
        <f>_xlfn.IFERROR(SUM('DS-016894'!D29:K29)+SUM('DS-016890'!M107:N107,'DS-016890'!P107)-SUM('DS-016890'!D107:I107,'DS-016890'!L107),":")</f>
        <v>710.886</v>
      </c>
      <c r="O24" s="56" t="s">
        <v>446</v>
      </c>
      <c r="P24" s="55" t="s">
        <v>124</v>
      </c>
      <c r="Q24" s="55" t="s">
        <v>125</v>
      </c>
      <c r="R24" s="55" t="s">
        <v>116</v>
      </c>
      <c r="S24" s="55" t="s">
        <v>126</v>
      </c>
    </row>
    <row r="25" spans="2:19" ht="12">
      <c r="B25" s="9" t="s">
        <v>19</v>
      </c>
      <c r="C25" s="220">
        <f t="shared" si="0"/>
        <v>8435.449</v>
      </c>
      <c r="D25" s="236">
        <f>_xlfn.IFERROR(SUM('DS-016894'!L108:T108)-SUM('DS-016890'!M30:N30,'DS-016890'!P30),":")</f>
        <v>4343.367</v>
      </c>
      <c r="E25" s="243">
        <f>_xlfn.IFERROR(SUM('DS-016894'!D108:K108)+SUM('DS-016890'!M30:N30,'DS-016890'!P30)-SUM('DS-016890'!D30:I30,'DS-016890'!L30),":")</f>
        <v>4092.0820000000003</v>
      </c>
      <c r="F25" s="34">
        <f t="shared" si="1"/>
        <v>43232.859000000004</v>
      </c>
      <c r="G25" s="236">
        <f>_xlfn.IFERROR(SUM('DS-016894'!L30:T30)-SUM('DS-016890'!M108:N108,'DS-016890'!P108),":")</f>
        <v>36116.677</v>
      </c>
      <c r="H25" s="34">
        <f>_xlfn.IFERROR(SUM('DS-016894'!D30:K30)+SUM('DS-016890'!M108:N108,'DS-016890'!P108)-SUM('DS-016890'!D108:I108,'DS-016890'!L108),":")</f>
        <v>7116.182</v>
      </c>
      <c r="O25" s="40" t="s">
        <v>120</v>
      </c>
      <c r="P25" s="43">
        <v>1</v>
      </c>
      <c r="Q25" s="44" t="str">
        <f>INDEX($B$9:$B$36,MATCH(R25,$F$9:$F$36,0))</f>
        <v>Netherlands</v>
      </c>
      <c r="R25" s="45">
        <f>LARGE($F$9:$F$36,P25)</f>
        <v>4886572.66</v>
      </c>
      <c r="S25" s="46">
        <f>100*R25/$F$8</f>
        <v>24.255917902175277</v>
      </c>
    </row>
    <row r="26" spans="2:19" ht="12">
      <c r="B26" s="9" t="s">
        <v>20</v>
      </c>
      <c r="C26" s="220">
        <f t="shared" si="0"/>
        <v>4.84</v>
      </c>
      <c r="D26" s="236">
        <f>_xlfn.IFERROR(SUM('DS-016894'!L109:T109)-SUM('DS-016890'!M31:N31,'DS-016890'!P31),":")</f>
        <v>3.59</v>
      </c>
      <c r="E26" s="243">
        <f>_xlfn.IFERROR(SUM('DS-016894'!D109:K109)+SUM('DS-016890'!M31:N31,'DS-016890'!P31)-SUM('DS-016890'!D31:I31,'DS-016890'!L31),":")</f>
        <v>1.25</v>
      </c>
      <c r="F26" s="34">
        <f t="shared" si="1"/>
        <v>9761.651</v>
      </c>
      <c r="G26" s="236">
        <f>_xlfn.IFERROR(SUM('DS-016894'!L31:T31)-SUM('DS-016890'!M109:N109,'DS-016890'!P109),":")</f>
        <v>9702.042</v>
      </c>
      <c r="H26" s="34">
        <f>_xlfn.IFERROR(SUM('DS-016894'!D31:K31)+SUM('DS-016890'!M109:N109,'DS-016890'!P109)-SUM('DS-016890'!D109:I109,'DS-016890'!L109),":")</f>
        <v>59.609</v>
      </c>
      <c r="O26" s="41"/>
      <c r="P26" s="47">
        <v>2</v>
      </c>
      <c r="Q26" s="48" t="str">
        <f>INDEX($B$9:$B$36,MATCH(R26,$F$9:$F$36,0))</f>
        <v>United Kingdom</v>
      </c>
      <c r="R26" s="49">
        <f aca="true" t="shared" si="9" ref="R26:R27">LARGE($F$9:$F$36,P26)</f>
        <v>3366581.67</v>
      </c>
      <c r="S26" s="50">
        <f aca="true" t="shared" si="10" ref="S26:S27">100*R26/$F$8</f>
        <v>16.711002635226986</v>
      </c>
    </row>
    <row r="27" spans="2:19" ht="12">
      <c r="B27" s="9" t="s">
        <v>17</v>
      </c>
      <c r="C27" s="220">
        <f t="shared" si="0"/>
        <v>1216907.724</v>
      </c>
      <c r="D27" s="236">
        <f>_xlfn.IFERROR(SUM('DS-016894'!L110:T110)-SUM('DS-016890'!M32:N32,'DS-016890'!P32),":")</f>
        <v>407604.49400000006</v>
      </c>
      <c r="E27" s="243">
        <f>_xlfn.IFERROR(SUM('DS-016894'!D110:K110)+SUM('DS-016890'!M32:N32,'DS-016890'!P32)-SUM('DS-016890'!D32:I32,'DS-016890'!L32),":")</f>
        <v>809303.2299999999</v>
      </c>
      <c r="F27" s="34">
        <f t="shared" si="1"/>
        <v>4886572.66</v>
      </c>
      <c r="G27" s="236">
        <f>_xlfn.IFERROR(SUM('DS-016894'!L32:T32)-SUM('DS-016890'!M110:N110,'DS-016890'!P110),":")</f>
        <v>4301281.657000001</v>
      </c>
      <c r="H27" s="34">
        <f>_xlfn.IFERROR(SUM('DS-016894'!D32:K32)+SUM('DS-016890'!M110:N110,'DS-016890'!P110)-SUM('DS-016890'!D110:I110,'DS-016890'!L110),":")</f>
        <v>585291.003</v>
      </c>
      <c r="O27" s="42"/>
      <c r="P27" s="51">
        <v>3</v>
      </c>
      <c r="Q27" s="52" t="str">
        <f>INDEX($B$9:$B$36,MATCH(R27,$F$9:$F$36,0))</f>
        <v>Spain</v>
      </c>
      <c r="R27" s="53">
        <f t="shared" si="9"/>
        <v>2040791.892</v>
      </c>
      <c r="S27" s="54">
        <f t="shared" si="10"/>
        <v>10.130061298991706</v>
      </c>
    </row>
    <row r="28" spans="2:19" ht="12">
      <c r="B28" s="9" t="s">
        <v>21</v>
      </c>
      <c r="C28" s="220">
        <f t="shared" si="0"/>
        <v>11567.289999999999</v>
      </c>
      <c r="D28" s="236">
        <f>_xlfn.IFERROR(SUM('DS-016894'!L111:T111)-SUM('DS-016890'!M33:N33,'DS-016890'!P33),":")</f>
        <v>8361.104</v>
      </c>
      <c r="E28" s="243">
        <f>_xlfn.IFERROR(SUM('DS-016894'!D111:K111)+SUM('DS-016890'!M33:N33,'DS-016890'!P33)-SUM('DS-016890'!D33:I33,'DS-016890'!L33),":")</f>
        <v>3206.1859999999997</v>
      </c>
      <c r="F28" s="34">
        <f t="shared" si="1"/>
        <v>259210.44000000003</v>
      </c>
      <c r="G28" s="236">
        <f>_xlfn.IFERROR(SUM('DS-016894'!L33:T33)-SUM('DS-016890'!M111:N111,'DS-016890'!P111),":")</f>
        <v>183645.69200000004</v>
      </c>
      <c r="H28" s="34">
        <f>_xlfn.IFERROR(SUM('DS-016894'!D33:K33)+SUM('DS-016890'!M111:N111,'DS-016890'!P111)-SUM('DS-016890'!D111:I111,'DS-016890'!L111),":")</f>
        <v>75564.74799999999</v>
      </c>
      <c r="O28" s="40" t="s">
        <v>144</v>
      </c>
      <c r="P28" s="43">
        <v>1</v>
      </c>
      <c r="Q28" s="44" t="str">
        <f>INDEX($B$9:$B$36,MATCH(R28,$G$9:$G$36,0))</f>
        <v>Netherlands</v>
      </c>
      <c r="R28" s="45">
        <f>LARGE($G$9:$G$36,P28)</f>
        <v>4301281.657000001</v>
      </c>
      <c r="S28" s="46">
        <f>100*R28/$G$8</f>
        <v>25.2084750790473</v>
      </c>
    </row>
    <row r="29" spans="2:19" ht="12">
      <c r="B29" s="9" t="s">
        <v>22</v>
      </c>
      <c r="C29" s="220">
        <f t="shared" si="0"/>
        <v>330860.465</v>
      </c>
      <c r="D29" s="236">
        <f>_xlfn.IFERROR(SUM('DS-016894'!L112:T112)-SUM('DS-016890'!M34:N34,'DS-016890'!P34),":")</f>
        <v>285833.26</v>
      </c>
      <c r="E29" s="243">
        <f>_xlfn.IFERROR(SUM('DS-016894'!D112:K112)+SUM('DS-016890'!M34:N34,'DS-016890'!P34)-SUM('DS-016890'!D34:I34,'DS-016890'!L34),":")</f>
        <v>45027.20500000001</v>
      </c>
      <c r="F29" s="34">
        <f t="shared" si="1"/>
        <v>244566.83200000002</v>
      </c>
      <c r="G29" s="236">
        <f>_xlfn.IFERROR(SUM('DS-016894'!L34:T34)-SUM('DS-016890'!M112:N112,'DS-016890'!P112),":")</f>
        <v>210823.00600000002</v>
      </c>
      <c r="H29" s="34">
        <f>_xlfn.IFERROR(SUM('DS-016894'!D34:K34)+SUM('DS-016890'!M112:N112,'DS-016890'!P112)-SUM('DS-016890'!D112:I112,'DS-016890'!L112),":")</f>
        <v>33743.826</v>
      </c>
      <c r="O29" s="41"/>
      <c r="P29" s="47">
        <v>2</v>
      </c>
      <c r="Q29" s="48" t="str">
        <f>INDEX($B$9:$B$36,MATCH(R29,$G$9:$G$36,0))</f>
        <v>United Kingdom</v>
      </c>
      <c r="R29" s="49">
        <f aca="true" t="shared" si="11" ref="R29:R30">LARGE($G$9:$G$36,P29)</f>
        <v>2811194.309</v>
      </c>
      <c r="S29" s="50">
        <f aca="true" t="shared" si="12" ref="S29:S30">100*R29/$G$8</f>
        <v>16.47553620801775</v>
      </c>
    </row>
    <row r="30" spans="2:19" ht="12">
      <c r="B30" s="9" t="s">
        <v>23</v>
      </c>
      <c r="C30" s="220">
        <f t="shared" si="0"/>
        <v>83122.26999999999</v>
      </c>
      <c r="D30" s="236">
        <f>_xlfn.IFERROR(SUM('DS-016894'!L113:T113)-SUM('DS-016890'!M35:N35,'DS-016890'!P35),":")</f>
        <v>78150.47799999999</v>
      </c>
      <c r="E30" s="243">
        <f>_xlfn.IFERROR(SUM('DS-016894'!D113:K113)+SUM('DS-016890'!M35:N35,'DS-016890'!P35)-SUM('DS-016890'!D35:I35,'DS-016890'!L35),":")</f>
        <v>4971.7919999999995</v>
      </c>
      <c r="F30" s="34">
        <f t="shared" si="1"/>
        <v>261169.464</v>
      </c>
      <c r="G30" s="236">
        <f>_xlfn.IFERROR(SUM('DS-016894'!L35:T35)-SUM('DS-016890'!M113:N113,'DS-016890'!P113),":")</f>
        <v>259526.41</v>
      </c>
      <c r="H30" s="34">
        <f>_xlfn.IFERROR(SUM('DS-016894'!D35:K35)+SUM('DS-016890'!M113:N113,'DS-016890'!P113)-SUM('DS-016890'!D113:I113,'DS-016890'!L113),":")</f>
        <v>1643.054</v>
      </c>
      <c r="O30" s="42"/>
      <c r="P30" s="51">
        <v>3</v>
      </c>
      <c r="Q30" s="52" t="str">
        <f>INDEX($B$9:$B$36,MATCH(R30,$G$9:$G$36,0))</f>
        <v>Germany</v>
      </c>
      <c r="R30" s="53">
        <f t="shared" si="11"/>
        <v>1919940.885</v>
      </c>
      <c r="S30" s="54">
        <f t="shared" si="12"/>
        <v>11.252176865470151</v>
      </c>
    </row>
    <row r="31" spans="2:19" ht="24">
      <c r="B31" s="9" t="s">
        <v>24</v>
      </c>
      <c r="C31" s="220">
        <f t="shared" si="0"/>
        <v>4124.64</v>
      </c>
      <c r="D31" s="236">
        <f>_xlfn.IFERROR(SUM('DS-016894'!L114:T114)-SUM('DS-016890'!M36:N36,'DS-016890'!P36),":")</f>
        <v>3002.975</v>
      </c>
      <c r="E31" s="243">
        <f>_xlfn.IFERROR(SUM('DS-016894'!D114:K114)+SUM('DS-016890'!M36:N36,'DS-016890'!P36)-SUM('DS-016890'!D36:I36,'DS-016890'!L36),":")</f>
        <v>1121.6650000000004</v>
      </c>
      <c r="F31" s="34">
        <f t="shared" si="1"/>
        <v>198863.90999999997</v>
      </c>
      <c r="G31" s="236">
        <f>_xlfn.IFERROR(SUM('DS-016894'!L36:T36)-SUM('DS-016890'!M114:N114,'DS-016890'!P114),":")</f>
        <v>109860.88199999998</v>
      </c>
      <c r="H31" s="34">
        <f>_xlfn.IFERROR(SUM('DS-016894'!D36:K36)+SUM('DS-016890'!M114:N114,'DS-016890'!P114)-SUM('DS-016890'!D114:I114,'DS-016890'!L114),":")</f>
        <v>89003.02799999999</v>
      </c>
      <c r="O31" s="40" t="s">
        <v>162</v>
      </c>
      <c r="P31" s="43">
        <v>1</v>
      </c>
      <c r="Q31" s="44" t="str">
        <f>INDEX($B$9:$B$36,MATCH(R31,$H$9:$H$36,0))</f>
        <v>France</v>
      </c>
      <c r="R31" s="45">
        <f>LARGE($H$9:$H$36,P31)</f>
        <v>801121.9130000001</v>
      </c>
      <c r="S31" s="46">
        <f>100*R31/$H$8</f>
        <v>25.98464265163351</v>
      </c>
    </row>
    <row r="32" spans="2:19" ht="12">
      <c r="B32" s="9" t="s">
        <v>25</v>
      </c>
      <c r="C32" s="220">
        <f t="shared" si="0"/>
        <v>40524.208</v>
      </c>
      <c r="D32" s="236">
        <f>_xlfn.IFERROR(SUM('DS-016894'!L115:T115)-SUM('DS-016890'!M37:N37,'DS-016890'!P37),":")</f>
        <v>29169.586</v>
      </c>
      <c r="E32" s="243">
        <f>_xlfn.IFERROR(SUM('DS-016894'!D115:K115)+SUM('DS-016890'!M37:N37,'DS-016890'!P37)-SUM('DS-016890'!D37:I37,'DS-016890'!L37),":")</f>
        <v>11354.622</v>
      </c>
      <c r="F32" s="34">
        <f t="shared" si="1"/>
        <v>156859.41999999998</v>
      </c>
      <c r="G32" s="236">
        <f>_xlfn.IFERROR(SUM('DS-016894'!L37:T37)-SUM('DS-016890'!M115:N115,'DS-016890'!P115),":")</f>
        <v>95191.447</v>
      </c>
      <c r="H32" s="34">
        <f>_xlfn.IFERROR(SUM('DS-016894'!D37:K37)+SUM('DS-016890'!M115:N115,'DS-016890'!P115)-SUM('DS-016890'!D115:I115,'DS-016890'!L115),":")</f>
        <v>61667.973</v>
      </c>
      <c r="O32" s="41"/>
      <c r="P32" s="47">
        <v>2</v>
      </c>
      <c r="Q32" s="48" t="str">
        <f>INDEX($B$9:$B$36,MATCH(R32,$H$9:$H$36,0))</f>
        <v>Netherlands</v>
      </c>
      <c r="R32" s="49">
        <f aca="true" t="shared" si="13" ref="R32:R33">LARGE($H$9:$H$36,P32)</f>
        <v>585291.003</v>
      </c>
      <c r="S32" s="50">
        <f aca="true" t="shared" si="14" ref="S32:S33">100*R32/$H$8</f>
        <v>18.984098816145046</v>
      </c>
    </row>
    <row r="33" spans="2:19" ht="12">
      <c r="B33" s="9" t="s">
        <v>26</v>
      </c>
      <c r="C33" s="220">
        <f t="shared" si="0"/>
        <v>3710.885</v>
      </c>
      <c r="D33" s="236">
        <f>_xlfn.IFERROR(SUM('DS-016894'!L116:T116)-SUM('DS-016890'!M38:N38,'DS-016890'!P38),":")</f>
        <v>1924.4970000000003</v>
      </c>
      <c r="E33" s="243">
        <f>_xlfn.IFERROR(SUM('DS-016894'!D116:K116)+SUM('DS-016890'!M38:N38,'DS-016890'!P38)-SUM('DS-016890'!D38:I38,'DS-016890'!L38),":")</f>
        <v>1786.3880000000001</v>
      </c>
      <c r="F33" s="34">
        <f t="shared" si="1"/>
        <v>15736.73</v>
      </c>
      <c r="G33" s="236">
        <f>_xlfn.IFERROR(SUM('DS-016894'!L38:T38)-SUM('DS-016890'!M116:N116,'DS-016890'!P116),":")</f>
        <v>13956.643999999998</v>
      </c>
      <c r="H33" s="34">
        <f>_xlfn.IFERROR(SUM('DS-016894'!D38:K38)+SUM('DS-016890'!M116:N116,'DS-016890'!P116)-SUM('DS-016890'!D116:I116,'DS-016890'!L116),":")</f>
        <v>1780.0860000000002</v>
      </c>
      <c r="O33" s="42"/>
      <c r="P33" s="51">
        <v>3</v>
      </c>
      <c r="Q33" s="52" t="str">
        <f>INDEX($B$9:$B$36,MATCH(R33,$H$9:$H$36,0))</f>
        <v>United Kingdom</v>
      </c>
      <c r="R33" s="53">
        <f t="shared" si="13"/>
        <v>555387.361</v>
      </c>
      <c r="S33" s="54">
        <f t="shared" si="14"/>
        <v>18.014164729031418</v>
      </c>
    </row>
    <row r="34" spans="2:8" ht="12">
      <c r="B34" s="9" t="s">
        <v>27</v>
      </c>
      <c r="C34" s="220">
        <f t="shared" si="0"/>
        <v>401.0989999999999</v>
      </c>
      <c r="D34" s="236">
        <f>_xlfn.IFERROR(SUM('DS-016894'!L117:T117)-SUM('DS-016890'!M39:N39,'DS-016890'!P39),":")</f>
        <v>311.1559999999999</v>
      </c>
      <c r="E34" s="243">
        <f>_xlfn.IFERROR(SUM('DS-016894'!D117:K117)+SUM('DS-016890'!M39:N39,'DS-016890'!P39)-SUM('DS-016890'!D39:I39,'DS-016890'!L39),":")</f>
        <v>89.94299999999998</v>
      </c>
      <c r="F34" s="34">
        <f t="shared" si="1"/>
        <v>87720.587</v>
      </c>
      <c r="G34" s="236">
        <f>_xlfn.IFERROR(SUM('DS-016894'!L39:T39)-SUM('DS-016890'!M117:N117,'DS-016890'!P117),":")</f>
        <v>87268.638</v>
      </c>
      <c r="H34" s="34">
        <f>_xlfn.IFERROR(SUM('DS-016894'!D39:K39)+SUM('DS-016890'!M117:N117,'DS-016890'!P117)-SUM('DS-016890'!D117:I117,'DS-016890'!L117),":")</f>
        <v>451.949</v>
      </c>
    </row>
    <row r="35" spans="2:8" ht="12">
      <c r="B35" s="9" t="s">
        <v>28</v>
      </c>
      <c r="C35" s="220">
        <f t="shared" si="0"/>
        <v>10565.83</v>
      </c>
      <c r="D35" s="236">
        <f>_xlfn.IFERROR(SUM('DS-016894'!L118:T118)-SUM('DS-016890'!M40:N40,'DS-016890'!P40),":")</f>
        <v>7939.286999999999</v>
      </c>
      <c r="E35" s="243">
        <f>_xlfn.IFERROR(SUM('DS-016894'!D118:K118)+SUM('DS-016890'!M40:N40,'DS-016890'!P40)-SUM('DS-016890'!D40:I40,'DS-016890'!L40),":")</f>
        <v>2626.5430000000006</v>
      </c>
      <c r="F35" s="34">
        <f t="shared" si="1"/>
        <v>250041.753</v>
      </c>
      <c r="G35" s="236">
        <f>_xlfn.IFERROR(SUM('DS-016894'!L40:T40)-SUM('DS-016890'!M118:N118,'DS-016890'!P118),":")</f>
        <v>236097.846</v>
      </c>
      <c r="H35" s="34">
        <f>_xlfn.IFERROR(SUM('DS-016894'!D40:K40)+SUM('DS-016890'!M118:N118,'DS-016890'!P118)-SUM('DS-016890'!D118:I118,'DS-016890'!L118),":")</f>
        <v>13943.907</v>
      </c>
    </row>
    <row r="36" spans="2:8" ht="24">
      <c r="B36" s="10" t="s">
        <v>29</v>
      </c>
      <c r="C36" s="221">
        <f t="shared" si="0"/>
        <v>39107.304</v>
      </c>
      <c r="D36" s="237">
        <f>_xlfn.IFERROR(SUM('DS-016894'!L119:T119)-SUM('DS-016890'!M41:N41,'DS-016890'!P41),":")</f>
        <v>10238.911999999998</v>
      </c>
      <c r="E36" s="244">
        <f>_xlfn.IFERROR(SUM('DS-016894'!D119:K119)+SUM('DS-016890'!M41:N41,'DS-016890'!P41)-SUM('DS-016890'!D41:I41,'DS-016890'!L41),":")</f>
        <v>28868.391999999996</v>
      </c>
      <c r="F36" s="35">
        <f t="shared" si="1"/>
        <v>3366581.67</v>
      </c>
      <c r="G36" s="237">
        <f>_xlfn.IFERROR(SUM('DS-016894'!L41:T41)-SUM('DS-016890'!M119:N119,'DS-016890'!P119),":")</f>
        <v>2811194.309</v>
      </c>
      <c r="H36" s="35">
        <f>_xlfn.IFERROR(SUM('DS-016894'!D41:K41)+SUM('DS-016890'!M119:N119,'DS-016890'!P119)-SUM('DS-016890'!D119:I119,'DS-016890'!L119),":")</f>
        <v>555387.361</v>
      </c>
    </row>
    <row r="37" ht="12"/>
    <row r="38" ht="15" customHeight="1">
      <c r="B38" s="13" t="s">
        <v>343</v>
      </c>
    </row>
    <row r="39" ht="12"/>
    <row r="40" ht="12">
      <c r="B40" s="38" t="s">
        <v>340</v>
      </c>
    </row>
    <row r="41" ht="12">
      <c r="B41" s="38" t="s">
        <v>341</v>
      </c>
    </row>
  </sheetData>
  <sheetProtection autoFilter="0"/>
  <mergeCells count="3">
    <mergeCell ref="C6:E6"/>
    <mergeCell ref="F6:H6"/>
    <mergeCell ref="B6:B7"/>
  </mergeCells>
  <hyperlinks>
    <hyperlink ref="B40" r:id="rId1" tooltip="Go to Eurostat's Table" display="Bookmark"/>
    <hyperlink ref="B41" r:id="rId2" tooltip="Go to Eurostat's Table" display="Bookmark"/>
  </hyperlinks>
  <printOptions horizontalCentered="1"/>
  <pageMargins left="0.31496062992125984" right="0.31496062992125984" top="0.7480314960629921" bottom="0.5511811023622047" header="0.31496062992125984" footer="0.31496062992125984"/>
  <pageSetup horizontalDpi="600" verticalDpi="600" orientation="portrait" paperSize="9" r:id="rId4"/>
  <headerFooter>
    <oddFooter>&amp;L&amp;F&amp;CPage &amp;P of &amp;N</oddFooter>
  </headerFooter>
  <ignoredErrors>
    <ignoredError sqref="D11 D19 D24:E24 D28 D36 G10:H10 G14:H14 G16 G19 G23:H23 G25:H25 G29:G31 G34 H22 H29:H30" formulaRange="1"/>
  </ignoredErrors>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B1:U59"/>
  <sheetViews>
    <sheetView showGridLines="0" workbookViewId="0" topLeftCell="A1">
      <pane ySplit="7" topLeftCell="A8" activePane="bottomLeft" state="frozen"/>
      <selection pane="bottomLeft" activeCell="A1" sqref="A1"/>
    </sheetView>
  </sheetViews>
  <sheetFormatPr defaultColWidth="9.140625" defaultRowHeight="12"/>
  <cols>
    <col min="1" max="1" width="4.421875" style="3" customWidth="1"/>
    <col min="2" max="2" width="13.8515625" style="3" customWidth="1"/>
    <col min="3" max="19" width="7.00390625" style="3" customWidth="1"/>
    <col min="20" max="16384" width="9.140625" style="3" customWidth="1"/>
  </cols>
  <sheetData>
    <row r="1" s="4" customFormat="1" ht="30" customHeight="1" thickBot="1">
      <c r="B1" s="4" t="s">
        <v>451</v>
      </c>
    </row>
    <row r="2" ht="15" customHeight="1" thickTop="1"/>
    <row r="3" ht="15" customHeight="1">
      <c r="B3" s="11" t="s">
        <v>523</v>
      </c>
    </row>
    <row r="4" ht="15" customHeight="1">
      <c r="B4" s="18" t="s">
        <v>332</v>
      </c>
    </row>
    <row r="5" spans="3:19" ht="15" customHeight="1">
      <c r="C5" s="1"/>
      <c r="D5" s="1"/>
      <c r="E5" s="1"/>
      <c r="F5" s="1"/>
      <c r="G5" s="1"/>
      <c r="H5" s="1"/>
      <c r="I5" s="1"/>
      <c r="J5" s="1"/>
      <c r="K5" s="1"/>
      <c r="L5" s="1"/>
      <c r="M5" s="1"/>
      <c r="N5" s="1"/>
      <c r="O5" s="1"/>
      <c r="P5" s="1"/>
      <c r="Q5" s="1"/>
      <c r="R5" s="1"/>
      <c r="S5" s="1"/>
    </row>
    <row r="6" spans="2:21" ht="67.5" customHeight="1">
      <c r="B6" s="142"/>
      <c r="C6" s="180" t="s">
        <v>530</v>
      </c>
      <c r="D6" s="180" t="s">
        <v>531</v>
      </c>
      <c r="E6" s="180" t="s">
        <v>532</v>
      </c>
      <c r="F6" s="180" t="s">
        <v>533</v>
      </c>
      <c r="G6" s="180" t="s">
        <v>534</v>
      </c>
      <c r="H6" s="180" t="s">
        <v>535</v>
      </c>
      <c r="I6" s="180" t="s">
        <v>536</v>
      </c>
      <c r="J6" s="180" t="s">
        <v>537</v>
      </c>
      <c r="K6" s="180" t="s">
        <v>538</v>
      </c>
      <c r="L6" s="177" t="s">
        <v>539</v>
      </c>
      <c r="M6" s="180" t="s">
        <v>540</v>
      </c>
      <c r="N6" s="180" t="s">
        <v>541</v>
      </c>
      <c r="O6" s="180" t="s">
        <v>542</v>
      </c>
      <c r="P6" s="180" t="s">
        <v>543</v>
      </c>
      <c r="Q6" s="180" t="s">
        <v>544</v>
      </c>
      <c r="R6" s="180" t="s">
        <v>545</v>
      </c>
      <c r="S6" s="202" t="s">
        <v>546</v>
      </c>
      <c r="U6" s="180" t="s">
        <v>113</v>
      </c>
    </row>
    <row r="7" spans="2:21" ht="12" customHeight="1">
      <c r="B7" s="30" t="s">
        <v>201</v>
      </c>
      <c r="C7" s="179">
        <v>269.814336</v>
      </c>
      <c r="D7" s="178">
        <v>11.409518</v>
      </c>
      <c r="E7" s="179">
        <v>253.902107</v>
      </c>
      <c r="F7" s="178">
        <v>513.944428</v>
      </c>
      <c r="G7" s="179">
        <v>165.032587</v>
      </c>
      <c r="H7" s="179">
        <v>87.442932</v>
      </c>
      <c r="I7" s="178">
        <v>890.447071</v>
      </c>
      <c r="J7" s="178">
        <v>276.39563</v>
      </c>
      <c r="K7" s="179">
        <v>651.628911</v>
      </c>
      <c r="L7" s="179">
        <v>210.28849400000001</v>
      </c>
      <c r="M7" s="179">
        <v>379.726478</v>
      </c>
      <c r="N7" s="178">
        <v>93.723969</v>
      </c>
      <c r="O7" s="179">
        <v>106.954272</v>
      </c>
      <c r="P7" s="178">
        <v>34.672294</v>
      </c>
      <c r="Q7" s="179">
        <v>40.195040999999996</v>
      </c>
      <c r="R7" s="179">
        <v>40.225106</v>
      </c>
      <c r="S7" s="179">
        <v>682.006074</v>
      </c>
      <c r="U7" s="181">
        <v>100</v>
      </c>
    </row>
    <row r="8" spans="2:21" ht="12" customHeight="1">
      <c r="B8" s="183" t="s">
        <v>32</v>
      </c>
      <c r="C8" s="184">
        <v>71.150424</v>
      </c>
      <c r="D8" s="184">
        <v>4.660638</v>
      </c>
      <c r="E8" s="184">
        <v>83.52945299999999</v>
      </c>
      <c r="F8" s="184">
        <v>149.309247</v>
      </c>
      <c r="G8" s="184">
        <v>59.407383</v>
      </c>
      <c r="H8" s="184">
        <v>52.644931</v>
      </c>
      <c r="I8" s="184">
        <v>24.549227</v>
      </c>
      <c r="J8" s="184">
        <v>85.963137</v>
      </c>
      <c r="K8" s="184">
        <v>177.167538</v>
      </c>
      <c r="L8" s="184">
        <v>57.710142</v>
      </c>
      <c r="M8" s="184">
        <v>16.296555</v>
      </c>
      <c r="N8" s="184">
        <v>32.49449</v>
      </c>
      <c r="O8" s="184">
        <v>41.253844</v>
      </c>
      <c r="P8" s="184">
        <v>5.861819000000001</v>
      </c>
      <c r="Q8" s="184">
        <v>16.447126</v>
      </c>
      <c r="R8" s="184">
        <v>8.013553</v>
      </c>
      <c r="S8" s="184">
        <v>192.12275599999998</v>
      </c>
      <c r="U8" s="188">
        <v>22.91049203954493</v>
      </c>
    </row>
    <row r="9" spans="2:21" ht="12" customHeight="1">
      <c r="B9" s="185" t="s">
        <v>31</v>
      </c>
      <c r="C9" s="186">
        <v>10.285236999999999</v>
      </c>
      <c r="D9" s="186">
        <v>0.8392200000000001</v>
      </c>
      <c r="E9" s="186">
        <v>67.031141</v>
      </c>
      <c r="F9" s="186">
        <v>59.646964999999994</v>
      </c>
      <c r="G9" s="186">
        <v>32.615072</v>
      </c>
      <c r="H9" s="186">
        <v>16.458859</v>
      </c>
      <c r="I9" s="186">
        <v>54.372994</v>
      </c>
      <c r="J9" s="186">
        <v>15.479114</v>
      </c>
      <c r="K9" s="186">
        <v>107.07791999999999</v>
      </c>
      <c r="L9" s="186">
        <v>44.642316</v>
      </c>
      <c r="M9" s="186">
        <v>9.09859</v>
      </c>
      <c r="N9" s="186">
        <v>15.579778000000001</v>
      </c>
      <c r="O9" s="186">
        <v>10.108898</v>
      </c>
      <c r="P9" s="186">
        <v>5.861147</v>
      </c>
      <c r="Q9" s="186">
        <v>9.655657999999999</v>
      </c>
      <c r="R9" s="186">
        <v>9.180282</v>
      </c>
      <c r="S9" s="186">
        <v>94.289594</v>
      </c>
      <c r="U9" s="189">
        <v>11.942344206890857</v>
      </c>
    </row>
    <row r="10" spans="2:21" ht="12" customHeight="1">
      <c r="B10" s="185" t="s">
        <v>520</v>
      </c>
      <c r="C10" s="186">
        <v>1.528798</v>
      </c>
      <c r="D10" s="187">
        <v>0.523496</v>
      </c>
      <c r="E10" s="186">
        <v>3.1918960000000003</v>
      </c>
      <c r="F10" s="187">
        <v>25.521311</v>
      </c>
      <c r="G10" s="186">
        <v>4.1494740000000006</v>
      </c>
      <c r="H10" s="186">
        <v>0.482482</v>
      </c>
      <c r="I10" s="187">
        <v>177.656538</v>
      </c>
      <c r="J10" s="187">
        <v>42.532846</v>
      </c>
      <c r="K10" s="186">
        <v>38.679588</v>
      </c>
      <c r="L10" s="186">
        <v>28.502658</v>
      </c>
      <c r="M10" s="186">
        <v>5.992444000000001</v>
      </c>
      <c r="N10" s="187">
        <v>13.196802</v>
      </c>
      <c r="O10" s="186">
        <v>4.640376</v>
      </c>
      <c r="P10" s="187">
        <v>1.915489</v>
      </c>
      <c r="Q10" s="186">
        <v>0.887717</v>
      </c>
      <c r="R10" s="186">
        <v>0.01676</v>
      </c>
      <c r="S10" s="186">
        <v>43.091288</v>
      </c>
      <c r="U10" s="189">
        <v>8.337422829243739</v>
      </c>
    </row>
    <row r="11" spans="2:21" ht="12" customHeight="1">
      <c r="B11" s="185" t="s">
        <v>506</v>
      </c>
      <c r="C11" s="186">
        <v>72.444962</v>
      </c>
      <c r="D11" s="186">
        <v>0.032776000000000007</v>
      </c>
      <c r="E11" s="186">
        <v>4.813305000000001</v>
      </c>
      <c r="F11" s="186">
        <v>20.457473</v>
      </c>
      <c r="G11" s="186">
        <v>1.5775640000000002</v>
      </c>
      <c r="H11" s="186">
        <v>0.073502</v>
      </c>
      <c r="I11" s="186">
        <v>0.492816</v>
      </c>
      <c r="J11" s="186">
        <v>0.012295</v>
      </c>
      <c r="K11" s="186">
        <v>34.901917999999995</v>
      </c>
      <c r="L11" s="186">
        <v>1.618662</v>
      </c>
      <c r="M11" s="186">
        <v>42.01118</v>
      </c>
      <c r="N11" s="186">
        <v>3.4923629999999997</v>
      </c>
      <c r="O11" s="186">
        <v>3.697549</v>
      </c>
      <c r="P11" s="186">
        <v>2.01997</v>
      </c>
      <c r="Q11" s="186">
        <v>6.239984000000001</v>
      </c>
      <c r="R11" s="186">
        <v>0.170762</v>
      </c>
      <c r="S11" s="186">
        <v>112.254371</v>
      </c>
      <c r="U11" s="189">
        <v>6.506454188434442</v>
      </c>
    </row>
    <row r="12" spans="2:21" ht="12" customHeight="1">
      <c r="B12" s="185" t="s">
        <v>522</v>
      </c>
      <c r="C12" s="186">
        <v>2.666528</v>
      </c>
      <c r="D12" s="186">
        <v>0.033194</v>
      </c>
      <c r="E12" s="186">
        <v>9.786915</v>
      </c>
      <c r="F12" s="186">
        <v>19.264789</v>
      </c>
      <c r="G12" s="186">
        <v>5.424635</v>
      </c>
      <c r="H12" s="186">
        <v>0.5741280000000001</v>
      </c>
      <c r="I12" s="186">
        <v>53.422642</v>
      </c>
      <c r="J12" s="186">
        <v>8.896567999999998</v>
      </c>
      <c r="K12" s="186">
        <v>20.276932000000002</v>
      </c>
      <c r="L12" s="186">
        <v>18.251352999999998</v>
      </c>
      <c r="M12" s="186">
        <v>6.811799</v>
      </c>
      <c r="N12" s="186">
        <v>8.9788</v>
      </c>
      <c r="O12" s="186">
        <v>11.817051</v>
      </c>
      <c r="P12" s="186">
        <v>0.815922</v>
      </c>
      <c r="Q12" s="186">
        <v>1.218231</v>
      </c>
      <c r="R12" s="186">
        <v>0.096913</v>
      </c>
      <c r="S12" s="186">
        <v>46.036255</v>
      </c>
      <c r="U12" s="189">
        <v>4.553554396688249</v>
      </c>
    </row>
    <row r="13" spans="2:21" ht="12" customHeight="1">
      <c r="B13" s="185" t="s">
        <v>460</v>
      </c>
      <c r="C13" s="186">
        <v>8.495054</v>
      </c>
      <c r="D13" s="187">
        <v>1.7999999999999997E-05</v>
      </c>
      <c r="E13" s="186">
        <v>1.3E-05</v>
      </c>
      <c r="F13" s="187">
        <v>16.232364</v>
      </c>
      <c r="G13" s="186">
        <v>1.567493</v>
      </c>
      <c r="H13" s="186">
        <v>0.0001</v>
      </c>
      <c r="I13" s="187">
        <v>77.049295</v>
      </c>
      <c r="J13" s="187">
        <v>28.098631</v>
      </c>
      <c r="K13" s="186">
        <v>20.412495</v>
      </c>
      <c r="L13" s="186">
        <v>0</v>
      </c>
      <c r="M13" s="186">
        <v>32.343509</v>
      </c>
      <c r="N13" s="187">
        <v>0.012024</v>
      </c>
      <c r="O13" s="186">
        <v>0</v>
      </c>
      <c r="P13" s="187">
        <v>0</v>
      </c>
      <c r="Q13" s="186">
        <v>0</v>
      </c>
      <c r="R13" s="186">
        <v>0</v>
      </c>
      <c r="S13" s="186">
        <v>0.195572</v>
      </c>
      <c r="U13" s="189">
        <v>3.917035680201799</v>
      </c>
    </row>
    <row r="14" spans="2:21" ht="12" customHeight="1">
      <c r="B14" s="9" t="s">
        <v>498</v>
      </c>
      <c r="C14" s="175">
        <v>1.905866</v>
      </c>
      <c r="D14" s="175">
        <v>0.000502</v>
      </c>
      <c r="E14" s="175">
        <v>0.921418</v>
      </c>
      <c r="F14" s="175">
        <v>17.414857</v>
      </c>
      <c r="G14" s="175">
        <v>3.8768200000000004</v>
      </c>
      <c r="H14" s="175">
        <v>0.21970599999999998</v>
      </c>
      <c r="I14" s="175">
        <v>77.694938</v>
      </c>
      <c r="J14" s="175">
        <v>7.337974</v>
      </c>
      <c r="K14" s="175">
        <v>17.134783</v>
      </c>
      <c r="L14" s="175">
        <v>3.7164479999999998</v>
      </c>
      <c r="M14" s="175">
        <v>2.4778510000000002</v>
      </c>
      <c r="N14" s="175">
        <v>3.855743</v>
      </c>
      <c r="O14" s="175">
        <v>11.952572</v>
      </c>
      <c r="P14" s="175">
        <v>0.519722</v>
      </c>
      <c r="Q14" s="175">
        <v>0.021599</v>
      </c>
      <c r="R14" s="175">
        <v>0.214893</v>
      </c>
      <c r="S14" s="175">
        <v>13.116856</v>
      </c>
      <c r="U14" s="182">
        <v>3.449216810748743</v>
      </c>
    </row>
    <row r="15" spans="2:21" ht="12" customHeight="1">
      <c r="B15" s="9" t="s">
        <v>516</v>
      </c>
      <c r="C15" s="175">
        <v>1.129973</v>
      </c>
      <c r="D15" s="175">
        <v>0.08537</v>
      </c>
      <c r="E15" s="175">
        <v>23.803454000000002</v>
      </c>
      <c r="F15" s="175">
        <v>14.875421000000001</v>
      </c>
      <c r="G15" s="175">
        <v>7.8982529999999995</v>
      </c>
      <c r="H15" s="175">
        <v>6.015254</v>
      </c>
      <c r="I15" s="175">
        <v>4.260254</v>
      </c>
      <c r="J15" s="175">
        <v>3.68971</v>
      </c>
      <c r="K15" s="175">
        <v>16.714980999999998</v>
      </c>
      <c r="L15" s="175">
        <v>21.021112000000002</v>
      </c>
      <c r="M15" s="175">
        <v>15.262561</v>
      </c>
      <c r="N15" s="175">
        <v>0.138335</v>
      </c>
      <c r="O15" s="175">
        <v>0.147936</v>
      </c>
      <c r="P15" s="175">
        <v>0.084128</v>
      </c>
      <c r="Q15" s="175">
        <v>0.06552899999999999</v>
      </c>
      <c r="R15" s="175">
        <v>0.5487949999999999</v>
      </c>
      <c r="S15" s="175">
        <v>5.152476</v>
      </c>
      <c r="U15" s="182">
        <v>2.5679362869546747</v>
      </c>
    </row>
    <row r="16" spans="2:21" ht="12" customHeight="1">
      <c r="B16" s="9" t="s">
        <v>462</v>
      </c>
      <c r="C16" s="175">
        <v>6.973776</v>
      </c>
      <c r="D16" s="175">
        <v>0.002477</v>
      </c>
      <c r="E16" s="175">
        <v>3.055024</v>
      </c>
      <c r="F16" s="175">
        <v>40.629</v>
      </c>
      <c r="G16" s="175">
        <v>3.15191</v>
      </c>
      <c r="H16" s="175">
        <v>0.245752</v>
      </c>
      <c r="I16" s="175">
        <v>8.619941999999998</v>
      </c>
      <c r="J16" s="175">
        <v>8.930399999999999</v>
      </c>
      <c r="K16" s="175">
        <v>17.832461</v>
      </c>
      <c r="L16" s="175">
        <v>0.839915</v>
      </c>
      <c r="M16" s="175">
        <v>6.315912</v>
      </c>
      <c r="N16" s="175">
        <v>3.133422</v>
      </c>
      <c r="O16" s="175">
        <v>1.91308</v>
      </c>
      <c r="P16" s="175">
        <v>0.665361</v>
      </c>
      <c r="Q16" s="175">
        <v>2.065869</v>
      </c>
      <c r="R16" s="175">
        <v>0.528824</v>
      </c>
      <c r="S16" s="175">
        <v>13.714022000000002</v>
      </c>
      <c r="U16" s="182">
        <v>2.519582692318973</v>
      </c>
    </row>
    <row r="17" spans="2:21" ht="12" customHeight="1">
      <c r="B17" s="9" t="s">
        <v>505</v>
      </c>
      <c r="C17" s="175">
        <v>1.211052</v>
      </c>
      <c r="D17" s="175">
        <v>0.01375</v>
      </c>
      <c r="E17" s="175">
        <v>7.760637</v>
      </c>
      <c r="F17" s="175">
        <v>27.461014</v>
      </c>
      <c r="G17" s="175">
        <v>2.1730859999999996</v>
      </c>
      <c r="H17" s="175">
        <v>0.230002</v>
      </c>
      <c r="I17" s="175">
        <v>13.384645</v>
      </c>
      <c r="J17" s="175">
        <v>17.917581</v>
      </c>
      <c r="K17" s="175">
        <v>14.917766</v>
      </c>
      <c r="L17" s="175">
        <v>1.643269</v>
      </c>
      <c r="M17" s="175">
        <v>2.771952</v>
      </c>
      <c r="N17" s="175">
        <v>0.695751</v>
      </c>
      <c r="O17" s="175">
        <v>2.797688</v>
      </c>
      <c r="P17" s="175">
        <v>0.829597</v>
      </c>
      <c r="Q17" s="175">
        <v>0.070279</v>
      </c>
      <c r="R17" s="175">
        <v>0.003754</v>
      </c>
      <c r="S17" s="175">
        <v>5.503481</v>
      </c>
      <c r="U17" s="182">
        <v>2.1110732989494307</v>
      </c>
    </row>
    <row r="18" spans="2:21" ht="12" customHeight="1">
      <c r="B18" s="9" t="s">
        <v>36</v>
      </c>
      <c r="C18" s="175">
        <v>1.917606</v>
      </c>
      <c r="D18" s="175">
        <v>0.081161</v>
      </c>
      <c r="E18" s="175">
        <v>3.64968</v>
      </c>
      <c r="F18" s="175">
        <v>24.244838</v>
      </c>
      <c r="G18" s="175">
        <v>0.586727</v>
      </c>
      <c r="H18" s="175">
        <v>1.551614</v>
      </c>
      <c r="I18" s="175">
        <v>18.274563999999998</v>
      </c>
      <c r="J18" s="175">
        <v>11.974870999999998</v>
      </c>
      <c r="K18" s="175">
        <v>6.848757</v>
      </c>
      <c r="L18" s="175">
        <v>2.395553</v>
      </c>
      <c r="M18" s="175">
        <v>2.270285</v>
      </c>
      <c r="N18" s="175">
        <v>1.414618</v>
      </c>
      <c r="O18" s="175">
        <v>1.28724</v>
      </c>
      <c r="P18" s="175">
        <v>0.752719</v>
      </c>
      <c r="Q18" s="175">
        <v>1.1174069999999998</v>
      </c>
      <c r="R18" s="175">
        <v>0.008112</v>
      </c>
      <c r="S18" s="175">
        <v>6.057627999999999</v>
      </c>
      <c r="U18" s="182">
        <v>1.7934749594170474</v>
      </c>
    </row>
    <row r="19" spans="2:21" ht="12" customHeight="1">
      <c r="B19" s="9" t="s">
        <v>470</v>
      </c>
      <c r="C19" s="175">
        <v>1.43478</v>
      </c>
      <c r="D19" s="175">
        <v>0.011173</v>
      </c>
      <c r="E19" s="175">
        <v>0</v>
      </c>
      <c r="F19" s="175">
        <v>0.01679</v>
      </c>
      <c r="G19" s="175">
        <v>0.740678</v>
      </c>
      <c r="H19" s="175">
        <v>0.008088</v>
      </c>
      <c r="I19" s="175">
        <v>55.350781000000005</v>
      </c>
      <c r="J19" s="175">
        <v>3.119366</v>
      </c>
      <c r="K19" s="175">
        <v>2.689447</v>
      </c>
      <c r="L19" s="175">
        <v>0.01581</v>
      </c>
      <c r="M19" s="175">
        <v>0</v>
      </c>
      <c r="N19" s="175">
        <v>0</v>
      </c>
      <c r="O19" s="175">
        <v>0.007686</v>
      </c>
      <c r="P19" s="175">
        <v>0</v>
      </c>
      <c r="Q19" s="175">
        <v>0</v>
      </c>
      <c r="R19" s="175">
        <v>12.275742000000001</v>
      </c>
      <c r="S19" s="175">
        <v>0.15471700000000002</v>
      </c>
      <c r="U19" s="182">
        <v>1.6106229884359156</v>
      </c>
    </row>
    <row r="20" spans="2:21" ht="12" customHeight="1">
      <c r="B20" s="9" t="s">
        <v>510</v>
      </c>
      <c r="C20" s="175">
        <v>3.006505</v>
      </c>
      <c r="D20" s="175">
        <v>0.062369999999999995</v>
      </c>
      <c r="E20" s="175">
        <v>0.463015</v>
      </c>
      <c r="F20" s="175">
        <v>22.724172</v>
      </c>
      <c r="G20" s="175">
        <v>0.306544</v>
      </c>
      <c r="H20" s="175">
        <v>0.009342000000000001</v>
      </c>
      <c r="I20" s="175">
        <v>7.9452929999999995</v>
      </c>
      <c r="J20" s="175">
        <v>0.7820159999999999</v>
      </c>
      <c r="K20" s="175">
        <v>26.852907</v>
      </c>
      <c r="L20" s="175">
        <v>0</v>
      </c>
      <c r="M20" s="175">
        <v>0.010766999999999999</v>
      </c>
      <c r="N20" s="175">
        <v>0.00054</v>
      </c>
      <c r="O20" s="175">
        <v>0</v>
      </c>
      <c r="P20" s="175">
        <v>0.079351</v>
      </c>
      <c r="Q20" s="175">
        <v>0</v>
      </c>
      <c r="R20" s="175">
        <v>0.063712</v>
      </c>
      <c r="S20" s="175">
        <v>0.418925</v>
      </c>
      <c r="U20" s="182">
        <v>1.3323704444195017</v>
      </c>
    </row>
    <row r="21" spans="2:21" ht="12" customHeight="1">
      <c r="B21" s="9" t="s">
        <v>489</v>
      </c>
      <c r="C21" s="175">
        <v>2.6205760000000002</v>
      </c>
      <c r="D21" s="175">
        <v>0.29351</v>
      </c>
      <c r="E21" s="175">
        <v>7.15632</v>
      </c>
      <c r="F21" s="175">
        <v>0.12679</v>
      </c>
      <c r="G21" s="175">
        <v>0.552612</v>
      </c>
      <c r="H21" s="175">
        <v>0.16284200000000001</v>
      </c>
      <c r="I21" s="175">
        <v>23.017196</v>
      </c>
      <c r="J21" s="175">
        <v>0.686491</v>
      </c>
      <c r="K21" s="175">
        <v>7.119962</v>
      </c>
      <c r="L21" s="175">
        <v>2.5E-05</v>
      </c>
      <c r="M21" s="175">
        <v>15.000931000000001</v>
      </c>
      <c r="N21" s="175">
        <v>0.017958</v>
      </c>
      <c r="O21" s="175">
        <v>0.26171300000000003</v>
      </c>
      <c r="P21" s="175">
        <v>0.052151</v>
      </c>
      <c r="Q21" s="175">
        <v>0.016596</v>
      </c>
      <c r="R21" s="175">
        <v>0.008164</v>
      </c>
      <c r="S21" s="175">
        <v>1.353788</v>
      </c>
      <c r="U21" s="182">
        <v>1.2415036786979012</v>
      </c>
    </row>
    <row r="22" spans="2:21" ht="12" customHeight="1">
      <c r="B22" s="9" t="s">
        <v>478</v>
      </c>
      <c r="C22" s="175">
        <v>4.828152</v>
      </c>
      <c r="D22" s="175">
        <v>0.000219</v>
      </c>
      <c r="E22" s="175">
        <v>0.37312599999999996</v>
      </c>
      <c r="F22" s="175">
        <v>0.29067899999999997</v>
      </c>
      <c r="G22" s="175">
        <v>0.11389400000000001</v>
      </c>
      <c r="H22" s="175">
        <v>0.014062</v>
      </c>
      <c r="I22" s="175">
        <v>0.0023380000000000002</v>
      </c>
      <c r="J22" s="175">
        <v>0.045447</v>
      </c>
      <c r="K22" s="175">
        <v>2.6653000000000002</v>
      </c>
      <c r="L22" s="175">
        <v>3.438092</v>
      </c>
      <c r="M22" s="175">
        <v>6.10918</v>
      </c>
      <c r="N22" s="175">
        <v>0.240884</v>
      </c>
      <c r="O22" s="175">
        <v>1.5532819999999998</v>
      </c>
      <c r="P22" s="175">
        <v>0.647048</v>
      </c>
      <c r="Q22" s="175">
        <v>0.0011870000000000001</v>
      </c>
      <c r="R22" s="175">
        <v>0.245607</v>
      </c>
      <c r="S22" s="175">
        <v>36.231876</v>
      </c>
      <c r="U22" s="182">
        <v>1.2065139007943084</v>
      </c>
    </row>
    <row r="23" spans="2:21" ht="12" customHeight="1">
      <c r="B23" s="9" t="s">
        <v>499</v>
      </c>
      <c r="C23" s="175">
        <v>0.141382</v>
      </c>
      <c r="D23" s="175">
        <v>0</v>
      </c>
      <c r="E23" s="175">
        <v>0.00091</v>
      </c>
      <c r="F23" s="175">
        <v>0.003002</v>
      </c>
      <c r="G23" s="175">
        <v>0.813486</v>
      </c>
      <c r="H23" s="175">
        <v>0.005889999999999999</v>
      </c>
      <c r="I23" s="175">
        <v>5.458379</v>
      </c>
      <c r="J23" s="175">
        <v>0.238214</v>
      </c>
      <c r="K23" s="175">
        <v>0.192693</v>
      </c>
      <c r="L23" s="175">
        <v>0</v>
      </c>
      <c r="M23" s="175">
        <v>40.855582999999996</v>
      </c>
      <c r="N23" s="175">
        <v>0.028869</v>
      </c>
      <c r="O23" s="175">
        <v>0.0022029999999999997</v>
      </c>
      <c r="P23" s="175">
        <v>3.609196</v>
      </c>
      <c r="Q23" s="175">
        <v>0</v>
      </c>
      <c r="R23" s="175">
        <v>0</v>
      </c>
      <c r="S23" s="175">
        <v>0.204329</v>
      </c>
      <c r="U23" s="182">
        <v>1.0950769940796037</v>
      </c>
    </row>
    <row r="24" spans="2:21" ht="12" customHeight="1">
      <c r="B24" s="9" t="s">
        <v>30</v>
      </c>
      <c r="C24" s="175">
        <v>2.6104830000000003</v>
      </c>
      <c r="D24" s="175">
        <v>0.122057</v>
      </c>
      <c r="E24" s="175">
        <v>5.665004</v>
      </c>
      <c r="F24" s="175">
        <v>4.775039</v>
      </c>
      <c r="G24" s="175">
        <v>2.43752</v>
      </c>
      <c r="H24" s="175">
        <v>2.1586030000000003</v>
      </c>
      <c r="I24" s="175">
        <v>5.335056</v>
      </c>
      <c r="J24" s="175">
        <v>0.881586</v>
      </c>
      <c r="K24" s="175">
        <v>9.333651</v>
      </c>
      <c r="L24" s="175">
        <v>1.805303</v>
      </c>
      <c r="M24" s="175">
        <v>2.149977</v>
      </c>
      <c r="N24" s="175">
        <v>1.88229</v>
      </c>
      <c r="O24" s="175">
        <v>1.493895</v>
      </c>
      <c r="P24" s="175">
        <v>0.815543</v>
      </c>
      <c r="Q24" s="175">
        <v>0.119176</v>
      </c>
      <c r="R24" s="175">
        <v>0.163268</v>
      </c>
      <c r="S24" s="175">
        <v>8.467632</v>
      </c>
      <c r="U24" s="182">
        <v>1.0666550056447826</v>
      </c>
    </row>
    <row r="25" spans="2:21" ht="12" customHeight="1">
      <c r="B25" s="9" t="s">
        <v>496</v>
      </c>
      <c r="C25" s="175">
        <v>0.172594</v>
      </c>
      <c r="D25" s="175">
        <v>0.165928</v>
      </c>
      <c r="E25" s="175">
        <v>2.0752770000000003</v>
      </c>
      <c r="F25" s="175">
        <v>2.6515340000000003</v>
      </c>
      <c r="G25" s="175">
        <v>1.71857</v>
      </c>
      <c r="H25" s="175">
        <v>0.29894600000000005</v>
      </c>
      <c r="I25" s="175">
        <v>10.027485</v>
      </c>
      <c r="J25" s="175">
        <v>1.1853820000000002</v>
      </c>
      <c r="K25" s="175">
        <v>3.6283090000000002</v>
      </c>
      <c r="L25" s="175">
        <v>5.123702000000001</v>
      </c>
      <c r="M25" s="175">
        <v>1.2365760000000001</v>
      </c>
      <c r="N25" s="175">
        <v>1.8365440000000002</v>
      </c>
      <c r="O25" s="175">
        <v>3.38591</v>
      </c>
      <c r="P25" s="175">
        <v>0.350193</v>
      </c>
      <c r="Q25" s="175">
        <v>0.023849</v>
      </c>
      <c r="R25" s="175">
        <v>0.065212</v>
      </c>
      <c r="S25" s="175">
        <v>15.843459000000001</v>
      </c>
      <c r="U25" s="182">
        <v>1.0575931898929818</v>
      </c>
    </row>
    <row r="26" spans="2:21" ht="12" customHeight="1">
      <c r="B26" s="9" t="s">
        <v>477</v>
      </c>
      <c r="C26" s="175">
        <v>0.25733300000000003</v>
      </c>
      <c r="D26" s="175">
        <v>0</v>
      </c>
      <c r="E26" s="175">
        <v>0.44715</v>
      </c>
      <c r="F26" s="175">
        <v>0.001088</v>
      </c>
      <c r="G26" s="175">
        <v>1.282301</v>
      </c>
      <c r="H26" s="175">
        <v>0</v>
      </c>
      <c r="I26" s="175">
        <v>32.875019</v>
      </c>
      <c r="J26" s="175">
        <v>1.8943109999999999</v>
      </c>
      <c r="K26" s="175">
        <v>7.076451</v>
      </c>
      <c r="L26" s="175">
        <v>0.45357400000000003</v>
      </c>
      <c r="M26" s="175">
        <v>0.13615</v>
      </c>
      <c r="N26" s="175">
        <v>0</v>
      </c>
      <c r="O26" s="175">
        <v>0.002317</v>
      </c>
      <c r="P26" s="175">
        <v>0.015548</v>
      </c>
      <c r="Q26" s="175">
        <v>0.0019010000000000001</v>
      </c>
      <c r="R26" s="175">
        <v>2.1530880000000003</v>
      </c>
      <c r="S26" s="175">
        <v>0.27649799999999997</v>
      </c>
      <c r="U26" s="182">
        <v>0.9956378122140942</v>
      </c>
    </row>
    <row r="27" spans="2:21" ht="12" customHeight="1">
      <c r="B27" s="9" t="s">
        <v>480</v>
      </c>
      <c r="C27" s="175">
        <v>0.120488</v>
      </c>
      <c r="D27" s="175">
        <v>0</v>
      </c>
      <c r="E27" s="175">
        <v>0.181003</v>
      </c>
      <c r="F27" s="175">
        <v>1.726071</v>
      </c>
      <c r="G27" s="175">
        <v>0.479988</v>
      </c>
      <c r="H27" s="175">
        <v>0.015928</v>
      </c>
      <c r="I27" s="175">
        <v>35.184093999999995</v>
      </c>
      <c r="J27" s="175">
        <v>0.635792</v>
      </c>
      <c r="K27" s="175">
        <v>3.4338029999999997</v>
      </c>
      <c r="L27" s="175">
        <v>0.334051</v>
      </c>
      <c r="M27" s="175">
        <v>0.051872999999999996</v>
      </c>
      <c r="N27" s="175">
        <v>0.08956399999999999</v>
      </c>
      <c r="O27" s="175">
        <v>0.185884</v>
      </c>
      <c r="P27" s="175">
        <v>0.014878</v>
      </c>
      <c r="Q27" s="175">
        <v>0.032182</v>
      </c>
      <c r="R27" s="175">
        <v>0.011721</v>
      </c>
      <c r="S27" s="175">
        <v>2.103704</v>
      </c>
      <c r="U27" s="182">
        <v>0.9473838392867697</v>
      </c>
    </row>
    <row r="28" spans="2:21" ht="12" customHeight="1">
      <c r="B28" s="9" t="s">
        <v>476</v>
      </c>
      <c r="C28" s="175">
        <v>1.371642</v>
      </c>
      <c r="D28" s="175">
        <v>0.001461</v>
      </c>
      <c r="E28" s="175">
        <v>0.47406099999999995</v>
      </c>
      <c r="F28" s="175">
        <v>1.3185440000000002</v>
      </c>
      <c r="G28" s="175">
        <v>0.6836230000000001</v>
      </c>
      <c r="H28" s="175">
        <v>0.101405</v>
      </c>
      <c r="I28" s="175">
        <v>9.349081</v>
      </c>
      <c r="J28" s="175">
        <v>2.604062</v>
      </c>
      <c r="K28" s="175">
        <v>11.039143</v>
      </c>
      <c r="L28" s="175">
        <v>3.701168</v>
      </c>
      <c r="M28" s="175">
        <v>0.551986</v>
      </c>
      <c r="N28" s="175">
        <v>0.115892</v>
      </c>
      <c r="O28" s="175">
        <v>0.36683</v>
      </c>
      <c r="P28" s="175">
        <v>0.074658</v>
      </c>
      <c r="Q28" s="175">
        <v>0.235496</v>
      </c>
      <c r="R28" s="175">
        <v>0.00929</v>
      </c>
      <c r="S28" s="175">
        <v>10.742790999999999</v>
      </c>
      <c r="U28" s="182">
        <v>0.9078773320766457</v>
      </c>
    </row>
    <row r="29" spans="2:21" ht="12" customHeight="1">
      <c r="B29" s="9" t="s">
        <v>521</v>
      </c>
      <c r="C29" s="175">
        <v>1.933981</v>
      </c>
      <c r="D29" s="34">
        <v>0.046955</v>
      </c>
      <c r="E29" s="175">
        <v>0.997403</v>
      </c>
      <c r="F29" s="34">
        <v>10.440383</v>
      </c>
      <c r="G29" s="175">
        <v>1.757359</v>
      </c>
      <c r="H29" s="175">
        <v>0.896738</v>
      </c>
      <c r="I29" s="34">
        <v>16.409138</v>
      </c>
      <c r="J29" s="34">
        <v>2.827269</v>
      </c>
      <c r="K29" s="175">
        <v>1.365199</v>
      </c>
      <c r="L29" s="175">
        <v>1.009091</v>
      </c>
      <c r="M29" s="175">
        <v>2.006447</v>
      </c>
      <c r="N29" s="34">
        <v>0.39361</v>
      </c>
      <c r="O29" s="175">
        <v>0.231761</v>
      </c>
      <c r="P29" s="34">
        <v>0.2226</v>
      </c>
      <c r="Q29" s="175">
        <v>0.235474</v>
      </c>
      <c r="R29" s="175">
        <v>0.062337000000000004</v>
      </c>
      <c r="S29" s="175">
        <v>1.392839</v>
      </c>
      <c r="U29" s="182">
        <v>0.8969901237595769</v>
      </c>
    </row>
    <row r="30" spans="2:21" ht="12" customHeight="1">
      <c r="B30" s="9" t="s">
        <v>479</v>
      </c>
      <c r="C30" s="175">
        <v>0.619239</v>
      </c>
      <c r="D30" s="175">
        <v>0</v>
      </c>
      <c r="E30" s="175">
        <v>0.213915</v>
      </c>
      <c r="F30" s="175">
        <v>0.491278</v>
      </c>
      <c r="G30" s="175">
        <v>1.160993</v>
      </c>
      <c r="H30" s="175">
        <v>0.015385999999999999</v>
      </c>
      <c r="I30" s="175">
        <v>28.240074</v>
      </c>
      <c r="J30" s="175">
        <v>1.6009120000000001</v>
      </c>
      <c r="K30" s="175">
        <v>3.716349</v>
      </c>
      <c r="L30" s="175">
        <v>0.105394</v>
      </c>
      <c r="M30" s="175">
        <v>0.507719</v>
      </c>
      <c r="N30" s="175">
        <v>0.007377</v>
      </c>
      <c r="O30" s="175">
        <v>0.015404</v>
      </c>
      <c r="P30" s="175">
        <v>0.24271199999999998</v>
      </c>
      <c r="Q30" s="175">
        <v>0</v>
      </c>
      <c r="R30" s="175">
        <v>0.039636000000000005</v>
      </c>
      <c r="S30" s="175">
        <v>0.5267459999999999</v>
      </c>
      <c r="U30" s="182">
        <v>0.7966154112113253</v>
      </c>
    </row>
    <row r="31" spans="2:21" ht="12" customHeight="1">
      <c r="B31" s="9" t="s">
        <v>485</v>
      </c>
      <c r="C31" s="175">
        <v>1.255249</v>
      </c>
      <c r="D31" s="175">
        <v>0.140275</v>
      </c>
      <c r="E31" s="175">
        <v>0.319101</v>
      </c>
      <c r="F31" s="175">
        <v>3.872176</v>
      </c>
      <c r="G31" s="175">
        <v>1.106827</v>
      </c>
      <c r="H31" s="175">
        <v>0.080295</v>
      </c>
      <c r="I31" s="175">
        <v>6.647505</v>
      </c>
      <c r="J31" s="175">
        <v>1.75378</v>
      </c>
      <c r="K31" s="175">
        <v>3.7021170000000003</v>
      </c>
      <c r="L31" s="175">
        <v>0.046897</v>
      </c>
      <c r="M31" s="175">
        <v>16.510398000000002</v>
      </c>
      <c r="N31" s="175">
        <v>0.768273</v>
      </c>
      <c r="O31" s="175">
        <v>0.0009379999999999999</v>
      </c>
      <c r="P31" s="175">
        <v>0.00863</v>
      </c>
      <c r="Q31" s="175">
        <v>0</v>
      </c>
      <c r="R31" s="175">
        <v>0.128036</v>
      </c>
      <c r="S31" s="175">
        <v>0.64911</v>
      </c>
      <c r="U31" s="182">
        <v>0.7857074289004837</v>
      </c>
    </row>
    <row r="32" spans="2:21" ht="12" customHeight="1">
      <c r="B32" s="9" t="s">
        <v>500</v>
      </c>
      <c r="C32" s="175">
        <v>0.403023</v>
      </c>
      <c r="D32" s="175">
        <v>0.000283</v>
      </c>
      <c r="E32" s="175">
        <v>0.301255</v>
      </c>
      <c r="F32" s="175">
        <v>1.8821240000000001</v>
      </c>
      <c r="G32" s="175">
        <v>0.810954</v>
      </c>
      <c r="H32" s="175">
        <v>0.5772820000000001</v>
      </c>
      <c r="I32" s="175">
        <v>6.901648</v>
      </c>
      <c r="J32" s="175">
        <v>2.615712</v>
      </c>
      <c r="K32" s="175">
        <v>6.879228</v>
      </c>
      <c r="L32" s="175">
        <v>2.781868</v>
      </c>
      <c r="M32" s="175">
        <v>1.973952</v>
      </c>
      <c r="N32" s="175">
        <v>0.354503</v>
      </c>
      <c r="O32" s="175">
        <v>0.693287</v>
      </c>
      <c r="P32" s="175">
        <v>0.058991</v>
      </c>
      <c r="Q32" s="175">
        <v>0.027423</v>
      </c>
      <c r="R32" s="175">
        <v>0.0024790000000000003</v>
      </c>
      <c r="S32" s="175">
        <v>9.054909</v>
      </c>
      <c r="U32" s="182">
        <v>0.7502198823158436</v>
      </c>
    </row>
    <row r="33" spans="2:21" ht="12" customHeight="1">
      <c r="B33" s="9" t="s">
        <v>502</v>
      </c>
      <c r="C33" s="175">
        <v>1.241944</v>
      </c>
      <c r="D33" s="175">
        <v>0</v>
      </c>
      <c r="E33" s="175">
        <v>0.093107</v>
      </c>
      <c r="F33" s="175">
        <v>0</v>
      </c>
      <c r="G33" s="175">
        <v>0.020413</v>
      </c>
      <c r="H33" s="175">
        <v>0</v>
      </c>
      <c r="I33" s="175">
        <v>1.157088</v>
      </c>
      <c r="J33" s="175">
        <v>0</v>
      </c>
      <c r="K33" s="175">
        <v>16.810267</v>
      </c>
      <c r="L33" s="175">
        <v>0</v>
      </c>
      <c r="M33" s="175">
        <v>14.800016</v>
      </c>
      <c r="N33" s="175">
        <v>0.0078</v>
      </c>
      <c r="O33" s="175">
        <v>0.022484999999999998</v>
      </c>
      <c r="P33" s="175">
        <v>0</v>
      </c>
      <c r="Q33" s="175">
        <v>0</v>
      </c>
      <c r="R33" s="175">
        <v>0.038834</v>
      </c>
      <c r="S33" s="175">
        <v>0.49356700000000003</v>
      </c>
      <c r="U33" s="182">
        <v>0.7367656413593077</v>
      </c>
    </row>
    <row r="34" spans="2:21" ht="12" customHeight="1">
      <c r="B34" s="9" t="s">
        <v>37</v>
      </c>
      <c r="C34" s="175">
        <v>7.879723</v>
      </c>
      <c r="D34" s="175">
        <v>0.03509</v>
      </c>
      <c r="E34" s="175">
        <v>3.89162</v>
      </c>
      <c r="F34" s="175">
        <v>0.642302</v>
      </c>
      <c r="G34" s="175">
        <v>2.354104</v>
      </c>
      <c r="H34" s="175">
        <v>0.298216</v>
      </c>
      <c r="I34" s="175">
        <v>6.77467</v>
      </c>
      <c r="J34" s="175">
        <v>2.600063</v>
      </c>
      <c r="K34" s="175">
        <v>4.160609999999999</v>
      </c>
      <c r="L34" s="175">
        <v>0.036732999999999995</v>
      </c>
      <c r="M34" s="175">
        <v>0.011719</v>
      </c>
      <c r="N34" s="175">
        <v>0.045186</v>
      </c>
      <c r="O34" s="175">
        <v>0.051194</v>
      </c>
      <c r="P34" s="175">
        <v>0.046172</v>
      </c>
      <c r="Q34" s="175">
        <v>0</v>
      </c>
      <c r="R34" s="175">
        <v>0.219192</v>
      </c>
      <c r="S34" s="175">
        <v>1.569064</v>
      </c>
      <c r="U34" s="182">
        <v>0.6503164505445145</v>
      </c>
    </row>
    <row r="35" spans="2:21" ht="12" customHeight="1">
      <c r="B35" s="9" t="s">
        <v>512</v>
      </c>
      <c r="C35" s="175">
        <v>0.916928</v>
      </c>
      <c r="D35" s="175">
        <v>0</v>
      </c>
      <c r="E35" s="175">
        <v>0.06536499999999999</v>
      </c>
      <c r="F35" s="175">
        <v>0.003121</v>
      </c>
      <c r="G35" s="175">
        <v>0.227212</v>
      </c>
      <c r="H35" s="175">
        <v>0</v>
      </c>
      <c r="I35" s="175">
        <v>18.025297</v>
      </c>
      <c r="J35" s="175">
        <v>0</v>
      </c>
      <c r="K35" s="175">
        <v>0.027257</v>
      </c>
      <c r="L35" s="175">
        <v>0.017395</v>
      </c>
      <c r="M35" s="175">
        <v>3.7877069999999997</v>
      </c>
      <c r="N35" s="175">
        <v>0.485799</v>
      </c>
      <c r="O35" s="175">
        <v>0.560276</v>
      </c>
      <c r="P35" s="175">
        <v>0.370574</v>
      </c>
      <c r="Q35" s="175">
        <v>0.048262</v>
      </c>
      <c r="R35" s="175">
        <v>0.296551</v>
      </c>
      <c r="S35" s="175">
        <v>3.104261</v>
      </c>
      <c r="U35" s="182">
        <v>0.5933971307751678</v>
      </c>
    </row>
    <row r="36" spans="2:21" ht="12" customHeight="1">
      <c r="B36" s="9" t="s">
        <v>517</v>
      </c>
      <c r="C36" s="175">
        <v>2.04873</v>
      </c>
      <c r="D36" s="175">
        <v>0.301774</v>
      </c>
      <c r="E36" s="175">
        <v>5.0428429999999995</v>
      </c>
      <c r="F36" s="175">
        <v>2.340641</v>
      </c>
      <c r="G36" s="175">
        <v>5.962696</v>
      </c>
      <c r="H36" s="175">
        <v>0.010627000000000001</v>
      </c>
      <c r="I36" s="175">
        <v>0.01365</v>
      </c>
      <c r="J36" s="175">
        <v>3.817888</v>
      </c>
      <c r="K36" s="175">
        <v>1.80392</v>
      </c>
      <c r="L36" s="175">
        <v>0.011137000000000001</v>
      </c>
      <c r="M36" s="175">
        <v>4.988689999999999</v>
      </c>
      <c r="N36" s="175">
        <v>0</v>
      </c>
      <c r="O36" s="175">
        <v>0</v>
      </c>
      <c r="P36" s="175">
        <v>0.03848</v>
      </c>
      <c r="Q36" s="175">
        <v>0.25502199999999997</v>
      </c>
      <c r="R36" s="175">
        <v>0.110019</v>
      </c>
      <c r="S36" s="175">
        <v>0.5929070000000001</v>
      </c>
      <c r="U36" s="182">
        <v>0.580716476811679</v>
      </c>
    </row>
    <row r="37" spans="2:21" ht="12" customHeight="1">
      <c r="B37" s="9" t="s">
        <v>482</v>
      </c>
      <c r="C37" s="175">
        <v>1.063173</v>
      </c>
      <c r="D37" s="175">
        <v>0.005030000000000001</v>
      </c>
      <c r="E37" s="175">
        <v>0.394395</v>
      </c>
      <c r="F37" s="175">
        <v>0.9218529999999999</v>
      </c>
      <c r="G37" s="175">
        <v>0.17109100000000002</v>
      </c>
      <c r="H37" s="175">
        <v>0.090749</v>
      </c>
      <c r="I37" s="175">
        <v>5.028612</v>
      </c>
      <c r="J37" s="175">
        <v>0.249857</v>
      </c>
      <c r="K37" s="175">
        <v>2.657254</v>
      </c>
      <c r="L37" s="175">
        <v>3.078354</v>
      </c>
      <c r="M37" s="175">
        <v>0.777701</v>
      </c>
      <c r="N37" s="175">
        <v>0.5105040000000001</v>
      </c>
      <c r="O37" s="175">
        <v>2.4080630000000003</v>
      </c>
      <c r="P37" s="175">
        <v>0.19081499999999998</v>
      </c>
      <c r="Q37" s="175">
        <v>0.020158000000000002</v>
      </c>
      <c r="R37" s="175">
        <v>0.17199799999999998</v>
      </c>
      <c r="S37" s="175">
        <v>8.879302</v>
      </c>
      <c r="U37" s="182">
        <v>0.5654202963152852</v>
      </c>
    </row>
    <row r="38" spans="2:21" ht="12" customHeight="1">
      <c r="B38" s="9" t="s">
        <v>467</v>
      </c>
      <c r="C38" s="175">
        <v>0.11334000000000001</v>
      </c>
      <c r="D38" s="175">
        <v>0.00041799999999999997</v>
      </c>
      <c r="E38" s="175">
        <v>0.093753</v>
      </c>
      <c r="F38" s="175">
        <v>0.451172</v>
      </c>
      <c r="G38" s="175">
        <v>0.390427</v>
      </c>
      <c r="H38" s="175">
        <v>0.024384</v>
      </c>
      <c r="I38" s="175">
        <v>1.695433</v>
      </c>
      <c r="J38" s="175">
        <v>0.07120399999999999</v>
      </c>
      <c r="K38" s="175">
        <v>0.29422000000000004</v>
      </c>
      <c r="L38" s="175">
        <v>0.005717</v>
      </c>
      <c r="M38" s="175">
        <v>19.542023</v>
      </c>
      <c r="N38" s="175">
        <v>0.074597</v>
      </c>
      <c r="O38" s="175">
        <v>0.115897</v>
      </c>
      <c r="P38" s="175">
        <v>2.277422</v>
      </c>
      <c r="Q38" s="175">
        <v>0</v>
      </c>
      <c r="R38" s="175">
        <v>0.00317</v>
      </c>
      <c r="S38" s="175">
        <v>0.545264</v>
      </c>
      <c r="U38" s="182">
        <v>0.5458683571539643</v>
      </c>
    </row>
    <row r="39" spans="2:21" ht="12" customHeight="1">
      <c r="B39" s="9" t="s">
        <v>486</v>
      </c>
      <c r="C39" s="175">
        <v>9.454649</v>
      </c>
      <c r="D39" s="175">
        <v>0.5150359999999999</v>
      </c>
      <c r="E39" s="175">
        <v>5.039624</v>
      </c>
      <c r="F39" s="175">
        <v>0.128705</v>
      </c>
      <c r="G39" s="175">
        <v>0.325209</v>
      </c>
      <c r="H39" s="175">
        <v>0.050290999999999995</v>
      </c>
      <c r="I39" s="175">
        <v>3.579527</v>
      </c>
      <c r="J39" s="175">
        <v>0.5977809999999999</v>
      </c>
      <c r="K39" s="175">
        <v>1.2173669999999999</v>
      </c>
      <c r="L39" s="175">
        <v>0.13306</v>
      </c>
      <c r="M39" s="175">
        <v>0.47172800000000004</v>
      </c>
      <c r="N39" s="175">
        <v>0.031625</v>
      </c>
      <c r="O39" s="175">
        <v>0.264187</v>
      </c>
      <c r="P39" s="175">
        <v>0.058401</v>
      </c>
      <c r="Q39" s="175">
        <v>0.002777</v>
      </c>
      <c r="R39" s="175">
        <v>0.02705</v>
      </c>
      <c r="S39" s="175">
        <v>0.798269</v>
      </c>
      <c r="U39" s="182">
        <v>0.48207743356724886</v>
      </c>
    </row>
    <row r="40" spans="2:21" ht="12" customHeight="1">
      <c r="B40" s="9" t="s">
        <v>488</v>
      </c>
      <c r="C40" s="175">
        <v>8.588676</v>
      </c>
      <c r="D40" s="175">
        <v>0.11061</v>
      </c>
      <c r="E40" s="175">
        <v>1.363996</v>
      </c>
      <c r="F40" s="175">
        <v>4.318714</v>
      </c>
      <c r="G40" s="175">
        <v>0.30421499999999996</v>
      </c>
      <c r="H40" s="175">
        <v>0.034311</v>
      </c>
      <c r="I40" s="175">
        <v>0.6727179999999999</v>
      </c>
      <c r="J40" s="175">
        <v>0.31139100000000003</v>
      </c>
      <c r="K40" s="175">
        <v>2.296725</v>
      </c>
      <c r="L40" s="175">
        <v>0.512428</v>
      </c>
      <c r="M40" s="175">
        <v>0.18518700000000002</v>
      </c>
      <c r="N40" s="175">
        <v>0.40174400000000005</v>
      </c>
      <c r="O40" s="175">
        <v>0.465944</v>
      </c>
      <c r="P40" s="175">
        <v>0.19352799999999998</v>
      </c>
      <c r="Q40" s="175">
        <v>0.23690799999999998</v>
      </c>
      <c r="R40" s="175">
        <v>0.0017980000000000001</v>
      </c>
      <c r="S40" s="175">
        <v>1.6964849999999998</v>
      </c>
      <c r="U40" s="182">
        <v>0.4608380853412182</v>
      </c>
    </row>
    <row r="41" spans="2:21" ht="12" customHeight="1">
      <c r="B41" s="9" t="s">
        <v>455</v>
      </c>
      <c r="C41" s="175">
        <v>4.775027</v>
      </c>
      <c r="D41" s="34">
        <v>0.00011300000000000001</v>
      </c>
      <c r="E41" s="175">
        <v>0.487709</v>
      </c>
      <c r="F41" s="34">
        <v>0.532683</v>
      </c>
      <c r="G41" s="175">
        <v>1.19191</v>
      </c>
      <c r="H41" s="175">
        <v>0</v>
      </c>
      <c r="I41" s="34">
        <v>0.042853</v>
      </c>
      <c r="J41" s="34">
        <v>0.056045000000000005</v>
      </c>
      <c r="K41" s="175">
        <v>9.70608</v>
      </c>
      <c r="L41" s="175">
        <v>0</v>
      </c>
      <c r="M41" s="175">
        <v>3.593082</v>
      </c>
      <c r="N41" s="34">
        <v>0.000434</v>
      </c>
      <c r="O41" s="175">
        <v>0</v>
      </c>
      <c r="P41" s="34">
        <v>0.014506</v>
      </c>
      <c r="Q41" s="175">
        <v>0.025058</v>
      </c>
      <c r="R41" s="175">
        <v>0.000607</v>
      </c>
      <c r="S41" s="175">
        <v>0.8989550000000001</v>
      </c>
      <c r="U41" s="182">
        <v>0.4529720911920856</v>
      </c>
    </row>
    <row r="42" spans="2:21" ht="12" customHeight="1">
      <c r="B42" s="9" t="s">
        <v>34</v>
      </c>
      <c r="C42" s="175">
        <v>1.199354</v>
      </c>
      <c r="D42" s="175">
        <v>0</v>
      </c>
      <c r="E42" s="175">
        <v>0.110571</v>
      </c>
      <c r="F42" s="175">
        <v>6.988585</v>
      </c>
      <c r="G42" s="175">
        <v>0.217414</v>
      </c>
      <c r="H42" s="175">
        <v>0.681222</v>
      </c>
      <c r="I42" s="175">
        <v>0.853903</v>
      </c>
      <c r="J42" s="175">
        <v>3.323554</v>
      </c>
      <c r="K42" s="175">
        <v>4.405874</v>
      </c>
      <c r="L42" s="175">
        <v>0.07327</v>
      </c>
      <c r="M42" s="175">
        <v>0.231427</v>
      </c>
      <c r="N42" s="175">
        <v>0.015352000000000001</v>
      </c>
      <c r="O42" s="175">
        <v>0.000502</v>
      </c>
      <c r="P42" s="175">
        <v>0.0019</v>
      </c>
      <c r="Q42" s="175">
        <v>0.078544</v>
      </c>
      <c r="R42" s="175">
        <v>0</v>
      </c>
      <c r="S42" s="175">
        <v>1.300435</v>
      </c>
      <c r="U42" s="182">
        <v>0.41382107841936083</v>
      </c>
    </row>
    <row r="43" spans="2:21" ht="12" customHeight="1">
      <c r="B43" s="9" t="s">
        <v>35</v>
      </c>
      <c r="C43" s="175">
        <v>2.503935</v>
      </c>
      <c r="D43" s="34">
        <v>0</v>
      </c>
      <c r="E43" s="175">
        <v>0.15013200000000002</v>
      </c>
      <c r="F43" s="34">
        <v>4.7901750000000005</v>
      </c>
      <c r="G43" s="175">
        <v>0.913529</v>
      </c>
      <c r="H43" s="175">
        <v>0.023007000000000003</v>
      </c>
      <c r="I43" s="34">
        <v>5.177819</v>
      </c>
      <c r="J43" s="34">
        <v>1.4596289999999998</v>
      </c>
      <c r="K43" s="175">
        <v>1.544901</v>
      </c>
      <c r="L43" s="175">
        <v>0.38919600000000004</v>
      </c>
      <c r="M43" s="175">
        <v>0.405392</v>
      </c>
      <c r="N43" s="34">
        <v>0.013906</v>
      </c>
      <c r="O43" s="175">
        <v>0.12840700000000002</v>
      </c>
      <c r="P43" s="34">
        <v>0.038697</v>
      </c>
      <c r="Q43" s="175">
        <v>0.082275</v>
      </c>
      <c r="R43" s="175">
        <v>0.020775</v>
      </c>
      <c r="S43" s="175">
        <v>1.120949</v>
      </c>
      <c r="U43" s="182">
        <v>0.3985446948168279</v>
      </c>
    </row>
    <row r="44" spans="2:21" ht="12" customHeight="1">
      <c r="B44" s="9" t="s">
        <v>509</v>
      </c>
      <c r="C44" s="175">
        <v>9.777974</v>
      </c>
      <c r="D44" s="175">
        <v>0.566637</v>
      </c>
      <c r="E44" s="175">
        <v>1.057643</v>
      </c>
      <c r="F44" s="175">
        <v>0.601939</v>
      </c>
      <c r="G44" s="175">
        <v>0.24149500000000002</v>
      </c>
      <c r="H44" s="175">
        <v>0.254786</v>
      </c>
      <c r="I44" s="175">
        <v>0.710015</v>
      </c>
      <c r="J44" s="175">
        <v>0.71517</v>
      </c>
      <c r="K44" s="175">
        <v>1.025819</v>
      </c>
      <c r="L44" s="175">
        <v>0.485219</v>
      </c>
      <c r="M44" s="175">
        <v>0.364213</v>
      </c>
      <c r="N44" s="175">
        <v>0.10625799999999999</v>
      </c>
      <c r="O44" s="175">
        <v>0.33766199999999996</v>
      </c>
      <c r="P44" s="175">
        <v>0.110321</v>
      </c>
      <c r="Q44" s="175">
        <v>0.019537</v>
      </c>
      <c r="R44" s="175">
        <v>0.061359000000000004</v>
      </c>
      <c r="S44" s="175">
        <v>1.666997</v>
      </c>
      <c r="U44" s="182">
        <v>0.38453223243254053</v>
      </c>
    </row>
    <row r="45" spans="2:21" ht="12" customHeight="1">
      <c r="B45" s="9" t="s">
        <v>514</v>
      </c>
      <c r="C45" s="175">
        <v>0.009131</v>
      </c>
      <c r="D45" s="175">
        <v>0.00858</v>
      </c>
      <c r="E45" s="175">
        <v>0.018749</v>
      </c>
      <c r="F45" s="175">
        <v>0.017507</v>
      </c>
      <c r="G45" s="175">
        <v>0.473021</v>
      </c>
      <c r="H45" s="175">
        <v>0.002145</v>
      </c>
      <c r="I45" s="175">
        <v>3.7477669999999996</v>
      </c>
      <c r="J45" s="175">
        <v>0.016195</v>
      </c>
      <c r="K45" s="175">
        <v>0.064288</v>
      </c>
      <c r="L45" s="175">
        <v>0.00010499999999999999</v>
      </c>
      <c r="M45" s="175">
        <v>10.536608</v>
      </c>
      <c r="N45" s="175">
        <v>0.010435999999999999</v>
      </c>
      <c r="O45" s="175">
        <v>0.000348</v>
      </c>
      <c r="P45" s="175">
        <v>2.780035</v>
      </c>
      <c r="Q45" s="175">
        <v>0</v>
      </c>
      <c r="R45" s="175">
        <v>3.9E-05</v>
      </c>
      <c r="S45" s="175">
        <v>0.002157</v>
      </c>
      <c r="U45" s="182">
        <v>0.3756972737906478</v>
      </c>
    </row>
    <row r="46" spans="2:21" ht="12" customHeight="1">
      <c r="B46" s="9" t="s">
        <v>493</v>
      </c>
      <c r="C46" s="175">
        <v>0.111148</v>
      </c>
      <c r="D46" s="175">
        <v>0.034555</v>
      </c>
      <c r="E46" s="175">
        <v>0.303411</v>
      </c>
      <c r="F46" s="175">
        <v>0.826626</v>
      </c>
      <c r="G46" s="175">
        <v>1.3949310000000001</v>
      </c>
      <c r="H46" s="175">
        <v>0.018155</v>
      </c>
      <c r="I46" s="175">
        <v>6.413738</v>
      </c>
      <c r="J46" s="175">
        <v>0.7334080000000001</v>
      </c>
      <c r="K46" s="175">
        <v>1.787336</v>
      </c>
      <c r="L46" s="175">
        <v>0.921356</v>
      </c>
      <c r="M46" s="175">
        <v>0.435133</v>
      </c>
      <c r="N46" s="175">
        <v>0.458758</v>
      </c>
      <c r="O46" s="175">
        <v>0.788179</v>
      </c>
      <c r="P46" s="175">
        <v>0.129558</v>
      </c>
      <c r="Q46" s="175">
        <v>0.006167</v>
      </c>
      <c r="R46" s="175">
        <v>0.0032949999999999998</v>
      </c>
      <c r="S46" s="175">
        <v>2.8894729999999997</v>
      </c>
      <c r="U46" s="182">
        <v>0.36652349513376037</v>
      </c>
    </row>
    <row r="47" spans="2:21" ht="12" customHeight="1">
      <c r="B47" s="9" t="s">
        <v>465</v>
      </c>
      <c r="C47" s="175">
        <v>0.011795</v>
      </c>
      <c r="D47" s="175">
        <v>0</v>
      </c>
      <c r="E47" s="175">
        <v>0</v>
      </c>
      <c r="F47" s="175">
        <v>0.46328800000000003</v>
      </c>
      <c r="G47" s="175">
        <v>0.32584399999999997</v>
      </c>
      <c r="H47" s="175">
        <v>0</v>
      </c>
      <c r="I47" s="175">
        <v>10.082400999999999</v>
      </c>
      <c r="J47" s="175">
        <v>3.5072959999999997</v>
      </c>
      <c r="K47" s="175">
        <v>0.888976</v>
      </c>
      <c r="L47" s="175">
        <v>0</v>
      </c>
      <c r="M47" s="175">
        <v>0.20786600000000002</v>
      </c>
      <c r="N47" s="175">
        <v>0</v>
      </c>
      <c r="O47" s="175">
        <v>0</v>
      </c>
      <c r="P47" s="175">
        <v>0</v>
      </c>
      <c r="Q47" s="175">
        <v>0</v>
      </c>
      <c r="R47" s="175">
        <v>0</v>
      </c>
      <c r="S47" s="175">
        <v>0.0011</v>
      </c>
      <c r="U47" s="182">
        <v>0.3289973145487988</v>
      </c>
    </row>
    <row r="48" spans="2:21" ht="12" customHeight="1">
      <c r="B48" s="9" t="s">
        <v>474</v>
      </c>
      <c r="C48" s="175">
        <v>0.010114000000000001</v>
      </c>
      <c r="D48" s="175">
        <v>6.8E-05</v>
      </c>
      <c r="E48" s="175">
        <v>0.023704</v>
      </c>
      <c r="F48" s="175">
        <v>0.016624</v>
      </c>
      <c r="G48" s="175">
        <v>0.013885999999999999</v>
      </c>
      <c r="H48" s="175">
        <v>0</v>
      </c>
      <c r="I48" s="175">
        <v>1.7528130000000002</v>
      </c>
      <c r="J48" s="175">
        <v>0.007479</v>
      </c>
      <c r="K48" s="175">
        <v>0.008127</v>
      </c>
      <c r="L48" s="175">
        <v>0</v>
      </c>
      <c r="M48" s="175">
        <v>13.309246</v>
      </c>
      <c r="N48" s="175">
        <v>0.001174</v>
      </c>
      <c r="O48" s="175">
        <v>0.004463</v>
      </c>
      <c r="P48" s="175">
        <v>0.000966</v>
      </c>
      <c r="Q48" s="175">
        <v>0</v>
      </c>
      <c r="R48" s="175">
        <v>0</v>
      </c>
      <c r="S48" s="175">
        <v>0.089607</v>
      </c>
      <c r="U48" s="182">
        <v>0.3236807227581197</v>
      </c>
    </row>
    <row r="49" spans="2:21" ht="12" customHeight="1">
      <c r="B49" s="9" t="s">
        <v>453</v>
      </c>
      <c r="C49" s="175">
        <v>0.06491</v>
      </c>
      <c r="D49" s="34">
        <v>0.301617</v>
      </c>
      <c r="E49" s="175">
        <v>0.15724100000000002</v>
      </c>
      <c r="F49" s="34">
        <v>0.799091</v>
      </c>
      <c r="G49" s="175">
        <v>0.08554099999999999</v>
      </c>
      <c r="H49" s="175">
        <v>0.315244</v>
      </c>
      <c r="I49" s="34">
        <v>0.170159</v>
      </c>
      <c r="J49" s="34">
        <v>0.113997</v>
      </c>
      <c r="K49" s="175">
        <v>5.874451</v>
      </c>
      <c r="L49" s="175">
        <v>0.612601</v>
      </c>
      <c r="M49" s="175">
        <v>0.04729</v>
      </c>
      <c r="N49" s="34">
        <v>0.006189</v>
      </c>
      <c r="O49" s="175">
        <v>0.095954</v>
      </c>
      <c r="P49" s="34">
        <v>0.012413</v>
      </c>
      <c r="Q49" s="175">
        <v>0.0025710000000000004</v>
      </c>
      <c r="R49" s="175">
        <v>0.014381</v>
      </c>
      <c r="S49" s="175">
        <v>6.408</v>
      </c>
      <c r="U49" s="182">
        <v>0.32035388873088005</v>
      </c>
    </row>
    <row r="50" spans="2:21" ht="12" customHeight="1">
      <c r="B50" s="9" t="s">
        <v>457</v>
      </c>
      <c r="C50" s="175">
        <v>0.11718300000000001</v>
      </c>
      <c r="D50" s="34">
        <v>0</v>
      </c>
      <c r="E50" s="175">
        <v>0.374961</v>
      </c>
      <c r="F50" s="34">
        <v>1.0432070000000002</v>
      </c>
      <c r="G50" s="175">
        <v>0.064618</v>
      </c>
      <c r="H50" s="175">
        <v>0.004268</v>
      </c>
      <c r="I50" s="34">
        <v>2.06253</v>
      </c>
      <c r="J50" s="34">
        <v>0.21563200000000002</v>
      </c>
      <c r="K50" s="175">
        <v>1.169951</v>
      </c>
      <c r="L50" s="175">
        <v>0.792891</v>
      </c>
      <c r="M50" s="175">
        <v>0.29147500000000004</v>
      </c>
      <c r="N50" s="34">
        <v>0.555173</v>
      </c>
      <c r="O50" s="175">
        <v>0.859171</v>
      </c>
      <c r="P50" s="34">
        <v>0.025564</v>
      </c>
      <c r="Q50" s="175">
        <v>0.005869</v>
      </c>
      <c r="R50" s="175">
        <v>0.010449</v>
      </c>
      <c r="S50" s="175">
        <v>6.131511000000001</v>
      </c>
      <c r="U50" s="182">
        <v>0.29152525680241836</v>
      </c>
    </row>
    <row r="51" spans="2:21" ht="12" customHeight="1">
      <c r="B51" s="9" t="s">
        <v>454</v>
      </c>
      <c r="C51" s="175">
        <v>1.102037</v>
      </c>
      <c r="D51" s="34">
        <v>0</v>
      </c>
      <c r="E51" s="175">
        <v>0.000115</v>
      </c>
      <c r="F51" s="34">
        <v>4.072285</v>
      </c>
      <c r="G51" s="175">
        <v>0.03246</v>
      </c>
      <c r="H51" s="175">
        <v>0</v>
      </c>
      <c r="I51" s="34">
        <v>0</v>
      </c>
      <c r="J51" s="34">
        <v>0</v>
      </c>
      <c r="K51" s="175">
        <v>6.714720000000001</v>
      </c>
      <c r="L51" s="175">
        <v>0</v>
      </c>
      <c r="M51" s="175">
        <v>0.444214</v>
      </c>
      <c r="N51" s="34">
        <v>0</v>
      </c>
      <c r="O51" s="175">
        <v>0</v>
      </c>
      <c r="P51" s="34">
        <v>0</v>
      </c>
      <c r="Q51" s="175">
        <v>0</v>
      </c>
      <c r="R51" s="175">
        <v>0.029962</v>
      </c>
      <c r="S51" s="175">
        <v>0.016006</v>
      </c>
      <c r="U51" s="182">
        <v>0.2636427762079115</v>
      </c>
    </row>
    <row r="52" spans="2:21" ht="12" customHeight="1">
      <c r="B52" s="9" t="s">
        <v>513</v>
      </c>
      <c r="C52" s="175">
        <v>0.227079</v>
      </c>
      <c r="D52" s="175">
        <v>0</v>
      </c>
      <c r="E52" s="175">
        <v>0</v>
      </c>
      <c r="F52" s="175">
        <v>0</v>
      </c>
      <c r="G52" s="175">
        <v>0</v>
      </c>
      <c r="H52" s="175">
        <v>0</v>
      </c>
      <c r="I52" s="175">
        <v>11.238843000000001</v>
      </c>
      <c r="J52" s="175">
        <v>0</v>
      </c>
      <c r="K52" s="175">
        <v>0.492244</v>
      </c>
      <c r="L52" s="175">
        <v>0</v>
      </c>
      <c r="M52" s="175">
        <v>0.202791</v>
      </c>
      <c r="N52" s="175">
        <v>0.0006</v>
      </c>
      <c r="O52" s="175">
        <v>0</v>
      </c>
      <c r="P52" s="175">
        <v>0.00015</v>
      </c>
      <c r="Q52" s="175">
        <v>0</v>
      </c>
      <c r="R52" s="175">
        <v>0.15015</v>
      </c>
      <c r="S52" s="175">
        <v>0.0005</v>
      </c>
      <c r="U52" s="182">
        <v>0.2615304986120797</v>
      </c>
    </row>
    <row r="53" spans="2:21" ht="12" customHeight="1">
      <c r="B53" s="9" t="s">
        <v>483</v>
      </c>
      <c r="C53" s="175">
        <v>3.431808</v>
      </c>
      <c r="D53" s="175">
        <v>0.005659</v>
      </c>
      <c r="E53" s="175">
        <v>0.750546</v>
      </c>
      <c r="F53" s="175">
        <v>0.095716</v>
      </c>
      <c r="G53" s="175">
        <v>0.081755</v>
      </c>
      <c r="H53" s="175">
        <v>0.050114</v>
      </c>
      <c r="I53" s="175">
        <v>0.616342</v>
      </c>
      <c r="J53" s="175">
        <v>0.005585</v>
      </c>
      <c r="K53" s="175">
        <v>1.596748</v>
      </c>
      <c r="L53" s="175">
        <v>0.9907100000000001</v>
      </c>
      <c r="M53" s="175">
        <v>0.10106699999999999</v>
      </c>
      <c r="N53" s="175">
        <v>0.009259</v>
      </c>
      <c r="O53" s="175">
        <v>1.110781</v>
      </c>
      <c r="P53" s="175">
        <v>0.005267</v>
      </c>
      <c r="Q53" s="175">
        <v>5.4E-05</v>
      </c>
      <c r="R53" s="175">
        <v>0.253448</v>
      </c>
      <c r="S53" s="175">
        <v>2.162752</v>
      </c>
      <c r="U53" s="182">
        <v>0.2393387328678785</v>
      </c>
    </row>
    <row r="54" spans="2:21" ht="12" customHeight="1">
      <c r="B54" s="9" t="s">
        <v>33</v>
      </c>
      <c r="C54" s="175">
        <v>0.090003</v>
      </c>
      <c r="D54" s="175">
        <v>0.000696</v>
      </c>
      <c r="E54" s="175">
        <v>0.637</v>
      </c>
      <c r="F54" s="175">
        <v>2.796363</v>
      </c>
      <c r="G54" s="175">
        <v>0.47706</v>
      </c>
      <c r="H54" s="175">
        <v>0.172743</v>
      </c>
      <c r="I54" s="175">
        <v>2.2529310000000002</v>
      </c>
      <c r="J54" s="175">
        <v>1.1773019999999998</v>
      </c>
      <c r="K54" s="175">
        <v>1.270705</v>
      </c>
      <c r="L54" s="175">
        <v>0.291443</v>
      </c>
      <c r="M54" s="175">
        <v>0.5466599999999999</v>
      </c>
      <c r="N54" s="175">
        <v>0.325476</v>
      </c>
      <c r="O54" s="175">
        <v>0.240131</v>
      </c>
      <c r="P54" s="175">
        <v>0.121909</v>
      </c>
      <c r="Q54" s="175">
        <v>0.141153</v>
      </c>
      <c r="R54" s="175">
        <v>0.001238</v>
      </c>
      <c r="S54" s="175">
        <v>0.603927</v>
      </c>
      <c r="U54" s="182">
        <v>0.2367712754023631</v>
      </c>
    </row>
    <row r="55" spans="2:21" ht="12" customHeight="1">
      <c r="B55" s="9" t="s">
        <v>511</v>
      </c>
      <c r="C55" s="175">
        <v>0.024124</v>
      </c>
      <c r="D55" s="175">
        <v>0</v>
      </c>
      <c r="E55" s="175">
        <v>0.001787</v>
      </c>
      <c r="F55" s="175">
        <v>0.459943</v>
      </c>
      <c r="G55" s="175">
        <v>0.41762900000000003</v>
      </c>
      <c r="H55" s="175">
        <v>0</v>
      </c>
      <c r="I55" s="175">
        <v>0.207452</v>
      </c>
      <c r="J55" s="175">
        <v>0.0354</v>
      </c>
      <c r="K55" s="175">
        <v>2.2723560000000003</v>
      </c>
      <c r="L55" s="175">
        <v>0</v>
      </c>
      <c r="M55" s="175">
        <v>7.4670950000000005</v>
      </c>
      <c r="N55" s="175">
        <v>0</v>
      </c>
      <c r="O55" s="175">
        <v>0</v>
      </c>
      <c r="P55" s="175">
        <v>0</v>
      </c>
      <c r="Q55" s="175">
        <v>0</v>
      </c>
      <c r="R55" s="175">
        <v>0</v>
      </c>
      <c r="S55" s="175">
        <v>0.06480200000000001</v>
      </c>
      <c r="U55" s="182">
        <v>0.232604751448927</v>
      </c>
    </row>
    <row r="56" spans="2:21" ht="12" customHeight="1">
      <c r="B56" s="132" t="s">
        <v>503</v>
      </c>
      <c r="C56" s="190">
        <v>0.014103</v>
      </c>
      <c r="D56" s="190">
        <v>0</v>
      </c>
      <c r="E56" s="190">
        <v>0.013170999999999999</v>
      </c>
      <c r="F56" s="190">
        <v>0</v>
      </c>
      <c r="G56" s="190">
        <v>0.016989999999999998</v>
      </c>
      <c r="H56" s="190">
        <v>5.5E-05</v>
      </c>
      <c r="I56" s="190">
        <v>7.8536660000000005</v>
      </c>
      <c r="J56" s="190">
        <v>0.004436</v>
      </c>
      <c r="K56" s="190">
        <v>1.12074</v>
      </c>
      <c r="L56" s="190">
        <v>0.007932</v>
      </c>
      <c r="M56" s="190">
        <v>0.02488</v>
      </c>
      <c r="N56" s="190">
        <v>0</v>
      </c>
      <c r="O56" s="190">
        <v>0</v>
      </c>
      <c r="P56" s="190">
        <v>0.00044500000000000003</v>
      </c>
      <c r="Q56" s="190">
        <v>0.0033900000000000002</v>
      </c>
      <c r="R56" s="190">
        <v>0</v>
      </c>
      <c r="S56" s="190">
        <v>0.692492</v>
      </c>
      <c r="U56" s="191">
        <v>0.20715155364765536</v>
      </c>
    </row>
    <row r="57" spans="2:21" ht="12" customHeight="1">
      <c r="B57" s="10" t="s">
        <v>463</v>
      </c>
      <c r="C57" s="176">
        <v>0.088932</v>
      </c>
      <c r="D57" s="176">
        <v>0.00922</v>
      </c>
      <c r="E57" s="176">
        <v>0.659673</v>
      </c>
      <c r="F57" s="176">
        <v>1.914899</v>
      </c>
      <c r="G57" s="176">
        <v>0.66271</v>
      </c>
      <c r="H57" s="176">
        <v>0.805422</v>
      </c>
      <c r="I57" s="176">
        <v>1.977811</v>
      </c>
      <c r="J57" s="176">
        <v>0.27691699999999997</v>
      </c>
      <c r="K57" s="176">
        <v>0.496225</v>
      </c>
      <c r="L57" s="176">
        <v>0.32459899999999997</v>
      </c>
      <c r="M57" s="176">
        <v>0.646389</v>
      </c>
      <c r="N57" s="176">
        <v>0.166363</v>
      </c>
      <c r="O57" s="176">
        <v>0.039598999999999995</v>
      </c>
      <c r="P57" s="176">
        <v>0.378478</v>
      </c>
      <c r="Q57" s="176">
        <v>0.029879000000000003</v>
      </c>
      <c r="R57" s="176">
        <v>0.003555</v>
      </c>
      <c r="S57" s="176">
        <v>0.584838</v>
      </c>
      <c r="U57" s="192">
        <v>0.1925632183133007</v>
      </c>
    </row>
    <row r="58" spans="17:21" ht="12">
      <c r="Q58" s="63"/>
      <c r="U58" s="57"/>
    </row>
    <row r="59" ht="12">
      <c r="U59" s="57"/>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4"/>
  <headerFooter>
    <oddFooter>&amp;L&amp;F&amp;CPage &amp;P of &amp;N</oddFooter>
  </headerFooter>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B1:U59"/>
  <sheetViews>
    <sheetView showGridLines="0" workbookViewId="0" topLeftCell="A1">
      <pane ySplit="7" topLeftCell="A8" activePane="bottomLeft" state="frozen"/>
      <selection pane="bottomLeft" activeCell="A1" sqref="A1"/>
    </sheetView>
  </sheetViews>
  <sheetFormatPr defaultColWidth="9.140625" defaultRowHeight="12"/>
  <cols>
    <col min="1" max="1" width="4.421875" style="3" customWidth="1"/>
    <col min="2" max="2" width="13.8515625" style="3" customWidth="1"/>
    <col min="3" max="19" width="7.00390625" style="3" customWidth="1"/>
    <col min="20" max="16384" width="9.140625" style="3" customWidth="1"/>
  </cols>
  <sheetData>
    <row r="1" s="4" customFormat="1" ht="30" customHeight="1" thickBot="1">
      <c r="B1" s="4" t="s">
        <v>524</v>
      </c>
    </row>
    <row r="2" ht="15" customHeight="1" thickTop="1"/>
    <row r="3" ht="15" customHeight="1">
      <c r="B3" s="11" t="s">
        <v>526</v>
      </c>
    </row>
    <row r="4" ht="15" customHeight="1">
      <c r="B4" s="18" t="s">
        <v>332</v>
      </c>
    </row>
    <row r="5" spans="3:19" ht="15" customHeight="1">
      <c r="C5" s="1"/>
      <c r="D5" s="1"/>
      <c r="E5" s="1"/>
      <c r="F5" s="1"/>
      <c r="G5" s="1"/>
      <c r="H5" s="1"/>
      <c r="I5" s="1"/>
      <c r="J5" s="1"/>
      <c r="K5" s="1"/>
      <c r="L5" s="1"/>
      <c r="M5" s="1"/>
      <c r="N5" s="1"/>
      <c r="O5" s="1"/>
      <c r="P5" s="1"/>
      <c r="Q5" s="1"/>
      <c r="R5" s="1"/>
      <c r="S5" s="1"/>
    </row>
    <row r="6" spans="2:21" ht="67.5" customHeight="1">
      <c r="B6" s="142"/>
      <c r="C6" s="180" t="s">
        <v>530</v>
      </c>
      <c r="D6" s="180" t="s">
        <v>531</v>
      </c>
      <c r="E6" s="180" t="s">
        <v>532</v>
      </c>
      <c r="F6" s="180" t="s">
        <v>533</v>
      </c>
      <c r="G6" s="180" t="s">
        <v>534</v>
      </c>
      <c r="H6" s="180" t="s">
        <v>535</v>
      </c>
      <c r="I6" s="180" t="s">
        <v>536</v>
      </c>
      <c r="J6" s="180" t="s">
        <v>537</v>
      </c>
      <c r="K6" s="180" t="s">
        <v>538</v>
      </c>
      <c r="L6" s="177" t="s">
        <v>539</v>
      </c>
      <c r="M6" s="180" t="s">
        <v>540</v>
      </c>
      <c r="N6" s="180" t="s">
        <v>541</v>
      </c>
      <c r="O6" s="180" t="s">
        <v>542</v>
      </c>
      <c r="P6" s="180" t="s">
        <v>543</v>
      </c>
      <c r="Q6" s="180" t="s">
        <v>544</v>
      </c>
      <c r="R6" s="180" t="s">
        <v>545</v>
      </c>
      <c r="S6" s="202" t="s">
        <v>546</v>
      </c>
      <c r="U6" s="180" t="s">
        <v>113</v>
      </c>
    </row>
    <row r="7" spans="2:21" ht="12" customHeight="1">
      <c r="B7" s="30" t="s">
        <v>201</v>
      </c>
      <c r="C7" s="193">
        <v>4035.611065</v>
      </c>
      <c r="D7" s="194">
        <v>3923.736495</v>
      </c>
      <c r="E7" s="193">
        <v>2862.289482</v>
      </c>
      <c r="F7" s="194">
        <v>1991.10128</v>
      </c>
      <c r="G7" s="193">
        <v>1834.256879</v>
      </c>
      <c r="H7" s="193">
        <v>637.196907</v>
      </c>
      <c r="I7" s="194">
        <v>750.808545</v>
      </c>
      <c r="J7" s="194">
        <v>355.870818</v>
      </c>
      <c r="K7" s="193">
        <v>1342.007202</v>
      </c>
      <c r="L7" s="193">
        <v>650.174014</v>
      </c>
      <c r="M7" s="193">
        <v>266.604121</v>
      </c>
      <c r="N7" s="194">
        <v>45.156515</v>
      </c>
      <c r="O7" s="193">
        <v>15.352517</v>
      </c>
      <c r="P7" s="194">
        <v>33.084644</v>
      </c>
      <c r="Q7" s="193">
        <v>45.947368</v>
      </c>
      <c r="R7" s="193">
        <v>547.855232</v>
      </c>
      <c r="S7" s="193">
        <v>929.731839</v>
      </c>
      <c r="U7" s="181">
        <v>100</v>
      </c>
    </row>
    <row r="8" spans="2:21" ht="12" customHeight="1">
      <c r="B8" s="183" t="s">
        <v>506</v>
      </c>
      <c r="C8" s="195">
        <v>2252.452717</v>
      </c>
      <c r="D8" s="195">
        <v>0.002951</v>
      </c>
      <c r="E8" s="195">
        <v>20.45174</v>
      </c>
      <c r="F8" s="195">
        <v>29.644121</v>
      </c>
      <c r="G8" s="195">
        <v>76.443521</v>
      </c>
      <c r="H8" s="195">
        <v>0.023013</v>
      </c>
      <c r="I8" s="195">
        <v>3.045298</v>
      </c>
      <c r="J8" s="195">
        <v>8.099504</v>
      </c>
      <c r="K8" s="195">
        <v>10.584567</v>
      </c>
      <c r="L8" s="195">
        <v>0</v>
      </c>
      <c r="M8" s="195">
        <v>0.401114</v>
      </c>
      <c r="N8" s="195">
        <v>0.049211</v>
      </c>
      <c r="O8" s="195">
        <v>5.498973</v>
      </c>
      <c r="P8" s="195">
        <v>3.826374</v>
      </c>
      <c r="Q8" s="195">
        <v>0.001503</v>
      </c>
      <c r="R8" s="195">
        <v>2.375712</v>
      </c>
      <c r="S8" s="195">
        <v>5.684384</v>
      </c>
      <c r="U8" s="188">
        <v>11.933736466780383</v>
      </c>
    </row>
    <row r="9" spans="2:21" ht="12" customHeight="1">
      <c r="B9" s="185" t="s">
        <v>501</v>
      </c>
      <c r="C9" s="196">
        <v>38.389352</v>
      </c>
      <c r="D9" s="196">
        <v>0.03971</v>
      </c>
      <c r="E9" s="196">
        <v>119.936637</v>
      </c>
      <c r="F9" s="196">
        <v>683.514534</v>
      </c>
      <c r="G9" s="196">
        <v>529.438714</v>
      </c>
      <c r="H9" s="196">
        <v>19.214392</v>
      </c>
      <c r="I9" s="196">
        <v>197.484818</v>
      </c>
      <c r="J9" s="196">
        <v>98.359179</v>
      </c>
      <c r="K9" s="196">
        <v>99.703935</v>
      </c>
      <c r="L9" s="196">
        <v>0</v>
      </c>
      <c r="M9" s="196">
        <v>1.105507</v>
      </c>
      <c r="N9" s="196">
        <v>1.062859</v>
      </c>
      <c r="O9" s="196">
        <v>3E-05</v>
      </c>
      <c r="P9" s="196">
        <v>4.016327</v>
      </c>
      <c r="Q9" s="196" t="s">
        <v>42</v>
      </c>
      <c r="R9" s="196">
        <v>0.10352</v>
      </c>
      <c r="S9" s="196">
        <v>14.676986</v>
      </c>
      <c r="U9" s="189">
        <v>8.916295835109256</v>
      </c>
    </row>
    <row r="10" spans="2:21" ht="12" customHeight="1">
      <c r="B10" s="185" t="s">
        <v>37</v>
      </c>
      <c r="C10" s="196">
        <v>696.371038</v>
      </c>
      <c r="D10" s="197">
        <v>0</v>
      </c>
      <c r="E10" s="196">
        <v>144.923502</v>
      </c>
      <c r="F10" s="197">
        <v>155.418873</v>
      </c>
      <c r="G10" s="196">
        <v>339.844153</v>
      </c>
      <c r="H10" s="196">
        <v>7.687245</v>
      </c>
      <c r="I10" s="197">
        <v>9.543047</v>
      </c>
      <c r="J10" s="197">
        <v>126.515198</v>
      </c>
      <c r="K10" s="196">
        <v>45.291362</v>
      </c>
      <c r="L10" s="196">
        <v>103.535546</v>
      </c>
      <c r="M10" s="196">
        <v>3.405803</v>
      </c>
      <c r="N10" s="197">
        <v>2.774288</v>
      </c>
      <c r="O10" s="196">
        <v>1.254723</v>
      </c>
      <c r="P10" s="197">
        <v>1.46864</v>
      </c>
      <c r="Q10" s="196">
        <v>14.21772</v>
      </c>
      <c r="R10" s="196">
        <v>1.040281</v>
      </c>
      <c r="S10" s="196">
        <v>117.682432</v>
      </c>
      <c r="U10" s="189">
        <v>8.73830682927014</v>
      </c>
    </row>
    <row r="11" spans="2:21" ht="12" customHeight="1">
      <c r="B11" s="185" t="s">
        <v>489</v>
      </c>
      <c r="C11" s="196">
        <v>7.525124</v>
      </c>
      <c r="D11" s="196">
        <v>0</v>
      </c>
      <c r="E11" s="196">
        <v>35.435696</v>
      </c>
      <c r="F11" s="196">
        <v>206.491799</v>
      </c>
      <c r="G11" s="196">
        <v>11.905384</v>
      </c>
      <c r="H11" s="196">
        <v>145.111204</v>
      </c>
      <c r="I11" s="196">
        <v>0</v>
      </c>
      <c r="J11" s="196">
        <v>9.655771</v>
      </c>
      <c r="K11" s="196">
        <v>223.112177</v>
      </c>
      <c r="L11" s="196">
        <v>488.941425</v>
      </c>
      <c r="M11" s="196">
        <v>10.226989</v>
      </c>
      <c r="N11" s="196">
        <v>4.031631</v>
      </c>
      <c r="O11" s="196">
        <v>1.584288</v>
      </c>
      <c r="P11" s="196">
        <v>3.468236</v>
      </c>
      <c r="Q11" s="196">
        <v>6.194439</v>
      </c>
      <c r="R11" s="196">
        <v>263.25301</v>
      </c>
      <c r="S11" s="196">
        <v>247.018725</v>
      </c>
      <c r="U11" s="189">
        <v>8.210260800230035</v>
      </c>
    </row>
    <row r="12" spans="2:21" ht="12" customHeight="1">
      <c r="B12" s="185" t="s">
        <v>466</v>
      </c>
      <c r="C12" s="196">
        <v>0</v>
      </c>
      <c r="D12" s="196">
        <v>744.536042</v>
      </c>
      <c r="E12" s="196">
        <v>597.364114</v>
      </c>
      <c r="F12" s="196">
        <v>0.076099</v>
      </c>
      <c r="G12" s="196">
        <v>0</v>
      </c>
      <c r="H12" s="196">
        <v>76.460965</v>
      </c>
      <c r="I12" s="196">
        <v>0</v>
      </c>
      <c r="J12" s="196">
        <v>0</v>
      </c>
      <c r="K12" s="196">
        <v>0.028194</v>
      </c>
      <c r="L12" s="196">
        <v>0.402976</v>
      </c>
      <c r="M12" s="196">
        <v>0</v>
      </c>
      <c r="N12" s="196">
        <v>0</v>
      </c>
      <c r="O12" s="196" t="s">
        <v>42</v>
      </c>
      <c r="P12" s="196">
        <v>0.213505</v>
      </c>
      <c r="Q12" s="196">
        <v>0.004001</v>
      </c>
      <c r="R12" s="196">
        <v>0</v>
      </c>
      <c r="S12" s="196">
        <v>3.656441</v>
      </c>
      <c r="U12" s="189">
        <v>7.020069253240972</v>
      </c>
    </row>
    <row r="13" spans="2:21" ht="12" customHeight="1">
      <c r="B13" s="185" t="s">
        <v>464</v>
      </c>
      <c r="C13" s="196">
        <v>249.926633</v>
      </c>
      <c r="D13" s="197">
        <v>0</v>
      </c>
      <c r="E13" s="196">
        <v>244.720984</v>
      </c>
      <c r="F13" s="197">
        <v>16.483068</v>
      </c>
      <c r="G13" s="196">
        <v>249.547938</v>
      </c>
      <c r="H13" s="196">
        <v>0.026625</v>
      </c>
      <c r="I13" s="197">
        <v>225.040433</v>
      </c>
      <c r="J13" s="197">
        <v>57.893933</v>
      </c>
      <c r="K13" s="196">
        <v>216.28742</v>
      </c>
      <c r="L13" s="196">
        <v>0</v>
      </c>
      <c r="M13" s="196">
        <v>7.146531</v>
      </c>
      <c r="N13" s="197">
        <v>0</v>
      </c>
      <c r="O13" s="196">
        <v>0.014922</v>
      </c>
      <c r="P13" s="197">
        <v>0</v>
      </c>
      <c r="Q13" s="196" t="s">
        <v>42</v>
      </c>
      <c r="R13" s="196">
        <v>0.10309</v>
      </c>
      <c r="S13" s="196">
        <v>0.111033</v>
      </c>
      <c r="U13" s="189">
        <v>6.2531013913400075</v>
      </c>
    </row>
    <row r="14" spans="2:21" ht="12" customHeight="1">
      <c r="B14" s="9" t="s">
        <v>495</v>
      </c>
      <c r="C14" s="198">
        <v>0.508751</v>
      </c>
      <c r="D14" s="198">
        <v>85.473479</v>
      </c>
      <c r="E14" s="198">
        <v>528.537954</v>
      </c>
      <c r="F14" s="198">
        <v>77.316841</v>
      </c>
      <c r="G14" s="198">
        <v>141.722055</v>
      </c>
      <c r="H14" s="198">
        <v>0.013223</v>
      </c>
      <c r="I14" s="198">
        <v>0.024014</v>
      </c>
      <c r="J14" s="198">
        <v>0.046144</v>
      </c>
      <c r="K14" s="198">
        <v>139.226352</v>
      </c>
      <c r="L14" s="198">
        <v>0.000266</v>
      </c>
      <c r="M14" s="198">
        <v>10.512531</v>
      </c>
      <c r="N14" s="198">
        <v>0</v>
      </c>
      <c r="O14" s="198">
        <v>0</v>
      </c>
      <c r="P14" s="198">
        <v>0.032147</v>
      </c>
      <c r="Q14" s="198" t="s">
        <v>42</v>
      </c>
      <c r="R14" s="198">
        <v>11.767718</v>
      </c>
      <c r="S14" s="198">
        <v>149.922091</v>
      </c>
      <c r="U14" s="182">
        <v>5.650149100366016</v>
      </c>
    </row>
    <row r="15" spans="2:21" ht="12" customHeight="1">
      <c r="B15" s="9" t="s">
        <v>465</v>
      </c>
      <c r="C15" s="198">
        <v>5.4E-05</v>
      </c>
      <c r="D15" s="198">
        <v>950.293067</v>
      </c>
      <c r="E15" s="198">
        <v>72.56494</v>
      </c>
      <c r="F15" s="198">
        <v>8.908894</v>
      </c>
      <c r="G15" s="198">
        <v>0.000163</v>
      </c>
      <c r="H15" s="198">
        <v>0.095701</v>
      </c>
      <c r="I15" s="198">
        <v>0.150766</v>
      </c>
      <c r="J15" s="198">
        <v>0.02658</v>
      </c>
      <c r="K15" s="198">
        <v>57.701019</v>
      </c>
      <c r="L15" s="198">
        <v>0</v>
      </c>
      <c r="M15" s="198">
        <v>0.001968</v>
      </c>
      <c r="N15" s="198">
        <v>0</v>
      </c>
      <c r="O15" s="198" t="s">
        <v>42</v>
      </c>
      <c r="P15" s="198">
        <v>0</v>
      </c>
      <c r="Q15" s="198" t="s">
        <v>42</v>
      </c>
      <c r="R15" s="198">
        <v>8.7E-05</v>
      </c>
      <c r="S15" s="198">
        <v>0.0627</v>
      </c>
      <c r="U15" s="182">
        <v>5.377300559218055</v>
      </c>
    </row>
    <row r="16" spans="2:21" ht="12" customHeight="1">
      <c r="B16" s="9" t="s">
        <v>469</v>
      </c>
      <c r="C16" s="198">
        <v>0.063492</v>
      </c>
      <c r="D16" s="198">
        <v>911.75047</v>
      </c>
      <c r="E16" s="198">
        <v>29.232401</v>
      </c>
      <c r="F16" s="198">
        <v>0.190995</v>
      </c>
      <c r="G16" s="198">
        <v>0</v>
      </c>
      <c r="H16" s="198">
        <v>1.699175</v>
      </c>
      <c r="I16" s="198">
        <v>0</v>
      </c>
      <c r="J16" s="198">
        <v>0</v>
      </c>
      <c r="K16" s="198">
        <v>3.500473</v>
      </c>
      <c r="L16" s="198">
        <v>0</v>
      </c>
      <c r="M16" s="198">
        <v>0</v>
      </c>
      <c r="N16" s="198">
        <v>0.000349</v>
      </c>
      <c r="O16" s="198">
        <v>0</v>
      </c>
      <c r="P16" s="198">
        <v>0</v>
      </c>
      <c r="Q16" s="198">
        <v>0.002364</v>
      </c>
      <c r="R16" s="198">
        <v>0.059845</v>
      </c>
      <c r="S16" s="198">
        <v>0.656911</v>
      </c>
      <c r="U16" s="182">
        <v>4.673442179401175</v>
      </c>
    </row>
    <row r="17" spans="2:21" ht="12" customHeight="1">
      <c r="B17" s="9" t="s">
        <v>460</v>
      </c>
      <c r="C17" s="198">
        <v>0.983416</v>
      </c>
      <c r="D17" s="198">
        <v>1.73095</v>
      </c>
      <c r="E17" s="198">
        <v>205.589205</v>
      </c>
      <c r="F17" s="198">
        <v>102.304463</v>
      </c>
      <c r="G17" s="198">
        <v>78.531793</v>
      </c>
      <c r="H17" s="198">
        <v>279.855378</v>
      </c>
      <c r="I17" s="198">
        <v>29.487646</v>
      </c>
      <c r="J17" s="198">
        <v>0.017408</v>
      </c>
      <c r="K17" s="198">
        <v>1.063065</v>
      </c>
      <c r="L17" s="198">
        <v>0.002558</v>
      </c>
      <c r="M17" s="198">
        <v>0.276251</v>
      </c>
      <c r="N17" s="198">
        <v>0</v>
      </c>
      <c r="O17" s="198">
        <v>8.7E-05</v>
      </c>
      <c r="P17" s="198">
        <v>0.001031</v>
      </c>
      <c r="Q17" s="198" t="s">
        <v>42</v>
      </c>
      <c r="R17" s="198">
        <v>0.026413</v>
      </c>
      <c r="S17" s="198">
        <v>1.064926</v>
      </c>
      <c r="U17" s="182">
        <v>3.4585386516069265</v>
      </c>
    </row>
    <row r="18" spans="2:21" ht="12" customHeight="1">
      <c r="B18" s="9" t="s">
        <v>512</v>
      </c>
      <c r="C18" s="198">
        <v>0.819353</v>
      </c>
      <c r="D18" s="198">
        <v>0</v>
      </c>
      <c r="E18" s="198">
        <v>236.939822</v>
      </c>
      <c r="F18" s="198">
        <v>123.044736</v>
      </c>
      <c r="G18" s="198">
        <v>1.43587</v>
      </c>
      <c r="H18" s="198">
        <v>0.472303</v>
      </c>
      <c r="I18" s="198">
        <v>0.261814</v>
      </c>
      <c r="J18" s="198">
        <v>0.604223</v>
      </c>
      <c r="K18" s="198">
        <v>23.914506</v>
      </c>
      <c r="L18" s="198">
        <v>2.362136</v>
      </c>
      <c r="M18" s="198">
        <v>1.885721</v>
      </c>
      <c r="N18" s="198">
        <v>0.251436</v>
      </c>
      <c r="O18" s="198">
        <v>0.115328</v>
      </c>
      <c r="P18" s="198">
        <v>13.600465</v>
      </c>
      <c r="Q18" s="198">
        <v>0.239522</v>
      </c>
      <c r="R18" s="198">
        <v>3E-06</v>
      </c>
      <c r="S18" s="198">
        <v>62.66875</v>
      </c>
      <c r="U18" s="182">
        <v>2.312236448851764</v>
      </c>
    </row>
    <row r="19" spans="2:21" ht="12" customHeight="1">
      <c r="B19" s="9" t="s">
        <v>470</v>
      </c>
      <c r="C19" s="198">
        <v>0.064293</v>
      </c>
      <c r="D19" s="198">
        <v>1.5E-05</v>
      </c>
      <c r="E19" s="198">
        <v>6.177493</v>
      </c>
      <c r="F19" s="198">
        <v>143.411374</v>
      </c>
      <c r="G19" s="198">
        <v>125.302069</v>
      </c>
      <c r="H19" s="198">
        <v>1.274929</v>
      </c>
      <c r="I19" s="198">
        <v>0.311791</v>
      </c>
      <c r="J19" s="198">
        <v>1.5404</v>
      </c>
      <c r="K19" s="198">
        <v>54.396703</v>
      </c>
      <c r="L19" s="198">
        <v>2.365232</v>
      </c>
      <c r="M19" s="198">
        <v>60.22257</v>
      </c>
      <c r="N19" s="198">
        <v>0.90364</v>
      </c>
      <c r="O19" s="198">
        <v>3.717986</v>
      </c>
      <c r="P19" s="198">
        <v>0.016598</v>
      </c>
      <c r="Q19" s="198">
        <v>0.344926</v>
      </c>
      <c r="R19" s="198">
        <v>51.825891</v>
      </c>
      <c r="S19" s="198">
        <v>13.563621</v>
      </c>
      <c r="U19" s="182">
        <v>2.2965632327394485</v>
      </c>
    </row>
    <row r="20" spans="2:21" ht="12" customHeight="1">
      <c r="B20" s="9" t="s">
        <v>491</v>
      </c>
      <c r="C20" s="198">
        <v>0.031127</v>
      </c>
      <c r="D20" s="198">
        <v>0</v>
      </c>
      <c r="E20" s="198">
        <v>0.006237</v>
      </c>
      <c r="F20" s="198">
        <v>0.016816</v>
      </c>
      <c r="G20" s="198">
        <v>0.001275</v>
      </c>
      <c r="H20" s="198">
        <v>0</v>
      </c>
      <c r="I20" s="198">
        <v>170.41509</v>
      </c>
      <c r="J20" s="198">
        <v>0.45449</v>
      </c>
      <c r="K20" s="198">
        <v>242.798861</v>
      </c>
      <c r="L20" s="198">
        <v>0</v>
      </c>
      <c r="M20" s="198">
        <v>39.660081</v>
      </c>
      <c r="N20" s="198">
        <v>0</v>
      </c>
      <c r="O20" s="198" t="s">
        <v>42</v>
      </c>
      <c r="P20" s="198">
        <v>0.01586</v>
      </c>
      <c r="Q20" s="198" t="s">
        <v>42</v>
      </c>
      <c r="R20" s="198">
        <v>0</v>
      </c>
      <c r="S20" s="198">
        <v>0.462787</v>
      </c>
      <c r="U20" s="182">
        <v>2.239440669668964</v>
      </c>
    </row>
    <row r="21" spans="2:21" ht="12" customHeight="1">
      <c r="B21" s="9" t="s">
        <v>487</v>
      </c>
      <c r="C21" s="198">
        <v>1.699124</v>
      </c>
      <c r="D21" s="198">
        <v>34.235688</v>
      </c>
      <c r="E21" s="198">
        <v>133.523464</v>
      </c>
      <c r="F21" s="198">
        <v>87.776988</v>
      </c>
      <c r="G21" s="198">
        <v>5.248085</v>
      </c>
      <c r="H21" s="198">
        <v>0.554984</v>
      </c>
      <c r="I21" s="198">
        <v>0</v>
      </c>
      <c r="J21" s="198">
        <v>0</v>
      </c>
      <c r="K21" s="198">
        <v>39.038565</v>
      </c>
      <c r="L21" s="198">
        <v>0</v>
      </c>
      <c r="M21" s="198">
        <v>13.524269</v>
      </c>
      <c r="N21" s="198">
        <v>0.003643</v>
      </c>
      <c r="O21" s="198">
        <v>0.023744</v>
      </c>
      <c r="P21" s="198">
        <v>0.523105</v>
      </c>
      <c r="Q21" s="198" t="s">
        <v>42</v>
      </c>
      <c r="R21" s="198">
        <v>0.078879</v>
      </c>
      <c r="S21" s="198">
        <v>32.783099</v>
      </c>
      <c r="U21" s="182">
        <v>1.7220967130505127</v>
      </c>
    </row>
    <row r="22" spans="2:21" ht="12" customHeight="1">
      <c r="B22" s="9" t="s">
        <v>454</v>
      </c>
      <c r="C22" s="198">
        <v>11.137413</v>
      </c>
      <c r="D22" s="198">
        <v>0</v>
      </c>
      <c r="E22" s="198">
        <v>0.324484</v>
      </c>
      <c r="F22" s="198">
        <v>194.727498</v>
      </c>
      <c r="G22" s="198">
        <v>2.281434</v>
      </c>
      <c r="H22" s="198">
        <v>0</v>
      </c>
      <c r="I22" s="198">
        <v>77.74001</v>
      </c>
      <c r="J22" s="198">
        <v>6.410246</v>
      </c>
      <c r="K22" s="198">
        <v>38.062687</v>
      </c>
      <c r="L22" s="198">
        <v>0</v>
      </c>
      <c r="M22" s="198">
        <v>8.106468</v>
      </c>
      <c r="N22" s="198">
        <v>0</v>
      </c>
      <c r="O22" s="198" t="s">
        <v>42</v>
      </c>
      <c r="P22" s="198">
        <v>2E-06</v>
      </c>
      <c r="Q22" s="198" t="s">
        <v>42</v>
      </c>
      <c r="R22" s="198">
        <v>0.006204</v>
      </c>
      <c r="S22" s="198">
        <v>4.147425</v>
      </c>
      <c r="U22" s="182">
        <v>1.6921473845158637</v>
      </c>
    </row>
    <row r="23" spans="2:21" ht="12" customHeight="1">
      <c r="B23" s="9" t="s">
        <v>510</v>
      </c>
      <c r="C23" s="198">
        <v>140.52758</v>
      </c>
      <c r="D23" s="198">
        <v>0.183441</v>
      </c>
      <c r="E23" s="198">
        <v>0.863247</v>
      </c>
      <c r="F23" s="198">
        <v>68.452314</v>
      </c>
      <c r="G23" s="198">
        <v>6.836129</v>
      </c>
      <c r="H23" s="198">
        <v>0.005367</v>
      </c>
      <c r="I23" s="198">
        <v>10.316549</v>
      </c>
      <c r="J23" s="198">
        <v>0</v>
      </c>
      <c r="K23" s="198">
        <v>1.037978</v>
      </c>
      <c r="L23" s="198">
        <v>0.019374</v>
      </c>
      <c r="M23" s="198">
        <v>72.056791</v>
      </c>
      <c r="N23" s="198">
        <v>1.028835</v>
      </c>
      <c r="O23" s="198">
        <v>0.018408</v>
      </c>
      <c r="P23" s="198">
        <v>1.468979</v>
      </c>
      <c r="Q23" s="198">
        <v>0</v>
      </c>
      <c r="R23" s="198">
        <v>1.591951</v>
      </c>
      <c r="S23" s="198">
        <v>10.920487</v>
      </c>
      <c r="U23" s="182">
        <v>1.55588284574011</v>
      </c>
    </row>
    <row r="24" spans="2:21" ht="12" customHeight="1">
      <c r="B24" s="9" t="s">
        <v>468</v>
      </c>
      <c r="C24" s="198">
        <v>0.045668</v>
      </c>
      <c r="D24" s="198">
        <v>238.801131</v>
      </c>
      <c r="E24" s="198">
        <v>33.201866</v>
      </c>
      <c r="F24" s="198">
        <v>1.602129</v>
      </c>
      <c r="G24" s="198">
        <v>0</v>
      </c>
      <c r="H24" s="198">
        <v>1.54301</v>
      </c>
      <c r="I24" s="198">
        <v>0.003569</v>
      </c>
      <c r="J24" s="198">
        <v>0</v>
      </c>
      <c r="K24" s="198">
        <v>0.329424</v>
      </c>
      <c r="L24" s="198">
        <v>1.840446</v>
      </c>
      <c r="M24" s="198">
        <v>0</v>
      </c>
      <c r="N24" s="198">
        <v>0.006479</v>
      </c>
      <c r="O24" s="198">
        <v>1.2E-05</v>
      </c>
      <c r="P24" s="198">
        <v>0.001281</v>
      </c>
      <c r="Q24" s="198">
        <v>0.002183</v>
      </c>
      <c r="R24" s="198">
        <v>1.118552</v>
      </c>
      <c r="S24" s="198">
        <v>12.725738</v>
      </c>
      <c r="U24" s="182">
        <v>1.4369397470118899</v>
      </c>
    </row>
    <row r="25" spans="2:21" ht="12" customHeight="1">
      <c r="B25" s="9" t="s">
        <v>467</v>
      </c>
      <c r="C25" s="198">
        <v>0.364607</v>
      </c>
      <c r="D25" s="198">
        <v>234.991749</v>
      </c>
      <c r="E25" s="198">
        <v>49.90799</v>
      </c>
      <c r="F25" s="198">
        <v>0</v>
      </c>
      <c r="G25" s="198">
        <v>0</v>
      </c>
      <c r="H25" s="198">
        <v>0.004059</v>
      </c>
      <c r="I25" s="198">
        <v>0</v>
      </c>
      <c r="J25" s="198">
        <v>0</v>
      </c>
      <c r="K25" s="198">
        <v>0.002578</v>
      </c>
      <c r="L25" s="198">
        <v>0</v>
      </c>
      <c r="M25" s="198">
        <v>0.00567</v>
      </c>
      <c r="N25" s="198" t="s">
        <v>42</v>
      </c>
      <c r="O25" s="198" t="s">
        <v>42</v>
      </c>
      <c r="P25" s="198">
        <v>0</v>
      </c>
      <c r="Q25" s="198" t="s">
        <v>42</v>
      </c>
      <c r="R25" s="198">
        <v>0.007192</v>
      </c>
      <c r="S25" s="198">
        <v>0.799271</v>
      </c>
      <c r="U25" s="182">
        <v>1.4115860857403935</v>
      </c>
    </row>
    <row r="26" spans="2:21" ht="12" customHeight="1">
      <c r="B26" s="9" t="s">
        <v>515</v>
      </c>
      <c r="C26" s="198">
        <v>0</v>
      </c>
      <c r="D26" s="198">
        <v>228.953352</v>
      </c>
      <c r="E26" s="198">
        <v>7.538641</v>
      </c>
      <c r="F26" s="198">
        <v>0</v>
      </c>
      <c r="G26" s="198">
        <v>0</v>
      </c>
      <c r="H26" s="198">
        <v>14.50533</v>
      </c>
      <c r="I26" s="198">
        <v>0</v>
      </c>
      <c r="J26" s="198">
        <v>0</v>
      </c>
      <c r="K26" s="198">
        <v>0</v>
      </c>
      <c r="L26" s="198">
        <v>0</v>
      </c>
      <c r="M26" s="198">
        <v>0</v>
      </c>
      <c r="N26" s="198">
        <v>0</v>
      </c>
      <c r="O26" s="198" t="s">
        <v>42</v>
      </c>
      <c r="P26" s="198">
        <v>0</v>
      </c>
      <c r="Q26" s="198" t="s">
        <v>42</v>
      </c>
      <c r="R26" s="198">
        <v>0</v>
      </c>
      <c r="S26" s="198">
        <v>1.238286</v>
      </c>
      <c r="U26" s="182">
        <v>1.2445763349160892</v>
      </c>
    </row>
    <row r="27" spans="2:21" ht="12" customHeight="1">
      <c r="B27" s="9" t="s">
        <v>481</v>
      </c>
      <c r="C27" s="198">
        <v>21.089845</v>
      </c>
      <c r="D27" s="198">
        <v>0.001335</v>
      </c>
      <c r="E27" s="198">
        <v>55.593357</v>
      </c>
      <c r="F27" s="198">
        <v>0</v>
      </c>
      <c r="G27" s="198">
        <v>0</v>
      </c>
      <c r="H27" s="198">
        <v>0.012794</v>
      </c>
      <c r="I27" s="198">
        <v>0</v>
      </c>
      <c r="J27" s="198">
        <v>0</v>
      </c>
      <c r="K27" s="198">
        <v>2.214691</v>
      </c>
      <c r="L27" s="198">
        <v>0</v>
      </c>
      <c r="M27" s="198">
        <v>4.383083</v>
      </c>
      <c r="N27" s="198">
        <v>20.352787</v>
      </c>
      <c r="O27" s="198">
        <v>0</v>
      </c>
      <c r="P27" s="198">
        <v>0.159597</v>
      </c>
      <c r="Q27" s="198">
        <v>0.004603</v>
      </c>
      <c r="R27" s="198">
        <v>112.123434</v>
      </c>
      <c r="S27" s="198">
        <v>24.439608</v>
      </c>
      <c r="U27" s="182">
        <v>1.1860545957992945</v>
      </c>
    </row>
    <row r="28" spans="2:21" ht="12" customHeight="1">
      <c r="B28" s="9" t="s">
        <v>527</v>
      </c>
      <c r="C28" s="198">
        <v>185.368856</v>
      </c>
      <c r="D28" s="198">
        <v>0</v>
      </c>
      <c r="E28" s="198">
        <v>22.257792</v>
      </c>
      <c r="F28" s="198">
        <v>0.207791</v>
      </c>
      <c r="G28" s="198">
        <v>19.639764</v>
      </c>
      <c r="H28" s="198">
        <v>1.776225</v>
      </c>
      <c r="I28" s="198">
        <v>0</v>
      </c>
      <c r="J28" s="198">
        <v>0.00195</v>
      </c>
      <c r="K28" s="198">
        <v>0.216872</v>
      </c>
      <c r="L28" s="198">
        <v>0.033525</v>
      </c>
      <c r="M28" s="198">
        <v>0.000221</v>
      </c>
      <c r="N28" s="198">
        <v>0</v>
      </c>
      <c r="O28" s="198" t="s">
        <v>42</v>
      </c>
      <c r="P28" s="198">
        <v>0</v>
      </c>
      <c r="Q28" s="198">
        <v>0.119426</v>
      </c>
      <c r="R28" s="198">
        <v>0.004042</v>
      </c>
      <c r="S28" s="198">
        <v>1.117482</v>
      </c>
      <c r="U28" s="182">
        <v>1.1385325638806059</v>
      </c>
    </row>
    <row r="29" spans="2:21" ht="12" customHeight="1">
      <c r="B29" s="9" t="s">
        <v>477</v>
      </c>
      <c r="C29" s="198">
        <v>8.322537</v>
      </c>
      <c r="D29" s="199">
        <v>0.112916</v>
      </c>
      <c r="E29" s="198">
        <v>11.985255</v>
      </c>
      <c r="F29" s="199">
        <v>0.069341</v>
      </c>
      <c r="G29" s="198">
        <v>160.256056</v>
      </c>
      <c r="H29" s="198">
        <v>0.149866</v>
      </c>
      <c r="I29" s="199">
        <v>0</v>
      </c>
      <c r="J29" s="199">
        <v>0</v>
      </c>
      <c r="K29" s="198">
        <v>10.42232</v>
      </c>
      <c r="L29" s="198">
        <v>0</v>
      </c>
      <c r="M29" s="198">
        <v>7.419767</v>
      </c>
      <c r="N29" s="199">
        <v>0.008402</v>
      </c>
      <c r="O29" s="198">
        <v>0</v>
      </c>
      <c r="P29" s="199">
        <v>0.027878</v>
      </c>
      <c r="Q29" s="198">
        <v>0.027826</v>
      </c>
      <c r="R29" s="198">
        <v>1.028774</v>
      </c>
      <c r="S29" s="198">
        <v>23.847309</v>
      </c>
      <c r="U29" s="182">
        <v>1.1036691209277898</v>
      </c>
    </row>
    <row r="30" spans="2:21" ht="12" customHeight="1">
      <c r="B30" s="9" t="s">
        <v>461</v>
      </c>
      <c r="C30" s="198">
        <v>0.022663</v>
      </c>
      <c r="D30" s="198">
        <v>216.42454</v>
      </c>
      <c r="E30" s="198">
        <v>5.268411</v>
      </c>
      <c r="F30" s="198">
        <v>3.9E-05</v>
      </c>
      <c r="G30" s="198">
        <v>0</v>
      </c>
      <c r="H30" s="198">
        <v>0.047849</v>
      </c>
      <c r="I30" s="198">
        <v>4E-05</v>
      </c>
      <c r="J30" s="198">
        <v>0</v>
      </c>
      <c r="K30" s="198">
        <v>0.463658</v>
      </c>
      <c r="L30" s="198">
        <v>4.4E-05</v>
      </c>
      <c r="M30" s="198">
        <v>0.000118</v>
      </c>
      <c r="N30" s="198">
        <v>0</v>
      </c>
      <c r="O30" s="198" t="s">
        <v>42</v>
      </c>
      <c r="P30" s="198">
        <v>0</v>
      </c>
      <c r="Q30" s="198" t="s">
        <v>42</v>
      </c>
      <c r="R30" s="198">
        <v>0.003963</v>
      </c>
      <c r="S30" s="198">
        <v>1.007252</v>
      </c>
      <c r="U30" s="182">
        <v>1.1014997092442376</v>
      </c>
    </row>
    <row r="31" spans="2:21" ht="12" customHeight="1">
      <c r="B31" s="9" t="s">
        <v>455</v>
      </c>
      <c r="C31" s="198">
        <v>143.714841</v>
      </c>
      <c r="D31" s="198">
        <v>0</v>
      </c>
      <c r="E31" s="198">
        <v>0.046126</v>
      </c>
      <c r="F31" s="198">
        <v>1.180184</v>
      </c>
      <c r="G31" s="198">
        <v>6.995176</v>
      </c>
      <c r="H31" s="198">
        <v>0</v>
      </c>
      <c r="I31" s="198">
        <v>1.871023</v>
      </c>
      <c r="J31" s="198">
        <v>0.243939</v>
      </c>
      <c r="K31" s="198">
        <v>1.026544</v>
      </c>
      <c r="L31" s="198">
        <v>0</v>
      </c>
      <c r="M31" s="198">
        <v>4.921811</v>
      </c>
      <c r="N31" s="198">
        <v>0</v>
      </c>
      <c r="O31" s="198">
        <v>0</v>
      </c>
      <c r="P31" s="198">
        <v>0.651815</v>
      </c>
      <c r="Q31" s="198" t="s">
        <v>42</v>
      </c>
      <c r="R31" s="198">
        <v>0</v>
      </c>
      <c r="S31" s="198">
        <v>1.322533</v>
      </c>
      <c r="U31" s="182">
        <v>0.7992091129174705</v>
      </c>
    </row>
    <row r="32" spans="2:21" ht="12" customHeight="1">
      <c r="B32" s="9" t="s">
        <v>504</v>
      </c>
      <c r="C32" s="198">
        <v>0.590911</v>
      </c>
      <c r="D32" s="198">
        <v>0</v>
      </c>
      <c r="E32" s="198">
        <v>90.863024</v>
      </c>
      <c r="F32" s="198">
        <v>10.191428</v>
      </c>
      <c r="G32" s="198">
        <v>0</v>
      </c>
      <c r="H32" s="198">
        <v>1.683455</v>
      </c>
      <c r="I32" s="198">
        <v>0.007904</v>
      </c>
      <c r="J32" s="198">
        <v>0.419121</v>
      </c>
      <c r="K32" s="198">
        <v>2.12687</v>
      </c>
      <c r="L32" s="198">
        <v>19.652536</v>
      </c>
      <c r="M32" s="198">
        <v>0.018874</v>
      </c>
      <c r="N32" s="198">
        <v>0.013989</v>
      </c>
      <c r="O32" s="198">
        <v>1.77739</v>
      </c>
      <c r="P32" s="198">
        <v>0</v>
      </c>
      <c r="Q32" s="198">
        <v>0.002542</v>
      </c>
      <c r="R32" s="198">
        <v>0.083125</v>
      </c>
      <c r="S32" s="198">
        <v>4.995933</v>
      </c>
      <c r="U32" s="182">
        <v>0.653419387945019</v>
      </c>
    </row>
    <row r="33" spans="2:21" ht="12" customHeight="1">
      <c r="B33" s="9" t="s">
        <v>473</v>
      </c>
      <c r="C33" s="198">
        <v>3.416927</v>
      </c>
      <c r="D33" s="198">
        <v>64.275799</v>
      </c>
      <c r="E33" s="198">
        <v>2.272197</v>
      </c>
      <c r="F33" s="198">
        <v>3.265059</v>
      </c>
      <c r="G33" s="198">
        <v>0</v>
      </c>
      <c r="H33" s="198">
        <v>0.267913</v>
      </c>
      <c r="I33" s="198">
        <v>0</v>
      </c>
      <c r="J33" s="198">
        <v>0</v>
      </c>
      <c r="K33" s="198">
        <v>5.910887</v>
      </c>
      <c r="L33" s="198">
        <v>0</v>
      </c>
      <c r="M33" s="198">
        <v>0.016732</v>
      </c>
      <c r="N33" s="198">
        <v>0.222949</v>
      </c>
      <c r="O33" s="198" t="s">
        <v>42</v>
      </c>
      <c r="P33" s="198">
        <v>0.231005</v>
      </c>
      <c r="Q33" s="198" t="s">
        <v>42</v>
      </c>
      <c r="R33" s="198">
        <v>44.439121</v>
      </c>
      <c r="S33" s="198">
        <v>0.877572</v>
      </c>
      <c r="U33" s="182">
        <v>0.6177406109339013</v>
      </c>
    </row>
    <row r="34" spans="2:21" ht="12" customHeight="1">
      <c r="B34" s="9" t="s">
        <v>472</v>
      </c>
      <c r="C34" s="198">
        <v>0.022902</v>
      </c>
      <c r="D34" s="198">
        <v>55.779761</v>
      </c>
      <c r="E34" s="198">
        <v>45.921393</v>
      </c>
      <c r="F34" s="198">
        <v>0.091048</v>
      </c>
      <c r="G34" s="198">
        <v>0</v>
      </c>
      <c r="H34" s="198">
        <v>2.448965</v>
      </c>
      <c r="I34" s="198">
        <v>0</v>
      </c>
      <c r="J34" s="198">
        <v>0</v>
      </c>
      <c r="K34" s="198">
        <v>16.942086</v>
      </c>
      <c r="L34" s="198">
        <v>0</v>
      </c>
      <c r="M34" s="198">
        <v>0.006702</v>
      </c>
      <c r="N34" s="198">
        <v>0</v>
      </c>
      <c r="O34" s="198" t="s">
        <v>42</v>
      </c>
      <c r="P34" s="198">
        <v>0.000301</v>
      </c>
      <c r="Q34" s="198" t="s">
        <v>42</v>
      </c>
      <c r="R34" s="198">
        <v>0.011982</v>
      </c>
      <c r="S34" s="198">
        <v>1.705032</v>
      </c>
      <c r="U34" s="182">
        <v>0.6065598093977463</v>
      </c>
    </row>
    <row r="35" spans="2:21" ht="12" customHeight="1">
      <c r="B35" s="9" t="s">
        <v>499</v>
      </c>
      <c r="C35" s="198">
        <v>0.819176</v>
      </c>
      <c r="D35" s="198">
        <v>0</v>
      </c>
      <c r="E35" s="198">
        <v>13.577253</v>
      </c>
      <c r="F35" s="198">
        <v>8E-05</v>
      </c>
      <c r="G35" s="198">
        <v>0</v>
      </c>
      <c r="H35" s="198">
        <v>17.944044</v>
      </c>
      <c r="I35" s="198">
        <v>0</v>
      </c>
      <c r="J35" s="198">
        <v>0</v>
      </c>
      <c r="K35" s="198">
        <v>0.007904</v>
      </c>
      <c r="L35" s="198">
        <v>9.647423</v>
      </c>
      <c r="M35" s="198">
        <v>6.234309</v>
      </c>
      <c r="N35" s="198">
        <v>6.1E-05</v>
      </c>
      <c r="O35" s="198" t="s">
        <v>42</v>
      </c>
      <c r="P35" s="198">
        <v>2.172989</v>
      </c>
      <c r="Q35" s="198" t="s">
        <v>42</v>
      </c>
      <c r="R35" s="198">
        <v>23.351806</v>
      </c>
      <c r="S35" s="198">
        <v>20.743839</v>
      </c>
      <c r="U35" s="182">
        <v>0.46627466743754115</v>
      </c>
    </row>
    <row r="36" spans="2:21" ht="12" customHeight="1">
      <c r="B36" s="9" t="s">
        <v>528</v>
      </c>
      <c r="C36" s="198">
        <v>68.825809</v>
      </c>
      <c r="D36" s="198">
        <v>0</v>
      </c>
      <c r="E36" s="198">
        <v>0</v>
      </c>
      <c r="F36" s="198">
        <v>0</v>
      </c>
      <c r="G36" s="198">
        <v>13.365762</v>
      </c>
      <c r="H36" s="198">
        <v>0.027793</v>
      </c>
      <c r="I36" s="198">
        <v>1.87371</v>
      </c>
      <c r="J36" s="198">
        <v>8.460226</v>
      </c>
      <c r="K36" s="198">
        <v>0.363304</v>
      </c>
      <c r="L36" s="198">
        <v>0.026607</v>
      </c>
      <c r="M36" s="198">
        <v>0.046208</v>
      </c>
      <c r="N36" s="198">
        <v>0.026262</v>
      </c>
      <c r="O36" s="198" t="s">
        <v>42</v>
      </c>
      <c r="P36" s="198">
        <v>0.001982</v>
      </c>
      <c r="Q36" s="198" t="s">
        <v>42</v>
      </c>
      <c r="R36" s="198">
        <v>0.369924</v>
      </c>
      <c r="S36" s="198">
        <v>0.013876</v>
      </c>
      <c r="U36" s="182">
        <v>0.46085979278342387</v>
      </c>
    </row>
    <row r="37" spans="2:21" ht="12" customHeight="1">
      <c r="B37" s="9" t="s">
        <v>505</v>
      </c>
      <c r="C37" s="198">
        <v>61.224308</v>
      </c>
      <c r="D37" s="198">
        <v>0</v>
      </c>
      <c r="E37" s="198">
        <v>0</v>
      </c>
      <c r="F37" s="198">
        <v>0</v>
      </c>
      <c r="G37" s="198">
        <v>1E-06</v>
      </c>
      <c r="H37" s="198">
        <v>1.584374</v>
      </c>
      <c r="I37" s="198">
        <v>3.193819</v>
      </c>
      <c r="J37" s="198">
        <v>6.661786</v>
      </c>
      <c r="K37" s="198">
        <v>8.305532</v>
      </c>
      <c r="L37" s="198">
        <v>3.109836</v>
      </c>
      <c r="M37" s="198">
        <v>1.451601</v>
      </c>
      <c r="N37" s="198">
        <v>0.009703</v>
      </c>
      <c r="O37" s="198">
        <v>0</v>
      </c>
      <c r="P37" s="198">
        <v>0.029434</v>
      </c>
      <c r="Q37" s="198">
        <v>2.912165</v>
      </c>
      <c r="R37" s="198">
        <v>0.067701</v>
      </c>
      <c r="S37" s="198">
        <v>3.555162</v>
      </c>
      <c r="U37" s="182">
        <v>0.4544648909530444</v>
      </c>
    </row>
    <row r="38" spans="2:21" ht="12" customHeight="1">
      <c r="B38" s="9" t="s">
        <v>475</v>
      </c>
      <c r="C38" s="198">
        <v>0</v>
      </c>
      <c r="D38" s="198">
        <v>8.26706</v>
      </c>
      <c r="E38" s="198">
        <v>1.956483</v>
      </c>
      <c r="F38" s="198">
        <v>1.566414</v>
      </c>
      <c r="G38" s="198">
        <v>0</v>
      </c>
      <c r="H38" s="198">
        <v>46.724649</v>
      </c>
      <c r="I38" s="198">
        <v>0</v>
      </c>
      <c r="J38" s="198">
        <v>0</v>
      </c>
      <c r="K38" s="198">
        <v>0.013315</v>
      </c>
      <c r="L38" s="198">
        <v>0</v>
      </c>
      <c r="M38" s="198">
        <v>0.003664</v>
      </c>
      <c r="N38" s="198" t="s">
        <v>42</v>
      </c>
      <c r="O38" s="198" t="s">
        <v>42</v>
      </c>
      <c r="P38" s="198">
        <v>0</v>
      </c>
      <c r="Q38" s="198" t="s">
        <v>42</v>
      </c>
      <c r="R38" s="198">
        <v>0.000812</v>
      </c>
      <c r="S38" s="198">
        <v>11.236583</v>
      </c>
      <c r="U38" s="182">
        <v>0.3442528268054093</v>
      </c>
    </row>
    <row r="39" spans="2:21" ht="12" customHeight="1">
      <c r="B39" s="9" t="s">
        <v>459</v>
      </c>
      <c r="C39" s="198">
        <v>0</v>
      </c>
      <c r="D39" s="198">
        <v>56.378521</v>
      </c>
      <c r="E39" s="198">
        <v>0</v>
      </c>
      <c r="F39" s="198">
        <v>0.148175</v>
      </c>
      <c r="G39" s="198">
        <v>0</v>
      </c>
      <c r="H39" s="198">
        <v>0</v>
      </c>
      <c r="I39" s="198" t="s">
        <v>42</v>
      </c>
      <c r="J39" s="198" t="s">
        <v>42</v>
      </c>
      <c r="K39" s="198">
        <v>0</v>
      </c>
      <c r="L39" s="198">
        <v>0</v>
      </c>
      <c r="M39" s="198" t="s">
        <v>42</v>
      </c>
      <c r="N39" s="198" t="s">
        <v>42</v>
      </c>
      <c r="O39" s="198" t="s">
        <v>42</v>
      </c>
      <c r="P39" s="198" t="s">
        <v>42</v>
      </c>
      <c r="Q39" s="198" t="s">
        <v>42</v>
      </c>
      <c r="R39" s="198">
        <v>0</v>
      </c>
      <c r="S39" s="198">
        <v>0</v>
      </c>
      <c r="U39" s="182">
        <v>0.27891299095916294</v>
      </c>
    </row>
    <row r="40" spans="2:21" ht="12" customHeight="1">
      <c r="B40" s="9" t="s">
        <v>456</v>
      </c>
      <c r="C40" s="198">
        <v>53.80936</v>
      </c>
      <c r="D40" s="198">
        <v>0</v>
      </c>
      <c r="E40" s="198">
        <v>0</v>
      </c>
      <c r="F40" s="198">
        <v>0</v>
      </c>
      <c r="G40" s="198">
        <v>0</v>
      </c>
      <c r="H40" s="198">
        <v>0</v>
      </c>
      <c r="I40" s="198">
        <v>0</v>
      </c>
      <c r="J40" s="198" t="s">
        <v>42</v>
      </c>
      <c r="K40" s="198">
        <v>0.000565</v>
      </c>
      <c r="L40" s="198">
        <v>0.014001</v>
      </c>
      <c r="M40" s="198">
        <v>0</v>
      </c>
      <c r="N40" s="198" t="s">
        <v>42</v>
      </c>
      <c r="O40" s="198" t="s">
        <v>42</v>
      </c>
      <c r="P40" s="198">
        <v>0</v>
      </c>
      <c r="Q40" s="198">
        <v>0.000225</v>
      </c>
      <c r="R40" s="198">
        <v>0</v>
      </c>
      <c r="S40" s="198">
        <v>0.000285</v>
      </c>
      <c r="U40" s="182">
        <v>0.2655795490231738</v>
      </c>
    </row>
    <row r="41" spans="2:21" ht="12" customHeight="1">
      <c r="B41" s="9" t="s">
        <v>36</v>
      </c>
      <c r="C41" s="198">
        <v>0.056089</v>
      </c>
      <c r="D41" s="199">
        <v>0</v>
      </c>
      <c r="E41" s="198">
        <v>0</v>
      </c>
      <c r="F41" s="199">
        <v>0.053678</v>
      </c>
      <c r="G41" s="198">
        <v>0.030513</v>
      </c>
      <c r="H41" s="198">
        <v>1.078358</v>
      </c>
      <c r="I41" s="199">
        <v>7.669692</v>
      </c>
      <c r="J41" s="199">
        <v>13.032498</v>
      </c>
      <c r="K41" s="198">
        <v>9.819299</v>
      </c>
      <c r="L41" s="198">
        <v>1.26318</v>
      </c>
      <c r="M41" s="198">
        <v>0.611506</v>
      </c>
      <c r="N41" s="199">
        <v>0.374426</v>
      </c>
      <c r="O41" s="198">
        <v>0.206295</v>
      </c>
      <c r="P41" s="199">
        <v>0.687639</v>
      </c>
      <c r="Q41" s="198">
        <v>7.363668</v>
      </c>
      <c r="R41" s="198">
        <v>0</v>
      </c>
      <c r="S41" s="198">
        <v>11.231602</v>
      </c>
      <c r="U41" s="182">
        <v>0.2638723566820376</v>
      </c>
    </row>
    <row r="42" spans="2:21" ht="12" customHeight="1">
      <c r="B42" s="9" t="s">
        <v>508</v>
      </c>
      <c r="C42" s="198">
        <v>0</v>
      </c>
      <c r="D42" s="198">
        <v>0</v>
      </c>
      <c r="E42" s="198">
        <v>4.839506</v>
      </c>
      <c r="F42" s="198">
        <v>28.352788</v>
      </c>
      <c r="G42" s="198">
        <v>0</v>
      </c>
      <c r="H42" s="198">
        <v>0</v>
      </c>
      <c r="I42" s="198">
        <v>0</v>
      </c>
      <c r="J42" s="198">
        <v>1.624219</v>
      </c>
      <c r="K42" s="198">
        <v>1.355181</v>
      </c>
      <c r="L42" s="198">
        <v>0</v>
      </c>
      <c r="M42" s="198">
        <v>0.004768</v>
      </c>
      <c r="N42" s="198">
        <v>0</v>
      </c>
      <c r="O42" s="198" t="s">
        <v>42</v>
      </c>
      <c r="P42" s="198">
        <v>0.048259</v>
      </c>
      <c r="Q42" s="198" t="s">
        <v>42</v>
      </c>
      <c r="R42" s="198">
        <v>15.619246</v>
      </c>
      <c r="S42" s="198">
        <v>0.412618</v>
      </c>
      <c r="U42" s="182">
        <v>0.2578434872553268</v>
      </c>
    </row>
    <row r="43" spans="2:21" ht="12" customHeight="1">
      <c r="B43" s="9" t="s">
        <v>490</v>
      </c>
      <c r="C43" s="198">
        <v>0</v>
      </c>
      <c r="D43" s="199">
        <v>0</v>
      </c>
      <c r="E43" s="198">
        <v>1.025879</v>
      </c>
      <c r="F43" s="199">
        <v>0</v>
      </c>
      <c r="G43" s="198">
        <v>50.994266</v>
      </c>
      <c r="H43" s="198">
        <v>0</v>
      </c>
      <c r="I43" s="199">
        <v>0</v>
      </c>
      <c r="J43" s="199">
        <v>0</v>
      </c>
      <c r="K43" s="198">
        <v>0</v>
      </c>
      <c r="L43" s="198">
        <v>0</v>
      </c>
      <c r="M43" s="198">
        <v>0</v>
      </c>
      <c r="N43" s="199" t="s">
        <v>42</v>
      </c>
      <c r="O43" s="198" t="s">
        <v>42</v>
      </c>
      <c r="P43" s="199">
        <v>0</v>
      </c>
      <c r="Q43" s="198" t="s">
        <v>42</v>
      </c>
      <c r="R43" s="198">
        <v>0</v>
      </c>
      <c r="S43" s="198">
        <v>0</v>
      </c>
      <c r="U43" s="182">
        <v>0.2566768493258362</v>
      </c>
    </row>
    <row r="44" spans="2:21" ht="12" customHeight="1">
      <c r="B44" s="9" t="s">
        <v>471</v>
      </c>
      <c r="C44" s="198">
        <v>49.272176</v>
      </c>
      <c r="D44" s="198">
        <v>0</v>
      </c>
      <c r="E44" s="198">
        <v>1E-06</v>
      </c>
      <c r="F44" s="198">
        <v>0.010761</v>
      </c>
      <c r="G44" s="198">
        <v>0</v>
      </c>
      <c r="H44" s="198">
        <v>0</v>
      </c>
      <c r="I44" s="198">
        <v>0</v>
      </c>
      <c r="J44" s="198" t="s">
        <v>42</v>
      </c>
      <c r="K44" s="198">
        <v>0.013556</v>
      </c>
      <c r="L44" s="198" t="s">
        <v>42</v>
      </c>
      <c r="M44" s="198">
        <v>0</v>
      </c>
      <c r="N44" s="198" t="s">
        <v>42</v>
      </c>
      <c r="O44" s="198" t="s">
        <v>42</v>
      </c>
      <c r="P44" s="198">
        <v>0</v>
      </c>
      <c r="Q44" s="198" t="s">
        <v>42</v>
      </c>
      <c r="R44" s="198" t="s">
        <v>42</v>
      </c>
      <c r="S44" s="198">
        <v>0.525593</v>
      </c>
      <c r="U44" s="182">
        <v>0.24583123168914084</v>
      </c>
    </row>
    <row r="45" spans="2:21" ht="12" customHeight="1">
      <c r="B45" s="9" t="s">
        <v>503</v>
      </c>
      <c r="C45" s="198">
        <v>0.788454</v>
      </c>
      <c r="D45" s="198">
        <v>0.627891</v>
      </c>
      <c r="E45" s="198">
        <v>8.551204</v>
      </c>
      <c r="F45" s="198">
        <v>0.417787</v>
      </c>
      <c r="G45" s="198">
        <v>0.024769</v>
      </c>
      <c r="H45" s="198">
        <v>3.215303</v>
      </c>
      <c r="I45" s="198">
        <v>0.001365</v>
      </c>
      <c r="J45" s="198">
        <v>0.002851</v>
      </c>
      <c r="K45" s="198">
        <v>10.083161</v>
      </c>
      <c r="L45" s="198">
        <v>4.8E-05</v>
      </c>
      <c r="M45" s="198">
        <v>3.978246</v>
      </c>
      <c r="N45" s="198">
        <v>0.029779</v>
      </c>
      <c r="O45" s="198">
        <v>0.083445</v>
      </c>
      <c r="P45" s="198">
        <v>0.007699</v>
      </c>
      <c r="Q45" s="198">
        <v>0.000865</v>
      </c>
      <c r="R45" s="198">
        <v>0.564405</v>
      </c>
      <c r="S45" s="198">
        <v>18.246538</v>
      </c>
      <c r="U45" s="182">
        <v>0.23005035173136126</v>
      </c>
    </row>
    <row r="46" spans="2:21" ht="12" customHeight="1">
      <c r="B46" s="9" t="s">
        <v>492</v>
      </c>
      <c r="C46" s="198">
        <v>0</v>
      </c>
      <c r="D46" s="198">
        <v>39.581781</v>
      </c>
      <c r="E46" s="198">
        <v>0.0223</v>
      </c>
      <c r="F46" s="198">
        <v>0</v>
      </c>
      <c r="G46" s="198">
        <v>0</v>
      </c>
      <c r="H46" s="198">
        <v>0.281047</v>
      </c>
      <c r="I46" s="198">
        <v>0</v>
      </c>
      <c r="J46" s="198">
        <v>0</v>
      </c>
      <c r="K46" s="198">
        <v>0.003235</v>
      </c>
      <c r="L46" s="198" t="s">
        <v>42</v>
      </c>
      <c r="M46" s="198">
        <v>0</v>
      </c>
      <c r="N46" s="198" t="s">
        <v>42</v>
      </c>
      <c r="O46" s="198" t="s">
        <v>42</v>
      </c>
      <c r="P46" s="198">
        <v>0</v>
      </c>
      <c r="Q46" s="198" t="s">
        <v>42</v>
      </c>
      <c r="R46" s="198">
        <v>0</v>
      </c>
      <c r="S46" s="198">
        <v>2.639937</v>
      </c>
      <c r="U46" s="182">
        <v>0.20984236109268742</v>
      </c>
    </row>
    <row r="47" spans="2:21" ht="12" customHeight="1">
      <c r="B47" s="9" t="s">
        <v>518</v>
      </c>
      <c r="C47" s="198">
        <v>4E-05</v>
      </c>
      <c r="D47" s="198">
        <v>38.588925</v>
      </c>
      <c r="E47" s="198">
        <v>0.030728</v>
      </c>
      <c r="F47" s="198">
        <v>0.000762</v>
      </c>
      <c r="G47" s="198">
        <v>0</v>
      </c>
      <c r="H47" s="198">
        <v>0.000332</v>
      </c>
      <c r="I47" s="198">
        <v>0</v>
      </c>
      <c r="J47" s="198">
        <v>0.000234</v>
      </c>
      <c r="K47" s="198">
        <v>0.02069</v>
      </c>
      <c r="L47" s="198">
        <v>0.00112</v>
      </c>
      <c r="M47" s="198">
        <v>0.009573</v>
      </c>
      <c r="N47" s="198">
        <v>0.000196</v>
      </c>
      <c r="O47" s="198" t="s">
        <v>42</v>
      </c>
      <c r="P47" s="198">
        <v>6E-06</v>
      </c>
      <c r="Q47" s="198">
        <v>0.006655</v>
      </c>
      <c r="R47" s="198">
        <v>0.215679</v>
      </c>
      <c r="S47" s="198">
        <v>3.225931</v>
      </c>
      <c r="U47" s="182">
        <v>0.2077333487277567</v>
      </c>
    </row>
    <row r="48" spans="2:21" ht="12" customHeight="1">
      <c r="B48" s="9" t="s">
        <v>507</v>
      </c>
      <c r="C48" s="198">
        <v>0</v>
      </c>
      <c r="D48" s="198">
        <v>0</v>
      </c>
      <c r="E48" s="198">
        <v>0</v>
      </c>
      <c r="F48" s="198">
        <v>29.183172</v>
      </c>
      <c r="G48" s="198">
        <v>0</v>
      </c>
      <c r="H48" s="198">
        <v>0</v>
      </c>
      <c r="I48" s="198">
        <v>7.110671</v>
      </c>
      <c r="J48" s="198">
        <v>0</v>
      </c>
      <c r="K48" s="198">
        <v>3.037689</v>
      </c>
      <c r="L48" s="198">
        <v>0</v>
      </c>
      <c r="M48" s="198">
        <v>0.014156</v>
      </c>
      <c r="N48" s="198">
        <v>0</v>
      </c>
      <c r="O48" s="198" t="s">
        <v>42</v>
      </c>
      <c r="P48" s="198">
        <v>0</v>
      </c>
      <c r="Q48" s="198" t="s">
        <v>42</v>
      </c>
      <c r="R48" s="198">
        <v>0</v>
      </c>
      <c r="S48" s="198">
        <v>0.371207</v>
      </c>
      <c r="U48" s="182">
        <v>0.1959703778912007</v>
      </c>
    </row>
    <row r="49" spans="2:21" ht="12" customHeight="1">
      <c r="B49" s="9" t="s">
        <v>34</v>
      </c>
      <c r="C49" s="198">
        <v>0.247361</v>
      </c>
      <c r="D49" s="199">
        <v>0</v>
      </c>
      <c r="E49" s="198">
        <v>0.001294</v>
      </c>
      <c r="F49" s="199">
        <v>0.837826</v>
      </c>
      <c r="G49" s="198">
        <v>2.195373</v>
      </c>
      <c r="H49" s="198">
        <v>2.544856</v>
      </c>
      <c r="I49" s="199">
        <v>2.986059</v>
      </c>
      <c r="J49" s="199">
        <v>2.981164</v>
      </c>
      <c r="K49" s="198">
        <v>0.172381</v>
      </c>
      <c r="L49" s="198">
        <v>3.888218</v>
      </c>
      <c r="M49" s="198">
        <v>0.543681</v>
      </c>
      <c r="N49" s="199">
        <v>10.61468</v>
      </c>
      <c r="O49" s="198">
        <v>0.009769</v>
      </c>
      <c r="P49" s="199">
        <v>0.010334</v>
      </c>
      <c r="Q49" s="198">
        <v>2.466847</v>
      </c>
      <c r="R49" s="198">
        <v>0</v>
      </c>
      <c r="S49" s="198">
        <v>8.42316</v>
      </c>
      <c r="U49" s="182">
        <v>0.18711898874972824</v>
      </c>
    </row>
    <row r="50" spans="2:21" ht="12" customHeight="1">
      <c r="B50" s="9" t="s">
        <v>452</v>
      </c>
      <c r="C50" s="198">
        <v>0.019645</v>
      </c>
      <c r="D50" s="199">
        <v>0</v>
      </c>
      <c r="E50" s="198">
        <v>34.674841</v>
      </c>
      <c r="F50" s="199">
        <v>0</v>
      </c>
      <c r="G50" s="198">
        <v>0</v>
      </c>
      <c r="H50" s="198">
        <v>0.014249</v>
      </c>
      <c r="I50" s="199">
        <v>0</v>
      </c>
      <c r="J50" s="199">
        <v>0</v>
      </c>
      <c r="K50" s="198">
        <v>7E-06</v>
      </c>
      <c r="L50" s="198">
        <v>0.002249</v>
      </c>
      <c r="M50" s="198">
        <v>0.27446</v>
      </c>
      <c r="N50" s="199">
        <v>7E-06</v>
      </c>
      <c r="O50" s="198" t="s">
        <v>42</v>
      </c>
      <c r="P50" s="199">
        <v>0.005269</v>
      </c>
      <c r="Q50" s="198">
        <v>0.006405</v>
      </c>
      <c r="R50" s="198">
        <v>0.021248</v>
      </c>
      <c r="S50" s="198">
        <v>1.682924</v>
      </c>
      <c r="U50" s="182">
        <v>0.1810909038579132</v>
      </c>
    </row>
    <row r="51" spans="2:21" ht="12" customHeight="1">
      <c r="B51" s="9" t="s">
        <v>494</v>
      </c>
      <c r="C51" s="198">
        <v>4.22812</v>
      </c>
      <c r="D51" s="199">
        <v>0</v>
      </c>
      <c r="E51" s="198">
        <v>25.697989</v>
      </c>
      <c r="F51" s="199">
        <v>0.044438</v>
      </c>
      <c r="G51" s="198">
        <v>0.597296</v>
      </c>
      <c r="H51" s="198">
        <v>0.083027</v>
      </c>
      <c r="I51" s="199">
        <v>0</v>
      </c>
      <c r="J51" s="199">
        <v>0.00031</v>
      </c>
      <c r="K51" s="198">
        <v>0.037463</v>
      </c>
      <c r="L51" s="198">
        <v>0</v>
      </c>
      <c r="M51" s="198">
        <v>0.021333</v>
      </c>
      <c r="N51" s="199">
        <v>1.5E-05</v>
      </c>
      <c r="O51" s="198" t="s">
        <v>42</v>
      </c>
      <c r="P51" s="199">
        <v>0.068959</v>
      </c>
      <c r="Q51" s="198">
        <v>0.000677</v>
      </c>
      <c r="R51" s="198">
        <v>0.026471</v>
      </c>
      <c r="S51" s="198">
        <v>3.598581</v>
      </c>
      <c r="U51" s="182">
        <v>0.1697589387301162</v>
      </c>
    </row>
    <row r="52" spans="2:21" ht="12" customHeight="1">
      <c r="B52" s="9" t="s">
        <v>484</v>
      </c>
      <c r="C52" s="198">
        <v>0.000763</v>
      </c>
      <c r="D52" s="198">
        <v>0.018535</v>
      </c>
      <c r="E52" s="198">
        <v>0.018265</v>
      </c>
      <c r="F52" s="198">
        <v>0.011812</v>
      </c>
      <c r="G52" s="198">
        <v>0</v>
      </c>
      <c r="H52" s="198">
        <v>0</v>
      </c>
      <c r="I52" s="198">
        <v>0</v>
      </c>
      <c r="J52" s="198">
        <v>0</v>
      </c>
      <c r="K52" s="198">
        <v>31.355003</v>
      </c>
      <c r="L52" s="198" t="s">
        <v>42</v>
      </c>
      <c r="M52" s="198">
        <v>0.821448</v>
      </c>
      <c r="N52" s="198">
        <v>0.001737</v>
      </c>
      <c r="O52" s="198" t="s">
        <v>42</v>
      </c>
      <c r="P52" s="198">
        <v>0.001509</v>
      </c>
      <c r="Q52" s="198" t="s">
        <v>42</v>
      </c>
      <c r="R52" s="198">
        <v>1.48864</v>
      </c>
      <c r="S52" s="198">
        <v>0.157385</v>
      </c>
      <c r="U52" s="182">
        <v>0.16714588489838086</v>
      </c>
    </row>
    <row r="53" spans="2:21" ht="12" customHeight="1">
      <c r="B53" s="9" t="s">
        <v>35</v>
      </c>
      <c r="C53" s="198">
        <v>3.769771</v>
      </c>
      <c r="D53" s="198">
        <v>0</v>
      </c>
      <c r="E53" s="198">
        <v>0.126498</v>
      </c>
      <c r="F53" s="198">
        <v>0.464251</v>
      </c>
      <c r="G53" s="198">
        <v>0.005529</v>
      </c>
      <c r="H53" s="198">
        <v>2.58841</v>
      </c>
      <c r="I53" s="198">
        <v>0.418436</v>
      </c>
      <c r="J53" s="198">
        <v>0.604502</v>
      </c>
      <c r="K53" s="198">
        <v>0.867461</v>
      </c>
      <c r="L53" s="198">
        <v>12.420077</v>
      </c>
      <c r="M53" s="198">
        <v>0.553453</v>
      </c>
      <c r="N53" s="198">
        <v>0.948309</v>
      </c>
      <c r="O53" s="198">
        <v>0.109991</v>
      </c>
      <c r="P53" s="198">
        <v>0.028651</v>
      </c>
      <c r="Q53" s="198">
        <v>3.03633</v>
      </c>
      <c r="R53" s="198">
        <v>0.051182</v>
      </c>
      <c r="S53" s="198">
        <v>4.202893</v>
      </c>
      <c r="U53" s="182">
        <v>0.14899128852811774</v>
      </c>
    </row>
    <row r="54" spans="2:21" ht="12" customHeight="1">
      <c r="B54" s="9" t="s">
        <v>519</v>
      </c>
      <c r="C54" s="198">
        <v>1.188515</v>
      </c>
      <c r="D54" s="198">
        <v>0.067933</v>
      </c>
      <c r="E54" s="198">
        <v>0.863792</v>
      </c>
      <c r="F54" s="198">
        <v>6.510851</v>
      </c>
      <c r="G54" s="198">
        <v>3E-06</v>
      </c>
      <c r="H54" s="198">
        <v>0.048615</v>
      </c>
      <c r="I54" s="198">
        <v>0</v>
      </c>
      <c r="J54" s="198">
        <v>0</v>
      </c>
      <c r="K54" s="198">
        <v>19.468112</v>
      </c>
      <c r="L54" s="198">
        <v>9E-06</v>
      </c>
      <c r="M54" s="198">
        <v>0.03859</v>
      </c>
      <c r="N54" s="198">
        <v>3.2E-05</v>
      </c>
      <c r="O54" s="198">
        <v>6E-06</v>
      </c>
      <c r="P54" s="198">
        <v>0.055777</v>
      </c>
      <c r="Q54" s="198">
        <v>9.6E-05</v>
      </c>
      <c r="R54" s="198">
        <v>0.064591</v>
      </c>
      <c r="S54" s="198">
        <v>1.034373</v>
      </c>
      <c r="U54" s="182">
        <v>0.14477528187858588</v>
      </c>
    </row>
    <row r="55" spans="2:21" ht="12" customHeight="1">
      <c r="B55" s="9" t="s">
        <v>497</v>
      </c>
      <c r="C55" s="198">
        <v>3.614019</v>
      </c>
      <c r="D55" s="198">
        <v>0</v>
      </c>
      <c r="E55" s="198">
        <v>0.023058</v>
      </c>
      <c r="F55" s="198">
        <v>0.003213</v>
      </c>
      <c r="G55" s="198">
        <v>0.046461</v>
      </c>
      <c r="H55" s="198">
        <v>2.078765</v>
      </c>
      <c r="I55" s="198">
        <v>0.01465</v>
      </c>
      <c r="J55" s="198">
        <v>0</v>
      </c>
      <c r="K55" s="198">
        <v>0.143251</v>
      </c>
      <c r="L55" s="198">
        <v>0.06629</v>
      </c>
      <c r="M55" s="198">
        <v>7.5E-05</v>
      </c>
      <c r="N55" s="198">
        <v>0</v>
      </c>
      <c r="O55" s="198">
        <v>0</v>
      </c>
      <c r="P55" s="198">
        <v>0</v>
      </c>
      <c r="Q55" s="198" t="s">
        <v>42</v>
      </c>
      <c r="R55" s="198">
        <v>0</v>
      </c>
      <c r="S55" s="198">
        <v>19.634159</v>
      </c>
      <c r="U55" s="182">
        <v>0.12643318166820022</v>
      </c>
    </row>
    <row r="56" spans="2:21" ht="12" customHeight="1">
      <c r="B56" s="132" t="s">
        <v>458</v>
      </c>
      <c r="C56" s="200">
        <v>0</v>
      </c>
      <c r="D56" s="200">
        <v>0</v>
      </c>
      <c r="E56" s="200">
        <v>0.000775</v>
      </c>
      <c r="F56" s="200">
        <v>0.076669</v>
      </c>
      <c r="G56" s="200">
        <v>0.009098</v>
      </c>
      <c r="H56" s="200">
        <v>0</v>
      </c>
      <c r="I56" s="200">
        <v>0.174</v>
      </c>
      <c r="J56" s="200">
        <v>0.093776</v>
      </c>
      <c r="K56" s="200">
        <v>0.24733</v>
      </c>
      <c r="L56" s="200">
        <v>0.097674</v>
      </c>
      <c r="M56" s="200">
        <v>0.015143</v>
      </c>
      <c r="N56" s="200">
        <v>0.017927</v>
      </c>
      <c r="O56" s="200">
        <v>0.003265</v>
      </c>
      <c r="P56" s="200">
        <v>0.000142</v>
      </c>
      <c r="Q56" s="200" t="s">
        <v>42</v>
      </c>
      <c r="R56" s="200">
        <v>0</v>
      </c>
      <c r="S56" s="200">
        <v>19.991948</v>
      </c>
      <c r="U56" s="191">
        <v>0.10227447066099206</v>
      </c>
    </row>
    <row r="57" spans="2:21" ht="12" customHeight="1">
      <c r="B57" s="10" t="s">
        <v>529</v>
      </c>
      <c r="C57" s="201">
        <v>0.567389</v>
      </c>
      <c r="D57" s="201">
        <v>0</v>
      </c>
      <c r="E57" s="201">
        <v>3E-05</v>
      </c>
      <c r="F57" s="201">
        <v>0</v>
      </c>
      <c r="G57" s="201">
        <v>0.760095</v>
      </c>
      <c r="H57" s="201">
        <v>0.020882</v>
      </c>
      <c r="I57" s="201">
        <v>0.70751</v>
      </c>
      <c r="J57" s="201">
        <v>5.493519</v>
      </c>
      <c r="K57" s="201">
        <v>1.210557</v>
      </c>
      <c r="L57" s="201">
        <v>0.008297</v>
      </c>
      <c r="M57" s="201">
        <v>0.003668</v>
      </c>
      <c r="N57" s="201">
        <v>0.035048</v>
      </c>
      <c r="O57" s="201">
        <v>0.57024</v>
      </c>
      <c r="P57" s="201">
        <v>0.002636</v>
      </c>
      <c r="Q57" s="201">
        <v>6.400624</v>
      </c>
      <c r="R57" s="201">
        <v>0</v>
      </c>
      <c r="S57" s="201">
        <v>3.263251</v>
      </c>
      <c r="U57" s="192">
        <v>0.0939653036845917</v>
      </c>
    </row>
    <row r="58" spans="17:21" ht="12">
      <c r="Q58" s="63"/>
      <c r="U58" s="57"/>
    </row>
    <row r="59" ht="12">
      <c r="U59" s="57"/>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4"/>
  <headerFooter>
    <oddFooter>&amp;L&amp;F&amp;CPage &amp;P of &amp;N</oddFooter>
  </headerFooter>
  <drawing r:id="rId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J54"/>
  <sheetViews>
    <sheetView showGridLines="0" workbookViewId="0" topLeftCell="A1">
      <pane ySplit="1" topLeftCell="A22" activePane="bottomLeft" state="frozen"/>
      <selection pane="bottomLeft" activeCell="B3" sqref="B3:E57"/>
    </sheetView>
  </sheetViews>
  <sheetFormatPr defaultColWidth="9.140625" defaultRowHeight="12"/>
  <cols>
    <col min="1" max="1" width="4.421875" style="3" customWidth="1"/>
    <col min="2" max="2" width="20.7109375" style="3" customWidth="1"/>
    <col min="3" max="4" width="25.57421875" style="3" customWidth="1"/>
    <col min="5" max="5" width="17.140625" style="3" customWidth="1"/>
    <col min="6" max="6" width="25.57421875" style="3" customWidth="1"/>
    <col min="7" max="7" width="2.28125" style="3" customWidth="1"/>
    <col min="8" max="8" width="15.7109375" style="3" customWidth="1"/>
    <col min="9" max="10" width="10.57421875" style="3" customWidth="1"/>
    <col min="11" max="16384" width="9.140625" style="3" customWidth="1"/>
  </cols>
  <sheetData>
    <row r="1" s="4" customFormat="1" ht="30" customHeight="1" thickBot="1">
      <c r="B1" s="4" t="s">
        <v>286</v>
      </c>
    </row>
    <row r="2" ht="15" customHeight="1" thickTop="1"/>
    <row r="3" ht="15" customHeight="1">
      <c r="B3" s="11" t="s">
        <v>550</v>
      </c>
    </row>
    <row r="4" ht="15" customHeight="1">
      <c r="B4" s="18" t="s">
        <v>332</v>
      </c>
    </row>
    <row r="5" ht="12"/>
    <row r="6" spans="8:10" ht="12">
      <c r="H6" s="5" t="s">
        <v>144</v>
      </c>
      <c r="I6" s="5" t="s">
        <v>367</v>
      </c>
      <c r="J6" s="5" t="s">
        <v>366</v>
      </c>
    </row>
    <row r="7" spans="8:10" ht="12">
      <c r="H7" s="8" t="s">
        <v>291</v>
      </c>
      <c r="I7" s="22">
        <v>750808.545</v>
      </c>
      <c r="J7" s="22">
        <v>890447.071</v>
      </c>
    </row>
    <row r="8" spans="8:10" ht="12">
      <c r="H8" s="9" t="s">
        <v>294</v>
      </c>
      <c r="I8" s="23">
        <v>1342007.202</v>
      </c>
      <c r="J8" s="23">
        <v>651628.911</v>
      </c>
    </row>
    <row r="9" spans="8:10" ht="12">
      <c r="H9" s="9" t="s">
        <v>290</v>
      </c>
      <c r="I9" s="23">
        <v>1991101.28</v>
      </c>
      <c r="J9" s="23">
        <v>513944.428</v>
      </c>
    </row>
    <row r="10" spans="8:10" ht="12">
      <c r="H10" s="9" t="s">
        <v>293</v>
      </c>
      <c r="I10" s="23">
        <v>355870.818</v>
      </c>
      <c r="J10" s="23">
        <v>276395.63</v>
      </c>
    </row>
    <row r="11" spans="8:10" ht="12">
      <c r="H11" s="9" t="s">
        <v>287</v>
      </c>
      <c r="I11" s="23">
        <v>4035611.065</v>
      </c>
      <c r="J11" s="23">
        <v>269814.336</v>
      </c>
    </row>
    <row r="12" spans="8:10" ht="12">
      <c r="H12" s="9" t="s">
        <v>289</v>
      </c>
      <c r="I12" s="23">
        <v>2862289.482</v>
      </c>
      <c r="J12" s="23">
        <v>253902.107</v>
      </c>
    </row>
    <row r="13" spans="8:10" ht="12">
      <c r="H13" s="9" t="s">
        <v>180</v>
      </c>
      <c r="I13" s="23">
        <v>1834256.879</v>
      </c>
      <c r="J13" s="23">
        <v>165032.587</v>
      </c>
    </row>
    <row r="14" spans="8:10" ht="12">
      <c r="H14" s="9" t="s">
        <v>292</v>
      </c>
      <c r="I14" s="23">
        <v>637196.907</v>
      </c>
      <c r="J14" s="23">
        <v>87442.932</v>
      </c>
    </row>
    <row r="15" spans="8:10" ht="12">
      <c r="H15" s="10" t="s">
        <v>288</v>
      </c>
      <c r="I15" s="24">
        <v>3923736.495</v>
      </c>
      <c r="J15" s="24">
        <v>11409.518</v>
      </c>
    </row>
    <row r="16" spans="8:10" ht="12">
      <c r="H16" s="19"/>
      <c r="I16" s="20"/>
      <c r="J16" s="20"/>
    </row>
    <row r="17" spans="8:10" ht="12">
      <c r="H17" s="125" t="s">
        <v>162</v>
      </c>
      <c r="I17" s="125" t="s">
        <v>367</v>
      </c>
      <c r="J17" s="125" t="s">
        <v>366</v>
      </c>
    </row>
    <row r="18" spans="8:10" ht="12">
      <c r="H18" s="36" t="s">
        <v>333</v>
      </c>
      <c r="I18" s="131">
        <v>266604.121</v>
      </c>
      <c r="J18" s="131">
        <v>379726.478</v>
      </c>
    </row>
    <row r="19" spans="8:10" ht="12">
      <c r="H19" s="9" t="s">
        <v>149</v>
      </c>
      <c r="I19" s="23">
        <v>650174.014</v>
      </c>
      <c r="J19" s="23">
        <v>210288.494</v>
      </c>
    </row>
    <row r="20" spans="8:10" ht="24">
      <c r="H20" s="9" t="s">
        <v>335</v>
      </c>
      <c r="I20" s="23">
        <v>15352.517</v>
      </c>
      <c r="J20" s="23">
        <v>106954.272</v>
      </c>
    </row>
    <row r="21" spans="8:10" ht="12">
      <c r="H21" s="9" t="s">
        <v>334</v>
      </c>
      <c r="I21" s="23">
        <v>45156.515</v>
      </c>
      <c r="J21" s="23">
        <v>93723.969</v>
      </c>
    </row>
    <row r="22" spans="8:10" ht="12">
      <c r="H22" s="9" t="s">
        <v>337</v>
      </c>
      <c r="I22" s="23">
        <v>547855.232</v>
      </c>
      <c r="J22" s="23">
        <v>40225.106</v>
      </c>
    </row>
    <row r="23" spans="8:10" ht="12">
      <c r="H23" s="9" t="s">
        <v>339</v>
      </c>
      <c r="I23" s="23">
        <v>45947.368</v>
      </c>
      <c r="J23" s="23">
        <v>40195.041</v>
      </c>
    </row>
    <row r="24" spans="8:10" ht="12">
      <c r="H24" s="9" t="s">
        <v>336</v>
      </c>
      <c r="I24" s="23">
        <v>33084.644</v>
      </c>
      <c r="J24" s="23">
        <v>34672.294</v>
      </c>
    </row>
    <row r="25" spans="8:10" ht="12">
      <c r="H25" s="36" t="s">
        <v>338</v>
      </c>
      <c r="I25" s="131">
        <v>929731.839</v>
      </c>
      <c r="J25" s="131">
        <v>682006.074</v>
      </c>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2" ht="12"/>
    <row r="53" ht="12"/>
    <row r="54" ht="12">
      <c r="B54" s="13" t="s">
        <v>348</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S5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20.7109375" style="3" customWidth="1"/>
    <col min="3" max="6" width="25.57421875" style="3" customWidth="1"/>
    <col min="7" max="7" width="2.28125" style="3" customWidth="1"/>
    <col min="8" max="8" width="14.00390625" style="3" customWidth="1"/>
    <col min="9" max="10" width="10.57421875" style="3" customWidth="1"/>
    <col min="11" max="16384" width="9.140625" style="3" customWidth="1"/>
  </cols>
  <sheetData>
    <row r="1" s="4" customFormat="1" ht="30" customHeight="1" thickBot="1">
      <c r="B1" s="4" t="s">
        <v>350</v>
      </c>
    </row>
    <row r="2" ht="15" customHeight="1" thickTop="1"/>
    <row r="3" ht="15" customHeight="1">
      <c r="B3" s="11" t="s">
        <v>349</v>
      </c>
    </row>
    <row r="4" ht="15" customHeight="1">
      <c r="B4" s="18" t="s">
        <v>332</v>
      </c>
    </row>
    <row r="5" ht="12"/>
    <row r="6" ht="12">
      <c r="H6" s="1"/>
    </row>
    <row r="7" spans="8:19" ht="12">
      <c r="H7" s="5" t="s">
        <v>144</v>
      </c>
      <c r="I7" s="5">
        <v>2007</v>
      </c>
      <c r="J7" s="5">
        <v>2008</v>
      </c>
      <c r="K7" s="5">
        <v>2009</v>
      </c>
      <c r="L7" s="5">
        <v>2010</v>
      </c>
      <c r="M7" s="5">
        <v>2011</v>
      </c>
      <c r="N7" s="5">
        <v>2012</v>
      </c>
      <c r="O7" s="5">
        <v>2013</v>
      </c>
      <c r="P7" s="5">
        <v>2014</v>
      </c>
      <c r="Q7" s="5">
        <v>2015</v>
      </c>
      <c r="R7" s="5">
        <v>2016</v>
      </c>
      <c r="S7" s="5">
        <v>2017</v>
      </c>
    </row>
    <row r="8" spans="8:19" ht="12">
      <c r="H8" s="8" t="s">
        <v>366</v>
      </c>
      <c r="I8" s="22">
        <v>2024.371933</v>
      </c>
      <c r="J8" s="22">
        <v>2222.1359709999997</v>
      </c>
      <c r="K8" s="22">
        <v>2087.274243</v>
      </c>
      <c r="L8" s="22">
        <v>2579.1320600000004</v>
      </c>
      <c r="M8" s="22">
        <v>2891.979013</v>
      </c>
      <c r="N8" s="22">
        <v>3486.468705</v>
      </c>
      <c r="O8" s="22">
        <v>3550.0298720000005</v>
      </c>
      <c r="P8" s="22">
        <v>3527.614737</v>
      </c>
      <c r="Q8" s="22">
        <v>3209.3912709999995</v>
      </c>
      <c r="R8" s="22">
        <v>3148.388554</v>
      </c>
      <c r="S8" s="22">
        <v>3120.01752</v>
      </c>
    </row>
    <row r="9" spans="8:19" ht="12">
      <c r="H9" s="132" t="s">
        <v>367</v>
      </c>
      <c r="I9" s="138">
        <v>11174.366617</v>
      </c>
      <c r="J9" s="138">
        <v>11709.781947000001</v>
      </c>
      <c r="K9" s="138">
        <v>10701.727890999999</v>
      </c>
      <c r="L9" s="138">
        <v>11450.506629000003</v>
      </c>
      <c r="M9" s="138">
        <v>11752.401694000002</v>
      </c>
      <c r="N9" s="138">
        <v>12099.878398000003</v>
      </c>
      <c r="O9" s="138">
        <v>13404.220867</v>
      </c>
      <c r="P9" s="138">
        <v>14212.10844</v>
      </c>
      <c r="Q9" s="138">
        <v>16886.54495</v>
      </c>
      <c r="R9" s="138">
        <v>17165.131005</v>
      </c>
      <c r="S9" s="138">
        <v>17732.878673</v>
      </c>
    </row>
    <row r="10" spans="8:19" ht="12">
      <c r="H10" s="139" t="s">
        <v>365</v>
      </c>
      <c r="I10" s="140">
        <f>I8-I9</f>
        <v>-9149.994684</v>
      </c>
      <c r="J10" s="140">
        <f aca="true" t="shared" si="0" ref="J10:S10">J8-J9</f>
        <v>-9487.645976000002</v>
      </c>
      <c r="K10" s="140">
        <f t="shared" si="0"/>
        <v>-8614.453647999999</v>
      </c>
      <c r="L10" s="140">
        <f t="shared" si="0"/>
        <v>-8871.374569000003</v>
      </c>
      <c r="M10" s="140">
        <f t="shared" si="0"/>
        <v>-8860.422681000002</v>
      </c>
      <c r="N10" s="140">
        <f t="shared" si="0"/>
        <v>-8613.409693000001</v>
      </c>
      <c r="O10" s="140">
        <f t="shared" si="0"/>
        <v>-9854.190994999999</v>
      </c>
      <c r="P10" s="140">
        <f t="shared" si="0"/>
        <v>-10684.493703</v>
      </c>
      <c r="Q10" s="140">
        <f t="shared" si="0"/>
        <v>-13677.153679</v>
      </c>
      <c r="R10" s="140">
        <f t="shared" si="0"/>
        <v>-14016.742450999998</v>
      </c>
      <c r="S10" s="140">
        <f t="shared" si="0"/>
        <v>-14612.861153</v>
      </c>
    </row>
    <row r="11" spans="8:10" ht="12">
      <c r="H11" s="25"/>
      <c r="I11" s="20"/>
      <c r="J11" s="20"/>
    </row>
    <row r="12" spans="8:19" ht="12">
      <c r="H12" s="5" t="s">
        <v>162</v>
      </c>
      <c r="I12" s="5">
        <v>2007</v>
      </c>
      <c r="J12" s="5">
        <v>2008</v>
      </c>
      <c r="K12" s="5">
        <v>2009</v>
      </c>
      <c r="L12" s="5">
        <v>2010</v>
      </c>
      <c r="M12" s="5">
        <v>2011</v>
      </c>
      <c r="N12" s="5">
        <v>2012</v>
      </c>
      <c r="O12" s="5">
        <v>2013</v>
      </c>
      <c r="P12" s="5">
        <v>2014</v>
      </c>
      <c r="Q12" s="5">
        <v>2015</v>
      </c>
      <c r="R12" s="5">
        <v>2016</v>
      </c>
      <c r="S12" s="5">
        <v>2017</v>
      </c>
    </row>
    <row r="13" spans="8:19" ht="12">
      <c r="H13" s="8" t="s">
        <v>366</v>
      </c>
      <c r="I13" s="22">
        <v>1078.923173</v>
      </c>
      <c r="J13" s="22">
        <v>1212.138625</v>
      </c>
      <c r="K13" s="22">
        <v>1076.120026</v>
      </c>
      <c r="L13" s="22">
        <v>1364.500833</v>
      </c>
      <c r="M13" s="22">
        <v>1380.6024140000002</v>
      </c>
      <c r="N13" s="22">
        <v>1607.7818740000002</v>
      </c>
      <c r="O13" s="22">
        <v>1830.9006970000003</v>
      </c>
      <c r="P13" s="22">
        <v>1578.684817</v>
      </c>
      <c r="Q13" s="22">
        <v>1503.1735950000002</v>
      </c>
      <c r="R13" s="22">
        <v>1590.088816</v>
      </c>
      <c r="S13" s="22">
        <v>1587.7917280000001</v>
      </c>
    </row>
    <row r="14" spans="8:19" ht="12">
      <c r="H14" s="132" t="s">
        <v>367</v>
      </c>
      <c r="I14" s="138">
        <v>2129.617582</v>
      </c>
      <c r="J14" s="138">
        <v>1758.61004</v>
      </c>
      <c r="K14" s="138">
        <v>1783.5342280000002</v>
      </c>
      <c r="L14" s="138">
        <v>1972.5444009999997</v>
      </c>
      <c r="M14" s="138">
        <v>1948.3118739999998</v>
      </c>
      <c r="N14" s="138">
        <v>1850.12181</v>
      </c>
      <c r="O14" s="138">
        <v>1943.1446889999997</v>
      </c>
      <c r="P14" s="138">
        <v>1966.4359279999999</v>
      </c>
      <c r="Q14" s="138">
        <v>2222.7141829999996</v>
      </c>
      <c r="R14" s="138">
        <v>2428.945998</v>
      </c>
      <c r="S14" s="138">
        <v>2533.90625</v>
      </c>
    </row>
    <row r="15" spans="8:19" ht="12">
      <c r="H15" s="139" t="s">
        <v>365</v>
      </c>
      <c r="I15" s="140">
        <f>I13-I14</f>
        <v>-1050.694409</v>
      </c>
      <c r="J15" s="140">
        <f aca="true" t="shared" si="1" ref="J15">J13-J14</f>
        <v>-546.471415</v>
      </c>
      <c r="K15" s="140">
        <f aca="true" t="shared" si="2" ref="K15">K13-K14</f>
        <v>-707.4142020000002</v>
      </c>
      <c r="L15" s="140">
        <f aca="true" t="shared" si="3" ref="L15">L13-L14</f>
        <v>-608.0435679999996</v>
      </c>
      <c r="M15" s="140">
        <f aca="true" t="shared" si="4" ref="M15">M13-M14</f>
        <v>-567.7094599999996</v>
      </c>
      <c r="N15" s="140">
        <f aca="true" t="shared" si="5" ref="N15">N13-N14</f>
        <v>-242.33993599999985</v>
      </c>
      <c r="O15" s="140">
        <f aca="true" t="shared" si="6" ref="O15">O13-O14</f>
        <v>-112.24399199999948</v>
      </c>
      <c r="P15" s="140">
        <f aca="true" t="shared" si="7" ref="P15">P13-P14</f>
        <v>-387.7511109999998</v>
      </c>
      <c r="Q15" s="140">
        <f aca="true" t="shared" si="8" ref="Q15">Q13-Q14</f>
        <v>-719.5405879999994</v>
      </c>
      <c r="R15" s="140">
        <f aca="true" t="shared" si="9" ref="R15">R13-R14</f>
        <v>-838.8571820000002</v>
      </c>
      <c r="S15" s="140">
        <f aca="true" t="shared" si="10" ref="S15">S13-S14</f>
        <v>-946.1145219999999</v>
      </c>
    </row>
    <row r="16" spans="8:10" ht="12">
      <c r="H16" s="19"/>
      <c r="I16" s="20"/>
      <c r="J16" s="20"/>
    </row>
    <row r="17" spans="8:10" ht="12">
      <c r="H17" s="19"/>
      <c r="I17" s="20"/>
      <c r="J17" s="20"/>
    </row>
    <row r="18" spans="8:10" ht="12">
      <c r="H18" s="19"/>
      <c r="I18" s="20"/>
      <c r="J18" s="20"/>
    </row>
    <row r="19" spans="8:10" ht="12">
      <c r="H19" s="19"/>
      <c r="I19" s="20"/>
      <c r="J19" s="20"/>
    </row>
    <row r="20" spans="8:10" ht="12">
      <c r="H20" s="19"/>
      <c r="I20" s="20"/>
      <c r="J20" s="20"/>
    </row>
    <row r="21" spans="8:10" ht="12">
      <c r="H21" s="19"/>
      <c r="I21" s="20"/>
      <c r="J21" s="20"/>
    </row>
    <row r="22" spans="8:10" ht="12">
      <c r="H22" s="19"/>
      <c r="I22" s="20"/>
      <c r="J22" s="20"/>
    </row>
    <row r="23" spans="8:10" ht="12">
      <c r="H23" s="19"/>
      <c r="I23" s="20"/>
      <c r="J23" s="20"/>
    </row>
    <row r="24" spans="8:10" ht="12">
      <c r="H24" s="19"/>
      <c r="I24" s="20"/>
      <c r="J24" s="20"/>
    </row>
    <row r="25" spans="8:10" ht="12">
      <c r="H25" s="19"/>
      <c r="I25" s="20"/>
      <c r="J25" s="20"/>
    </row>
    <row r="26" spans="8:10" ht="12">
      <c r="H26" s="19"/>
      <c r="I26" s="20"/>
      <c r="J26" s="20"/>
    </row>
    <row r="27" spans="8:10" ht="12">
      <c r="H27" s="19"/>
      <c r="I27" s="20"/>
      <c r="J27" s="20"/>
    </row>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1" ht="12">
      <c r="B51" s="13" t="s">
        <v>348</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H15"/>
  <sheetViews>
    <sheetView showGridLines="0" workbookViewId="0" topLeftCell="A1">
      <pane ySplit="1" topLeftCell="A2" activePane="bottomLeft" state="frozen"/>
      <selection pane="bottomLeft" activeCell="B3" sqref="B3:E13"/>
    </sheetView>
  </sheetViews>
  <sheetFormatPr defaultColWidth="9.140625" defaultRowHeight="12"/>
  <cols>
    <col min="1" max="1" width="4.421875" style="3" customWidth="1"/>
    <col min="2" max="2" width="57.28125" style="3" customWidth="1"/>
    <col min="3" max="5" width="21.7109375" style="3" customWidth="1"/>
    <col min="6" max="6" width="11.8515625" style="3" bestFit="1" customWidth="1"/>
    <col min="7" max="7" width="9.140625" style="3" customWidth="1"/>
    <col min="8" max="8" width="10.7109375" style="3" bestFit="1" customWidth="1"/>
    <col min="9" max="16384" width="9.140625" style="3" customWidth="1"/>
  </cols>
  <sheetData>
    <row r="1" s="4" customFormat="1" ht="30" customHeight="1" thickBot="1">
      <c r="B1" s="4" t="s">
        <v>368</v>
      </c>
    </row>
    <row r="2" ht="15" customHeight="1" thickTop="1"/>
    <row r="3" ht="15" customHeight="1">
      <c r="B3" s="11" t="s">
        <v>552</v>
      </c>
    </row>
    <row r="4" ht="15" customHeight="1">
      <c r="B4" s="18" t="s">
        <v>369</v>
      </c>
    </row>
    <row r="5" ht="15" customHeight="1"/>
    <row r="6" spans="2:5" ht="30" customHeight="1">
      <c r="B6" s="142"/>
      <c r="C6" s="142" t="s">
        <v>370</v>
      </c>
      <c r="D6" s="142" t="s">
        <v>366</v>
      </c>
      <c r="E6" s="142" t="s">
        <v>367</v>
      </c>
    </row>
    <row r="7" spans="2:6" ht="24" customHeight="1">
      <c r="B7" s="36" t="s">
        <v>371</v>
      </c>
      <c r="C7" s="37">
        <v>10069.602709</v>
      </c>
      <c r="D7" s="37">
        <v>867.87398</v>
      </c>
      <c r="E7" s="37">
        <v>2245.01358</v>
      </c>
      <c r="F7" s="63"/>
    </row>
    <row r="8" spans="2:8" ht="24" customHeight="1">
      <c r="B8" s="9" t="s">
        <v>372</v>
      </c>
      <c r="C8" s="34">
        <v>37321.965329</v>
      </c>
      <c r="D8" s="34">
        <v>2616.80348</v>
      </c>
      <c r="E8" s="34">
        <v>10890.47641</v>
      </c>
      <c r="H8" s="143"/>
    </row>
    <row r="9" spans="2:5" ht="24" customHeight="1">
      <c r="B9" s="9" t="s">
        <v>373</v>
      </c>
      <c r="C9" s="34">
        <v>1640.053634</v>
      </c>
      <c r="D9" s="34">
        <v>153.07628</v>
      </c>
      <c r="E9" s="34">
        <v>23.07686</v>
      </c>
    </row>
    <row r="10" spans="2:5" ht="24" customHeight="1">
      <c r="B10" s="132" t="s">
        <v>374</v>
      </c>
      <c r="C10" s="245">
        <v>2116</v>
      </c>
      <c r="D10" s="245" t="s">
        <v>42</v>
      </c>
      <c r="E10" s="245" t="s">
        <v>42</v>
      </c>
    </row>
    <row r="11" spans="2:5" ht="24" customHeight="1">
      <c r="B11" s="10" t="s">
        <v>377</v>
      </c>
      <c r="C11" s="35">
        <v>644.672569</v>
      </c>
      <c r="D11" s="35">
        <v>131.65651</v>
      </c>
      <c r="E11" s="35">
        <v>39.02237</v>
      </c>
    </row>
    <row r="12" ht="15" customHeight="1">
      <c r="B12" s="246" t="s">
        <v>551</v>
      </c>
    </row>
    <row r="13" ht="15" customHeight="1">
      <c r="B13" s="13" t="s">
        <v>376</v>
      </c>
    </row>
    <row r="14" ht="12"/>
    <row r="15" ht="12">
      <c r="B15" s="141" t="s">
        <v>375</v>
      </c>
    </row>
  </sheetData>
  <sheetProtection autoFilter="0"/>
  <hyperlinks>
    <hyperlink ref="B15" r:id="rId1" tooltip="Go to Eurostat's Table" display="https://appsso.eurostat.ec.europa.eu/nui/show.do?query=BOOKMARK_DS-066341_QID_-1E4CCF30_UID_-3F171EB0&amp;layout=INDICATORS,C,X,0;PRCCODE,B,Y,0;DECL,L,Z,0;PERIOD,L,Z,1;&amp;zSelection=DS-066341PERIOD,201752;DS-066341DECL,2028;&amp;rankName1=PERIOD_1_0_-1_2&amp;rankName2="/>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topLeftCell="A1"/>
  </sheetViews>
  <sheetFormatPr defaultColWidth="9.140625" defaultRowHeight="12"/>
  <cols>
    <col min="2" max="2" width="18.57421875" style="0" customWidth="1"/>
    <col min="10" max="10" width="14.00390625" style="0" bestFit="1" customWidth="1"/>
    <col min="11" max="11" width="16.57421875" style="0" bestFit="1" customWidth="1"/>
    <col min="12" max="12" width="17.8515625" style="0" bestFit="1" customWidth="1"/>
    <col min="13" max="13" width="14.57421875" style="0" bestFit="1" customWidth="1"/>
    <col min="14" max="14" width="15.57421875" style="0" bestFit="1" customWidth="1"/>
    <col min="15" max="15" width="17.7109375" style="0" bestFit="1" customWidth="1"/>
    <col min="17" max="17" width="14.7109375" style="0" bestFit="1" customWidth="1"/>
    <col min="18" max="18" width="15.7109375" style="0" bestFit="1" customWidth="1"/>
    <col min="19" max="19" width="20.8515625" style="0" bestFit="1" customWidth="1"/>
    <col min="20" max="20" width="6.7109375" style="0" bestFit="1" customWidth="1"/>
  </cols>
  <sheetData>
    <row r="1" spans="1:4" ht="12.75">
      <c r="A1" s="74" t="s">
        <v>163</v>
      </c>
      <c r="B1" s="65"/>
      <c r="C1" s="65"/>
      <c r="D1" s="65"/>
    </row>
    <row r="2" spans="1:4" ht="12">
      <c r="A2" s="65"/>
      <c r="B2" s="65"/>
      <c r="C2" s="65"/>
      <c r="D2" s="65"/>
    </row>
    <row r="3" spans="1:4" ht="12.75">
      <c r="A3" s="74" t="s">
        <v>97</v>
      </c>
      <c r="B3" s="75">
        <v>43605.3796875</v>
      </c>
      <c r="C3" s="65"/>
      <c r="D3" s="65"/>
    </row>
    <row r="4" spans="1:4" ht="12.75">
      <c r="A4" s="74" t="s">
        <v>96</v>
      </c>
      <c r="B4" s="75">
        <v>43671.508411145835</v>
      </c>
      <c r="C4" s="65"/>
      <c r="D4" s="65"/>
    </row>
    <row r="5" spans="1:4" ht="12.75">
      <c r="A5" s="74" t="s">
        <v>95</v>
      </c>
      <c r="B5" s="74" t="s">
        <v>94</v>
      </c>
      <c r="C5" s="65"/>
      <c r="D5" s="65"/>
    </row>
    <row r="6" spans="1:4" ht="12">
      <c r="A6" s="65"/>
      <c r="B6" s="65"/>
      <c r="C6" s="65"/>
      <c r="D6" s="65"/>
    </row>
    <row r="7" spans="1:4" ht="12.75">
      <c r="A7" s="74" t="s">
        <v>117</v>
      </c>
      <c r="B7" s="74" t="s">
        <v>120</v>
      </c>
      <c r="C7" s="65"/>
      <c r="D7" s="65"/>
    </row>
    <row r="8" spans="1:4" ht="12.75">
      <c r="A8" s="74" t="s">
        <v>119</v>
      </c>
      <c r="B8" s="74" t="s">
        <v>120</v>
      </c>
      <c r="C8" s="65"/>
      <c r="D8" s="65"/>
    </row>
    <row r="9" spans="1:4" ht="12.75">
      <c r="A9" s="74" t="s">
        <v>105</v>
      </c>
      <c r="B9" s="74" t="s">
        <v>91</v>
      </c>
      <c r="C9" s="65"/>
      <c r="D9" s="65"/>
    </row>
    <row r="10" spans="1:4" ht="12.75">
      <c r="A10" s="74" t="s">
        <v>103</v>
      </c>
      <c r="B10" s="74" t="s">
        <v>129</v>
      </c>
      <c r="C10" s="65"/>
      <c r="D10" s="65"/>
    </row>
    <row r="11" spans="1:4" ht="12.75">
      <c r="A11" s="74" t="s">
        <v>118</v>
      </c>
      <c r="B11" s="74" t="s">
        <v>120</v>
      </c>
      <c r="C11" s="65"/>
      <c r="D11" s="65"/>
    </row>
    <row r="12" spans="1:4" ht="12">
      <c r="A12" s="65"/>
      <c r="B12" s="65"/>
      <c r="C12" s="65"/>
      <c r="D12" s="65"/>
    </row>
    <row r="13" spans="1:20" ht="12.75">
      <c r="A13" s="76" t="s">
        <v>92</v>
      </c>
      <c r="B13" s="76" t="s">
        <v>164</v>
      </c>
      <c r="C13" s="76" t="s">
        <v>165</v>
      </c>
      <c r="D13" s="76" t="s">
        <v>166</v>
      </c>
      <c r="I13" s="76" t="s">
        <v>92</v>
      </c>
      <c r="J13" s="76" t="s">
        <v>184</v>
      </c>
      <c r="K13" s="76" t="s">
        <v>185</v>
      </c>
      <c r="L13" s="76" t="s">
        <v>186</v>
      </c>
      <c r="M13" s="76" t="s">
        <v>187</v>
      </c>
      <c r="N13" s="76" t="s">
        <v>188</v>
      </c>
      <c r="O13" s="76" t="s">
        <v>189</v>
      </c>
      <c r="P13" s="76" t="s">
        <v>190</v>
      </c>
      <c r="Q13" s="76" t="s">
        <v>192</v>
      </c>
      <c r="R13" s="76" t="s">
        <v>193</v>
      </c>
      <c r="S13" s="76" t="s">
        <v>194</v>
      </c>
      <c r="T13" s="76" t="s">
        <v>190</v>
      </c>
    </row>
    <row r="14" spans="1:20" ht="12.75">
      <c r="A14" s="76" t="s">
        <v>88</v>
      </c>
      <c r="B14" s="76" t="s">
        <v>2</v>
      </c>
      <c r="C14" s="83">
        <v>6570</v>
      </c>
      <c r="D14" s="83">
        <v>270</v>
      </c>
      <c r="I14" s="76" t="s">
        <v>88</v>
      </c>
      <c r="J14" s="83">
        <v>1410</v>
      </c>
      <c r="K14" s="83" t="s">
        <v>47</v>
      </c>
      <c r="L14" s="83" t="s">
        <v>47</v>
      </c>
      <c r="M14" s="83" t="s">
        <v>47</v>
      </c>
      <c r="N14" s="83" t="s">
        <v>47</v>
      </c>
      <c r="O14" s="83" t="s">
        <v>47</v>
      </c>
      <c r="P14" s="83">
        <v>1410</v>
      </c>
      <c r="Q14" s="83">
        <v>140</v>
      </c>
      <c r="R14" s="83" t="s">
        <v>47</v>
      </c>
      <c r="S14" s="83" t="s">
        <v>47</v>
      </c>
      <c r="T14" s="83">
        <v>140</v>
      </c>
    </row>
    <row r="15" spans="1:20" ht="12.75">
      <c r="A15" s="76" t="s">
        <v>87</v>
      </c>
      <c r="B15" s="76" t="s">
        <v>3</v>
      </c>
      <c r="C15" s="83">
        <v>30440</v>
      </c>
      <c r="D15" s="83">
        <v>430</v>
      </c>
      <c r="I15" s="76" t="s">
        <v>87</v>
      </c>
      <c r="J15" s="83">
        <v>27410</v>
      </c>
      <c r="K15" s="83" t="s">
        <v>47</v>
      </c>
      <c r="L15" s="83">
        <v>1250</v>
      </c>
      <c r="M15" s="83" t="s">
        <v>47</v>
      </c>
      <c r="N15" s="83">
        <v>2330</v>
      </c>
      <c r="O15" s="83" t="s">
        <v>47</v>
      </c>
      <c r="P15" s="83">
        <v>30990</v>
      </c>
      <c r="Q15" s="83">
        <v>2760</v>
      </c>
      <c r="R15" s="83" t="s">
        <v>47</v>
      </c>
      <c r="S15" s="83" t="s">
        <v>47</v>
      </c>
      <c r="T15" s="83">
        <v>2760</v>
      </c>
    </row>
    <row r="16" spans="1:20" ht="12.75">
      <c r="A16" s="76" t="s">
        <v>86</v>
      </c>
      <c r="B16" s="76" t="s">
        <v>4</v>
      </c>
      <c r="C16" s="83">
        <v>1210</v>
      </c>
      <c r="D16" s="83">
        <v>40</v>
      </c>
      <c r="I16" s="76" t="s">
        <v>86</v>
      </c>
      <c r="J16" s="83">
        <v>2320</v>
      </c>
      <c r="K16" s="83" t="s">
        <v>47</v>
      </c>
      <c r="L16" s="83">
        <v>10</v>
      </c>
      <c r="M16" s="83" t="s">
        <v>47</v>
      </c>
      <c r="N16" s="83">
        <v>40</v>
      </c>
      <c r="O16" s="83" t="s">
        <v>47</v>
      </c>
      <c r="P16" s="83">
        <v>2370</v>
      </c>
      <c r="Q16" s="83">
        <v>410</v>
      </c>
      <c r="R16" s="83" t="s">
        <v>47</v>
      </c>
      <c r="S16" s="83" t="s">
        <v>47</v>
      </c>
      <c r="T16" s="83">
        <v>410</v>
      </c>
    </row>
    <row r="17" spans="1:20" ht="12.75">
      <c r="A17" s="76" t="s">
        <v>85</v>
      </c>
      <c r="B17" s="76" t="s">
        <v>5</v>
      </c>
      <c r="C17" s="83">
        <v>1070</v>
      </c>
      <c r="D17" s="83">
        <v>320</v>
      </c>
      <c r="I17" s="76" t="s">
        <v>85</v>
      </c>
      <c r="J17" s="83">
        <v>640</v>
      </c>
      <c r="K17" s="83" t="s">
        <v>47</v>
      </c>
      <c r="L17" s="83" t="s">
        <v>47</v>
      </c>
      <c r="M17" s="83" t="s">
        <v>47</v>
      </c>
      <c r="N17" s="83" t="s">
        <v>47</v>
      </c>
      <c r="O17" s="83" t="s">
        <v>47</v>
      </c>
      <c r="P17" s="83">
        <v>640</v>
      </c>
      <c r="Q17" s="83">
        <v>190</v>
      </c>
      <c r="R17" s="83" t="s">
        <v>47</v>
      </c>
      <c r="S17" s="83" t="s">
        <v>47</v>
      </c>
      <c r="T17" s="83">
        <v>190</v>
      </c>
    </row>
    <row r="18" spans="1:20" ht="12.75">
      <c r="A18" s="76" t="s">
        <v>84</v>
      </c>
      <c r="B18" s="76" t="s">
        <v>6</v>
      </c>
      <c r="C18" s="83">
        <v>11980</v>
      </c>
      <c r="D18" s="83">
        <v>2080</v>
      </c>
      <c r="I18" s="76" t="s">
        <v>84</v>
      </c>
      <c r="J18" s="83">
        <v>11660</v>
      </c>
      <c r="K18" s="83" t="s">
        <v>47</v>
      </c>
      <c r="L18" s="83">
        <v>310</v>
      </c>
      <c r="M18" s="83" t="s">
        <v>47</v>
      </c>
      <c r="N18" s="83">
        <v>170</v>
      </c>
      <c r="O18" s="83" t="s">
        <v>47</v>
      </c>
      <c r="P18" s="83">
        <v>12140</v>
      </c>
      <c r="Q18" s="83">
        <v>1420</v>
      </c>
      <c r="R18" s="83" t="s">
        <v>47</v>
      </c>
      <c r="S18" s="83" t="s">
        <v>47</v>
      </c>
      <c r="T18" s="83">
        <v>1420</v>
      </c>
    </row>
    <row r="19" spans="1:20" ht="12.75">
      <c r="A19" s="76" t="s">
        <v>83</v>
      </c>
      <c r="B19" s="76" t="s">
        <v>7</v>
      </c>
      <c r="C19" s="83">
        <v>2270</v>
      </c>
      <c r="D19" s="83">
        <v>300</v>
      </c>
      <c r="I19" s="76" t="s">
        <v>83</v>
      </c>
      <c r="J19" s="83">
        <v>1260</v>
      </c>
      <c r="K19" s="83" t="s">
        <v>47</v>
      </c>
      <c r="L19" s="83" t="s">
        <v>47</v>
      </c>
      <c r="M19" s="83" t="s">
        <v>47</v>
      </c>
      <c r="N19" s="83" t="s">
        <v>47</v>
      </c>
      <c r="O19" s="83" t="s">
        <v>47</v>
      </c>
      <c r="P19" s="83">
        <v>1260</v>
      </c>
      <c r="Q19" s="83">
        <v>460</v>
      </c>
      <c r="R19" s="83"/>
      <c r="S19" s="83"/>
      <c r="T19" s="83">
        <v>460</v>
      </c>
    </row>
    <row r="20" spans="1:20" ht="12.75">
      <c r="A20" s="76" t="s">
        <v>82</v>
      </c>
      <c r="B20" s="76" t="s">
        <v>8</v>
      </c>
      <c r="C20" s="83">
        <v>370</v>
      </c>
      <c r="D20" s="83">
        <v>20</v>
      </c>
      <c r="I20" s="76" t="s">
        <v>82</v>
      </c>
      <c r="J20" s="83">
        <v>1240</v>
      </c>
      <c r="K20" s="83" t="s">
        <v>47</v>
      </c>
      <c r="L20" s="83" t="s">
        <v>47</v>
      </c>
      <c r="M20" s="83" t="s">
        <v>47</v>
      </c>
      <c r="N20" s="83" t="s">
        <v>47</v>
      </c>
      <c r="O20" s="83" t="s">
        <v>47</v>
      </c>
      <c r="P20" s="83">
        <v>1240</v>
      </c>
      <c r="Q20" s="83">
        <v>80</v>
      </c>
      <c r="R20" s="83" t="s">
        <v>47</v>
      </c>
      <c r="S20" s="83" t="s">
        <v>47</v>
      </c>
      <c r="T20" s="83">
        <v>80</v>
      </c>
    </row>
    <row r="21" spans="1:20" ht="12.75">
      <c r="A21" s="76" t="s">
        <v>81</v>
      </c>
      <c r="B21" s="76" t="s">
        <v>9</v>
      </c>
      <c r="C21" s="83">
        <v>35020</v>
      </c>
      <c r="D21" s="83">
        <v>740</v>
      </c>
      <c r="I21" s="76" t="s">
        <v>81</v>
      </c>
      <c r="J21" s="83">
        <v>72360</v>
      </c>
      <c r="K21" s="83">
        <v>7940</v>
      </c>
      <c r="L21" s="83">
        <v>2580</v>
      </c>
      <c r="M21" s="83">
        <v>51430</v>
      </c>
      <c r="N21" s="83">
        <v>9410</v>
      </c>
      <c r="O21" s="83">
        <v>950</v>
      </c>
      <c r="P21" s="83">
        <v>144670</v>
      </c>
      <c r="Q21" s="83">
        <v>680</v>
      </c>
      <c r="R21" s="83">
        <v>490</v>
      </c>
      <c r="S21" s="83">
        <v>90</v>
      </c>
      <c r="T21" s="83">
        <v>1260</v>
      </c>
    </row>
    <row r="22" spans="1:20" ht="12.75">
      <c r="A22" s="76" t="s">
        <v>80</v>
      </c>
      <c r="B22" s="76" t="s">
        <v>10</v>
      </c>
      <c r="C22" s="83">
        <v>107750</v>
      </c>
      <c r="D22" s="83">
        <v>1470</v>
      </c>
      <c r="I22" s="76" t="s">
        <v>80</v>
      </c>
      <c r="J22" s="83">
        <v>163460</v>
      </c>
      <c r="K22" s="83">
        <v>18620</v>
      </c>
      <c r="L22" s="83">
        <v>1530</v>
      </c>
      <c r="M22" s="83">
        <v>71840</v>
      </c>
      <c r="N22" s="83">
        <v>3530</v>
      </c>
      <c r="O22" s="83">
        <v>580</v>
      </c>
      <c r="P22" s="83">
        <v>259560</v>
      </c>
      <c r="Q22" s="83">
        <v>8620</v>
      </c>
      <c r="R22" s="83">
        <v>1640</v>
      </c>
      <c r="S22" s="83">
        <v>290</v>
      </c>
      <c r="T22" s="83">
        <v>10550</v>
      </c>
    </row>
    <row r="23" spans="1:20" ht="12.75">
      <c r="A23" s="76" t="s">
        <v>79</v>
      </c>
      <c r="B23" s="76" t="s">
        <v>11</v>
      </c>
      <c r="C23" s="83">
        <v>35710</v>
      </c>
      <c r="D23" s="83">
        <v>5380</v>
      </c>
      <c r="I23" s="76" t="s">
        <v>79</v>
      </c>
      <c r="J23" s="83">
        <v>22930</v>
      </c>
      <c r="K23" s="83">
        <v>1260</v>
      </c>
      <c r="L23" s="83">
        <v>1010</v>
      </c>
      <c r="M23" s="83">
        <v>830</v>
      </c>
      <c r="N23" s="83">
        <v>2500</v>
      </c>
      <c r="O23" s="83">
        <v>30</v>
      </c>
      <c r="P23" s="83">
        <v>28560</v>
      </c>
      <c r="Q23" s="83">
        <v>4090</v>
      </c>
      <c r="R23" s="83">
        <v>50</v>
      </c>
      <c r="S23" s="83">
        <v>70</v>
      </c>
      <c r="T23" s="83">
        <v>4210</v>
      </c>
    </row>
    <row r="24" spans="1:20" ht="12.75">
      <c r="A24" s="76" t="s">
        <v>78</v>
      </c>
      <c r="B24" s="76" t="s">
        <v>12</v>
      </c>
      <c r="C24" s="83">
        <v>15300</v>
      </c>
      <c r="D24" s="83">
        <v>240</v>
      </c>
      <c r="I24" s="76" t="s">
        <v>78</v>
      </c>
      <c r="J24" s="83">
        <v>40240</v>
      </c>
      <c r="K24" s="83">
        <v>1460</v>
      </c>
      <c r="L24" s="83">
        <v>700</v>
      </c>
      <c r="M24" s="83">
        <v>1810</v>
      </c>
      <c r="N24" s="83">
        <v>550</v>
      </c>
      <c r="O24" s="83">
        <v>20</v>
      </c>
      <c r="P24" s="83">
        <v>44780</v>
      </c>
      <c r="Q24" s="83">
        <v>1750</v>
      </c>
      <c r="R24" s="83">
        <v>20</v>
      </c>
      <c r="S24" s="83">
        <v>10</v>
      </c>
      <c r="T24" s="83">
        <v>1780</v>
      </c>
    </row>
    <row r="25" spans="1:20" ht="12.75">
      <c r="A25" s="76" t="s">
        <v>77</v>
      </c>
      <c r="B25" s="76" t="s">
        <v>13</v>
      </c>
      <c r="C25" s="83">
        <v>86200</v>
      </c>
      <c r="D25" s="83">
        <v>6530</v>
      </c>
      <c r="I25" s="76" t="s">
        <v>77</v>
      </c>
      <c r="J25" s="83">
        <v>150210</v>
      </c>
      <c r="K25" s="83">
        <v>10160</v>
      </c>
      <c r="L25" s="83">
        <v>5840</v>
      </c>
      <c r="M25" s="83">
        <v>39770</v>
      </c>
      <c r="N25" s="83">
        <v>17350</v>
      </c>
      <c r="O25" s="83">
        <v>610</v>
      </c>
      <c r="P25" s="83">
        <v>223940</v>
      </c>
      <c r="Q25" s="83">
        <v>14420</v>
      </c>
      <c r="R25" s="83">
        <v>5710</v>
      </c>
      <c r="S25" s="83">
        <v>1240</v>
      </c>
      <c r="T25" s="83">
        <v>21370</v>
      </c>
    </row>
    <row r="26" spans="1:20" ht="12.75">
      <c r="A26" s="76" t="s">
        <v>76</v>
      </c>
      <c r="B26" s="76" t="s">
        <v>14</v>
      </c>
      <c r="C26" s="83">
        <v>3380</v>
      </c>
      <c r="D26" s="83">
        <v>20</v>
      </c>
      <c r="I26" s="76" t="s">
        <v>76</v>
      </c>
      <c r="J26" s="83">
        <v>11030</v>
      </c>
      <c r="K26" s="83">
        <v>6810</v>
      </c>
      <c r="L26" s="83">
        <v>940</v>
      </c>
      <c r="M26" s="83">
        <v>2320</v>
      </c>
      <c r="N26" s="83">
        <v>330</v>
      </c>
      <c r="O26" s="83">
        <v>130</v>
      </c>
      <c r="P26" s="83">
        <v>21560</v>
      </c>
      <c r="Q26" s="83">
        <v>140</v>
      </c>
      <c r="R26" s="83">
        <v>10</v>
      </c>
      <c r="S26" s="83">
        <v>100</v>
      </c>
      <c r="T26" s="83">
        <v>250</v>
      </c>
    </row>
    <row r="27" spans="1:20" ht="12.75">
      <c r="A27" s="76" t="s">
        <v>75</v>
      </c>
      <c r="B27" s="76" t="s">
        <v>15</v>
      </c>
      <c r="C27" s="83">
        <v>8740</v>
      </c>
      <c r="D27" s="83">
        <v>1080</v>
      </c>
      <c r="I27" s="76" t="s">
        <v>75</v>
      </c>
      <c r="J27" s="83">
        <v>13510</v>
      </c>
      <c r="K27" s="83" t="s">
        <v>47</v>
      </c>
      <c r="L27" s="83" t="s">
        <v>47</v>
      </c>
      <c r="M27" s="83" t="s">
        <v>47</v>
      </c>
      <c r="N27" s="83" t="s">
        <v>47</v>
      </c>
      <c r="O27" s="83" t="s">
        <v>47</v>
      </c>
      <c r="P27" s="83">
        <v>13510</v>
      </c>
      <c r="Q27" s="83">
        <v>1150</v>
      </c>
      <c r="R27" s="83" t="s">
        <v>47</v>
      </c>
      <c r="S27" s="83" t="s">
        <v>47</v>
      </c>
      <c r="T27" s="83">
        <v>1150</v>
      </c>
    </row>
    <row r="28" spans="1:20" ht="12.75">
      <c r="A28" s="76" t="s">
        <v>74</v>
      </c>
      <c r="B28" s="76" t="s">
        <v>16</v>
      </c>
      <c r="C28" s="83">
        <v>64360</v>
      </c>
      <c r="D28" s="83">
        <v>250</v>
      </c>
      <c r="I28" s="76" t="s">
        <v>74</v>
      </c>
      <c r="J28" s="83">
        <v>40740</v>
      </c>
      <c r="K28" s="83" t="s">
        <v>47</v>
      </c>
      <c r="L28" s="83" t="s">
        <v>47</v>
      </c>
      <c r="M28" s="83" t="s">
        <v>47</v>
      </c>
      <c r="N28" s="83" t="s">
        <v>47</v>
      </c>
      <c r="O28" s="83" t="s">
        <v>47</v>
      </c>
      <c r="P28" s="83">
        <v>40740</v>
      </c>
      <c r="Q28" s="83">
        <v>610</v>
      </c>
      <c r="R28" s="83" t="s">
        <v>47</v>
      </c>
      <c r="S28" s="83" t="s">
        <v>47</v>
      </c>
      <c r="T28" s="83">
        <v>610</v>
      </c>
    </row>
    <row r="29" spans="1:20" ht="12.75">
      <c r="A29" s="76" t="s">
        <v>72</v>
      </c>
      <c r="B29" s="76" t="s">
        <v>18</v>
      </c>
      <c r="C29" s="83">
        <v>60</v>
      </c>
      <c r="D29" s="83">
        <v>20</v>
      </c>
      <c r="I29" s="76" t="s">
        <v>72</v>
      </c>
      <c r="J29" s="83">
        <v>90</v>
      </c>
      <c r="K29" s="83" t="s">
        <v>47</v>
      </c>
      <c r="L29" s="83" t="s">
        <v>47</v>
      </c>
      <c r="M29" s="83" t="s">
        <v>47</v>
      </c>
      <c r="N29" s="83" t="s">
        <v>191</v>
      </c>
      <c r="O29" s="83" t="s">
        <v>47</v>
      </c>
      <c r="P29" s="83" t="s">
        <v>191</v>
      </c>
      <c r="Q29" s="83">
        <v>20</v>
      </c>
      <c r="R29" s="83" t="s">
        <v>47</v>
      </c>
      <c r="S29" s="83" t="s">
        <v>47</v>
      </c>
      <c r="T29" s="83">
        <v>20</v>
      </c>
    </row>
    <row r="30" spans="1:20" ht="12.75">
      <c r="A30" s="76" t="s">
        <v>71</v>
      </c>
      <c r="B30" s="76" t="s">
        <v>19</v>
      </c>
      <c r="C30" s="83">
        <v>27360</v>
      </c>
      <c r="D30" s="83">
        <v>120</v>
      </c>
      <c r="I30" s="76" t="s">
        <v>71</v>
      </c>
      <c r="J30" s="83">
        <v>59020</v>
      </c>
      <c r="K30" s="83" t="s">
        <v>47</v>
      </c>
      <c r="L30" s="83">
        <v>6060</v>
      </c>
      <c r="M30" s="83" t="s">
        <v>47</v>
      </c>
      <c r="N30" s="83">
        <v>10420</v>
      </c>
      <c r="O30" s="83" t="s">
        <v>47</v>
      </c>
      <c r="P30" s="83">
        <v>75500</v>
      </c>
      <c r="Q30" s="83">
        <v>610</v>
      </c>
      <c r="R30" s="83" t="s">
        <v>47</v>
      </c>
      <c r="S30" s="83" t="s">
        <v>47</v>
      </c>
      <c r="T30" s="83">
        <v>610</v>
      </c>
    </row>
    <row r="31" spans="1:20" ht="12.75">
      <c r="A31" s="76" t="s">
        <v>70</v>
      </c>
      <c r="B31" s="76" t="s">
        <v>20</v>
      </c>
      <c r="C31" s="83">
        <v>2270</v>
      </c>
      <c r="D31" s="83" t="s">
        <v>42</v>
      </c>
      <c r="I31" s="76" t="s">
        <v>70</v>
      </c>
      <c r="J31" s="83">
        <v>920</v>
      </c>
      <c r="K31" s="83">
        <v>560</v>
      </c>
      <c r="L31" s="83">
        <v>120</v>
      </c>
      <c r="M31" s="83">
        <v>370</v>
      </c>
      <c r="N31" s="83">
        <v>30</v>
      </c>
      <c r="O31" s="83" t="s">
        <v>191</v>
      </c>
      <c r="P31" s="83" t="s">
        <v>191</v>
      </c>
      <c r="Q31" s="83" t="s">
        <v>191</v>
      </c>
      <c r="R31" s="83" t="s">
        <v>191</v>
      </c>
      <c r="S31" s="83" t="s">
        <v>191</v>
      </c>
      <c r="T31" s="83" t="s">
        <v>191</v>
      </c>
    </row>
    <row r="32" spans="1:20" ht="12.75">
      <c r="A32" s="76" t="s">
        <v>73</v>
      </c>
      <c r="B32" s="76" t="s">
        <v>17</v>
      </c>
      <c r="C32" s="83">
        <v>8210</v>
      </c>
      <c r="D32" s="83">
        <v>400</v>
      </c>
      <c r="I32" s="76" t="s">
        <v>73</v>
      </c>
      <c r="J32" s="83">
        <v>2530</v>
      </c>
      <c r="K32" s="83" t="s">
        <v>47</v>
      </c>
      <c r="L32" s="83" t="s">
        <v>47</v>
      </c>
      <c r="M32" s="83" t="s">
        <v>47</v>
      </c>
      <c r="N32" s="83" t="s">
        <v>47</v>
      </c>
      <c r="O32" s="83" t="s">
        <v>47</v>
      </c>
      <c r="P32" s="83">
        <v>2530</v>
      </c>
      <c r="Q32" s="83">
        <v>150</v>
      </c>
      <c r="R32" s="83" t="s">
        <v>47</v>
      </c>
      <c r="S32" s="83" t="s">
        <v>47</v>
      </c>
      <c r="T32" s="83">
        <v>150</v>
      </c>
    </row>
    <row r="33" spans="1:20" ht="12.75">
      <c r="A33" s="76" t="s">
        <v>69</v>
      </c>
      <c r="B33" s="76" t="s">
        <v>21</v>
      </c>
      <c r="C33" s="83">
        <v>4670</v>
      </c>
      <c r="D33" s="83">
        <v>1060</v>
      </c>
      <c r="I33" s="76" t="s">
        <v>69</v>
      </c>
      <c r="J33" s="83">
        <v>6520</v>
      </c>
      <c r="K33" s="83" t="s">
        <v>47</v>
      </c>
      <c r="L33" s="83" t="s">
        <v>47</v>
      </c>
      <c r="M33" s="83" t="s">
        <v>47</v>
      </c>
      <c r="N33" s="83" t="s">
        <v>47</v>
      </c>
      <c r="O33" s="83" t="s">
        <v>47</v>
      </c>
      <c r="P33" s="83">
        <v>6520</v>
      </c>
      <c r="Q33" s="83">
        <v>1290</v>
      </c>
      <c r="R33" s="83" t="s">
        <v>47</v>
      </c>
      <c r="S33" s="83" t="s">
        <v>47</v>
      </c>
      <c r="T33" s="83">
        <v>1290</v>
      </c>
    </row>
    <row r="34" spans="1:20" ht="12.75">
      <c r="A34" s="76" t="s">
        <v>68</v>
      </c>
      <c r="B34" s="76" t="s">
        <v>22</v>
      </c>
      <c r="C34" s="83">
        <v>118900</v>
      </c>
      <c r="D34" s="83">
        <v>4810</v>
      </c>
      <c r="I34" s="76" t="s">
        <v>68</v>
      </c>
      <c r="J34" s="83">
        <v>161080</v>
      </c>
      <c r="K34" s="83" t="s">
        <v>47</v>
      </c>
      <c r="L34" s="83" t="s">
        <v>47</v>
      </c>
      <c r="M34" s="83" t="s">
        <v>47</v>
      </c>
      <c r="N34" s="83" t="s">
        <v>47</v>
      </c>
      <c r="O34" s="83" t="s">
        <v>47</v>
      </c>
      <c r="P34" s="83">
        <v>161080</v>
      </c>
      <c r="Q34" s="83">
        <v>9140</v>
      </c>
      <c r="R34" s="83" t="s">
        <v>47</v>
      </c>
      <c r="S34" s="83" t="s">
        <v>47</v>
      </c>
      <c r="T34" s="83">
        <v>9140</v>
      </c>
    </row>
    <row r="35" spans="1:20" ht="12.75">
      <c r="A35" s="76" t="s">
        <v>67</v>
      </c>
      <c r="B35" s="76" t="s">
        <v>23</v>
      </c>
      <c r="C35" s="83">
        <v>21580</v>
      </c>
      <c r="D35" s="83">
        <v>150</v>
      </c>
      <c r="I35" s="76" t="s">
        <v>67</v>
      </c>
      <c r="J35" s="83">
        <v>63100</v>
      </c>
      <c r="K35" s="83">
        <v>14940</v>
      </c>
      <c r="L35" s="83">
        <v>910</v>
      </c>
      <c r="M35" s="83">
        <v>7600</v>
      </c>
      <c r="N35" s="83">
        <v>2080</v>
      </c>
      <c r="O35" s="83">
        <v>90</v>
      </c>
      <c r="P35" s="83">
        <v>88720</v>
      </c>
      <c r="Q35" s="83">
        <v>740</v>
      </c>
      <c r="R35" s="83">
        <v>70</v>
      </c>
      <c r="S35" s="83">
        <v>90</v>
      </c>
      <c r="T35" s="83">
        <v>900</v>
      </c>
    </row>
    <row r="36" spans="1:20" ht="12.75">
      <c r="A36" s="76" t="s">
        <v>66</v>
      </c>
      <c r="B36" s="76" t="s">
        <v>24</v>
      </c>
      <c r="C36" s="83">
        <v>214260</v>
      </c>
      <c r="D36" s="83">
        <v>60</v>
      </c>
      <c r="I36" s="76" t="s">
        <v>66</v>
      </c>
      <c r="J36" s="83">
        <v>312810</v>
      </c>
      <c r="K36" s="83" t="s">
        <v>47</v>
      </c>
      <c r="L36" s="83">
        <v>2520</v>
      </c>
      <c r="M36" s="83" t="s">
        <v>47</v>
      </c>
      <c r="N36" s="83">
        <v>13000</v>
      </c>
      <c r="O36" s="83" t="s">
        <v>47</v>
      </c>
      <c r="P36" s="83">
        <v>328330</v>
      </c>
      <c r="Q36" s="83">
        <v>780</v>
      </c>
      <c r="R36" s="83" t="s">
        <v>47</v>
      </c>
      <c r="S36" s="83" t="s">
        <v>47</v>
      </c>
      <c r="T36" s="83">
        <v>780</v>
      </c>
    </row>
    <row r="37" spans="1:20" ht="12.75">
      <c r="A37" s="76" t="s">
        <v>65</v>
      </c>
      <c r="B37" s="76" t="s">
        <v>25</v>
      </c>
      <c r="C37" s="83">
        <v>2140</v>
      </c>
      <c r="D37" s="83">
        <v>350</v>
      </c>
      <c r="I37" s="76" t="s">
        <v>65</v>
      </c>
      <c r="J37" s="83">
        <v>19580</v>
      </c>
      <c r="K37" s="83" t="s">
        <v>47</v>
      </c>
      <c r="L37" s="83" t="s">
        <v>47</v>
      </c>
      <c r="M37" s="83" t="s">
        <v>47</v>
      </c>
      <c r="N37" s="83" t="s">
        <v>47</v>
      </c>
      <c r="O37" s="83" t="s">
        <v>47</v>
      </c>
      <c r="P37" s="83">
        <v>19580</v>
      </c>
      <c r="Q37" s="83">
        <v>1800</v>
      </c>
      <c r="R37" s="83" t="s">
        <v>47</v>
      </c>
      <c r="S37" s="83" t="s">
        <v>47</v>
      </c>
      <c r="T37" s="83">
        <v>1800</v>
      </c>
    </row>
    <row r="38" spans="1:20" ht="12.75">
      <c r="A38" s="76" t="s">
        <v>64</v>
      </c>
      <c r="B38" s="76" t="s">
        <v>26</v>
      </c>
      <c r="C38" s="83">
        <v>1320</v>
      </c>
      <c r="D38" s="83">
        <v>20</v>
      </c>
      <c r="I38" s="76" t="s">
        <v>64</v>
      </c>
      <c r="J38" s="83">
        <v>930</v>
      </c>
      <c r="K38" s="83" t="s">
        <v>47</v>
      </c>
      <c r="L38" s="83">
        <v>30</v>
      </c>
      <c r="M38" s="83" t="s">
        <v>47</v>
      </c>
      <c r="N38" s="83">
        <v>110</v>
      </c>
      <c r="O38" s="83" t="s">
        <v>47</v>
      </c>
      <c r="P38" s="83">
        <v>1070</v>
      </c>
      <c r="Q38" s="83">
        <v>50</v>
      </c>
      <c r="R38" s="83" t="s">
        <v>47</v>
      </c>
      <c r="S38" s="83" t="s">
        <v>47</v>
      </c>
      <c r="T38" s="83">
        <v>50</v>
      </c>
    </row>
    <row r="39" spans="1:20" ht="12.75">
      <c r="A39" s="76" t="s">
        <v>63</v>
      </c>
      <c r="B39" s="76" t="s">
        <v>27</v>
      </c>
      <c r="C39" s="83">
        <v>2700</v>
      </c>
      <c r="D39" s="83">
        <v>260</v>
      </c>
      <c r="I39" s="76" t="s">
        <v>63</v>
      </c>
      <c r="J39" s="83">
        <v>1420</v>
      </c>
      <c r="K39" s="83" t="s">
        <v>47</v>
      </c>
      <c r="L39" s="83" t="s">
        <v>47</v>
      </c>
      <c r="M39" s="83" t="s">
        <v>47</v>
      </c>
      <c r="N39" s="83" t="s">
        <v>47</v>
      </c>
      <c r="O39" s="83" t="s">
        <v>47</v>
      </c>
      <c r="P39" s="83">
        <v>1420</v>
      </c>
      <c r="Q39" s="83">
        <v>200</v>
      </c>
      <c r="R39" s="83"/>
      <c r="S39" s="83"/>
      <c r="T39" s="83">
        <v>200</v>
      </c>
    </row>
    <row r="40" spans="1:20" ht="12.75">
      <c r="A40" s="76" t="s">
        <v>62</v>
      </c>
      <c r="B40" s="76" t="s">
        <v>28</v>
      </c>
      <c r="C40" s="83">
        <v>2310</v>
      </c>
      <c r="D40" s="83">
        <v>380</v>
      </c>
      <c r="I40" s="76" t="s">
        <v>62</v>
      </c>
      <c r="J40" s="83">
        <v>640</v>
      </c>
      <c r="K40" s="83" t="s">
        <v>47</v>
      </c>
      <c r="L40" s="83" t="s">
        <v>47</v>
      </c>
      <c r="M40" s="83" t="s">
        <v>47</v>
      </c>
      <c r="N40" s="83" t="s">
        <v>47</v>
      </c>
      <c r="O40" s="83" t="s">
        <v>47</v>
      </c>
      <c r="P40" s="83">
        <v>640</v>
      </c>
      <c r="Q40" s="83">
        <v>40</v>
      </c>
      <c r="R40" s="83" t="s">
        <v>47</v>
      </c>
      <c r="S40" s="83" t="s">
        <v>47</v>
      </c>
      <c r="T40" s="83">
        <v>40</v>
      </c>
    </row>
    <row r="41" spans="1:20" ht="12.75">
      <c r="A41" s="76" t="s">
        <v>61</v>
      </c>
      <c r="B41" s="76" t="s">
        <v>29</v>
      </c>
      <c r="C41" s="83">
        <v>6810</v>
      </c>
      <c r="D41" s="83">
        <v>250</v>
      </c>
      <c r="I41" s="76" t="s">
        <v>61</v>
      </c>
      <c r="J41" s="83">
        <v>5060</v>
      </c>
      <c r="K41" s="83" t="s">
        <v>47</v>
      </c>
      <c r="L41" s="83" t="s">
        <v>47</v>
      </c>
      <c r="M41" s="83" t="s">
        <v>47</v>
      </c>
      <c r="N41" s="83" t="s">
        <v>47</v>
      </c>
      <c r="O41" s="83" t="s">
        <v>47</v>
      </c>
      <c r="P41" s="83">
        <v>5060</v>
      </c>
      <c r="Q41" s="83">
        <v>200</v>
      </c>
      <c r="R41" s="83" t="s">
        <v>47</v>
      </c>
      <c r="S41" s="83" t="s">
        <v>47</v>
      </c>
      <c r="T41" s="83">
        <v>200</v>
      </c>
    </row>
    <row r="42" spans="1:4" ht="12.75">
      <c r="A42" s="76" t="s">
        <v>60</v>
      </c>
      <c r="B42" s="76" t="s">
        <v>30</v>
      </c>
      <c r="C42" s="83" t="s">
        <v>42</v>
      </c>
      <c r="D42" s="83" t="s">
        <v>42</v>
      </c>
    </row>
    <row r="43" spans="1:4" ht="12.75">
      <c r="A43" s="76" t="s">
        <v>59</v>
      </c>
      <c r="B43" s="76" t="s">
        <v>31</v>
      </c>
      <c r="C43" s="78" t="s">
        <v>42</v>
      </c>
      <c r="D43" s="78" t="s">
        <v>42</v>
      </c>
    </row>
    <row r="44" spans="1:4" ht="12.75">
      <c r="A44" s="76" t="s">
        <v>58</v>
      </c>
      <c r="B44" s="76" t="s">
        <v>32</v>
      </c>
      <c r="C44" s="78">
        <v>4340</v>
      </c>
      <c r="D44" s="78">
        <v>810</v>
      </c>
    </row>
    <row r="45" spans="1:4" ht="12.75">
      <c r="A45" s="76" t="s">
        <v>57</v>
      </c>
      <c r="B45" s="76" t="s">
        <v>33</v>
      </c>
      <c r="C45" s="78" t="s">
        <v>42</v>
      </c>
      <c r="D45" s="78" t="s">
        <v>42</v>
      </c>
    </row>
    <row r="46" spans="1:4" ht="12.75">
      <c r="A46" s="76" t="s">
        <v>56</v>
      </c>
      <c r="B46" s="76" t="s">
        <v>34</v>
      </c>
      <c r="C46" s="78" t="s">
        <v>42</v>
      </c>
      <c r="D46" s="78" t="s">
        <v>42</v>
      </c>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workbookViewId="0" topLeftCell="A1"/>
  </sheetViews>
  <sheetFormatPr defaultColWidth="9.140625" defaultRowHeight="12"/>
  <cols>
    <col min="2" max="2" width="18.57421875" style="0" customWidth="1"/>
    <col min="3" max="7" width="16.7109375" style="0" customWidth="1"/>
    <col min="9" max="10" width="16.7109375" style="0" customWidth="1"/>
    <col min="11" max="11" width="16.57421875" style="0" bestFit="1" customWidth="1"/>
    <col min="12" max="12" width="17.8515625" style="0" bestFit="1" customWidth="1"/>
    <col min="13" max="13" width="14.57421875" style="0" bestFit="1" customWidth="1"/>
    <col min="14" max="14" width="15.57421875" style="0" bestFit="1" customWidth="1"/>
  </cols>
  <sheetData>
    <row r="1" spans="1:14" ht="12.75">
      <c r="A1" s="74" t="s">
        <v>270</v>
      </c>
      <c r="B1" s="65"/>
      <c r="C1" s="65"/>
      <c r="D1" s="65"/>
      <c r="E1" s="65"/>
      <c r="F1" s="65"/>
      <c r="G1" s="65"/>
      <c r="H1" s="65"/>
      <c r="I1" s="65"/>
      <c r="J1" s="65"/>
      <c r="K1" s="65"/>
      <c r="L1" s="65"/>
      <c r="M1" s="65"/>
      <c r="N1" s="65"/>
    </row>
    <row r="2" spans="1:14" ht="12">
      <c r="A2" s="65"/>
      <c r="B2" s="65"/>
      <c r="C2" s="65"/>
      <c r="D2" s="65"/>
      <c r="E2" s="65"/>
      <c r="F2" s="65"/>
      <c r="G2" s="65"/>
      <c r="H2" s="65"/>
      <c r="I2" s="65"/>
      <c r="J2" s="65"/>
      <c r="K2" s="65"/>
      <c r="L2" s="65"/>
      <c r="M2" s="65"/>
      <c r="N2" s="65"/>
    </row>
    <row r="3" spans="1:14" ht="12.75">
      <c r="A3" s="74" t="s">
        <v>97</v>
      </c>
      <c r="B3" s="122">
        <v>43605.3803587963</v>
      </c>
      <c r="C3" s="65"/>
      <c r="D3" s="65"/>
      <c r="E3" s="65"/>
      <c r="F3" s="65"/>
      <c r="G3" s="65"/>
      <c r="H3" s="65"/>
      <c r="I3" s="65"/>
      <c r="J3" s="65"/>
      <c r="K3" s="65"/>
      <c r="L3" s="65"/>
      <c r="M3" s="65"/>
      <c r="N3" s="65"/>
    </row>
    <row r="4" spans="1:14" ht="12.75">
      <c r="A4" s="74" t="s">
        <v>96</v>
      </c>
      <c r="B4" s="122">
        <v>43696.54699809028</v>
      </c>
      <c r="C4" s="65"/>
      <c r="D4" s="65"/>
      <c r="E4" s="65"/>
      <c r="F4" s="65"/>
      <c r="G4" s="65"/>
      <c r="H4" s="65"/>
      <c r="I4" s="65"/>
      <c r="J4" s="65"/>
      <c r="K4" s="65"/>
      <c r="L4" s="65"/>
      <c r="M4" s="65"/>
      <c r="N4" s="65"/>
    </row>
    <row r="5" spans="1:14" ht="12.75">
      <c r="A5" s="74" t="s">
        <v>95</v>
      </c>
      <c r="B5" s="74" t="s">
        <v>94</v>
      </c>
      <c r="C5" s="65"/>
      <c r="D5" s="65"/>
      <c r="E5" s="65"/>
      <c r="F5" s="65"/>
      <c r="G5" s="65"/>
      <c r="H5" s="65"/>
      <c r="I5" s="65"/>
      <c r="J5" s="65"/>
      <c r="K5" s="65"/>
      <c r="L5" s="65"/>
      <c r="M5" s="65"/>
      <c r="N5" s="65"/>
    </row>
    <row r="6" spans="1:14" ht="12">
      <c r="A6" s="65"/>
      <c r="B6" s="65"/>
      <c r="C6" s="65"/>
      <c r="D6" s="65"/>
      <c r="E6" s="65"/>
      <c r="F6" s="65"/>
      <c r="G6" s="65"/>
      <c r="H6" s="65"/>
      <c r="I6" s="65"/>
      <c r="J6" s="65"/>
      <c r="K6" s="65"/>
      <c r="L6" s="65"/>
      <c r="M6" s="65"/>
      <c r="N6" s="65"/>
    </row>
    <row r="7" spans="1:14" ht="12.75">
      <c r="A7" s="121" t="s">
        <v>105</v>
      </c>
      <c r="B7" s="121" t="s">
        <v>91</v>
      </c>
      <c r="C7" s="65"/>
      <c r="D7" s="65"/>
      <c r="E7" s="65"/>
      <c r="F7" s="65"/>
      <c r="G7" s="65"/>
      <c r="H7" s="65"/>
      <c r="I7" s="65"/>
      <c r="J7" s="65"/>
      <c r="K7" s="65"/>
      <c r="L7" s="65"/>
      <c r="M7" s="65"/>
      <c r="N7" s="65"/>
    </row>
    <row r="8" spans="1:14" ht="12.75">
      <c r="A8" s="121" t="s">
        <v>271</v>
      </c>
      <c r="B8" s="121" t="s">
        <v>284</v>
      </c>
      <c r="C8" s="65"/>
      <c r="D8" s="65"/>
      <c r="E8" s="65"/>
      <c r="F8" s="65"/>
      <c r="G8" s="65"/>
      <c r="H8" s="65"/>
      <c r="I8" s="65"/>
      <c r="J8" s="65"/>
      <c r="K8" s="65"/>
      <c r="L8" s="65"/>
      <c r="M8" s="65"/>
      <c r="N8" s="65"/>
    </row>
    <row r="9" spans="1:14" ht="12.75">
      <c r="A9" s="121" t="s">
        <v>117</v>
      </c>
      <c r="B9" s="121" t="s">
        <v>120</v>
      </c>
      <c r="C9" s="65"/>
      <c r="D9" s="65"/>
      <c r="E9" s="65"/>
      <c r="F9" s="65"/>
      <c r="G9" s="65"/>
      <c r="H9" s="65"/>
      <c r="I9" s="65"/>
      <c r="J9" s="65"/>
      <c r="K9" s="65"/>
      <c r="L9" s="65"/>
      <c r="M9" s="65"/>
      <c r="N9" s="65"/>
    </row>
    <row r="10" spans="1:14" ht="12.75">
      <c r="A10" s="121" t="s">
        <v>103</v>
      </c>
      <c r="B10" s="121" t="s">
        <v>129</v>
      </c>
      <c r="C10" s="65"/>
      <c r="D10" s="65"/>
      <c r="E10" s="65"/>
      <c r="F10" s="65"/>
      <c r="G10" s="65"/>
      <c r="H10" s="65"/>
      <c r="I10" s="65"/>
      <c r="J10" s="65"/>
      <c r="K10" s="65"/>
      <c r="L10" s="65"/>
      <c r="M10" s="65"/>
      <c r="N10" s="65"/>
    </row>
    <row r="11" spans="1:14" ht="12.75">
      <c r="A11" s="121" t="s">
        <v>118</v>
      </c>
      <c r="B11" s="121" t="s">
        <v>120</v>
      </c>
      <c r="C11" s="65"/>
      <c r="D11" s="65"/>
      <c r="E11" s="65"/>
      <c r="F11" s="65"/>
      <c r="G11" s="65"/>
      <c r="H11" s="65"/>
      <c r="I11" s="65"/>
      <c r="J11" s="65"/>
      <c r="K11" s="65"/>
      <c r="L11" s="65"/>
      <c r="M11" s="65"/>
      <c r="N11" s="65"/>
    </row>
    <row r="12" spans="1:14" ht="12">
      <c r="A12" s="65"/>
      <c r="B12" s="65"/>
      <c r="C12" s="65"/>
      <c r="D12" s="65"/>
      <c r="E12" s="65"/>
      <c r="F12" s="65"/>
      <c r="G12" s="65"/>
      <c r="H12" s="65"/>
      <c r="I12" s="65"/>
      <c r="J12" s="65"/>
      <c r="K12" s="65"/>
      <c r="L12" s="65"/>
      <c r="M12" s="65"/>
      <c r="N12" s="65"/>
    </row>
    <row r="13" spans="1:14" ht="63.75">
      <c r="A13" s="115" t="s">
        <v>92</v>
      </c>
      <c r="B13" s="115" t="s">
        <v>272</v>
      </c>
      <c r="C13" s="114" t="s">
        <v>120</v>
      </c>
      <c r="D13" s="114" t="s">
        <v>273</v>
      </c>
      <c r="E13" s="114" t="s">
        <v>274</v>
      </c>
      <c r="F13" s="114" t="s">
        <v>275</v>
      </c>
      <c r="G13" s="114" t="s">
        <v>276</v>
      </c>
      <c r="H13" s="65"/>
      <c r="I13" s="114" t="s">
        <v>144</v>
      </c>
      <c r="J13" s="114" t="s">
        <v>162</v>
      </c>
      <c r="K13" s="65"/>
      <c r="L13" s="65"/>
      <c r="M13" s="65"/>
      <c r="N13" s="65"/>
    </row>
    <row r="14" spans="1:14" ht="12.75">
      <c r="A14" s="111" t="s">
        <v>88</v>
      </c>
      <c r="B14" s="111" t="s">
        <v>2</v>
      </c>
      <c r="C14" s="112">
        <v>36890</v>
      </c>
      <c r="D14" s="112">
        <v>940</v>
      </c>
      <c r="E14" s="112">
        <v>770</v>
      </c>
      <c r="F14" s="112">
        <v>300</v>
      </c>
      <c r="G14" s="112">
        <v>870</v>
      </c>
      <c r="H14" s="65"/>
      <c r="I14" s="112">
        <f>G14</f>
        <v>870</v>
      </c>
      <c r="J14" s="112">
        <f>SUM(D14:F14)</f>
        <v>2010</v>
      </c>
      <c r="K14" s="65"/>
      <c r="L14" s="65"/>
      <c r="M14" s="65"/>
      <c r="N14" s="65"/>
    </row>
    <row r="15" spans="1:14" ht="12.75">
      <c r="A15" s="111" t="s">
        <v>87</v>
      </c>
      <c r="B15" s="111" t="s">
        <v>3</v>
      </c>
      <c r="C15" s="112">
        <v>200240</v>
      </c>
      <c r="D15" s="112">
        <v>2800</v>
      </c>
      <c r="E15" s="112">
        <v>3330</v>
      </c>
      <c r="F15" s="112">
        <v>1160</v>
      </c>
      <c r="G15" s="112">
        <v>11420</v>
      </c>
      <c r="H15" s="65"/>
      <c r="I15" s="112">
        <f aca="true" t="shared" si="0" ref="I15:I43">G15</f>
        <v>11420</v>
      </c>
      <c r="J15" s="112">
        <f aca="true" t="shared" si="1" ref="J15:J41">SUM(D15:F15)</f>
        <v>7290</v>
      </c>
      <c r="K15" s="65"/>
      <c r="L15" s="65"/>
      <c r="M15" s="65"/>
      <c r="N15" s="65"/>
    </row>
    <row r="16" spans="1:14" ht="12.75">
      <c r="A16" s="111" t="s">
        <v>86</v>
      </c>
      <c r="B16" s="111" t="s">
        <v>4</v>
      </c>
      <c r="C16" s="112">
        <v>26250</v>
      </c>
      <c r="D16" s="113" t="s">
        <v>42</v>
      </c>
      <c r="E16" s="112">
        <v>190</v>
      </c>
      <c r="F16" s="112">
        <v>220</v>
      </c>
      <c r="G16" s="112">
        <v>830</v>
      </c>
      <c r="H16" s="65"/>
      <c r="I16" s="112">
        <f t="shared" si="0"/>
        <v>830</v>
      </c>
      <c r="J16" s="112">
        <f t="shared" si="1"/>
        <v>410</v>
      </c>
      <c r="K16" s="65"/>
      <c r="L16" s="65"/>
      <c r="M16" s="65"/>
      <c r="N16" s="65"/>
    </row>
    <row r="17" spans="1:14" ht="12.75">
      <c r="A17" s="111" t="s">
        <v>85</v>
      </c>
      <c r="B17" s="111" t="s">
        <v>5</v>
      </c>
      <c r="C17" s="112">
        <v>35050</v>
      </c>
      <c r="D17" s="112">
        <v>290</v>
      </c>
      <c r="E17" s="112">
        <v>50</v>
      </c>
      <c r="F17" s="112">
        <v>80</v>
      </c>
      <c r="G17" s="112">
        <v>170</v>
      </c>
      <c r="H17" s="65"/>
      <c r="I17" s="112">
        <f t="shared" si="0"/>
        <v>170</v>
      </c>
      <c r="J17" s="112">
        <f t="shared" si="1"/>
        <v>420</v>
      </c>
      <c r="K17" s="65"/>
      <c r="L17" s="65"/>
      <c r="M17" s="65"/>
      <c r="N17" s="65"/>
    </row>
    <row r="18" spans="1:14" ht="12.75">
      <c r="A18" s="111" t="s">
        <v>84</v>
      </c>
      <c r="B18" s="111" t="s">
        <v>6</v>
      </c>
      <c r="C18" s="112">
        <v>276120</v>
      </c>
      <c r="D18" s="112">
        <v>3320</v>
      </c>
      <c r="E18" s="112">
        <v>940</v>
      </c>
      <c r="F18" s="112">
        <v>2280</v>
      </c>
      <c r="G18" s="112">
        <v>4850</v>
      </c>
      <c r="H18" s="65"/>
      <c r="I18" s="112">
        <f t="shared" si="0"/>
        <v>4850</v>
      </c>
      <c r="J18" s="112">
        <f t="shared" si="1"/>
        <v>6540</v>
      </c>
      <c r="K18" s="65"/>
      <c r="L18" s="65"/>
      <c r="M18" s="65"/>
      <c r="N18" s="65"/>
    </row>
    <row r="19" spans="1:14" ht="12.75">
      <c r="A19" s="111" t="s">
        <v>83</v>
      </c>
      <c r="B19" s="111" t="s">
        <v>7</v>
      </c>
      <c r="C19" s="112">
        <v>16700</v>
      </c>
      <c r="D19" s="112">
        <v>30</v>
      </c>
      <c r="E19" s="112">
        <v>180</v>
      </c>
      <c r="F19" s="112">
        <v>60</v>
      </c>
      <c r="G19" s="112">
        <v>240</v>
      </c>
      <c r="H19" s="65"/>
      <c r="I19" s="112">
        <f t="shared" si="0"/>
        <v>240</v>
      </c>
      <c r="J19" s="112">
        <f t="shared" si="1"/>
        <v>270</v>
      </c>
      <c r="K19" s="65"/>
      <c r="L19" s="65"/>
      <c r="M19" s="65"/>
      <c r="N19" s="65"/>
    </row>
    <row r="20" spans="1:14" ht="12.75">
      <c r="A20" s="111" t="s">
        <v>82</v>
      </c>
      <c r="B20" s="111" t="s">
        <v>8</v>
      </c>
      <c r="C20" s="112">
        <v>137560</v>
      </c>
      <c r="D20" s="112">
        <v>40</v>
      </c>
      <c r="E20" s="112">
        <v>20</v>
      </c>
      <c r="F20" s="112">
        <v>80</v>
      </c>
      <c r="G20" s="112">
        <v>40</v>
      </c>
      <c r="H20" s="65"/>
      <c r="I20" s="112">
        <f t="shared" si="0"/>
        <v>40</v>
      </c>
      <c r="J20" s="112">
        <f t="shared" si="1"/>
        <v>140</v>
      </c>
      <c r="K20" s="65"/>
      <c r="L20" s="65"/>
      <c r="M20" s="65"/>
      <c r="N20" s="65"/>
    </row>
    <row r="21" spans="1:14" ht="12.75">
      <c r="A21" s="111" t="s">
        <v>81</v>
      </c>
      <c r="B21" s="111" t="s">
        <v>9</v>
      </c>
      <c r="C21" s="112">
        <v>684860</v>
      </c>
      <c r="D21" s="112">
        <v>5910</v>
      </c>
      <c r="E21" s="112">
        <v>4740</v>
      </c>
      <c r="F21" s="112">
        <v>1550</v>
      </c>
      <c r="G21" s="112">
        <v>58600</v>
      </c>
      <c r="H21" s="65"/>
      <c r="I21" s="112">
        <f t="shared" si="0"/>
        <v>58600</v>
      </c>
      <c r="J21" s="112">
        <f t="shared" si="1"/>
        <v>12200</v>
      </c>
      <c r="K21" s="65"/>
      <c r="L21" s="65"/>
      <c r="M21" s="65"/>
      <c r="N21" s="65"/>
    </row>
    <row r="22" spans="1:14" ht="12.75">
      <c r="A22" s="111" t="s">
        <v>80</v>
      </c>
      <c r="B22" s="111" t="s">
        <v>10</v>
      </c>
      <c r="C22" s="112">
        <v>933060</v>
      </c>
      <c r="D22" s="112">
        <v>18250</v>
      </c>
      <c r="E22" s="112">
        <v>11360</v>
      </c>
      <c r="F22" s="112">
        <v>2230</v>
      </c>
      <c r="G22" s="112">
        <v>152220</v>
      </c>
      <c r="H22" s="65"/>
      <c r="I22" s="112">
        <f t="shared" si="0"/>
        <v>152220</v>
      </c>
      <c r="J22" s="112">
        <f t="shared" si="1"/>
        <v>31840</v>
      </c>
      <c r="K22" s="65"/>
      <c r="L22" s="65"/>
      <c r="M22" s="65"/>
      <c r="N22" s="65"/>
    </row>
    <row r="23" spans="1:14" ht="12.75">
      <c r="A23" s="111" t="s">
        <v>79</v>
      </c>
      <c r="B23" s="111" t="s">
        <v>11</v>
      </c>
      <c r="C23" s="112">
        <v>456490</v>
      </c>
      <c r="D23" s="112">
        <v>6230</v>
      </c>
      <c r="E23" s="112">
        <v>6640</v>
      </c>
      <c r="F23" s="112">
        <v>4150</v>
      </c>
      <c r="G23" s="112">
        <v>11400</v>
      </c>
      <c r="H23" s="65"/>
      <c r="I23" s="112">
        <f t="shared" si="0"/>
        <v>11400</v>
      </c>
      <c r="J23" s="112">
        <f t="shared" si="1"/>
        <v>17020</v>
      </c>
      <c r="K23" s="65"/>
      <c r="L23" s="65"/>
      <c r="M23" s="65"/>
      <c r="N23" s="65"/>
    </row>
    <row r="24" spans="1:14" ht="12.75">
      <c r="A24" s="111" t="s">
        <v>78</v>
      </c>
      <c r="B24" s="111" t="s">
        <v>12</v>
      </c>
      <c r="C24" s="112">
        <v>134000</v>
      </c>
      <c r="D24" s="112">
        <v>1060</v>
      </c>
      <c r="E24" s="112">
        <v>1170</v>
      </c>
      <c r="F24" s="112">
        <v>460</v>
      </c>
      <c r="G24" s="112">
        <v>6240</v>
      </c>
      <c r="H24" s="65"/>
      <c r="I24" s="112">
        <f t="shared" si="0"/>
        <v>6240</v>
      </c>
      <c r="J24" s="112">
        <f t="shared" si="1"/>
        <v>2690</v>
      </c>
      <c r="K24" s="65"/>
      <c r="L24" s="65"/>
      <c r="M24" s="65"/>
      <c r="N24" s="65"/>
    </row>
    <row r="25" spans="1:14" ht="12.75">
      <c r="A25" s="111" t="s">
        <v>77</v>
      </c>
      <c r="B25" s="111" t="s">
        <v>13</v>
      </c>
      <c r="C25" s="112">
        <v>1145710</v>
      </c>
      <c r="D25" s="112">
        <v>8740</v>
      </c>
      <c r="E25" s="112">
        <v>7870</v>
      </c>
      <c r="F25" s="112">
        <v>4880</v>
      </c>
      <c r="G25" s="112">
        <v>84180</v>
      </c>
      <c r="H25" s="65"/>
      <c r="I25" s="112">
        <f t="shared" si="0"/>
        <v>84180</v>
      </c>
      <c r="J25" s="112">
        <f t="shared" si="1"/>
        <v>21490</v>
      </c>
      <c r="K25" s="65"/>
      <c r="L25" s="65"/>
      <c r="M25" s="65"/>
      <c r="N25" s="65"/>
    </row>
    <row r="26" spans="1:14" ht="12.75">
      <c r="A26" s="111" t="s">
        <v>76</v>
      </c>
      <c r="B26" s="111" t="s">
        <v>14</v>
      </c>
      <c r="C26" s="112">
        <v>34930</v>
      </c>
      <c r="D26" s="112">
        <v>220</v>
      </c>
      <c r="E26" s="112">
        <v>1000</v>
      </c>
      <c r="F26" s="112">
        <v>150</v>
      </c>
      <c r="G26" s="112">
        <v>8790</v>
      </c>
      <c r="H26" s="65"/>
      <c r="I26" s="112">
        <f t="shared" si="0"/>
        <v>8790</v>
      </c>
      <c r="J26" s="112">
        <f t="shared" si="1"/>
        <v>1370</v>
      </c>
      <c r="K26" s="65"/>
      <c r="L26" s="65"/>
      <c r="M26" s="65"/>
      <c r="N26" s="65"/>
    </row>
    <row r="27" spans="1:14" ht="12.75">
      <c r="A27" s="111" t="s">
        <v>75</v>
      </c>
      <c r="B27" s="111" t="s">
        <v>15</v>
      </c>
      <c r="C27" s="112">
        <v>69930</v>
      </c>
      <c r="D27" s="112">
        <v>80</v>
      </c>
      <c r="E27" s="112">
        <v>750</v>
      </c>
      <c r="F27" s="112">
        <v>100</v>
      </c>
      <c r="G27" s="112">
        <v>1090</v>
      </c>
      <c r="H27" s="65"/>
      <c r="I27" s="112">
        <f t="shared" si="0"/>
        <v>1090</v>
      </c>
      <c r="J27" s="112">
        <f t="shared" si="1"/>
        <v>930</v>
      </c>
      <c r="K27" s="65"/>
      <c r="L27" s="65"/>
      <c r="M27" s="65"/>
      <c r="N27" s="65"/>
    </row>
    <row r="28" spans="1:14" ht="12.75">
      <c r="A28" s="111" t="s">
        <v>74</v>
      </c>
      <c r="B28" s="111" t="s">
        <v>16</v>
      </c>
      <c r="C28" s="112">
        <v>150320</v>
      </c>
      <c r="D28" s="112">
        <v>450</v>
      </c>
      <c r="E28" s="112">
        <v>3690</v>
      </c>
      <c r="F28" s="112">
        <v>580</v>
      </c>
      <c r="G28" s="112">
        <v>2890</v>
      </c>
      <c r="H28" s="65"/>
      <c r="I28" s="112">
        <f t="shared" si="0"/>
        <v>2890</v>
      </c>
      <c r="J28" s="112">
        <f t="shared" si="1"/>
        <v>4720</v>
      </c>
      <c r="K28" s="65"/>
      <c r="L28" s="65"/>
      <c r="M28" s="65"/>
      <c r="N28" s="65"/>
    </row>
    <row r="29" spans="1:14" ht="12.75">
      <c r="A29" s="111" t="s">
        <v>72</v>
      </c>
      <c r="B29" s="111" t="s">
        <v>18</v>
      </c>
      <c r="C29" s="112">
        <v>1950</v>
      </c>
      <c r="D29" s="113" t="s">
        <v>48</v>
      </c>
      <c r="E29" s="112">
        <v>10</v>
      </c>
      <c r="F29" s="113">
        <v>10</v>
      </c>
      <c r="G29" s="113">
        <v>20</v>
      </c>
      <c r="H29" s="65"/>
      <c r="I29" s="112">
        <f t="shared" si="0"/>
        <v>20</v>
      </c>
      <c r="J29" s="112">
        <f t="shared" si="1"/>
        <v>20</v>
      </c>
      <c r="K29" s="65"/>
      <c r="L29" s="65"/>
      <c r="M29" s="65"/>
      <c r="N29" s="65"/>
    </row>
    <row r="30" spans="1:14" ht="12.75">
      <c r="A30" s="111" t="s">
        <v>71</v>
      </c>
      <c r="B30" s="111" t="s">
        <v>19</v>
      </c>
      <c r="C30" s="112">
        <v>430000</v>
      </c>
      <c r="D30" s="112">
        <v>5250</v>
      </c>
      <c r="E30" s="112">
        <v>3630</v>
      </c>
      <c r="F30" s="112">
        <v>2000</v>
      </c>
      <c r="G30" s="112">
        <v>32860</v>
      </c>
      <c r="H30" s="65"/>
      <c r="I30" s="112">
        <f t="shared" si="0"/>
        <v>32860</v>
      </c>
      <c r="J30" s="112">
        <f t="shared" si="1"/>
        <v>10880</v>
      </c>
      <c r="K30" s="65"/>
      <c r="L30" s="65"/>
      <c r="M30" s="65"/>
      <c r="N30" s="65"/>
    </row>
    <row r="31" spans="1:14" ht="12.75">
      <c r="A31" s="111" t="s">
        <v>70</v>
      </c>
      <c r="B31" s="111" t="s">
        <v>20</v>
      </c>
      <c r="C31" s="112">
        <v>9310</v>
      </c>
      <c r="D31" s="112">
        <v>60</v>
      </c>
      <c r="E31" s="112">
        <v>1370</v>
      </c>
      <c r="F31" s="112">
        <v>110</v>
      </c>
      <c r="G31" s="112">
        <v>330</v>
      </c>
      <c r="H31" s="65"/>
      <c r="I31" s="112">
        <f t="shared" si="0"/>
        <v>330</v>
      </c>
      <c r="J31" s="112">
        <f t="shared" si="1"/>
        <v>1540</v>
      </c>
      <c r="K31" s="65"/>
      <c r="L31" s="65"/>
      <c r="M31" s="65"/>
      <c r="N31" s="65"/>
    </row>
    <row r="32" spans="1:14" ht="12.75">
      <c r="A32" s="111" t="s">
        <v>73</v>
      </c>
      <c r="B32" s="111" t="s">
        <v>17</v>
      </c>
      <c r="C32" s="112">
        <v>55680</v>
      </c>
      <c r="D32" s="112">
        <v>2890</v>
      </c>
      <c r="E32" s="112">
        <v>2190</v>
      </c>
      <c r="F32" s="112">
        <v>2390</v>
      </c>
      <c r="G32" s="112">
        <v>1470</v>
      </c>
      <c r="H32" s="65"/>
      <c r="I32" s="112">
        <f t="shared" si="0"/>
        <v>1470</v>
      </c>
      <c r="J32" s="112">
        <f t="shared" si="1"/>
        <v>7470</v>
      </c>
      <c r="K32" s="65"/>
      <c r="L32" s="65"/>
      <c r="M32" s="65"/>
      <c r="N32" s="65"/>
    </row>
    <row r="33" spans="1:14" ht="12.75">
      <c r="A33" s="111" t="s">
        <v>69</v>
      </c>
      <c r="B33" s="111" t="s">
        <v>21</v>
      </c>
      <c r="C33" s="112">
        <v>131800</v>
      </c>
      <c r="D33" s="112">
        <v>1070</v>
      </c>
      <c r="E33" s="112">
        <v>80</v>
      </c>
      <c r="F33" s="112">
        <v>430</v>
      </c>
      <c r="G33" s="112">
        <v>2310</v>
      </c>
      <c r="H33" s="65"/>
      <c r="I33" s="112">
        <f t="shared" si="0"/>
        <v>2310</v>
      </c>
      <c r="J33" s="112">
        <f t="shared" si="1"/>
        <v>1580</v>
      </c>
      <c r="K33" s="65"/>
      <c r="L33" s="65"/>
      <c r="M33" s="65"/>
      <c r="N33" s="65"/>
    </row>
    <row r="34" spans="1:14" ht="12.75">
      <c r="A34" s="111" t="s">
        <v>68</v>
      </c>
      <c r="B34" s="111" t="s">
        <v>22</v>
      </c>
      <c r="C34" s="112">
        <v>1410490</v>
      </c>
      <c r="D34" s="112">
        <v>9400</v>
      </c>
      <c r="E34" s="112">
        <v>7390</v>
      </c>
      <c r="F34" s="112">
        <v>9280</v>
      </c>
      <c r="G34" s="112">
        <v>56470</v>
      </c>
      <c r="H34" s="65"/>
      <c r="I34" s="112">
        <f t="shared" si="0"/>
        <v>56470</v>
      </c>
      <c r="J34" s="112">
        <f t="shared" si="1"/>
        <v>26070</v>
      </c>
      <c r="K34" s="65"/>
      <c r="L34" s="65"/>
      <c r="M34" s="65"/>
      <c r="N34" s="65"/>
    </row>
    <row r="35" spans="1:14" ht="12.75">
      <c r="A35" s="111" t="s">
        <v>67</v>
      </c>
      <c r="B35" s="111" t="s">
        <v>23</v>
      </c>
      <c r="C35" s="112">
        <v>258980</v>
      </c>
      <c r="D35" s="112">
        <v>1690</v>
      </c>
      <c r="E35" s="112">
        <v>5610</v>
      </c>
      <c r="F35" s="112">
        <v>1160</v>
      </c>
      <c r="G35" s="112">
        <v>27380</v>
      </c>
      <c r="H35" s="65"/>
      <c r="I35" s="112">
        <f t="shared" si="0"/>
        <v>27380</v>
      </c>
      <c r="J35" s="112">
        <f t="shared" si="1"/>
        <v>8460</v>
      </c>
      <c r="K35" s="65"/>
      <c r="L35" s="65"/>
      <c r="M35" s="65"/>
      <c r="N35" s="65"/>
    </row>
    <row r="36" spans="1:14" ht="12.75">
      <c r="A36" s="111" t="s">
        <v>66</v>
      </c>
      <c r="B36" s="111" t="s">
        <v>24</v>
      </c>
      <c r="C36" s="112">
        <v>3422030</v>
      </c>
      <c r="D36" s="112">
        <v>9160</v>
      </c>
      <c r="E36" s="112">
        <v>9420</v>
      </c>
      <c r="F36" s="112">
        <v>2420</v>
      </c>
      <c r="G36" s="112">
        <v>67750</v>
      </c>
      <c r="H36" s="65"/>
      <c r="I36" s="112">
        <f t="shared" si="0"/>
        <v>67750</v>
      </c>
      <c r="J36" s="112">
        <f t="shared" si="1"/>
        <v>21000</v>
      </c>
      <c r="K36" s="65"/>
      <c r="L36" s="65"/>
      <c r="M36" s="65"/>
      <c r="N36" s="65"/>
    </row>
    <row r="37" spans="1:14" ht="12.75">
      <c r="A37" s="111" t="s">
        <v>65</v>
      </c>
      <c r="B37" s="111" t="s">
        <v>25</v>
      </c>
      <c r="C37" s="112">
        <v>69900</v>
      </c>
      <c r="D37" s="112">
        <v>260</v>
      </c>
      <c r="E37" s="112">
        <v>60</v>
      </c>
      <c r="F37" s="112">
        <v>120</v>
      </c>
      <c r="G37" s="112">
        <v>2610</v>
      </c>
      <c r="H37" s="65"/>
      <c r="I37" s="112">
        <f t="shared" si="0"/>
        <v>2610</v>
      </c>
      <c r="J37" s="112">
        <f t="shared" si="1"/>
        <v>440</v>
      </c>
      <c r="K37" s="65"/>
      <c r="L37" s="65"/>
      <c r="M37" s="65"/>
      <c r="N37" s="65"/>
    </row>
    <row r="38" spans="1:14" ht="12.75">
      <c r="A38" s="111" t="s">
        <v>64</v>
      </c>
      <c r="B38" s="111" t="s">
        <v>26</v>
      </c>
      <c r="C38" s="112">
        <v>25660</v>
      </c>
      <c r="D38" s="112">
        <v>50</v>
      </c>
      <c r="E38" s="112">
        <v>30</v>
      </c>
      <c r="F38" s="112">
        <v>30</v>
      </c>
      <c r="G38" s="112">
        <v>260</v>
      </c>
      <c r="H38" s="65"/>
      <c r="I38" s="112">
        <f t="shared" si="0"/>
        <v>260</v>
      </c>
      <c r="J38" s="112">
        <f t="shared" si="1"/>
        <v>110</v>
      </c>
      <c r="K38" s="65"/>
      <c r="L38" s="65"/>
      <c r="M38" s="65"/>
      <c r="N38" s="65"/>
    </row>
    <row r="39" spans="1:14" ht="12.75">
      <c r="A39" s="111" t="s">
        <v>63</v>
      </c>
      <c r="B39" s="111" t="s">
        <v>27</v>
      </c>
      <c r="C39" s="112">
        <v>49710</v>
      </c>
      <c r="D39" s="112">
        <v>870</v>
      </c>
      <c r="E39" s="112">
        <v>760</v>
      </c>
      <c r="F39" s="112">
        <v>180</v>
      </c>
      <c r="G39" s="112">
        <v>350</v>
      </c>
      <c r="H39" s="65"/>
      <c r="I39" s="112">
        <f t="shared" si="0"/>
        <v>350</v>
      </c>
      <c r="J39" s="112">
        <f t="shared" si="1"/>
        <v>1810</v>
      </c>
      <c r="K39" s="65"/>
      <c r="L39" s="65"/>
      <c r="M39" s="65"/>
      <c r="N39" s="65"/>
    </row>
    <row r="40" spans="1:14" ht="12.75">
      <c r="A40" s="111" t="s">
        <v>62</v>
      </c>
      <c r="B40" s="111" t="s">
        <v>28</v>
      </c>
      <c r="C40" s="112">
        <v>62500</v>
      </c>
      <c r="D40" s="112">
        <v>610</v>
      </c>
      <c r="E40" s="112">
        <v>190</v>
      </c>
      <c r="F40" s="112">
        <v>90</v>
      </c>
      <c r="G40" s="112">
        <v>190</v>
      </c>
      <c r="H40" s="65"/>
      <c r="I40" s="112">
        <f t="shared" si="0"/>
        <v>190</v>
      </c>
      <c r="J40" s="112">
        <f t="shared" si="1"/>
        <v>890</v>
      </c>
      <c r="K40" s="65"/>
      <c r="L40" s="65"/>
      <c r="M40" s="65"/>
      <c r="N40" s="65"/>
    </row>
    <row r="41" spans="1:14" ht="12.75">
      <c r="A41" s="111" t="s">
        <v>61</v>
      </c>
      <c r="B41" s="111" t="s">
        <v>29</v>
      </c>
      <c r="C41" s="112">
        <v>183910</v>
      </c>
      <c r="D41" s="112">
        <v>880</v>
      </c>
      <c r="E41" s="112">
        <v>240</v>
      </c>
      <c r="F41" s="112">
        <v>680</v>
      </c>
      <c r="G41" s="112">
        <v>1610</v>
      </c>
      <c r="H41" s="65"/>
      <c r="I41" s="112">
        <f t="shared" si="0"/>
        <v>1610</v>
      </c>
      <c r="J41" s="112">
        <f t="shared" si="1"/>
        <v>1800</v>
      </c>
      <c r="K41" s="65"/>
      <c r="L41" s="65"/>
      <c r="M41" s="65"/>
      <c r="N41" s="65"/>
    </row>
    <row r="42" spans="1:14" ht="12.75">
      <c r="A42" s="111" t="s">
        <v>59</v>
      </c>
      <c r="B42" s="111" t="s">
        <v>31</v>
      </c>
      <c r="C42" s="113" t="s">
        <v>42</v>
      </c>
      <c r="D42" s="113" t="s">
        <v>42</v>
      </c>
      <c r="E42" s="113" t="s">
        <v>42</v>
      </c>
      <c r="F42" s="113" t="s">
        <v>42</v>
      </c>
      <c r="G42" s="113" t="s">
        <v>42</v>
      </c>
      <c r="H42" s="65"/>
      <c r="I42" s="112" t="str">
        <f t="shared" si="0"/>
        <v>:</v>
      </c>
      <c r="J42" s="104" t="s">
        <v>42</v>
      </c>
      <c r="K42" s="65"/>
      <c r="L42" s="65"/>
      <c r="M42" s="65"/>
      <c r="N42" s="65"/>
    </row>
    <row r="43" spans="1:14" ht="12.75">
      <c r="A43" s="111" t="s">
        <v>56</v>
      </c>
      <c r="B43" s="111" t="s">
        <v>34</v>
      </c>
      <c r="C43" s="113" t="s">
        <v>42</v>
      </c>
      <c r="D43" s="113" t="s">
        <v>42</v>
      </c>
      <c r="E43" s="113" t="s">
        <v>42</v>
      </c>
      <c r="F43" s="113" t="s">
        <v>42</v>
      </c>
      <c r="G43" s="113" t="s">
        <v>42</v>
      </c>
      <c r="H43" s="65"/>
      <c r="I43" s="112" t="str">
        <f t="shared" si="0"/>
        <v>:</v>
      </c>
      <c r="J43" s="104" t="s">
        <v>42</v>
      </c>
      <c r="K43" s="65"/>
      <c r="L43" s="65"/>
      <c r="M43" s="65"/>
      <c r="N43" s="65"/>
    </row>
    <row r="44" spans="1:14" ht="12">
      <c r="A44" s="65"/>
      <c r="B44" s="65"/>
      <c r="C44" s="65"/>
      <c r="D44" s="65"/>
      <c r="E44" s="65"/>
      <c r="F44" s="65"/>
      <c r="G44" s="65"/>
      <c r="H44" s="65"/>
      <c r="I44" s="65"/>
      <c r="J44" s="65"/>
      <c r="K44" s="65"/>
      <c r="L44" s="65"/>
      <c r="M44" s="65"/>
      <c r="N44" s="65"/>
    </row>
    <row r="45" spans="1:14" ht="12">
      <c r="A45" s="65"/>
      <c r="B45" s="65"/>
      <c r="C45" s="65"/>
      <c r="D45" s="65"/>
      <c r="E45" s="65"/>
      <c r="F45" s="65"/>
      <c r="G45" s="65"/>
      <c r="H45" s="65"/>
      <c r="I45" s="65"/>
      <c r="J45" s="65"/>
      <c r="K45" s="65"/>
      <c r="L45" s="65"/>
      <c r="M45" s="65"/>
      <c r="N45" s="65"/>
    </row>
    <row r="46" spans="1:14" ht="12">
      <c r="A46" s="65"/>
      <c r="B46" s="65"/>
      <c r="C46" s="65"/>
      <c r="D46" s="65"/>
      <c r="E46" s="65"/>
      <c r="F46" s="65"/>
      <c r="G46" s="65"/>
      <c r="H46" s="65"/>
      <c r="I46" s="65"/>
      <c r="J46" s="65"/>
      <c r="K46" s="65"/>
      <c r="L46" s="65"/>
      <c r="M46" s="65"/>
      <c r="N46" s="65"/>
    </row>
    <row r="47" spans="1:14" ht="12">
      <c r="A47" s="65"/>
      <c r="B47" s="65"/>
      <c r="C47" s="65"/>
      <c r="D47" s="65"/>
      <c r="E47" s="65"/>
      <c r="F47" s="65"/>
      <c r="G47" s="65"/>
      <c r="H47" s="65"/>
      <c r="I47" s="65"/>
      <c r="J47" s="65"/>
      <c r="K47" s="65"/>
      <c r="L47" s="65"/>
      <c r="M47" s="65"/>
      <c r="N47" s="65"/>
    </row>
    <row r="48" spans="1:14" ht="12">
      <c r="A48" s="65"/>
      <c r="B48" s="65"/>
      <c r="C48" s="65"/>
      <c r="D48" s="65"/>
      <c r="E48" s="65"/>
      <c r="F48" s="65"/>
      <c r="G48" s="65"/>
      <c r="H48" s="65"/>
      <c r="I48" s="65"/>
      <c r="J48" s="65"/>
      <c r="K48" s="65"/>
      <c r="L48" s="65"/>
      <c r="M48" s="65"/>
      <c r="N48" s="65"/>
    </row>
    <row r="49" spans="1:14" ht="12">
      <c r="A49" s="65"/>
      <c r="B49" s="65"/>
      <c r="C49" s="65"/>
      <c r="D49" s="65"/>
      <c r="E49" s="65"/>
      <c r="F49" s="65"/>
      <c r="G49" s="65"/>
      <c r="H49" s="65"/>
      <c r="I49" s="65"/>
      <c r="J49" s="65"/>
      <c r="K49" s="65"/>
      <c r="L49" s="65"/>
      <c r="M49" s="65"/>
      <c r="N49" s="65"/>
    </row>
    <row r="50" spans="1:14" ht="12">
      <c r="A50" s="65"/>
      <c r="B50" s="65"/>
      <c r="C50" s="65"/>
      <c r="D50" s="65"/>
      <c r="E50" s="65"/>
      <c r="F50" s="65"/>
      <c r="G50" s="65"/>
      <c r="H50" s="65"/>
      <c r="I50" s="65"/>
      <c r="J50" s="65"/>
      <c r="K50" s="65"/>
      <c r="L50" s="65"/>
      <c r="M50" s="65"/>
      <c r="N50" s="65"/>
    </row>
    <row r="51" spans="1:14" ht="12">
      <c r="A51" s="65"/>
      <c r="B51" s="65"/>
      <c r="C51" s="65"/>
      <c r="D51" s="65"/>
      <c r="E51" s="65"/>
      <c r="F51" s="65"/>
      <c r="G51" s="65"/>
      <c r="H51" s="65"/>
      <c r="I51" s="65"/>
      <c r="J51" s="65"/>
      <c r="K51" s="65"/>
      <c r="L51" s="65"/>
      <c r="M51" s="65"/>
      <c r="N51" s="65"/>
    </row>
    <row r="52" spans="1:14" ht="12">
      <c r="A52" s="65"/>
      <c r="B52" s="65"/>
      <c r="C52" s="65"/>
      <c r="D52" s="65"/>
      <c r="E52" s="65"/>
      <c r="F52" s="65"/>
      <c r="G52" s="65"/>
      <c r="H52" s="65"/>
      <c r="I52" s="65"/>
      <c r="J52" s="65"/>
      <c r="K52" s="65"/>
      <c r="L52" s="65"/>
      <c r="M52" s="65"/>
      <c r="N52" s="65"/>
    </row>
    <row r="53" spans="1:14" ht="12">
      <c r="A53" s="65"/>
      <c r="B53" s="65"/>
      <c r="C53" s="65"/>
      <c r="D53" s="65"/>
      <c r="E53" s="65"/>
      <c r="F53" s="65"/>
      <c r="G53" s="65"/>
      <c r="H53" s="65"/>
      <c r="I53" s="65"/>
      <c r="J53" s="65"/>
      <c r="K53" s="65"/>
      <c r="L53" s="65"/>
      <c r="M53" s="65"/>
      <c r="N53" s="65"/>
    </row>
    <row r="54" spans="1:14" ht="12">
      <c r="A54" s="65"/>
      <c r="B54" s="65"/>
      <c r="C54" s="65"/>
      <c r="D54" s="65"/>
      <c r="E54" s="65"/>
      <c r="F54" s="65"/>
      <c r="G54" s="65"/>
      <c r="H54" s="65"/>
      <c r="I54" s="65"/>
      <c r="J54" s="65"/>
      <c r="K54" s="65"/>
      <c r="L54" s="65"/>
      <c r="M54" s="65"/>
      <c r="N54" s="65"/>
    </row>
    <row r="55" spans="1:14" ht="12">
      <c r="A55" s="65"/>
      <c r="B55" s="65"/>
      <c r="C55" s="65"/>
      <c r="D55" s="65"/>
      <c r="E55" s="65"/>
      <c r="F55" s="65"/>
      <c r="G55" s="65"/>
      <c r="H55" s="65"/>
      <c r="I55" s="65"/>
      <c r="J55" s="65"/>
      <c r="K55" s="65"/>
      <c r="L55" s="65"/>
      <c r="M55" s="65"/>
      <c r="N55" s="65"/>
    </row>
    <row r="56" spans="1:14" ht="12">
      <c r="A56" s="65"/>
      <c r="B56" s="65"/>
      <c r="C56" s="65"/>
      <c r="D56" s="65"/>
      <c r="E56" s="65"/>
      <c r="F56" s="65"/>
      <c r="G56" s="65"/>
      <c r="H56" s="65"/>
      <c r="I56" s="65"/>
      <c r="J56" s="65"/>
      <c r="K56" s="65"/>
      <c r="L56" s="65"/>
      <c r="M56" s="65"/>
      <c r="N56" s="65"/>
    </row>
    <row r="57" spans="1:14" ht="12">
      <c r="A57" s="65"/>
      <c r="B57" s="65"/>
      <c r="C57" s="65"/>
      <c r="D57" s="65"/>
      <c r="E57" s="65"/>
      <c r="F57" s="65"/>
      <c r="G57" s="65"/>
      <c r="H57" s="65"/>
      <c r="I57" s="65"/>
      <c r="J57" s="65"/>
      <c r="K57" s="65"/>
      <c r="L57" s="65"/>
      <c r="M57" s="65"/>
      <c r="N57" s="65"/>
    </row>
    <row r="58" spans="1:14" ht="12">
      <c r="A58" s="65"/>
      <c r="B58" s="65"/>
      <c r="C58" s="65"/>
      <c r="D58" s="65"/>
      <c r="E58" s="65"/>
      <c r="F58" s="65"/>
      <c r="G58" s="65"/>
      <c r="H58" s="65"/>
      <c r="I58" s="65"/>
      <c r="J58" s="65"/>
      <c r="K58" s="65"/>
      <c r="L58" s="65"/>
      <c r="M58" s="65"/>
      <c r="N58" s="65"/>
    </row>
    <row r="59" spans="1:14" ht="12">
      <c r="A59" s="65"/>
      <c r="B59" s="65"/>
      <c r="C59" s="65"/>
      <c r="D59" s="65"/>
      <c r="E59" s="65"/>
      <c r="F59" s="65"/>
      <c r="G59" s="65"/>
      <c r="H59" s="65"/>
      <c r="I59" s="65"/>
      <c r="J59" s="65"/>
      <c r="K59" s="65"/>
      <c r="L59" s="65"/>
      <c r="M59" s="65"/>
      <c r="N59" s="65"/>
    </row>
    <row r="60" spans="1:14" ht="12">
      <c r="A60" s="65"/>
      <c r="B60" s="65"/>
      <c r="C60" s="65"/>
      <c r="D60" s="65"/>
      <c r="E60" s="65"/>
      <c r="F60" s="65"/>
      <c r="G60" s="65"/>
      <c r="H60" s="65"/>
      <c r="I60" s="65"/>
      <c r="J60" s="65"/>
      <c r="K60" s="65"/>
      <c r="L60" s="65"/>
      <c r="M60" s="65"/>
      <c r="N60" s="65"/>
    </row>
    <row r="61" spans="1:14" ht="12">
      <c r="A61" s="65"/>
      <c r="B61" s="65"/>
      <c r="C61" s="65"/>
      <c r="D61" s="65"/>
      <c r="E61" s="65"/>
      <c r="F61" s="65"/>
      <c r="G61" s="65"/>
      <c r="H61" s="65"/>
      <c r="I61" s="65"/>
      <c r="J61" s="65"/>
      <c r="K61" s="65"/>
      <c r="L61" s="65"/>
      <c r="M61" s="65"/>
      <c r="N61" s="65"/>
    </row>
    <row r="62" spans="1:14" ht="12">
      <c r="A62" s="65"/>
      <c r="B62" s="65"/>
      <c r="C62" s="65"/>
      <c r="D62" s="65"/>
      <c r="E62" s="65"/>
      <c r="F62" s="65"/>
      <c r="G62" s="65"/>
      <c r="H62" s="65"/>
      <c r="I62" s="65"/>
      <c r="J62" s="65"/>
      <c r="K62" s="65"/>
      <c r="L62" s="65"/>
      <c r="M62" s="65"/>
      <c r="N62" s="65"/>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topLeftCell="A1"/>
  </sheetViews>
  <sheetFormatPr defaultColWidth="9.140625" defaultRowHeight="12"/>
  <cols>
    <col min="1" max="1" width="9.140625" style="16" customWidth="1"/>
    <col min="2" max="2" width="25.00390625" style="16" customWidth="1"/>
    <col min="3" max="9" width="24.00390625" style="16" customWidth="1"/>
    <col min="10" max="10" width="9.140625" style="16" customWidth="1"/>
    <col min="11" max="12" width="12.7109375" style="16" customWidth="1"/>
    <col min="13" max="16384" width="9.140625" style="16" customWidth="1"/>
  </cols>
  <sheetData>
    <row r="1" spans="1:9" ht="12">
      <c r="A1" s="64" t="s">
        <v>98</v>
      </c>
      <c r="B1" s="65"/>
      <c r="C1" s="65"/>
      <c r="D1" s="65"/>
      <c r="E1" s="65"/>
      <c r="F1" s="65"/>
      <c r="G1" s="65"/>
      <c r="H1" s="65"/>
      <c r="I1" s="65"/>
    </row>
    <row r="2" spans="1:9" ht="12">
      <c r="A2" s="65"/>
      <c r="B2" s="65"/>
      <c r="C2" s="65"/>
      <c r="D2" s="65"/>
      <c r="E2" s="65"/>
      <c r="F2" s="65"/>
      <c r="G2" s="65"/>
      <c r="H2" s="65"/>
      <c r="I2" s="65"/>
    </row>
    <row r="3" spans="1:9" ht="12">
      <c r="A3" s="64" t="s">
        <v>97</v>
      </c>
      <c r="B3" s="95">
        <v>43658.53192129629</v>
      </c>
      <c r="C3" s="65"/>
      <c r="D3" s="65"/>
      <c r="E3" s="65"/>
      <c r="F3" s="65"/>
      <c r="G3" s="65"/>
      <c r="H3" s="65"/>
      <c r="I3" s="65"/>
    </row>
    <row r="4" spans="1:9" ht="12">
      <c r="A4" s="64" t="s">
        <v>96</v>
      </c>
      <c r="B4" s="95">
        <v>43671.639986875</v>
      </c>
      <c r="C4" s="65"/>
      <c r="D4" s="65"/>
      <c r="E4" s="65"/>
      <c r="F4" s="65"/>
      <c r="G4" s="65"/>
      <c r="H4" s="65"/>
      <c r="I4" s="65"/>
    </row>
    <row r="5" spans="1:9" ht="12">
      <c r="A5" s="64" t="s">
        <v>95</v>
      </c>
      <c r="B5" s="64" t="s">
        <v>94</v>
      </c>
      <c r="C5" s="65"/>
      <c r="D5" s="65"/>
      <c r="E5" s="65"/>
      <c r="F5" s="65"/>
      <c r="G5" s="65"/>
      <c r="H5" s="65"/>
      <c r="I5" s="65"/>
    </row>
    <row r="6" spans="1:9" ht="12">
      <c r="A6" s="65"/>
      <c r="B6" s="65"/>
      <c r="C6" s="65"/>
      <c r="D6" s="65"/>
      <c r="E6" s="65"/>
      <c r="F6" s="65"/>
      <c r="G6" s="65"/>
      <c r="H6" s="65"/>
      <c r="I6" s="65"/>
    </row>
    <row r="7" spans="1:9" ht="12">
      <c r="A7" s="64" t="s">
        <v>93</v>
      </c>
      <c r="B7" s="64" t="s">
        <v>174</v>
      </c>
      <c r="C7" s="65"/>
      <c r="D7" s="65"/>
      <c r="E7" s="65"/>
      <c r="F7" s="65"/>
      <c r="G7" s="65"/>
      <c r="H7" s="65"/>
      <c r="I7" s="65"/>
    </row>
    <row r="8" spans="1:9" ht="12">
      <c r="A8" s="64" t="s">
        <v>105</v>
      </c>
      <c r="B8" s="64" t="s">
        <v>90</v>
      </c>
      <c r="C8" s="65"/>
      <c r="D8" s="65"/>
      <c r="E8" s="65"/>
      <c r="F8" s="65"/>
      <c r="G8" s="65"/>
      <c r="H8" s="65"/>
      <c r="I8" s="65"/>
    </row>
    <row r="9" spans="1:9" ht="12">
      <c r="A9" s="65"/>
      <c r="B9" s="65"/>
      <c r="C9" s="65"/>
      <c r="D9" s="65"/>
      <c r="E9" s="65"/>
      <c r="F9" s="65"/>
      <c r="G9" s="65"/>
      <c r="H9" s="65"/>
      <c r="I9" s="65"/>
    </row>
    <row r="10" spans="1:12" ht="12">
      <c r="A10" s="66" t="s">
        <v>92</v>
      </c>
      <c r="B10" s="66" t="s">
        <v>164</v>
      </c>
      <c r="C10" s="66" t="s">
        <v>165</v>
      </c>
      <c r="D10" s="66" t="s">
        <v>179</v>
      </c>
      <c r="E10" s="66" t="s">
        <v>175</v>
      </c>
      <c r="F10" s="66" t="s">
        <v>140</v>
      </c>
      <c r="G10" s="66" t="s">
        <v>180</v>
      </c>
      <c r="H10" s="66" t="s">
        <v>176</v>
      </c>
      <c r="I10" s="66" t="s">
        <v>181</v>
      </c>
      <c r="K10" s="96" t="s">
        <v>144</v>
      </c>
      <c r="L10" s="96" t="s">
        <v>162</v>
      </c>
    </row>
    <row r="11" spans="1:12" ht="12">
      <c r="A11" s="66" t="s">
        <v>89</v>
      </c>
      <c r="B11" s="66" t="s">
        <v>1</v>
      </c>
      <c r="C11" s="67">
        <v>2231.23</v>
      </c>
      <c r="D11" s="67">
        <v>11469.08</v>
      </c>
      <c r="E11" s="68" t="s">
        <v>42</v>
      </c>
      <c r="F11" s="67">
        <v>502.84</v>
      </c>
      <c r="G11" s="67">
        <v>3142.09</v>
      </c>
      <c r="H11" s="67">
        <v>93.38</v>
      </c>
      <c r="I11" s="67">
        <v>5050.53</v>
      </c>
      <c r="K11" s="67">
        <f>D11-G11-I11+H11</f>
        <v>3369.84</v>
      </c>
      <c r="L11" s="67">
        <f aca="true" t="shared" si="0" ref="L11:L49">C11</f>
        <v>2231.23</v>
      </c>
    </row>
    <row r="12" spans="1:12" ht="12">
      <c r="A12" s="66" t="s">
        <v>88</v>
      </c>
      <c r="B12" s="66" t="s">
        <v>2</v>
      </c>
      <c r="C12" s="67">
        <v>66.26</v>
      </c>
      <c r="D12" s="67">
        <v>18.35</v>
      </c>
      <c r="E12" s="67">
        <v>18.1</v>
      </c>
      <c r="F12" s="67">
        <v>0</v>
      </c>
      <c r="G12" s="67">
        <v>0.24</v>
      </c>
      <c r="H12" s="67">
        <v>0</v>
      </c>
      <c r="I12" s="67">
        <v>0</v>
      </c>
      <c r="K12" s="67">
        <f>D12-G12-I12+H12</f>
        <v>18.110000000000003</v>
      </c>
      <c r="L12" s="67">
        <f t="shared" si="0"/>
        <v>66.26</v>
      </c>
    </row>
    <row r="13" spans="1:12" ht="12">
      <c r="A13" s="66" t="s">
        <v>87</v>
      </c>
      <c r="B13" s="66" t="s">
        <v>3</v>
      </c>
      <c r="C13" s="67">
        <v>28.74</v>
      </c>
      <c r="D13" s="67">
        <v>71</v>
      </c>
      <c r="E13" s="67">
        <v>36.89</v>
      </c>
      <c r="F13" s="67">
        <v>0</v>
      </c>
      <c r="G13" s="67">
        <v>34.11</v>
      </c>
      <c r="H13" s="67">
        <v>2.13</v>
      </c>
      <c r="I13" s="67">
        <v>0</v>
      </c>
      <c r="K13" s="67">
        <f>D13-G13-I13+H13</f>
        <v>39.02</v>
      </c>
      <c r="L13" s="67">
        <f t="shared" si="0"/>
        <v>28.74</v>
      </c>
    </row>
    <row r="14" spans="1:12" ht="12">
      <c r="A14" s="66" t="s">
        <v>86</v>
      </c>
      <c r="B14" s="66" t="s">
        <v>4</v>
      </c>
      <c r="C14" s="67">
        <v>10.93</v>
      </c>
      <c r="D14" s="67">
        <v>30.26</v>
      </c>
      <c r="E14" s="67">
        <v>14.45</v>
      </c>
      <c r="F14" s="67">
        <v>0</v>
      </c>
      <c r="G14" s="67">
        <v>15.81</v>
      </c>
      <c r="H14" s="67">
        <v>0</v>
      </c>
      <c r="I14" s="67">
        <v>0</v>
      </c>
      <c r="K14" s="67">
        <f>D14-G14-I14+H14</f>
        <v>14.450000000000001</v>
      </c>
      <c r="L14" s="67">
        <f t="shared" si="0"/>
        <v>10.93</v>
      </c>
    </row>
    <row r="15" spans="1:12" ht="12">
      <c r="A15" s="66" t="s">
        <v>85</v>
      </c>
      <c r="B15" s="66" t="s">
        <v>5</v>
      </c>
      <c r="C15" s="67">
        <v>12.48</v>
      </c>
      <c r="D15" s="67">
        <v>3.15</v>
      </c>
      <c r="E15" s="67">
        <v>3.15</v>
      </c>
      <c r="F15" s="67">
        <v>0</v>
      </c>
      <c r="G15" s="67">
        <v>0</v>
      </c>
      <c r="H15" s="67">
        <v>0</v>
      </c>
      <c r="I15" s="67">
        <v>0</v>
      </c>
      <c r="K15" s="67">
        <f>D15-G15-I15+H15</f>
        <v>3.15</v>
      </c>
      <c r="L15" s="67">
        <f t="shared" si="0"/>
        <v>12.48</v>
      </c>
    </row>
    <row r="16" spans="1:12" ht="12">
      <c r="A16" s="66" t="s">
        <v>84</v>
      </c>
      <c r="B16" s="66" t="s">
        <v>6</v>
      </c>
      <c r="C16" s="67">
        <v>139.12</v>
      </c>
      <c r="D16" s="67">
        <v>159.45</v>
      </c>
      <c r="E16" s="67">
        <v>59.01</v>
      </c>
      <c r="F16" s="67">
        <v>0</v>
      </c>
      <c r="G16" s="68" t="s">
        <v>42</v>
      </c>
      <c r="H16" s="68" t="s">
        <v>42</v>
      </c>
      <c r="I16" s="67">
        <v>0</v>
      </c>
      <c r="K16" s="97">
        <f>E16</f>
        <v>59.01</v>
      </c>
      <c r="L16" s="67">
        <f t="shared" si="0"/>
        <v>139.12</v>
      </c>
    </row>
    <row r="17" spans="1:12" ht="12">
      <c r="A17" s="66" t="s">
        <v>83</v>
      </c>
      <c r="B17" s="66" t="s">
        <v>7</v>
      </c>
      <c r="C17" s="67">
        <v>2.88</v>
      </c>
      <c r="D17" s="67">
        <v>1.86</v>
      </c>
      <c r="E17" s="67">
        <v>1.86</v>
      </c>
      <c r="F17" s="67">
        <v>0</v>
      </c>
      <c r="G17" s="67">
        <v>0</v>
      </c>
      <c r="H17" s="67">
        <v>0</v>
      </c>
      <c r="I17" s="67">
        <v>0</v>
      </c>
      <c r="K17" s="67">
        <f aca="true" t="shared" si="1" ref="K17:K40">D17-G17-I17+H17</f>
        <v>1.86</v>
      </c>
      <c r="L17" s="67">
        <f t="shared" si="0"/>
        <v>2.88</v>
      </c>
    </row>
    <row r="18" spans="1:12" ht="12">
      <c r="A18" s="66" t="s">
        <v>82</v>
      </c>
      <c r="B18" s="66" t="s">
        <v>8</v>
      </c>
      <c r="C18" s="67">
        <v>4.47</v>
      </c>
      <c r="D18" s="67">
        <v>0.76</v>
      </c>
      <c r="E18" s="67">
        <v>0.76</v>
      </c>
      <c r="F18" s="67">
        <v>0</v>
      </c>
      <c r="G18" s="67">
        <v>0</v>
      </c>
      <c r="H18" s="67">
        <v>0</v>
      </c>
      <c r="I18" s="67">
        <v>0</v>
      </c>
      <c r="K18" s="67">
        <f t="shared" si="1"/>
        <v>0.76</v>
      </c>
      <c r="L18" s="67">
        <f t="shared" si="0"/>
        <v>4.47</v>
      </c>
    </row>
    <row r="19" spans="1:12" ht="12">
      <c r="A19" s="66" t="s">
        <v>81</v>
      </c>
      <c r="B19" s="66" t="s">
        <v>9</v>
      </c>
      <c r="C19" s="67">
        <v>84.17</v>
      </c>
      <c r="D19" s="67">
        <v>1225.38</v>
      </c>
      <c r="E19" s="67">
        <v>135.5</v>
      </c>
      <c r="F19" s="67">
        <v>43.47</v>
      </c>
      <c r="G19" s="67">
        <v>101.75</v>
      </c>
      <c r="H19" s="67">
        <v>15.92</v>
      </c>
      <c r="I19" s="67">
        <v>939.2</v>
      </c>
      <c r="K19" s="67">
        <f t="shared" si="1"/>
        <v>200.35000000000005</v>
      </c>
      <c r="L19" s="67">
        <f t="shared" si="0"/>
        <v>84.17</v>
      </c>
    </row>
    <row r="20" spans="1:12" ht="12">
      <c r="A20" s="66" t="s">
        <v>80</v>
      </c>
      <c r="B20" s="66" t="s">
        <v>10</v>
      </c>
      <c r="C20" s="67">
        <v>386.9</v>
      </c>
      <c r="D20" s="67">
        <v>4830</v>
      </c>
      <c r="E20" s="67">
        <v>994.46</v>
      </c>
      <c r="F20" s="67">
        <v>294.26</v>
      </c>
      <c r="G20" s="67">
        <v>937.76</v>
      </c>
      <c r="H20" s="67">
        <v>14.42</v>
      </c>
      <c r="I20" s="67">
        <v>2554.83</v>
      </c>
      <c r="K20" s="67">
        <f t="shared" si="1"/>
        <v>1351.83</v>
      </c>
      <c r="L20" s="67">
        <f t="shared" si="0"/>
        <v>386.9</v>
      </c>
    </row>
    <row r="21" spans="1:12" ht="12">
      <c r="A21" s="66" t="s">
        <v>79</v>
      </c>
      <c r="B21" s="66" t="s">
        <v>11</v>
      </c>
      <c r="C21" s="67">
        <v>262.51</v>
      </c>
      <c r="D21" s="67">
        <v>931.69</v>
      </c>
      <c r="E21" s="67">
        <v>159.57</v>
      </c>
      <c r="F21" s="67">
        <v>4.27</v>
      </c>
      <c r="G21" s="67">
        <v>750.46</v>
      </c>
      <c r="H21" s="67">
        <v>5.1</v>
      </c>
      <c r="I21" s="67">
        <v>17.38</v>
      </c>
      <c r="K21" s="67">
        <f t="shared" si="1"/>
        <v>168.95000000000002</v>
      </c>
      <c r="L21" s="67">
        <f t="shared" si="0"/>
        <v>262.51</v>
      </c>
    </row>
    <row r="22" spans="1:12" ht="12">
      <c r="A22" s="66" t="s">
        <v>78</v>
      </c>
      <c r="B22" s="66" t="s">
        <v>12</v>
      </c>
      <c r="C22" s="67">
        <v>9.79</v>
      </c>
      <c r="D22" s="67">
        <v>68.7</v>
      </c>
      <c r="E22" s="67">
        <v>26.06</v>
      </c>
      <c r="F22" s="67">
        <v>2.06</v>
      </c>
      <c r="G22" s="67">
        <v>21.9</v>
      </c>
      <c r="H22" s="67">
        <v>0.3</v>
      </c>
      <c r="I22" s="67">
        <v>18.68</v>
      </c>
      <c r="K22" s="67">
        <f t="shared" si="1"/>
        <v>28.420000000000005</v>
      </c>
      <c r="L22" s="67">
        <f t="shared" si="0"/>
        <v>9.79</v>
      </c>
    </row>
    <row r="23" spans="1:12" ht="12">
      <c r="A23" s="66" t="s">
        <v>77</v>
      </c>
      <c r="B23" s="66" t="s">
        <v>13</v>
      </c>
      <c r="C23" s="67">
        <v>397.36</v>
      </c>
      <c r="D23" s="67">
        <v>2372.91</v>
      </c>
      <c r="E23" s="68" t="s">
        <v>42</v>
      </c>
      <c r="F23" s="67">
        <v>135.36</v>
      </c>
      <c r="G23" s="67">
        <v>675.26</v>
      </c>
      <c r="H23" s="67">
        <v>43.14</v>
      </c>
      <c r="I23" s="67">
        <v>1149.47</v>
      </c>
      <c r="K23" s="67">
        <f t="shared" si="1"/>
        <v>591.3199999999998</v>
      </c>
      <c r="L23" s="67">
        <f t="shared" si="0"/>
        <v>397.36</v>
      </c>
    </row>
    <row r="24" spans="1:12" ht="12">
      <c r="A24" s="66" t="s">
        <v>76</v>
      </c>
      <c r="B24" s="66" t="s">
        <v>14</v>
      </c>
      <c r="C24" s="67">
        <v>2.84</v>
      </c>
      <c r="D24" s="67">
        <v>25.42</v>
      </c>
      <c r="E24" s="67">
        <v>4.76</v>
      </c>
      <c r="F24" s="67">
        <v>2.92</v>
      </c>
      <c r="G24" s="67">
        <v>5.93</v>
      </c>
      <c r="H24" s="67">
        <v>0.61</v>
      </c>
      <c r="I24" s="67">
        <v>10.83</v>
      </c>
      <c r="K24" s="67">
        <f t="shared" si="1"/>
        <v>9.270000000000001</v>
      </c>
      <c r="L24" s="67">
        <f t="shared" si="0"/>
        <v>2.84</v>
      </c>
    </row>
    <row r="25" spans="1:12" ht="12">
      <c r="A25" s="66" t="s">
        <v>75</v>
      </c>
      <c r="B25" s="66" t="s">
        <v>15</v>
      </c>
      <c r="C25" s="67">
        <v>2.9</v>
      </c>
      <c r="D25" s="67">
        <v>5.5</v>
      </c>
      <c r="E25" s="67">
        <v>5.5</v>
      </c>
      <c r="F25" s="67">
        <v>0</v>
      </c>
      <c r="G25" s="67">
        <v>0</v>
      </c>
      <c r="H25" s="67">
        <v>0</v>
      </c>
      <c r="I25" s="67">
        <v>0</v>
      </c>
      <c r="K25" s="67">
        <f t="shared" si="1"/>
        <v>5.5</v>
      </c>
      <c r="L25" s="67">
        <f t="shared" si="0"/>
        <v>2.9</v>
      </c>
    </row>
    <row r="26" spans="1:12" ht="12">
      <c r="A26" s="66" t="s">
        <v>74</v>
      </c>
      <c r="B26" s="66" t="s">
        <v>16</v>
      </c>
      <c r="C26" s="67">
        <v>10.97</v>
      </c>
      <c r="D26" s="67">
        <v>21.57</v>
      </c>
      <c r="E26" s="67">
        <v>21.57</v>
      </c>
      <c r="F26" s="67">
        <v>0</v>
      </c>
      <c r="G26" s="67">
        <v>0</v>
      </c>
      <c r="H26" s="67">
        <v>0</v>
      </c>
      <c r="I26" s="67">
        <v>0</v>
      </c>
      <c r="K26" s="67">
        <f t="shared" si="1"/>
        <v>21.57</v>
      </c>
      <c r="L26" s="67">
        <f t="shared" si="0"/>
        <v>10.97</v>
      </c>
    </row>
    <row r="27" spans="1:12" ht="12">
      <c r="A27" s="66" t="s">
        <v>72</v>
      </c>
      <c r="B27" s="66" t="s">
        <v>18</v>
      </c>
      <c r="C27" s="67">
        <v>0.14</v>
      </c>
      <c r="D27" s="67">
        <v>1.61</v>
      </c>
      <c r="E27" s="67">
        <v>0.34</v>
      </c>
      <c r="F27" s="67">
        <v>0</v>
      </c>
      <c r="G27" s="67">
        <v>1.26</v>
      </c>
      <c r="H27" s="67">
        <v>0.01</v>
      </c>
      <c r="I27" s="67">
        <v>0</v>
      </c>
      <c r="K27" s="67">
        <f t="shared" si="1"/>
        <v>0.3600000000000001</v>
      </c>
      <c r="L27" s="67">
        <f t="shared" si="0"/>
        <v>0.14</v>
      </c>
    </row>
    <row r="28" spans="1:12" ht="12">
      <c r="A28" s="66" t="s">
        <v>71</v>
      </c>
      <c r="B28" s="66" t="s">
        <v>19</v>
      </c>
      <c r="C28" s="67">
        <v>94.9</v>
      </c>
      <c r="D28" s="67">
        <v>149.22</v>
      </c>
      <c r="E28" s="67">
        <v>82</v>
      </c>
      <c r="F28" s="67">
        <v>0</v>
      </c>
      <c r="G28" s="67">
        <v>67.08</v>
      </c>
      <c r="H28" s="67">
        <v>2.41</v>
      </c>
      <c r="I28" s="67">
        <v>0</v>
      </c>
      <c r="K28" s="67">
        <f t="shared" si="1"/>
        <v>84.55</v>
      </c>
      <c r="L28" s="67">
        <f t="shared" si="0"/>
        <v>94.9</v>
      </c>
    </row>
    <row r="29" spans="1:12" ht="12">
      <c r="A29" s="66" t="s">
        <v>70</v>
      </c>
      <c r="B29" s="66" t="s">
        <v>20</v>
      </c>
      <c r="C29" s="67">
        <v>0</v>
      </c>
      <c r="D29" s="67">
        <v>1.26</v>
      </c>
      <c r="E29" s="67">
        <v>0</v>
      </c>
      <c r="F29" s="67">
        <v>0</v>
      </c>
      <c r="G29" s="67">
        <v>0.68</v>
      </c>
      <c r="H29" s="67">
        <v>0.05</v>
      </c>
      <c r="I29" s="67">
        <v>0</v>
      </c>
      <c r="K29" s="67">
        <f t="shared" si="1"/>
        <v>0.63</v>
      </c>
      <c r="L29" s="67">
        <f t="shared" si="0"/>
        <v>0</v>
      </c>
    </row>
    <row r="30" spans="1:12" ht="12">
      <c r="A30" s="66" t="s">
        <v>73</v>
      </c>
      <c r="B30" s="66" t="s">
        <v>17</v>
      </c>
      <c r="C30" s="67">
        <v>94.19</v>
      </c>
      <c r="D30" s="67">
        <v>19.4</v>
      </c>
      <c r="E30" s="67">
        <v>19.2</v>
      </c>
      <c r="F30" s="67">
        <v>0</v>
      </c>
      <c r="G30" s="67">
        <v>0.16</v>
      </c>
      <c r="H30" s="67">
        <v>0</v>
      </c>
      <c r="I30" s="67">
        <v>0</v>
      </c>
      <c r="K30" s="67">
        <f t="shared" si="1"/>
        <v>19.24</v>
      </c>
      <c r="L30" s="67">
        <f t="shared" si="0"/>
        <v>94.19</v>
      </c>
    </row>
    <row r="31" spans="1:12" ht="12">
      <c r="A31" s="66" t="s">
        <v>69</v>
      </c>
      <c r="B31" s="66" t="s">
        <v>21</v>
      </c>
      <c r="C31" s="67">
        <v>18.91</v>
      </c>
      <c r="D31" s="67">
        <v>59.18</v>
      </c>
      <c r="E31" s="67">
        <v>9.24</v>
      </c>
      <c r="F31" s="67">
        <v>0</v>
      </c>
      <c r="G31" s="67">
        <v>48.05</v>
      </c>
      <c r="H31" s="67">
        <v>0</v>
      </c>
      <c r="I31" s="67">
        <v>0</v>
      </c>
      <c r="K31" s="67">
        <f t="shared" si="1"/>
        <v>11.130000000000003</v>
      </c>
      <c r="L31" s="67">
        <f t="shared" si="0"/>
        <v>18.91</v>
      </c>
    </row>
    <row r="32" spans="1:12" ht="12">
      <c r="A32" s="66" t="s">
        <v>68</v>
      </c>
      <c r="B32" s="66" t="s">
        <v>22</v>
      </c>
      <c r="C32" s="67">
        <v>241.82</v>
      </c>
      <c r="D32" s="67">
        <v>324.12</v>
      </c>
      <c r="E32" s="67">
        <v>323.45</v>
      </c>
      <c r="F32" s="67">
        <v>0</v>
      </c>
      <c r="G32" s="67">
        <v>0.67</v>
      </c>
      <c r="H32" s="67">
        <v>0</v>
      </c>
      <c r="I32" s="67">
        <v>0</v>
      </c>
      <c r="K32" s="67">
        <f t="shared" si="1"/>
        <v>323.45</v>
      </c>
      <c r="L32" s="67">
        <f t="shared" si="0"/>
        <v>241.82</v>
      </c>
    </row>
    <row r="33" spans="1:12" ht="12">
      <c r="A33" s="66" t="s">
        <v>67</v>
      </c>
      <c r="B33" s="66" t="s">
        <v>23</v>
      </c>
      <c r="C33" s="67">
        <v>54.2</v>
      </c>
      <c r="D33" s="67">
        <v>767.71</v>
      </c>
      <c r="E33" s="67">
        <v>193.73</v>
      </c>
      <c r="F33" s="67">
        <v>20.51</v>
      </c>
      <c r="G33" s="67">
        <v>178.84</v>
      </c>
      <c r="H33" s="67">
        <v>2.04</v>
      </c>
      <c r="I33" s="67">
        <v>358.89</v>
      </c>
      <c r="K33" s="67">
        <f t="shared" si="1"/>
        <v>232.02</v>
      </c>
      <c r="L33" s="67">
        <f t="shared" si="0"/>
        <v>54.2</v>
      </c>
    </row>
    <row r="34" spans="1:12" ht="12">
      <c r="A34" s="66" t="s">
        <v>66</v>
      </c>
      <c r="B34" s="66" t="s">
        <v>24</v>
      </c>
      <c r="C34" s="67">
        <v>141.81</v>
      </c>
      <c r="D34" s="67">
        <v>314.87</v>
      </c>
      <c r="E34" s="67">
        <v>139.55</v>
      </c>
      <c r="F34" s="67">
        <v>0</v>
      </c>
      <c r="G34" s="67">
        <v>175.32</v>
      </c>
      <c r="H34" s="67">
        <v>6.87</v>
      </c>
      <c r="I34" s="67">
        <v>0</v>
      </c>
      <c r="K34" s="67">
        <f t="shared" si="1"/>
        <v>146.42000000000002</v>
      </c>
      <c r="L34" s="67">
        <f t="shared" si="0"/>
        <v>141.81</v>
      </c>
    </row>
    <row r="35" spans="1:12" ht="12">
      <c r="A35" s="66" t="s">
        <v>65</v>
      </c>
      <c r="B35" s="66" t="s">
        <v>25</v>
      </c>
      <c r="C35" s="67">
        <v>5.54</v>
      </c>
      <c r="D35" s="67">
        <v>21.1</v>
      </c>
      <c r="E35" s="67">
        <v>4</v>
      </c>
      <c r="F35" s="67">
        <v>0</v>
      </c>
      <c r="G35" s="67">
        <v>15.86</v>
      </c>
      <c r="H35" s="67">
        <v>0.02</v>
      </c>
      <c r="I35" s="67">
        <v>1.24</v>
      </c>
      <c r="K35" s="67">
        <f t="shared" si="1"/>
        <v>4.020000000000001</v>
      </c>
      <c r="L35" s="67">
        <f t="shared" si="0"/>
        <v>5.54</v>
      </c>
    </row>
    <row r="36" spans="1:12" ht="12">
      <c r="A36" s="66" t="s">
        <v>64</v>
      </c>
      <c r="B36" s="66" t="s">
        <v>26</v>
      </c>
      <c r="C36" s="67">
        <v>6.36</v>
      </c>
      <c r="D36" s="67">
        <v>12.59</v>
      </c>
      <c r="E36" s="67">
        <v>4.12</v>
      </c>
      <c r="F36" s="67">
        <v>0</v>
      </c>
      <c r="G36" s="67">
        <v>8.47</v>
      </c>
      <c r="H36" s="67">
        <v>0.19</v>
      </c>
      <c r="I36" s="67">
        <v>0</v>
      </c>
      <c r="K36" s="67">
        <f t="shared" si="1"/>
        <v>4.31</v>
      </c>
      <c r="L36" s="67">
        <f t="shared" si="0"/>
        <v>6.36</v>
      </c>
    </row>
    <row r="37" spans="1:12" ht="12">
      <c r="A37" s="66" t="s">
        <v>63</v>
      </c>
      <c r="B37" s="66" t="s">
        <v>27</v>
      </c>
      <c r="C37" s="67">
        <v>19.17</v>
      </c>
      <c r="D37" s="67">
        <v>3.23</v>
      </c>
      <c r="E37" s="67">
        <v>3.23</v>
      </c>
      <c r="F37" s="67">
        <v>0</v>
      </c>
      <c r="G37" s="67">
        <v>0</v>
      </c>
      <c r="H37" s="67">
        <v>0</v>
      </c>
      <c r="I37" s="67">
        <v>0</v>
      </c>
      <c r="K37" s="67">
        <f t="shared" si="1"/>
        <v>3.23</v>
      </c>
      <c r="L37" s="67">
        <f t="shared" si="0"/>
        <v>19.17</v>
      </c>
    </row>
    <row r="38" spans="1:12" ht="12">
      <c r="A38" s="66" t="s">
        <v>62</v>
      </c>
      <c r="B38" s="66" t="s">
        <v>28</v>
      </c>
      <c r="C38" s="67">
        <v>12.77</v>
      </c>
      <c r="D38" s="67">
        <v>2.05</v>
      </c>
      <c r="E38" s="67">
        <v>2.01</v>
      </c>
      <c r="F38" s="67">
        <v>0</v>
      </c>
      <c r="G38" s="67">
        <v>0.04</v>
      </c>
      <c r="H38" s="67">
        <v>0</v>
      </c>
      <c r="I38" s="67">
        <v>0</v>
      </c>
      <c r="K38" s="67">
        <f t="shared" si="1"/>
        <v>2.01</v>
      </c>
      <c r="L38" s="67">
        <f t="shared" si="0"/>
        <v>12.77</v>
      </c>
    </row>
    <row r="39" spans="1:12" ht="12">
      <c r="A39" s="66" t="s">
        <v>61</v>
      </c>
      <c r="B39" s="66" t="s">
        <v>29</v>
      </c>
      <c r="C39" s="67">
        <v>119.1</v>
      </c>
      <c r="D39" s="67">
        <v>26.73</v>
      </c>
      <c r="E39" s="67">
        <v>24.74</v>
      </c>
      <c r="F39" s="67">
        <v>0</v>
      </c>
      <c r="G39" s="67">
        <v>1.99</v>
      </c>
      <c r="H39" s="67">
        <v>0</v>
      </c>
      <c r="I39" s="67">
        <v>0</v>
      </c>
      <c r="K39" s="67">
        <f t="shared" si="1"/>
        <v>24.740000000000002</v>
      </c>
      <c r="L39" s="67">
        <f t="shared" si="0"/>
        <v>119.1</v>
      </c>
    </row>
    <row r="40" spans="1:12" ht="12">
      <c r="A40" s="66" t="s">
        <v>60</v>
      </c>
      <c r="B40" s="66" t="s">
        <v>30</v>
      </c>
      <c r="C40" s="67">
        <v>0.05</v>
      </c>
      <c r="D40" s="67">
        <v>0</v>
      </c>
      <c r="E40" s="67">
        <v>0</v>
      </c>
      <c r="F40" s="67">
        <v>0</v>
      </c>
      <c r="G40" s="67">
        <v>0</v>
      </c>
      <c r="H40" s="67">
        <v>0</v>
      </c>
      <c r="I40" s="67">
        <v>0</v>
      </c>
      <c r="K40" s="67">
        <f t="shared" si="1"/>
        <v>0</v>
      </c>
      <c r="L40" s="67">
        <f t="shared" si="0"/>
        <v>0.05</v>
      </c>
    </row>
    <row r="41" spans="1:12" ht="12">
      <c r="A41" s="66" t="s">
        <v>59</v>
      </c>
      <c r="B41" s="66" t="s">
        <v>31</v>
      </c>
      <c r="C41" s="67">
        <v>9.18</v>
      </c>
      <c r="D41" s="67">
        <v>2.82</v>
      </c>
      <c r="E41" s="68" t="s">
        <v>42</v>
      </c>
      <c r="F41" s="67">
        <v>0</v>
      </c>
      <c r="G41" s="67">
        <v>0</v>
      </c>
      <c r="H41" s="67">
        <v>0</v>
      </c>
      <c r="I41" s="68" t="s">
        <v>42</v>
      </c>
      <c r="K41" s="97">
        <f>D41</f>
        <v>2.82</v>
      </c>
      <c r="L41" s="68">
        <f t="shared" si="0"/>
        <v>9.18</v>
      </c>
    </row>
    <row r="42" spans="1:12" ht="12">
      <c r="A42" s="66" t="s">
        <v>58</v>
      </c>
      <c r="B42" s="66" t="s">
        <v>32</v>
      </c>
      <c r="C42" s="67">
        <v>14.22</v>
      </c>
      <c r="D42" s="67">
        <v>21.16</v>
      </c>
      <c r="E42" s="67">
        <v>6.25</v>
      </c>
      <c r="F42" s="67">
        <v>0</v>
      </c>
      <c r="G42" s="67">
        <v>14.77</v>
      </c>
      <c r="H42" s="67">
        <v>0.02</v>
      </c>
      <c r="I42" s="67">
        <v>0</v>
      </c>
      <c r="K42" s="67">
        <f>D42-G42-I42+H42</f>
        <v>6.41</v>
      </c>
      <c r="L42" s="67">
        <f t="shared" si="0"/>
        <v>14.22</v>
      </c>
    </row>
    <row r="43" spans="1:12" ht="12">
      <c r="A43" s="66" t="s">
        <v>57</v>
      </c>
      <c r="B43" s="66" t="s">
        <v>33</v>
      </c>
      <c r="C43" s="67">
        <v>1.29</v>
      </c>
      <c r="D43" s="67">
        <v>4.02</v>
      </c>
      <c r="E43" s="67">
        <v>1.04</v>
      </c>
      <c r="F43" s="67">
        <v>0.17</v>
      </c>
      <c r="G43" s="67">
        <v>2.8</v>
      </c>
      <c r="H43" s="67">
        <v>0.22</v>
      </c>
      <c r="I43" s="67">
        <v>0.14</v>
      </c>
      <c r="K43" s="67">
        <f>D43-G43-I43+H43</f>
        <v>1.2999999999999996</v>
      </c>
      <c r="L43" s="67">
        <f t="shared" si="0"/>
        <v>1.29</v>
      </c>
    </row>
    <row r="44" spans="1:12" ht="12">
      <c r="A44" s="66" t="s">
        <v>56</v>
      </c>
      <c r="B44" s="66" t="s">
        <v>34</v>
      </c>
      <c r="C44" s="67">
        <v>36.67</v>
      </c>
      <c r="D44" s="67">
        <v>40.25</v>
      </c>
      <c r="E44" s="68" t="s">
        <v>42</v>
      </c>
      <c r="F44" s="68" t="s">
        <v>42</v>
      </c>
      <c r="G44" s="67">
        <v>23.7</v>
      </c>
      <c r="H44" s="67">
        <v>3.53</v>
      </c>
      <c r="I44" s="68" t="s">
        <v>42</v>
      </c>
      <c r="K44" s="98" t="s">
        <v>42</v>
      </c>
      <c r="L44" s="68">
        <f t="shared" si="0"/>
        <v>36.67</v>
      </c>
    </row>
    <row r="45" spans="1:12" ht="12">
      <c r="A45" s="66" t="s">
        <v>55</v>
      </c>
      <c r="B45" s="66" t="s">
        <v>35</v>
      </c>
      <c r="C45" s="67">
        <v>39.5</v>
      </c>
      <c r="D45" s="68" t="s">
        <v>42</v>
      </c>
      <c r="E45" s="68" t="s">
        <v>42</v>
      </c>
      <c r="F45" s="67">
        <v>1.6</v>
      </c>
      <c r="G45" s="67">
        <v>10.1</v>
      </c>
      <c r="H45" s="68" t="s">
        <v>42</v>
      </c>
      <c r="I45" s="68" t="s">
        <v>42</v>
      </c>
      <c r="K45" s="98" t="s">
        <v>42</v>
      </c>
      <c r="L45" s="68">
        <f t="shared" si="0"/>
        <v>39.5</v>
      </c>
    </row>
    <row r="46" spans="1:12" ht="12">
      <c r="A46" s="66" t="s">
        <v>54</v>
      </c>
      <c r="B46" s="66" t="s">
        <v>36</v>
      </c>
      <c r="C46" s="67">
        <v>79.77</v>
      </c>
      <c r="D46" s="67">
        <v>196.25</v>
      </c>
      <c r="E46" s="67">
        <v>175.05</v>
      </c>
      <c r="F46" s="67">
        <v>0</v>
      </c>
      <c r="G46" s="67">
        <v>21.2</v>
      </c>
      <c r="H46" s="67">
        <v>4.6</v>
      </c>
      <c r="I46" s="67">
        <v>0</v>
      </c>
      <c r="K46" s="67">
        <f>D46-G46-I46+H46</f>
        <v>179.65</v>
      </c>
      <c r="L46" s="67">
        <f t="shared" si="0"/>
        <v>79.77</v>
      </c>
    </row>
    <row r="47" spans="1:12" ht="12">
      <c r="A47" s="66" t="s">
        <v>53</v>
      </c>
      <c r="B47" s="66" t="s">
        <v>37</v>
      </c>
      <c r="C47" s="67">
        <v>855</v>
      </c>
      <c r="D47" s="67">
        <v>3328</v>
      </c>
      <c r="E47" s="67">
        <v>1892.5</v>
      </c>
      <c r="F47" s="67">
        <v>140</v>
      </c>
      <c r="G47" s="67">
        <v>417</v>
      </c>
      <c r="H47" s="67">
        <v>224</v>
      </c>
      <c r="I47" s="67">
        <v>846</v>
      </c>
      <c r="K47" s="67">
        <f>D47-G47-I47+H47</f>
        <v>2289</v>
      </c>
      <c r="L47" s="67">
        <f t="shared" si="0"/>
        <v>855</v>
      </c>
    </row>
    <row r="48" spans="1:12" ht="12">
      <c r="A48" s="66" t="s">
        <v>52</v>
      </c>
      <c r="B48" s="66" t="s">
        <v>38</v>
      </c>
      <c r="C48" s="67">
        <v>29.05</v>
      </c>
      <c r="D48" s="68" t="s">
        <v>42</v>
      </c>
      <c r="E48" s="68" t="s">
        <v>42</v>
      </c>
      <c r="F48" s="68" t="s">
        <v>42</v>
      </c>
      <c r="G48" s="67">
        <v>4.44</v>
      </c>
      <c r="H48" s="67">
        <v>0.5</v>
      </c>
      <c r="I48" s="68" t="s">
        <v>42</v>
      </c>
      <c r="K48" s="98" t="s">
        <v>42</v>
      </c>
      <c r="L48" s="68">
        <f t="shared" si="0"/>
        <v>29.05</v>
      </c>
    </row>
    <row r="49" spans="1:12" ht="12">
      <c r="A49" s="66" t="s">
        <v>51</v>
      </c>
      <c r="B49" s="66" t="s">
        <v>39</v>
      </c>
      <c r="C49" s="67">
        <v>8.7</v>
      </c>
      <c r="D49" s="67">
        <v>9.4</v>
      </c>
      <c r="E49" s="67">
        <v>6.2</v>
      </c>
      <c r="F49" s="68" t="s">
        <v>42</v>
      </c>
      <c r="G49" s="67">
        <v>3.2</v>
      </c>
      <c r="H49" s="67">
        <v>0.8</v>
      </c>
      <c r="I49" s="68" t="s">
        <v>42</v>
      </c>
      <c r="K49" s="98" t="s">
        <v>42</v>
      </c>
      <c r="L49" s="68">
        <f t="shared" si="0"/>
        <v>8.7</v>
      </c>
    </row>
    <row r="50" spans="1:7" ht="12">
      <c r="A50" s="65"/>
      <c r="B50" s="65"/>
      <c r="C50" s="65"/>
      <c r="D50" s="65"/>
      <c r="E50" s="65"/>
      <c r="F50" s="65"/>
      <c r="G50" s="65"/>
    </row>
  </sheetData>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U51"/>
  <sheetViews>
    <sheetView showGridLines="0" tabSelected="1" workbookViewId="0" topLeftCell="A1">
      <pane ySplit="1" topLeftCell="A5" activePane="bottomLeft" state="frozen"/>
      <selection pane="bottomLeft" activeCell="E51" sqref="E51"/>
    </sheetView>
  </sheetViews>
  <sheetFormatPr defaultColWidth="9.140625" defaultRowHeight="12"/>
  <cols>
    <col min="1" max="1" width="4.421875" style="3" customWidth="1"/>
    <col min="2" max="2" width="13.8515625" style="3" customWidth="1"/>
    <col min="3" max="8" width="18.421875" style="3" customWidth="1"/>
    <col min="9" max="9" width="2.421875" style="3" customWidth="1"/>
    <col min="10" max="15" width="14.421875" style="3" customWidth="1"/>
    <col min="16" max="16" width="3.140625" style="3" customWidth="1"/>
    <col min="17" max="17" width="13.8515625" style="3" customWidth="1"/>
    <col min="18" max="18" width="14.421875" style="3" customWidth="1"/>
    <col min="19" max="19" width="3.140625" style="3" customWidth="1"/>
    <col min="20" max="20" width="13.8515625" style="3" customWidth="1"/>
    <col min="21" max="21" width="14.421875" style="3" customWidth="1"/>
    <col min="22" max="16384" width="9.140625" style="3" customWidth="1"/>
  </cols>
  <sheetData>
    <row r="1" s="4" customFormat="1" ht="30" customHeight="1" thickBot="1">
      <c r="B1" s="4" t="s">
        <v>167</v>
      </c>
    </row>
    <row r="2" ht="15" customHeight="1" thickTop="1"/>
    <row r="3" spans="2:20" ht="15" customHeight="1">
      <c r="B3" s="58" t="s">
        <v>195</v>
      </c>
      <c r="P3" s="1"/>
      <c r="Q3" s="1"/>
      <c r="S3" s="1"/>
      <c r="T3" s="1"/>
    </row>
    <row r="4" spans="2:20" ht="15" customHeight="1">
      <c r="B4" s="59" t="s">
        <v>130</v>
      </c>
      <c r="P4" s="1"/>
      <c r="Q4" s="1"/>
      <c r="S4" s="1"/>
      <c r="T4" s="1"/>
    </row>
    <row r="5" spans="2:20" ht="12" customHeight="1">
      <c r="B5" s="59"/>
      <c r="P5" s="1"/>
      <c r="Q5" s="1"/>
      <c r="S5" s="1"/>
      <c r="T5" s="1"/>
    </row>
    <row r="6" spans="2:21" ht="15" customHeight="1">
      <c r="B6" s="5"/>
      <c r="C6" s="231" t="s">
        <v>144</v>
      </c>
      <c r="D6" s="248"/>
      <c r="E6" s="250"/>
      <c r="F6" s="229" t="s">
        <v>162</v>
      </c>
      <c r="G6" s="248"/>
      <c r="H6" s="248"/>
      <c r="J6" s="208" t="s">
        <v>144</v>
      </c>
      <c r="K6" s="209"/>
      <c r="L6" s="209"/>
      <c r="M6" s="208" t="s">
        <v>162</v>
      </c>
      <c r="N6" s="209"/>
      <c r="O6" s="210"/>
      <c r="R6" s="110" t="s">
        <v>144</v>
      </c>
      <c r="U6" s="110" t="s">
        <v>162</v>
      </c>
    </row>
    <row r="7" spans="2:21" ht="30" customHeight="1">
      <c r="B7" s="39"/>
      <c r="C7" s="232" t="s">
        <v>280</v>
      </c>
      <c r="D7" s="230" t="s">
        <v>278</v>
      </c>
      <c r="E7" s="240" t="s">
        <v>277</v>
      </c>
      <c r="F7" s="230" t="s">
        <v>280</v>
      </c>
      <c r="G7" s="230" t="s">
        <v>279</v>
      </c>
      <c r="H7" s="230" t="s">
        <v>277</v>
      </c>
      <c r="J7" s="110" t="s">
        <v>132</v>
      </c>
      <c r="K7" s="110" t="s">
        <v>281</v>
      </c>
      <c r="L7" s="110" t="s">
        <v>131</v>
      </c>
      <c r="M7" s="110" t="s">
        <v>132</v>
      </c>
      <c r="N7" s="110" t="s">
        <v>281</v>
      </c>
      <c r="O7" s="110" t="s">
        <v>131</v>
      </c>
      <c r="R7" s="110" t="s">
        <v>282</v>
      </c>
      <c r="U7" s="110" t="s">
        <v>283</v>
      </c>
    </row>
    <row r="8" spans="2:21" ht="12">
      <c r="B8" s="247" t="s">
        <v>40</v>
      </c>
      <c r="C8" s="218">
        <f aca="true" t="shared" si="0" ref="C8:H8">SUM(C9:C36)</f>
        <v>1517820</v>
      </c>
      <c r="D8" s="146">
        <f t="shared" si="0"/>
        <v>537440</v>
      </c>
      <c r="E8" s="241">
        <f t="shared" si="0"/>
        <v>61820</v>
      </c>
      <c r="F8" s="146">
        <f t="shared" si="0"/>
        <v>822960</v>
      </c>
      <c r="G8" s="146">
        <f t="shared" si="0"/>
        <v>191410</v>
      </c>
      <c r="H8" s="146">
        <f t="shared" si="0"/>
        <v>27050</v>
      </c>
      <c r="J8" s="69">
        <f>_xlfn.IFERROR(C8/$C$8*100,":")</f>
        <v>100</v>
      </c>
      <c r="K8" s="69">
        <f>_xlfn.IFERROR(D8/C8*100,":")</f>
        <v>35.40867823589095</v>
      </c>
      <c r="L8" s="69">
        <f>_xlfn.IFERROR(E8/C8*100,":")</f>
        <v>4.072946726225771</v>
      </c>
      <c r="M8" s="69">
        <f aca="true" t="shared" si="1" ref="M8:M36">_xlfn.IFERROR(F8/$F$8*100,":")</f>
        <v>100</v>
      </c>
      <c r="N8" s="69">
        <f>_xlfn.IFERROR(G8/F8*100,":")</f>
        <v>23.25872460386896</v>
      </c>
      <c r="O8" s="69">
        <f aca="true" t="shared" si="2" ref="O8:O36">_xlfn.IFERROR(H8/F8*100,":")</f>
        <v>3.286915524448333</v>
      </c>
      <c r="Q8" s="117" t="s">
        <v>40</v>
      </c>
      <c r="R8" s="120">
        <f>_xlfn.IFERROR(100*D8/$D$8,":")</f>
        <v>100</v>
      </c>
      <c r="T8" s="117" t="s">
        <v>40</v>
      </c>
      <c r="U8" s="120">
        <f>_xlfn.IFERROR(100*G8/$G$8,":")</f>
        <v>100</v>
      </c>
    </row>
    <row r="9" spans="2:21" ht="12">
      <c r="B9" s="36" t="s">
        <v>2</v>
      </c>
      <c r="C9" s="219">
        <v>1410</v>
      </c>
      <c r="D9" s="37">
        <v>870</v>
      </c>
      <c r="E9" s="242">
        <v>140</v>
      </c>
      <c r="F9" s="37">
        <v>6570</v>
      </c>
      <c r="G9" s="37">
        <v>2010</v>
      </c>
      <c r="H9" s="37">
        <v>270</v>
      </c>
      <c r="J9" s="70">
        <f aca="true" t="shared" si="3" ref="J9:J36">_xlfn.IFERROR(C9/$C$8*100,":")</f>
        <v>0.09289639087638851</v>
      </c>
      <c r="K9" s="70">
        <f aca="true" t="shared" si="4" ref="K9:K36">_xlfn.IFERROR(D9/C9*100,":")</f>
        <v>61.702127659574465</v>
      </c>
      <c r="L9" s="70">
        <f aca="true" t="shared" si="5" ref="L9:L36">_xlfn.IFERROR(E9/C9*100,":")</f>
        <v>9.929078014184398</v>
      </c>
      <c r="M9" s="70">
        <f t="shared" si="1"/>
        <v>0.7983377077865266</v>
      </c>
      <c r="N9" s="70">
        <f aca="true" t="shared" si="6" ref="N9:N36">_xlfn.IFERROR(G9/F9*100,":")</f>
        <v>30.59360730593607</v>
      </c>
      <c r="O9" s="70">
        <f t="shared" si="2"/>
        <v>4.10958904109589</v>
      </c>
      <c r="Q9" s="116" t="s">
        <v>2</v>
      </c>
      <c r="R9" s="123">
        <f aca="true" t="shared" si="7" ref="R9:R36">_xlfn.IFERROR(100*D9/$D$8,":")</f>
        <v>0.16187853527835666</v>
      </c>
      <c r="T9" s="116" t="s">
        <v>2</v>
      </c>
      <c r="U9" s="123">
        <f aca="true" t="shared" si="8" ref="U9:U36">_xlfn.IFERROR(100*G9/$G$8,":")</f>
        <v>1.0501018755550913</v>
      </c>
    </row>
    <row r="10" spans="2:21" ht="12">
      <c r="B10" s="9" t="s">
        <v>3</v>
      </c>
      <c r="C10" s="220">
        <v>30990</v>
      </c>
      <c r="D10" s="34">
        <v>11420</v>
      </c>
      <c r="E10" s="243">
        <v>2760</v>
      </c>
      <c r="F10" s="34">
        <v>30440</v>
      </c>
      <c r="G10" s="34">
        <v>7290</v>
      </c>
      <c r="H10" s="34">
        <v>430</v>
      </c>
      <c r="J10" s="70">
        <f t="shared" si="3"/>
        <v>2.0417440803257305</v>
      </c>
      <c r="K10" s="70">
        <f t="shared" si="4"/>
        <v>36.85059696676347</v>
      </c>
      <c r="L10" s="70">
        <f t="shared" si="5"/>
        <v>8.906098741529526</v>
      </c>
      <c r="M10" s="70">
        <f t="shared" si="1"/>
        <v>3.6988432001555362</v>
      </c>
      <c r="N10" s="70">
        <f t="shared" si="6"/>
        <v>23.94875164257556</v>
      </c>
      <c r="O10" s="70">
        <f t="shared" si="2"/>
        <v>1.4126149802890933</v>
      </c>
      <c r="Q10" s="116" t="s">
        <v>3</v>
      </c>
      <c r="R10" s="123">
        <f t="shared" si="7"/>
        <v>2.1248883596308423</v>
      </c>
      <c r="T10" s="116" t="s">
        <v>3</v>
      </c>
      <c r="U10" s="123">
        <f t="shared" si="8"/>
        <v>3.8085784441774204</v>
      </c>
    </row>
    <row r="11" spans="2:21" ht="12">
      <c r="B11" s="9" t="s">
        <v>4</v>
      </c>
      <c r="C11" s="220">
        <v>2370</v>
      </c>
      <c r="D11" s="34">
        <v>830</v>
      </c>
      <c r="E11" s="243">
        <v>410</v>
      </c>
      <c r="F11" s="34">
        <v>1210</v>
      </c>
      <c r="G11" s="34">
        <v>410</v>
      </c>
      <c r="H11" s="34">
        <v>40</v>
      </c>
      <c r="J11" s="70">
        <f t="shared" si="3"/>
        <v>0.15614499743052535</v>
      </c>
      <c r="K11" s="70">
        <f t="shared" si="4"/>
        <v>35.0210970464135</v>
      </c>
      <c r="L11" s="70">
        <f t="shared" si="5"/>
        <v>17.29957805907173</v>
      </c>
      <c r="M11" s="70">
        <f t="shared" si="1"/>
        <v>0.1470302323320696</v>
      </c>
      <c r="N11" s="70">
        <f t="shared" si="6"/>
        <v>33.88429752066116</v>
      </c>
      <c r="O11" s="70">
        <f t="shared" si="2"/>
        <v>3.3057851239669422</v>
      </c>
      <c r="Q11" s="116" t="s">
        <v>4</v>
      </c>
      <c r="R11" s="123">
        <f t="shared" si="7"/>
        <v>0.15443584400119084</v>
      </c>
      <c r="T11" s="116" t="s">
        <v>4</v>
      </c>
      <c r="U11" s="123">
        <f t="shared" si="8"/>
        <v>0.21419988506347631</v>
      </c>
    </row>
    <row r="12" spans="2:21" ht="12">
      <c r="B12" s="9" t="s">
        <v>5</v>
      </c>
      <c r="C12" s="220">
        <v>640</v>
      </c>
      <c r="D12" s="34">
        <v>170</v>
      </c>
      <c r="E12" s="243">
        <v>190</v>
      </c>
      <c r="F12" s="34">
        <v>1070</v>
      </c>
      <c r="G12" s="34">
        <v>420</v>
      </c>
      <c r="H12" s="34">
        <v>320</v>
      </c>
      <c r="J12" s="70">
        <f t="shared" si="3"/>
        <v>0.0421657377027579</v>
      </c>
      <c r="K12" s="70">
        <f t="shared" si="4"/>
        <v>26.5625</v>
      </c>
      <c r="L12" s="70">
        <f t="shared" si="5"/>
        <v>29.6875</v>
      </c>
      <c r="M12" s="70">
        <f t="shared" si="1"/>
        <v>0.13001846991348304</v>
      </c>
      <c r="N12" s="70">
        <f t="shared" si="6"/>
        <v>39.25233644859813</v>
      </c>
      <c r="O12" s="70">
        <f t="shared" si="2"/>
        <v>29.906542056074763</v>
      </c>
      <c r="Q12" s="116" t="s">
        <v>5</v>
      </c>
      <c r="R12" s="123">
        <f t="shared" si="7"/>
        <v>0.031631437927954746</v>
      </c>
      <c r="T12" s="116" t="s">
        <v>5</v>
      </c>
      <c r="U12" s="123">
        <f t="shared" si="8"/>
        <v>0.2194242725040489</v>
      </c>
    </row>
    <row r="13" spans="2:21" ht="12">
      <c r="B13" s="9" t="s">
        <v>41</v>
      </c>
      <c r="C13" s="220">
        <v>12140</v>
      </c>
      <c r="D13" s="34">
        <v>4850</v>
      </c>
      <c r="E13" s="243">
        <v>1420</v>
      </c>
      <c r="F13" s="34">
        <v>11980</v>
      </c>
      <c r="G13" s="34">
        <v>6540</v>
      </c>
      <c r="H13" s="34">
        <v>2080</v>
      </c>
      <c r="J13" s="70">
        <f t="shared" si="3"/>
        <v>0.7998313370491889</v>
      </c>
      <c r="K13" s="70">
        <f t="shared" si="4"/>
        <v>39.9505766062603</v>
      </c>
      <c r="L13" s="70">
        <f t="shared" si="5"/>
        <v>11.696869851729819</v>
      </c>
      <c r="M13" s="70">
        <f t="shared" si="1"/>
        <v>1.4557208126761934</v>
      </c>
      <c r="N13" s="70">
        <f t="shared" si="6"/>
        <v>54.59098497495827</v>
      </c>
      <c r="O13" s="70">
        <f t="shared" si="2"/>
        <v>17.362270450751254</v>
      </c>
      <c r="Q13" s="116" t="s">
        <v>41</v>
      </c>
      <c r="R13" s="123">
        <f t="shared" si="7"/>
        <v>0.902426317356356</v>
      </c>
      <c r="T13" s="116" t="s">
        <v>41</v>
      </c>
      <c r="U13" s="123">
        <f t="shared" si="8"/>
        <v>3.4167493861344758</v>
      </c>
    </row>
    <row r="14" spans="2:21" ht="12">
      <c r="B14" s="9" t="s">
        <v>7</v>
      </c>
      <c r="C14" s="220">
        <v>1260</v>
      </c>
      <c r="D14" s="34">
        <v>240</v>
      </c>
      <c r="E14" s="243">
        <v>460</v>
      </c>
      <c r="F14" s="34">
        <v>2270</v>
      </c>
      <c r="G14" s="34">
        <v>270</v>
      </c>
      <c r="H14" s="34">
        <v>300</v>
      </c>
      <c r="J14" s="70">
        <f t="shared" si="3"/>
        <v>0.08301379610230462</v>
      </c>
      <c r="K14" s="70">
        <f t="shared" si="4"/>
        <v>19.047619047619047</v>
      </c>
      <c r="L14" s="70">
        <f t="shared" si="5"/>
        <v>36.507936507936506</v>
      </c>
      <c r="M14" s="70">
        <f t="shared" si="1"/>
        <v>0.27583357635851075</v>
      </c>
      <c r="N14" s="70">
        <f t="shared" si="6"/>
        <v>11.894273127753303</v>
      </c>
      <c r="O14" s="70">
        <f t="shared" si="2"/>
        <v>13.215859030837004</v>
      </c>
      <c r="Q14" s="116" t="s">
        <v>7</v>
      </c>
      <c r="R14" s="123">
        <f t="shared" si="7"/>
        <v>0.04465614766299494</v>
      </c>
      <c r="T14" s="116" t="s">
        <v>7</v>
      </c>
      <c r="U14" s="123">
        <f t="shared" si="8"/>
        <v>0.14105846089546</v>
      </c>
    </row>
    <row r="15" spans="2:21" ht="12">
      <c r="B15" s="9" t="s">
        <v>8</v>
      </c>
      <c r="C15" s="220">
        <v>1240</v>
      </c>
      <c r="D15" s="34">
        <v>40</v>
      </c>
      <c r="E15" s="243">
        <v>80</v>
      </c>
      <c r="F15" s="34">
        <v>370</v>
      </c>
      <c r="G15" s="34">
        <v>140</v>
      </c>
      <c r="H15" s="34">
        <v>20</v>
      </c>
      <c r="J15" s="70">
        <f t="shared" si="3"/>
        <v>0.08169611679909344</v>
      </c>
      <c r="K15" s="70">
        <f t="shared" si="4"/>
        <v>3.225806451612903</v>
      </c>
      <c r="L15" s="70">
        <f t="shared" si="5"/>
        <v>6.451612903225806</v>
      </c>
      <c r="M15" s="70">
        <f t="shared" si="1"/>
        <v>0.04495965782055021</v>
      </c>
      <c r="N15" s="70">
        <f t="shared" si="6"/>
        <v>37.83783783783784</v>
      </c>
      <c r="O15" s="70">
        <f t="shared" si="2"/>
        <v>5.405405405405405</v>
      </c>
      <c r="Q15" s="116" t="s">
        <v>8</v>
      </c>
      <c r="R15" s="123">
        <f t="shared" si="7"/>
        <v>0.007442691277165823</v>
      </c>
      <c r="T15" s="116" t="s">
        <v>8</v>
      </c>
      <c r="U15" s="123">
        <f t="shared" si="8"/>
        <v>0.0731414241680163</v>
      </c>
    </row>
    <row r="16" spans="2:21" ht="12">
      <c r="B16" s="9" t="s">
        <v>9</v>
      </c>
      <c r="C16" s="220">
        <v>144670</v>
      </c>
      <c r="D16" s="34">
        <v>58600</v>
      </c>
      <c r="E16" s="243">
        <v>1260</v>
      </c>
      <c r="F16" s="34">
        <v>35020</v>
      </c>
      <c r="G16" s="34">
        <v>12200</v>
      </c>
      <c r="H16" s="34">
        <v>740</v>
      </c>
      <c r="J16" s="70">
        <f t="shared" si="3"/>
        <v>9.531433239778103</v>
      </c>
      <c r="K16" s="70">
        <f t="shared" si="4"/>
        <v>40.505979124904954</v>
      </c>
      <c r="L16" s="70">
        <f t="shared" si="5"/>
        <v>0.8709476740167277</v>
      </c>
      <c r="M16" s="70">
        <f t="shared" si="1"/>
        <v>4.2553708564207255</v>
      </c>
      <c r="N16" s="70">
        <f t="shared" si="6"/>
        <v>34.837235865219874</v>
      </c>
      <c r="O16" s="70">
        <f t="shared" si="2"/>
        <v>2.11307824100514</v>
      </c>
      <c r="Q16" s="116" t="s">
        <v>9</v>
      </c>
      <c r="R16" s="123">
        <f t="shared" si="7"/>
        <v>10.90354272104793</v>
      </c>
      <c r="T16" s="116" t="s">
        <v>9</v>
      </c>
      <c r="U16" s="123">
        <f t="shared" si="8"/>
        <v>6.373752677498564</v>
      </c>
    </row>
    <row r="17" spans="2:21" ht="12">
      <c r="B17" s="9" t="s">
        <v>10</v>
      </c>
      <c r="C17" s="220">
        <v>259560</v>
      </c>
      <c r="D17" s="34">
        <v>152220</v>
      </c>
      <c r="E17" s="243">
        <v>10550</v>
      </c>
      <c r="F17" s="34">
        <v>107750</v>
      </c>
      <c r="G17" s="34">
        <v>31840</v>
      </c>
      <c r="H17" s="34">
        <v>1470</v>
      </c>
      <c r="J17" s="70">
        <f t="shared" si="3"/>
        <v>17.100841997074752</v>
      </c>
      <c r="K17" s="70">
        <f t="shared" si="4"/>
        <v>58.64539990753583</v>
      </c>
      <c r="L17" s="70">
        <f t="shared" si="5"/>
        <v>4.064570812143628</v>
      </c>
      <c r="M17" s="70">
        <f t="shared" si="1"/>
        <v>13.092981432876446</v>
      </c>
      <c r="N17" s="70">
        <f t="shared" si="6"/>
        <v>29.549883990719255</v>
      </c>
      <c r="O17" s="70">
        <f t="shared" si="2"/>
        <v>1.3642691415313224</v>
      </c>
      <c r="Q17" s="116" t="s">
        <v>10</v>
      </c>
      <c r="R17" s="123">
        <f t="shared" si="7"/>
        <v>28.32316165525454</v>
      </c>
      <c r="T17" s="116" t="s">
        <v>10</v>
      </c>
      <c r="U17" s="123">
        <f t="shared" si="8"/>
        <v>16.634449610783136</v>
      </c>
    </row>
    <row r="18" spans="2:21" ht="12">
      <c r="B18" s="9" t="s">
        <v>11</v>
      </c>
      <c r="C18" s="220">
        <v>28560</v>
      </c>
      <c r="D18" s="34">
        <v>11400</v>
      </c>
      <c r="E18" s="243">
        <v>4210</v>
      </c>
      <c r="F18" s="34">
        <v>35710</v>
      </c>
      <c r="G18" s="34">
        <v>17020</v>
      </c>
      <c r="H18" s="34">
        <v>5380</v>
      </c>
      <c r="J18" s="70">
        <f t="shared" si="3"/>
        <v>1.8816460449855716</v>
      </c>
      <c r="K18" s="70">
        <f t="shared" si="4"/>
        <v>39.91596638655462</v>
      </c>
      <c r="L18" s="70">
        <f t="shared" si="5"/>
        <v>14.740896358543418</v>
      </c>
      <c r="M18" s="70">
        <f t="shared" si="1"/>
        <v>4.339214542626616</v>
      </c>
      <c r="N18" s="70">
        <f t="shared" si="6"/>
        <v>47.661719406328764</v>
      </c>
      <c r="O18" s="70">
        <f t="shared" si="2"/>
        <v>15.065807896947634</v>
      </c>
      <c r="Q18" s="116" t="s">
        <v>11</v>
      </c>
      <c r="R18" s="123">
        <f t="shared" si="7"/>
        <v>2.1211670139922596</v>
      </c>
      <c r="T18" s="116" t="s">
        <v>11</v>
      </c>
      <c r="U18" s="123">
        <f t="shared" si="8"/>
        <v>8.891907423854553</v>
      </c>
    </row>
    <row r="19" spans="2:21" ht="12">
      <c r="B19" s="9" t="s">
        <v>12</v>
      </c>
      <c r="C19" s="220">
        <v>44780</v>
      </c>
      <c r="D19" s="34">
        <v>6240</v>
      </c>
      <c r="E19" s="243">
        <v>1780</v>
      </c>
      <c r="F19" s="34">
        <v>15300</v>
      </c>
      <c r="G19" s="34">
        <v>2690</v>
      </c>
      <c r="H19" s="34">
        <v>240</v>
      </c>
      <c r="J19" s="70">
        <f t="shared" si="3"/>
        <v>2.950283959889842</v>
      </c>
      <c r="K19" s="70">
        <f t="shared" si="4"/>
        <v>13.934792317999106</v>
      </c>
      <c r="L19" s="70">
        <f t="shared" si="5"/>
        <v>3.974988834301027</v>
      </c>
      <c r="M19" s="70">
        <f t="shared" si="1"/>
        <v>1.859142607174103</v>
      </c>
      <c r="N19" s="70">
        <f t="shared" si="6"/>
        <v>17.58169934640523</v>
      </c>
      <c r="O19" s="70">
        <f t="shared" si="2"/>
        <v>1.5686274509803921</v>
      </c>
      <c r="Q19" s="116" t="s">
        <v>12</v>
      </c>
      <c r="R19" s="123">
        <f t="shared" si="7"/>
        <v>1.1610598392378684</v>
      </c>
      <c r="T19" s="116" t="s">
        <v>12</v>
      </c>
      <c r="U19" s="123">
        <f t="shared" si="8"/>
        <v>1.4053602215140275</v>
      </c>
    </row>
    <row r="20" spans="2:21" ht="12">
      <c r="B20" s="9" t="s">
        <v>13</v>
      </c>
      <c r="C20" s="220">
        <v>223940</v>
      </c>
      <c r="D20" s="34">
        <v>84180</v>
      </c>
      <c r="E20" s="243">
        <v>21370</v>
      </c>
      <c r="F20" s="34">
        <v>86200</v>
      </c>
      <c r="G20" s="34">
        <v>21490</v>
      </c>
      <c r="H20" s="34">
        <v>6530</v>
      </c>
      <c r="J20" s="70">
        <f t="shared" si="3"/>
        <v>14.754055158055632</v>
      </c>
      <c r="K20" s="70">
        <f t="shared" si="4"/>
        <v>37.59042600696615</v>
      </c>
      <c r="L20" s="70">
        <f t="shared" si="5"/>
        <v>9.542734661069929</v>
      </c>
      <c r="M20" s="70">
        <f t="shared" si="1"/>
        <v>10.474385146301158</v>
      </c>
      <c r="N20" s="70">
        <f t="shared" si="6"/>
        <v>24.930394431554525</v>
      </c>
      <c r="O20" s="70">
        <f t="shared" si="2"/>
        <v>7.575406032482598</v>
      </c>
      <c r="Q20" s="116" t="s">
        <v>13</v>
      </c>
      <c r="R20" s="123">
        <f t="shared" si="7"/>
        <v>15.663143792795475</v>
      </c>
      <c r="T20" s="116" t="s">
        <v>13</v>
      </c>
      <c r="U20" s="123">
        <f t="shared" si="8"/>
        <v>11.227208609790502</v>
      </c>
    </row>
    <row r="21" spans="2:21" ht="12">
      <c r="B21" s="9" t="s">
        <v>14</v>
      </c>
      <c r="C21" s="220">
        <v>21560</v>
      </c>
      <c r="D21" s="34">
        <v>8790</v>
      </c>
      <c r="E21" s="243">
        <v>250</v>
      </c>
      <c r="F21" s="34">
        <v>3380</v>
      </c>
      <c r="G21" s="34">
        <v>1370</v>
      </c>
      <c r="H21" s="34">
        <v>20</v>
      </c>
      <c r="J21" s="70">
        <f t="shared" si="3"/>
        <v>1.4204582888616568</v>
      </c>
      <c r="K21" s="70">
        <f t="shared" si="4"/>
        <v>40.76994434137291</v>
      </c>
      <c r="L21" s="70">
        <f t="shared" si="5"/>
        <v>1.1595547309833023</v>
      </c>
      <c r="M21" s="70">
        <f t="shared" si="1"/>
        <v>0.4107125498201613</v>
      </c>
      <c r="N21" s="70">
        <f t="shared" si="6"/>
        <v>40.532544378698226</v>
      </c>
      <c r="O21" s="70">
        <f t="shared" si="2"/>
        <v>0.591715976331361</v>
      </c>
      <c r="Q21" s="116" t="s">
        <v>14</v>
      </c>
      <c r="R21" s="123">
        <f t="shared" si="7"/>
        <v>1.6355314081571897</v>
      </c>
      <c r="T21" s="116" t="s">
        <v>14</v>
      </c>
      <c r="U21" s="123">
        <f t="shared" si="8"/>
        <v>0.7157410793584452</v>
      </c>
    </row>
    <row r="22" spans="2:21" ht="12">
      <c r="B22" s="9" t="s">
        <v>15</v>
      </c>
      <c r="C22" s="220">
        <v>13510</v>
      </c>
      <c r="D22" s="34">
        <v>1090</v>
      </c>
      <c r="E22" s="243">
        <v>1150</v>
      </c>
      <c r="F22" s="34">
        <v>8740</v>
      </c>
      <c r="G22" s="34">
        <v>930</v>
      </c>
      <c r="H22" s="34">
        <v>1080</v>
      </c>
      <c r="J22" s="70">
        <f t="shared" si="3"/>
        <v>0.8900923693191551</v>
      </c>
      <c r="K22" s="70">
        <f t="shared" si="4"/>
        <v>8.068097705403405</v>
      </c>
      <c r="L22" s="70">
        <f t="shared" si="5"/>
        <v>8.512213175425611</v>
      </c>
      <c r="M22" s="70">
        <f t="shared" si="1"/>
        <v>1.0620200252746186</v>
      </c>
      <c r="N22" s="70">
        <f t="shared" si="6"/>
        <v>10.640732265446225</v>
      </c>
      <c r="O22" s="70">
        <f t="shared" si="2"/>
        <v>12.356979405034325</v>
      </c>
      <c r="Q22" s="116" t="s">
        <v>15</v>
      </c>
      <c r="R22" s="123">
        <f t="shared" si="7"/>
        <v>0.20281333730276868</v>
      </c>
      <c r="T22" s="116" t="s">
        <v>15</v>
      </c>
      <c r="U22" s="123">
        <f t="shared" si="8"/>
        <v>0.4858680319732511</v>
      </c>
    </row>
    <row r="23" spans="2:21" ht="12">
      <c r="B23" s="9" t="s">
        <v>16</v>
      </c>
      <c r="C23" s="220">
        <v>40740</v>
      </c>
      <c r="D23" s="34">
        <v>2890</v>
      </c>
      <c r="E23" s="243">
        <v>610</v>
      </c>
      <c r="F23" s="34">
        <v>64360</v>
      </c>
      <c r="G23" s="34">
        <v>4720</v>
      </c>
      <c r="H23" s="34">
        <v>250</v>
      </c>
      <c r="J23" s="70">
        <f t="shared" si="3"/>
        <v>2.684112740641183</v>
      </c>
      <c r="K23" s="70">
        <f t="shared" si="4"/>
        <v>7.093765341188021</v>
      </c>
      <c r="L23" s="70">
        <f t="shared" si="5"/>
        <v>1.4972999509081983</v>
      </c>
      <c r="M23" s="70">
        <f t="shared" si="1"/>
        <v>7.820550209001653</v>
      </c>
      <c r="N23" s="70">
        <f t="shared" si="6"/>
        <v>7.333747669359851</v>
      </c>
      <c r="O23" s="70">
        <f t="shared" si="2"/>
        <v>0.3884400248601616</v>
      </c>
      <c r="Q23" s="116" t="s">
        <v>16</v>
      </c>
      <c r="R23" s="123">
        <f t="shared" si="7"/>
        <v>0.5377344447752307</v>
      </c>
      <c r="T23" s="116" t="s">
        <v>16</v>
      </c>
      <c r="U23" s="123">
        <f t="shared" si="8"/>
        <v>2.465910871950264</v>
      </c>
    </row>
    <row r="24" spans="2:21" ht="12">
      <c r="B24" s="60" t="s">
        <v>18</v>
      </c>
      <c r="C24" s="255" t="s">
        <v>48</v>
      </c>
      <c r="D24" s="99">
        <v>20</v>
      </c>
      <c r="E24" s="243">
        <v>20</v>
      </c>
      <c r="F24" s="61">
        <v>60</v>
      </c>
      <c r="G24" s="61">
        <v>20</v>
      </c>
      <c r="H24" s="34">
        <v>20</v>
      </c>
      <c r="J24" s="70" t="str">
        <f t="shared" si="3"/>
        <v>:</v>
      </c>
      <c r="K24" s="70" t="str">
        <f t="shared" si="4"/>
        <v>:</v>
      </c>
      <c r="L24" s="70" t="str">
        <f t="shared" si="5"/>
        <v>:</v>
      </c>
      <c r="M24" s="70">
        <f t="shared" si="1"/>
        <v>0.007290755322251386</v>
      </c>
      <c r="N24" s="70">
        <f t="shared" si="6"/>
        <v>33.33333333333333</v>
      </c>
      <c r="O24" s="70">
        <f t="shared" si="2"/>
        <v>33.33333333333333</v>
      </c>
      <c r="Q24" s="116" t="s">
        <v>18</v>
      </c>
      <c r="R24" s="123">
        <f t="shared" si="7"/>
        <v>0.0037213456385829114</v>
      </c>
      <c r="T24" s="116" t="s">
        <v>18</v>
      </c>
      <c r="U24" s="123">
        <f t="shared" si="8"/>
        <v>0.010448774881145186</v>
      </c>
    </row>
    <row r="25" spans="2:21" ht="12">
      <c r="B25" s="60" t="s">
        <v>19</v>
      </c>
      <c r="C25" s="249">
        <v>75500</v>
      </c>
      <c r="D25" s="61">
        <v>32860</v>
      </c>
      <c r="E25" s="243">
        <v>610</v>
      </c>
      <c r="F25" s="61">
        <v>27360</v>
      </c>
      <c r="G25" s="61">
        <v>10880</v>
      </c>
      <c r="H25" s="34">
        <v>120</v>
      </c>
      <c r="J25" s="70">
        <f t="shared" si="3"/>
        <v>4.974239369622222</v>
      </c>
      <c r="K25" s="70">
        <f t="shared" si="4"/>
        <v>43.52317880794702</v>
      </c>
      <c r="L25" s="70">
        <f t="shared" si="5"/>
        <v>0.8079470198675496</v>
      </c>
      <c r="M25" s="70">
        <f t="shared" si="1"/>
        <v>3.3245844269466316</v>
      </c>
      <c r="N25" s="70">
        <f t="shared" si="6"/>
        <v>39.76608187134503</v>
      </c>
      <c r="O25" s="70">
        <f t="shared" si="2"/>
        <v>0.43859649122807015</v>
      </c>
      <c r="Q25" s="116" t="s">
        <v>19</v>
      </c>
      <c r="R25" s="123">
        <f t="shared" si="7"/>
        <v>6.114170884191724</v>
      </c>
      <c r="T25" s="116" t="s">
        <v>19</v>
      </c>
      <c r="U25" s="123">
        <f t="shared" si="8"/>
        <v>5.684133535342981</v>
      </c>
    </row>
    <row r="26" spans="2:21" ht="12">
      <c r="B26" s="60" t="s">
        <v>20</v>
      </c>
      <c r="C26" s="255" t="s">
        <v>48</v>
      </c>
      <c r="D26" s="99">
        <v>330</v>
      </c>
      <c r="E26" s="251" t="s">
        <v>48</v>
      </c>
      <c r="F26" s="61">
        <v>2270</v>
      </c>
      <c r="G26" s="61">
        <v>1540</v>
      </c>
      <c r="H26" s="34" t="s">
        <v>42</v>
      </c>
      <c r="J26" s="70" t="str">
        <f t="shared" si="3"/>
        <v>:</v>
      </c>
      <c r="K26" s="70" t="str">
        <f t="shared" si="4"/>
        <v>:</v>
      </c>
      <c r="L26" s="70" t="str">
        <f t="shared" si="5"/>
        <v>:</v>
      </c>
      <c r="M26" s="70">
        <f t="shared" si="1"/>
        <v>0.27583357635851075</v>
      </c>
      <c r="N26" s="70">
        <f t="shared" si="6"/>
        <v>67.84140969162996</v>
      </c>
      <c r="O26" s="70" t="str">
        <f t="shared" si="2"/>
        <v>:</v>
      </c>
      <c r="Q26" s="116" t="s">
        <v>20</v>
      </c>
      <c r="R26" s="123">
        <f t="shared" si="7"/>
        <v>0.061402203036618044</v>
      </c>
      <c r="T26" s="116" t="s">
        <v>20</v>
      </c>
      <c r="U26" s="123">
        <f t="shared" si="8"/>
        <v>0.8045556658481793</v>
      </c>
    </row>
    <row r="27" spans="2:21" ht="12">
      <c r="B27" s="60" t="s">
        <v>17</v>
      </c>
      <c r="C27" s="249">
        <v>2530</v>
      </c>
      <c r="D27" s="61">
        <v>1470</v>
      </c>
      <c r="E27" s="243">
        <v>150</v>
      </c>
      <c r="F27" s="61">
        <v>8210</v>
      </c>
      <c r="G27" s="61">
        <v>7470</v>
      </c>
      <c r="H27" s="34">
        <v>400</v>
      </c>
      <c r="J27" s="70">
        <f t="shared" si="3"/>
        <v>0.16668643185621485</v>
      </c>
      <c r="K27" s="70">
        <f t="shared" si="4"/>
        <v>58.10276679841897</v>
      </c>
      <c r="L27" s="70">
        <f t="shared" si="5"/>
        <v>5.928853754940711</v>
      </c>
      <c r="M27" s="70">
        <f t="shared" si="1"/>
        <v>0.9976183532613978</v>
      </c>
      <c r="N27" s="70">
        <f t="shared" si="6"/>
        <v>90.98660170523752</v>
      </c>
      <c r="O27" s="70">
        <f t="shared" si="2"/>
        <v>4.872107186358099</v>
      </c>
      <c r="Q27" s="116" t="s">
        <v>17</v>
      </c>
      <c r="R27" s="123">
        <f t="shared" si="7"/>
        <v>0.273518904435844</v>
      </c>
      <c r="T27" s="116" t="s">
        <v>17</v>
      </c>
      <c r="U27" s="123">
        <f t="shared" si="8"/>
        <v>3.902617418107727</v>
      </c>
    </row>
    <row r="28" spans="2:21" ht="12">
      <c r="B28" s="9" t="s">
        <v>21</v>
      </c>
      <c r="C28" s="220">
        <v>6520</v>
      </c>
      <c r="D28" s="34">
        <v>2310</v>
      </c>
      <c r="E28" s="243">
        <v>1290</v>
      </c>
      <c r="F28" s="34">
        <v>4670</v>
      </c>
      <c r="G28" s="34">
        <v>1580</v>
      </c>
      <c r="H28" s="34">
        <v>1060</v>
      </c>
      <c r="J28" s="71">
        <f t="shared" si="3"/>
        <v>0.4295634528468461</v>
      </c>
      <c r="K28" s="71">
        <f t="shared" si="4"/>
        <v>35.42944785276074</v>
      </c>
      <c r="L28" s="71">
        <f t="shared" si="5"/>
        <v>19.78527607361963</v>
      </c>
      <c r="M28" s="71">
        <f t="shared" si="1"/>
        <v>0.5674637892485661</v>
      </c>
      <c r="N28" s="71">
        <f t="shared" si="6"/>
        <v>33.83297644539615</v>
      </c>
      <c r="O28" s="71">
        <f t="shared" si="2"/>
        <v>22.698072805139187</v>
      </c>
      <c r="Q28" s="116" t="s">
        <v>21</v>
      </c>
      <c r="R28" s="123">
        <f t="shared" si="7"/>
        <v>0.42981542125632627</v>
      </c>
      <c r="T28" s="116" t="s">
        <v>21</v>
      </c>
      <c r="U28" s="123">
        <f t="shared" si="8"/>
        <v>0.8254532156104697</v>
      </c>
    </row>
    <row r="29" spans="2:21" ht="12">
      <c r="B29" s="9" t="s">
        <v>22</v>
      </c>
      <c r="C29" s="220">
        <v>161080</v>
      </c>
      <c r="D29" s="34">
        <v>56470</v>
      </c>
      <c r="E29" s="243">
        <v>9140</v>
      </c>
      <c r="F29" s="34">
        <v>118900</v>
      </c>
      <c r="G29" s="34">
        <v>26070</v>
      </c>
      <c r="H29" s="34">
        <v>4810</v>
      </c>
      <c r="J29" s="70">
        <f t="shared" si="3"/>
        <v>10.61258910806288</v>
      </c>
      <c r="K29" s="70">
        <f t="shared" si="4"/>
        <v>35.057114477278375</v>
      </c>
      <c r="L29" s="70">
        <f t="shared" si="5"/>
        <v>5.674199155699031</v>
      </c>
      <c r="M29" s="70">
        <f t="shared" si="1"/>
        <v>14.447846796928163</v>
      </c>
      <c r="N29" s="70">
        <f t="shared" si="6"/>
        <v>21.925988225399497</v>
      </c>
      <c r="O29" s="70">
        <f t="shared" si="2"/>
        <v>4.045416316232128</v>
      </c>
      <c r="Q29" s="116" t="s">
        <v>22</v>
      </c>
      <c r="R29" s="123">
        <f t="shared" si="7"/>
        <v>10.50721941053885</v>
      </c>
      <c r="T29" s="116" t="s">
        <v>22</v>
      </c>
      <c r="U29" s="123">
        <f t="shared" si="8"/>
        <v>13.61997805757275</v>
      </c>
    </row>
    <row r="30" spans="2:21" ht="12">
      <c r="B30" s="9" t="s">
        <v>23</v>
      </c>
      <c r="C30" s="220">
        <v>88720</v>
      </c>
      <c r="D30" s="34">
        <v>27380</v>
      </c>
      <c r="E30" s="243">
        <v>900</v>
      </c>
      <c r="F30" s="34">
        <v>21580</v>
      </c>
      <c r="G30" s="34">
        <v>8460</v>
      </c>
      <c r="H30" s="34">
        <v>150</v>
      </c>
      <c r="J30" s="70">
        <f t="shared" si="3"/>
        <v>5.845225389044814</v>
      </c>
      <c r="K30" s="70">
        <f t="shared" si="4"/>
        <v>30.861136158701534</v>
      </c>
      <c r="L30" s="70">
        <f t="shared" si="5"/>
        <v>1.0144274120829575</v>
      </c>
      <c r="M30" s="70">
        <f t="shared" si="1"/>
        <v>2.622241664236415</v>
      </c>
      <c r="N30" s="70">
        <f t="shared" si="6"/>
        <v>39.20296570898981</v>
      </c>
      <c r="O30" s="70">
        <f t="shared" si="2"/>
        <v>0.6950880444856349</v>
      </c>
      <c r="Q30" s="116" t="s">
        <v>23</v>
      </c>
      <c r="R30" s="123">
        <f t="shared" si="7"/>
        <v>5.094522179220006</v>
      </c>
      <c r="T30" s="116" t="s">
        <v>23</v>
      </c>
      <c r="U30" s="123">
        <f t="shared" si="8"/>
        <v>4.419831774724414</v>
      </c>
    </row>
    <row r="31" spans="2:21" ht="12">
      <c r="B31" s="9" t="s">
        <v>24</v>
      </c>
      <c r="C31" s="220">
        <v>328330</v>
      </c>
      <c r="D31" s="34">
        <v>67750</v>
      </c>
      <c r="E31" s="243">
        <v>780</v>
      </c>
      <c r="F31" s="34">
        <v>214260</v>
      </c>
      <c r="G31" s="34">
        <v>21000</v>
      </c>
      <c r="H31" s="34">
        <v>60</v>
      </c>
      <c r="J31" s="70">
        <f t="shared" si="3"/>
        <v>21.63168228116641</v>
      </c>
      <c r="K31" s="70">
        <f t="shared" si="4"/>
        <v>20.634727256114274</v>
      </c>
      <c r="L31" s="70">
        <f t="shared" si="5"/>
        <v>0.23756586361282855</v>
      </c>
      <c r="M31" s="70">
        <f t="shared" si="1"/>
        <v>26.035287255759698</v>
      </c>
      <c r="N31" s="70">
        <f t="shared" si="6"/>
        <v>9.801176141136935</v>
      </c>
      <c r="O31" s="70">
        <f t="shared" si="2"/>
        <v>0.02800336040324839</v>
      </c>
      <c r="Q31" s="116" t="s">
        <v>24</v>
      </c>
      <c r="R31" s="123">
        <f t="shared" si="7"/>
        <v>12.606058350699612</v>
      </c>
      <c r="T31" s="116" t="s">
        <v>24</v>
      </c>
      <c r="U31" s="123">
        <f t="shared" si="8"/>
        <v>10.971213625202445</v>
      </c>
    </row>
    <row r="32" spans="2:21" ht="12">
      <c r="B32" s="9" t="s">
        <v>25</v>
      </c>
      <c r="C32" s="220">
        <v>19580</v>
      </c>
      <c r="D32" s="34">
        <v>2610</v>
      </c>
      <c r="E32" s="243">
        <v>1800</v>
      </c>
      <c r="F32" s="34">
        <v>2140</v>
      </c>
      <c r="G32" s="34">
        <v>440</v>
      </c>
      <c r="H32" s="34">
        <v>350</v>
      </c>
      <c r="J32" s="70">
        <f t="shared" si="3"/>
        <v>1.2900080378437495</v>
      </c>
      <c r="K32" s="70">
        <f t="shared" si="4"/>
        <v>13.329928498467824</v>
      </c>
      <c r="L32" s="70">
        <f t="shared" si="5"/>
        <v>9.19305413687436</v>
      </c>
      <c r="M32" s="70">
        <f t="shared" si="1"/>
        <v>0.2600369398269661</v>
      </c>
      <c r="N32" s="70">
        <f t="shared" si="6"/>
        <v>20.5607476635514</v>
      </c>
      <c r="O32" s="70">
        <f t="shared" si="2"/>
        <v>16.355140186915886</v>
      </c>
      <c r="Q32" s="116" t="s">
        <v>25</v>
      </c>
      <c r="R32" s="123">
        <f t="shared" si="7"/>
        <v>0.48563560583507</v>
      </c>
      <c r="T32" s="116" t="s">
        <v>25</v>
      </c>
      <c r="U32" s="123">
        <f t="shared" si="8"/>
        <v>0.2298730473851941</v>
      </c>
    </row>
    <row r="33" spans="2:21" ht="12">
      <c r="B33" s="9" t="s">
        <v>26</v>
      </c>
      <c r="C33" s="220">
        <v>1070</v>
      </c>
      <c r="D33" s="34">
        <v>260</v>
      </c>
      <c r="E33" s="243">
        <v>50</v>
      </c>
      <c r="F33" s="34">
        <v>1320</v>
      </c>
      <c r="G33" s="34">
        <v>110</v>
      </c>
      <c r="H33" s="34">
        <v>20</v>
      </c>
      <c r="J33" s="70">
        <f t="shared" si="3"/>
        <v>0.07049584272179836</v>
      </c>
      <c r="K33" s="70">
        <f t="shared" si="4"/>
        <v>24.299065420560748</v>
      </c>
      <c r="L33" s="70">
        <f t="shared" si="5"/>
        <v>4.672897196261682</v>
      </c>
      <c r="M33" s="70">
        <f t="shared" si="1"/>
        <v>0.16039661708953046</v>
      </c>
      <c r="N33" s="70">
        <f t="shared" si="6"/>
        <v>8.333333333333332</v>
      </c>
      <c r="O33" s="70">
        <f t="shared" si="2"/>
        <v>1.5151515151515151</v>
      </c>
      <c r="Q33" s="116" t="s">
        <v>26</v>
      </c>
      <c r="R33" s="123">
        <f t="shared" si="7"/>
        <v>0.048377493301577854</v>
      </c>
      <c r="T33" s="116" t="s">
        <v>26</v>
      </c>
      <c r="U33" s="123">
        <f t="shared" si="8"/>
        <v>0.057468261846298524</v>
      </c>
    </row>
    <row r="34" spans="2:21" ht="12">
      <c r="B34" s="9" t="s">
        <v>27</v>
      </c>
      <c r="C34" s="220">
        <v>1420</v>
      </c>
      <c r="D34" s="34">
        <v>350</v>
      </c>
      <c r="E34" s="243">
        <v>200</v>
      </c>
      <c r="F34" s="34">
        <v>2700</v>
      </c>
      <c r="G34" s="34">
        <v>1810</v>
      </c>
      <c r="H34" s="34">
        <v>260</v>
      </c>
      <c r="J34" s="70">
        <f t="shared" si="3"/>
        <v>0.0935552305279941</v>
      </c>
      <c r="K34" s="70">
        <f t="shared" si="4"/>
        <v>24.647887323943664</v>
      </c>
      <c r="L34" s="70">
        <f t="shared" si="5"/>
        <v>14.084507042253522</v>
      </c>
      <c r="M34" s="70">
        <f t="shared" si="1"/>
        <v>0.32808398950131235</v>
      </c>
      <c r="N34" s="70">
        <f t="shared" si="6"/>
        <v>67.03703703703704</v>
      </c>
      <c r="O34" s="70">
        <f t="shared" si="2"/>
        <v>9.62962962962963</v>
      </c>
      <c r="Q34" s="116" t="s">
        <v>27</v>
      </c>
      <c r="R34" s="123">
        <f t="shared" si="7"/>
        <v>0.06512354867520095</v>
      </c>
      <c r="T34" s="116" t="s">
        <v>27</v>
      </c>
      <c r="U34" s="123">
        <f t="shared" si="8"/>
        <v>0.9456141267436393</v>
      </c>
    </row>
    <row r="35" spans="2:21" ht="12">
      <c r="B35" s="9" t="s">
        <v>28</v>
      </c>
      <c r="C35" s="220">
        <v>640</v>
      </c>
      <c r="D35" s="34">
        <v>190</v>
      </c>
      <c r="E35" s="243">
        <v>40</v>
      </c>
      <c r="F35" s="34">
        <v>2310</v>
      </c>
      <c r="G35" s="34">
        <v>890</v>
      </c>
      <c r="H35" s="34">
        <v>380</v>
      </c>
      <c r="J35" s="70">
        <f t="shared" si="3"/>
        <v>0.0421657377027579</v>
      </c>
      <c r="K35" s="70">
        <f t="shared" si="4"/>
        <v>29.6875</v>
      </c>
      <c r="L35" s="70">
        <f t="shared" si="5"/>
        <v>6.25</v>
      </c>
      <c r="M35" s="70">
        <f t="shared" si="1"/>
        <v>0.28069407990667833</v>
      </c>
      <c r="N35" s="70">
        <f t="shared" si="6"/>
        <v>38.52813852813853</v>
      </c>
      <c r="O35" s="70">
        <f t="shared" si="2"/>
        <v>16.450216450216452</v>
      </c>
      <c r="Q35" s="116" t="s">
        <v>28</v>
      </c>
      <c r="R35" s="123">
        <f t="shared" si="7"/>
        <v>0.03535278356653766</v>
      </c>
      <c r="T35" s="116" t="s">
        <v>28</v>
      </c>
      <c r="U35" s="123">
        <f t="shared" si="8"/>
        <v>0.46497048221096077</v>
      </c>
    </row>
    <row r="36" spans="2:21" ht="11.25" customHeight="1">
      <c r="B36" s="10" t="s">
        <v>29</v>
      </c>
      <c r="C36" s="221">
        <v>5060</v>
      </c>
      <c r="D36" s="35">
        <v>1610</v>
      </c>
      <c r="E36" s="244">
        <v>200</v>
      </c>
      <c r="F36" s="35">
        <v>6810</v>
      </c>
      <c r="G36" s="35">
        <v>1800</v>
      </c>
      <c r="H36" s="35">
        <v>250</v>
      </c>
      <c r="J36" s="72">
        <f t="shared" si="3"/>
        <v>0.3333728637124297</v>
      </c>
      <c r="K36" s="72">
        <f t="shared" si="4"/>
        <v>31.818181818181817</v>
      </c>
      <c r="L36" s="72">
        <f t="shared" si="5"/>
        <v>3.9525691699604746</v>
      </c>
      <c r="M36" s="72">
        <f t="shared" si="1"/>
        <v>0.8275007290755322</v>
      </c>
      <c r="N36" s="72">
        <f t="shared" si="6"/>
        <v>26.431718061674008</v>
      </c>
      <c r="O36" s="72">
        <f t="shared" si="2"/>
        <v>3.671071953010279</v>
      </c>
      <c r="Q36" s="118" t="s">
        <v>29</v>
      </c>
      <c r="R36" s="124">
        <f t="shared" si="7"/>
        <v>0.29956832390592436</v>
      </c>
      <c r="T36" s="118" t="s">
        <v>29</v>
      </c>
      <c r="U36" s="124">
        <f t="shared" si="8"/>
        <v>0.9403897393030667</v>
      </c>
    </row>
    <row r="37" spans="2:17" ht="12" hidden="1">
      <c r="B37" s="8" t="s">
        <v>30</v>
      </c>
      <c r="C37" s="256" t="s">
        <v>42</v>
      </c>
      <c r="D37" s="100"/>
      <c r="E37" s="252" t="s">
        <v>42</v>
      </c>
      <c r="F37" s="33" t="s">
        <v>42</v>
      </c>
      <c r="G37" s="33"/>
      <c r="H37" s="33" t="s">
        <v>42</v>
      </c>
      <c r="Q37" s="119"/>
    </row>
    <row r="38" spans="2:17" ht="12" hidden="1">
      <c r="B38" s="9" t="s">
        <v>31</v>
      </c>
      <c r="C38" s="257" t="s">
        <v>42</v>
      </c>
      <c r="D38" s="101"/>
      <c r="E38" s="251" t="s">
        <v>42</v>
      </c>
      <c r="F38" s="34" t="s">
        <v>42</v>
      </c>
      <c r="G38" s="34"/>
      <c r="H38" s="34" t="s">
        <v>42</v>
      </c>
      <c r="Q38" s="116"/>
    </row>
    <row r="39" spans="2:8" ht="12">
      <c r="B39" s="10" t="s">
        <v>32</v>
      </c>
      <c r="C39" s="258" t="s">
        <v>42</v>
      </c>
      <c r="D39" s="102" t="s">
        <v>42</v>
      </c>
      <c r="E39" s="253" t="s">
        <v>42</v>
      </c>
      <c r="F39" s="35">
        <v>4340</v>
      </c>
      <c r="G39" s="102" t="s">
        <v>42</v>
      </c>
      <c r="H39" s="35">
        <v>810</v>
      </c>
    </row>
    <row r="40" spans="2:8" ht="12" hidden="1">
      <c r="B40" s="8" t="s">
        <v>33</v>
      </c>
      <c r="C40" s="254" t="s">
        <v>42</v>
      </c>
      <c r="D40" s="254"/>
      <c r="E40" s="254" t="s">
        <v>42</v>
      </c>
      <c r="F40" s="37" t="s">
        <v>42</v>
      </c>
      <c r="G40" s="37"/>
      <c r="H40" s="37" t="s">
        <v>42</v>
      </c>
    </row>
    <row r="41" spans="2:8" ht="24" hidden="1">
      <c r="B41" s="9" t="s">
        <v>34</v>
      </c>
      <c r="C41" s="101" t="s">
        <v>42</v>
      </c>
      <c r="D41" s="101"/>
      <c r="E41" s="101" t="s">
        <v>42</v>
      </c>
      <c r="F41" s="34" t="s">
        <v>42</v>
      </c>
      <c r="G41" s="34"/>
      <c r="H41" s="34" t="s">
        <v>42</v>
      </c>
    </row>
    <row r="42" spans="2:8" ht="12" hidden="1">
      <c r="B42" s="9" t="s">
        <v>35</v>
      </c>
      <c r="C42" s="101" t="s">
        <v>42</v>
      </c>
      <c r="D42" s="101"/>
      <c r="E42" s="101" t="s">
        <v>42</v>
      </c>
      <c r="F42" s="34" t="s">
        <v>42</v>
      </c>
      <c r="G42" s="34"/>
      <c r="H42" s="34" t="s">
        <v>42</v>
      </c>
    </row>
    <row r="43" spans="2:8" ht="12" hidden="1">
      <c r="B43" s="9" t="s">
        <v>36</v>
      </c>
      <c r="C43" s="101" t="s">
        <v>42</v>
      </c>
      <c r="D43" s="101"/>
      <c r="E43" s="101" t="s">
        <v>42</v>
      </c>
      <c r="F43" s="34" t="s">
        <v>42</v>
      </c>
      <c r="G43" s="34"/>
      <c r="H43" s="34" t="s">
        <v>42</v>
      </c>
    </row>
    <row r="44" spans="2:8" ht="12" hidden="1">
      <c r="B44" s="10" t="s">
        <v>37</v>
      </c>
      <c r="C44" s="102" t="s">
        <v>42</v>
      </c>
      <c r="D44" s="102"/>
      <c r="E44" s="102" t="s">
        <v>42</v>
      </c>
      <c r="F44" s="35" t="s">
        <v>42</v>
      </c>
      <c r="G44" s="35"/>
      <c r="H44" s="35" t="s">
        <v>42</v>
      </c>
    </row>
    <row r="45" spans="2:8" ht="24" hidden="1">
      <c r="B45" s="8" t="s">
        <v>38</v>
      </c>
      <c r="C45" s="100" t="s">
        <v>42</v>
      </c>
      <c r="D45" s="100"/>
      <c r="E45" s="100" t="s">
        <v>42</v>
      </c>
      <c r="F45" s="33" t="s">
        <v>42</v>
      </c>
      <c r="G45" s="33"/>
      <c r="H45" s="33" t="s">
        <v>42</v>
      </c>
    </row>
    <row r="46" spans="2:8" ht="12" hidden="1">
      <c r="B46" s="10" t="s">
        <v>43</v>
      </c>
      <c r="C46" s="102" t="s">
        <v>42</v>
      </c>
      <c r="D46" s="102"/>
      <c r="E46" s="102" t="s">
        <v>42</v>
      </c>
      <c r="F46" s="35" t="s">
        <v>42</v>
      </c>
      <c r="G46" s="35"/>
      <c r="H46" s="35" t="s">
        <v>42</v>
      </c>
    </row>
    <row r="47" ht="12" customHeight="1"/>
    <row r="48" spans="2:21" ht="15" customHeight="1">
      <c r="B48" s="259" t="s">
        <v>554</v>
      </c>
      <c r="P48" s="3">
        <v>1</v>
      </c>
      <c r="Q48" s="117" t="s">
        <v>10</v>
      </c>
      <c r="R48" s="69">
        <v>28.32316165525454</v>
      </c>
      <c r="S48" s="3">
        <v>1</v>
      </c>
      <c r="T48" s="117" t="s">
        <v>10</v>
      </c>
      <c r="U48" s="69">
        <v>16.634449610783136</v>
      </c>
    </row>
    <row r="49" spans="2:21" ht="12">
      <c r="B49" s="13" t="s">
        <v>269</v>
      </c>
      <c r="P49" s="3">
        <v>2</v>
      </c>
      <c r="Q49" s="116" t="s">
        <v>13</v>
      </c>
      <c r="R49" s="70">
        <v>15.663143792795475</v>
      </c>
      <c r="S49" s="3">
        <v>2</v>
      </c>
      <c r="T49" s="116" t="s">
        <v>22</v>
      </c>
      <c r="U49" s="70">
        <v>13.61997805757275</v>
      </c>
    </row>
    <row r="50" spans="2:21" ht="12">
      <c r="B50" s="38" t="s">
        <v>347</v>
      </c>
      <c r="P50" s="3">
        <v>3</v>
      </c>
      <c r="Q50" s="116" t="s">
        <v>24</v>
      </c>
      <c r="R50" s="70">
        <v>12.606058350699612</v>
      </c>
      <c r="S50" s="3">
        <v>3</v>
      </c>
      <c r="T50" s="116" t="s">
        <v>13</v>
      </c>
      <c r="U50" s="70">
        <v>11.227208609790502</v>
      </c>
    </row>
    <row r="51" ht="12">
      <c r="B51" s="38" t="s">
        <v>346</v>
      </c>
    </row>
  </sheetData>
  <sheetProtection autoFilter="0"/>
  <mergeCells count="4">
    <mergeCell ref="J6:L6"/>
    <mergeCell ref="M6:O6"/>
    <mergeCell ref="F6:H6"/>
    <mergeCell ref="C6:E6"/>
  </mergeCells>
  <hyperlinks>
    <hyperlink ref="B50" r:id="rId1" tooltip="Go to Eurostat's Table" display="Bookmark"/>
    <hyperlink ref="B51" r:id="rId2" tooltip="Go to Eurostat's Table" display="Bookmark [ef_lus_main]"/>
  </hyperlinks>
  <printOptions horizontalCentered="1"/>
  <pageMargins left="0.31496062992125984" right="0.31496062992125984" top="0.7480314960629921" bottom="0.5511811023622047" header="0.31496062992125984" footer="0.31496062992125984"/>
  <pageSetup horizontalDpi="600" verticalDpi="600" orientation="portrait" paperSize="9" r:id="rId4"/>
  <headerFooter>
    <oddFooter>&amp;L&amp;F&amp;CPage &amp;P of &amp;N</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2"/>
  <cols>
    <col min="2" max="2" width="25.57421875" style="0" customWidth="1"/>
    <col min="3" max="9" width="13.7109375" style="0" customWidth="1"/>
  </cols>
  <sheetData>
    <row r="1" spans="1:12" ht="12.75">
      <c r="A1" s="74" t="s">
        <v>100</v>
      </c>
      <c r="B1" s="65"/>
      <c r="C1" s="65"/>
      <c r="D1" s="65"/>
      <c r="E1" s="65"/>
      <c r="F1" s="65"/>
      <c r="G1" s="65"/>
      <c r="H1" s="65"/>
      <c r="I1" s="65"/>
      <c r="J1" s="65"/>
      <c r="K1" s="65"/>
      <c r="L1" s="65"/>
    </row>
    <row r="2" spans="1:12" ht="12">
      <c r="A2" s="65"/>
      <c r="B2" s="65"/>
      <c r="C2" s="65"/>
      <c r="D2" s="65"/>
      <c r="E2" s="65"/>
      <c r="F2" s="65"/>
      <c r="G2" s="65"/>
      <c r="H2" s="65"/>
      <c r="I2" s="65"/>
      <c r="J2" s="65"/>
      <c r="K2" s="65"/>
      <c r="L2" s="65"/>
    </row>
    <row r="3" spans="1:12" ht="12.75">
      <c r="A3" s="74" t="s">
        <v>97</v>
      </c>
      <c r="B3" s="75">
        <v>43609.42599537037</v>
      </c>
      <c r="C3" s="65"/>
      <c r="D3" s="65"/>
      <c r="E3" s="65"/>
      <c r="F3" s="65"/>
      <c r="G3" s="65"/>
      <c r="H3" s="65"/>
      <c r="I3" s="65"/>
      <c r="J3" s="65"/>
      <c r="K3" s="65"/>
      <c r="L3" s="65"/>
    </row>
    <row r="4" spans="1:12" ht="12.75">
      <c r="A4" s="74" t="s">
        <v>96</v>
      </c>
      <c r="B4" s="75">
        <v>43665.63229168981</v>
      </c>
      <c r="C4" s="65"/>
      <c r="D4" s="65"/>
      <c r="E4" s="65"/>
      <c r="F4" s="65"/>
      <c r="G4" s="65"/>
      <c r="H4" s="65"/>
      <c r="I4" s="65"/>
      <c r="J4" s="65"/>
      <c r="K4" s="65"/>
      <c r="L4" s="65"/>
    </row>
    <row r="5" spans="1:12" ht="12.75">
      <c r="A5" s="74" t="s">
        <v>95</v>
      </c>
      <c r="B5" s="74" t="s">
        <v>94</v>
      </c>
      <c r="C5" s="65"/>
      <c r="D5" s="65"/>
      <c r="E5" s="65"/>
      <c r="F5" s="65"/>
      <c r="G5" s="65"/>
      <c r="H5" s="65"/>
      <c r="I5" s="65"/>
      <c r="J5" s="65"/>
      <c r="K5" s="65"/>
      <c r="L5" s="65"/>
    </row>
    <row r="6" spans="1:12" ht="12">
      <c r="A6" s="65"/>
      <c r="B6" s="65"/>
      <c r="C6" s="65"/>
      <c r="D6" s="65"/>
      <c r="E6" s="65"/>
      <c r="F6" s="65"/>
      <c r="G6" s="65"/>
      <c r="H6" s="65"/>
      <c r="I6" s="65"/>
      <c r="J6" s="65"/>
      <c r="K6" s="65"/>
      <c r="L6" s="65"/>
    </row>
    <row r="7" spans="1:12" ht="12.75">
      <c r="A7" s="74" t="s">
        <v>101</v>
      </c>
      <c r="B7" s="74" t="s">
        <v>102</v>
      </c>
      <c r="C7" s="65"/>
      <c r="D7" s="65"/>
      <c r="E7" s="65"/>
      <c r="F7" s="65"/>
      <c r="G7" s="65"/>
      <c r="H7" s="65"/>
      <c r="I7" s="65"/>
      <c r="J7" s="65"/>
      <c r="K7" s="65"/>
      <c r="L7" s="65"/>
    </row>
    <row r="8" spans="1:12" ht="12.75">
      <c r="A8" s="74" t="s">
        <v>103</v>
      </c>
      <c r="B8" s="74" t="s">
        <v>104</v>
      </c>
      <c r="C8" s="65"/>
      <c r="D8" s="65"/>
      <c r="E8" s="65"/>
      <c r="F8" s="65"/>
      <c r="G8" s="65"/>
      <c r="H8" s="65"/>
      <c r="I8" s="65"/>
      <c r="J8" s="65"/>
      <c r="K8" s="65"/>
      <c r="L8" s="65"/>
    </row>
    <row r="9" spans="1:12" ht="12.75">
      <c r="A9" s="74" t="s">
        <v>105</v>
      </c>
      <c r="B9" s="74" t="s">
        <v>90</v>
      </c>
      <c r="C9" s="65"/>
      <c r="D9" s="65"/>
      <c r="E9" s="65"/>
      <c r="F9" s="65"/>
      <c r="G9" s="65"/>
      <c r="H9" s="65"/>
      <c r="I9" s="65"/>
      <c r="J9" s="65"/>
      <c r="K9" s="65"/>
      <c r="L9" s="65"/>
    </row>
    <row r="10" spans="1:12" ht="12">
      <c r="A10" s="65"/>
      <c r="B10" s="65"/>
      <c r="C10" s="65"/>
      <c r="D10" s="65"/>
      <c r="E10" s="65"/>
      <c r="F10" s="65"/>
      <c r="G10" s="65"/>
      <c r="H10" s="65"/>
      <c r="I10" s="65"/>
      <c r="J10" s="65"/>
      <c r="K10" s="65"/>
      <c r="L10" s="65"/>
    </row>
    <row r="11" spans="1:12" ht="12.75">
      <c r="A11" s="76" t="s">
        <v>47</v>
      </c>
      <c r="B11" s="76" t="s">
        <v>106</v>
      </c>
      <c r="C11" s="76" t="s">
        <v>142</v>
      </c>
      <c r="D11" s="76" t="s">
        <v>147</v>
      </c>
      <c r="E11" s="76" t="s">
        <v>137</v>
      </c>
      <c r="F11" s="76" t="s">
        <v>148</v>
      </c>
      <c r="G11" s="76" t="s">
        <v>136</v>
      </c>
      <c r="H11" s="76" t="s">
        <v>135</v>
      </c>
      <c r="I11" s="76" t="s">
        <v>134</v>
      </c>
      <c r="J11" s="76" t="s">
        <v>107</v>
      </c>
      <c r="K11" s="76" t="s">
        <v>108</v>
      </c>
      <c r="L11" s="65"/>
    </row>
    <row r="12" spans="1:12" ht="12.75">
      <c r="A12" s="76" t="s">
        <v>92</v>
      </c>
      <c r="B12" s="76" t="s">
        <v>109</v>
      </c>
      <c r="C12" s="76" t="s">
        <v>143</v>
      </c>
      <c r="D12" s="76" t="s">
        <v>149</v>
      </c>
      <c r="E12" s="76" t="s">
        <v>141</v>
      </c>
      <c r="F12" s="76" t="s">
        <v>150</v>
      </c>
      <c r="G12" s="76" t="s">
        <v>140</v>
      </c>
      <c r="H12" s="76" t="s">
        <v>139</v>
      </c>
      <c r="I12" s="76" t="s">
        <v>138</v>
      </c>
      <c r="J12" s="76" t="s">
        <v>110</v>
      </c>
      <c r="K12" s="76" t="s">
        <v>111</v>
      </c>
      <c r="L12" s="65"/>
    </row>
    <row r="13" spans="1:12" ht="12.75">
      <c r="A13" s="76" t="s">
        <v>89</v>
      </c>
      <c r="B13" s="76" t="s">
        <v>1</v>
      </c>
      <c r="C13" s="77">
        <v>34526.77</v>
      </c>
      <c r="D13" s="77">
        <v>7294.74</v>
      </c>
      <c r="E13" s="77">
        <v>16272.54</v>
      </c>
      <c r="F13" s="77">
        <v>3784.19</v>
      </c>
      <c r="G13" s="77">
        <v>3998.24</v>
      </c>
      <c r="H13" s="77">
        <v>1417.93</v>
      </c>
      <c r="I13" s="77">
        <v>1260.37</v>
      </c>
      <c r="J13" s="77">
        <v>218081.87</v>
      </c>
      <c r="K13" s="77">
        <v>414611.89</v>
      </c>
      <c r="L13" s="65"/>
    </row>
    <row r="14" spans="1:12" ht="12.75">
      <c r="A14" s="76" t="s">
        <v>88</v>
      </c>
      <c r="B14" s="76" t="s">
        <v>2</v>
      </c>
      <c r="C14" s="77">
        <v>845.61</v>
      </c>
      <c r="D14" s="77">
        <v>196.14</v>
      </c>
      <c r="E14" s="77">
        <v>421.83</v>
      </c>
      <c r="F14" s="77">
        <v>71.06</v>
      </c>
      <c r="G14" s="77">
        <v>0</v>
      </c>
      <c r="H14" s="77">
        <v>0</v>
      </c>
      <c r="I14" s="77">
        <v>0</v>
      </c>
      <c r="J14" s="77">
        <v>3576.07</v>
      </c>
      <c r="K14" s="77">
        <v>8349.58</v>
      </c>
      <c r="L14" s="65"/>
    </row>
    <row r="15" spans="1:12" ht="12.75">
      <c r="A15" s="76" t="s">
        <v>87</v>
      </c>
      <c r="B15" s="76" t="s">
        <v>3</v>
      </c>
      <c r="C15" s="77">
        <v>183.71</v>
      </c>
      <c r="D15" s="77">
        <v>62.85</v>
      </c>
      <c r="E15" s="77">
        <v>142.4</v>
      </c>
      <c r="F15" s="77">
        <v>11.37</v>
      </c>
      <c r="G15" s="77">
        <v>0</v>
      </c>
      <c r="H15" s="77">
        <v>0</v>
      </c>
      <c r="I15" s="77">
        <v>6.07</v>
      </c>
      <c r="J15" s="77">
        <v>2846.47</v>
      </c>
      <c r="K15" s="77">
        <v>4096.11</v>
      </c>
      <c r="L15" s="65"/>
    </row>
    <row r="16" spans="1:12" ht="12.75">
      <c r="A16" s="76" t="s">
        <v>86</v>
      </c>
      <c r="B16" s="76" t="s">
        <v>4</v>
      </c>
      <c r="C16" s="77">
        <v>104.99</v>
      </c>
      <c r="D16" s="77">
        <v>4.05</v>
      </c>
      <c r="E16" s="77">
        <v>52.92</v>
      </c>
      <c r="F16" s="77">
        <v>34.57</v>
      </c>
      <c r="G16" s="77">
        <v>0</v>
      </c>
      <c r="H16" s="77">
        <v>0</v>
      </c>
      <c r="I16" s="77">
        <v>0</v>
      </c>
      <c r="J16" s="77">
        <v>2817.99</v>
      </c>
      <c r="K16" s="77">
        <v>4900.26</v>
      </c>
      <c r="L16" s="65"/>
    </row>
    <row r="17" spans="1:12" ht="12.75">
      <c r="A17" s="76" t="s">
        <v>85</v>
      </c>
      <c r="B17" s="76" t="s">
        <v>5</v>
      </c>
      <c r="C17" s="77">
        <v>254.89</v>
      </c>
      <c r="D17" s="77">
        <v>27.27</v>
      </c>
      <c r="E17" s="77">
        <v>40.33</v>
      </c>
      <c r="F17" s="77">
        <v>8.94</v>
      </c>
      <c r="G17" s="77">
        <v>0</v>
      </c>
      <c r="H17" s="77">
        <v>0</v>
      </c>
      <c r="I17" s="77">
        <v>0</v>
      </c>
      <c r="J17" s="77">
        <v>3609.37</v>
      </c>
      <c r="K17" s="77">
        <v>10944.45</v>
      </c>
      <c r="L17" s="65"/>
    </row>
    <row r="18" spans="1:12" ht="12.75">
      <c r="A18" s="76" t="s">
        <v>84</v>
      </c>
      <c r="B18" s="76" t="s">
        <v>6</v>
      </c>
      <c r="C18" s="77">
        <v>3060.47</v>
      </c>
      <c r="D18" s="77">
        <v>138.8</v>
      </c>
      <c r="E18" s="77">
        <v>754.2</v>
      </c>
      <c r="F18" s="77">
        <v>225.33</v>
      </c>
      <c r="G18" s="77">
        <v>0</v>
      </c>
      <c r="H18" s="77">
        <v>0</v>
      </c>
      <c r="I18" s="77">
        <v>0</v>
      </c>
      <c r="J18" s="77">
        <v>25903.63</v>
      </c>
      <c r="K18" s="77">
        <v>55319.67</v>
      </c>
      <c r="L18" s="65"/>
    </row>
    <row r="19" spans="1:12" ht="12.75">
      <c r="A19" s="76" t="s">
        <v>83</v>
      </c>
      <c r="B19" s="76" t="s">
        <v>7</v>
      </c>
      <c r="C19" s="77">
        <v>24.15</v>
      </c>
      <c r="D19" s="77">
        <v>4.34</v>
      </c>
      <c r="E19" s="77">
        <v>9.5</v>
      </c>
      <c r="F19" s="77">
        <v>1.25</v>
      </c>
      <c r="G19" s="77">
        <v>0</v>
      </c>
      <c r="H19" s="77">
        <v>0</v>
      </c>
      <c r="I19" s="77">
        <v>0</v>
      </c>
      <c r="J19" s="77">
        <v>369.81</v>
      </c>
      <c r="K19" s="77">
        <v>847.78</v>
      </c>
      <c r="L19" s="65"/>
    </row>
    <row r="20" spans="1:12" ht="12.75">
      <c r="A20" s="76" t="s">
        <v>82</v>
      </c>
      <c r="B20" s="76" t="s">
        <v>8</v>
      </c>
      <c r="C20" s="77">
        <v>221.53</v>
      </c>
      <c r="D20" s="77">
        <v>8.5</v>
      </c>
      <c r="E20" s="77">
        <v>54.42</v>
      </c>
      <c r="F20" s="77">
        <v>8.99</v>
      </c>
      <c r="G20" s="77">
        <v>0</v>
      </c>
      <c r="H20" s="77">
        <v>0</v>
      </c>
      <c r="I20" s="77">
        <v>0</v>
      </c>
      <c r="J20" s="77">
        <v>1799.86</v>
      </c>
      <c r="K20" s="77">
        <v>8443.72</v>
      </c>
      <c r="L20" s="65"/>
    </row>
    <row r="21" spans="1:12" ht="12.75">
      <c r="A21" s="76" t="s">
        <v>81</v>
      </c>
      <c r="B21" s="76" t="s">
        <v>9</v>
      </c>
      <c r="C21" s="77">
        <v>1682.81</v>
      </c>
      <c r="D21" s="77">
        <v>497.13</v>
      </c>
      <c r="E21" s="77">
        <v>1215.93</v>
      </c>
      <c r="F21" s="77">
        <v>87.64</v>
      </c>
      <c r="G21" s="77">
        <v>326.3</v>
      </c>
      <c r="H21" s="77">
        <v>46.92</v>
      </c>
      <c r="I21" s="77">
        <v>152.43</v>
      </c>
      <c r="J21" s="77">
        <v>7849.92</v>
      </c>
      <c r="K21" s="77">
        <v>10646.79</v>
      </c>
      <c r="L21" s="65"/>
    </row>
    <row r="22" spans="1:12" ht="12.75">
      <c r="A22" s="76" t="s">
        <v>80</v>
      </c>
      <c r="B22" s="76" t="s">
        <v>10</v>
      </c>
      <c r="C22" s="77">
        <v>7243</v>
      </c>
      <c r="D22" s="77">
        <v>1819.21</v>
      </c>
      <c r="E22" s="77">
        <v>3206.59</v>
      </c>
      <c r="F22" s="77">
        <v>195.62</v>
      </c>
      <c r="G22" s="77">
        <v>2577.08</v>
      </c>
      <c r="H22" s="77">
        <v>647.37</v>
      </c>
      <c r="I22" s="77">
        <v>356.75</v>
      </c>
      <c r="J22" s="77">
        <v>30081.28</v>
      </c>
      <c r="K22" s="77">
        <v>49387.12</v>
      </c>
      <c r="L22" s="65"/>
    </row>
    <row r="23" spans="1:12" ht="12.75">
      <c r="A23" s="76" t="s">
        <v>79</v>
      </c>
      <c r="B23" s="76" t="s">
        <v>11</v>
      </c>
      <c r="C23" s="77">
        <v>2955.6</v>
      </c>
      <c r="D23" s="77">
        <v>604.2</v>
      </c>
      <c r="E23" s="77">
        <v>2609.2</v>
      </c>
      <c r="F23" s="77">
        <v>866.7</v>
      </c>
      <c r="G23" s="77">
        <v>27.3</v>
      </c>
      <c r="H23" s="77">
        <v>326.5</v>
      </c>
      <c r="I23" s="77">
        <v>90.7</v>
      </c>
      <c r="J23" s="77">
        <v>39774.6</v>
      </c>
      <c r="K23" s="77">
        <v>70397.41</v>
      </c>
      <c r="L23" s="65"/>
    </row>
    <row r="24" spans="1:12" ht="12.75">
      <c r="A24" s="76" t="s">
        <v>78</v>
      </c>
      <c r="B24" s="76" t="s">
        <v>12</v>
      </c>
      <c r="C24" s="77">
        <v>97.62</v>
      </c>
      <c r="D24" s="77">
        <v>29.88</v>
      </c>
      <c r="E24" s="77">
        <v>31.7</v>
      </c>
      <c r="F24" s="77">
        <v>23.16</v>
      </c>
      <c r="G24" s="77">
        <v>8.76</v>
      </c>
      <c r="H24" s="77">
        <v>1.89</v>
      </c>
      <c r="I24" s="77">
        <v>2.21</v>
      </c>
      <c r="J24" s="77">
        <v>1248.68</v>
      </c>
      <c r="K24" s="77">
        <v>2139.02</v>
      </c>
      <c r="L24" s="65"/>
    </row>
    <row r="25" spans="1:12" ht="12.75">
      <c r="A25" s="76" t="s">
        <v>77</v>
      </c>
      <c r="B25" s="76" t="s">
        <v>13</v>
      </c>
      <c r="C25" s="77">
        <v>6630.65</v>
      </c>
      <c r="D25" s="77">
        <v>1016.24</v>
      </c>
      <c r="E25" s="77">
        <v>2177.86</v>
      </c>
      <c r="F25" s="77">
        <v>641.61</v>
      </c>
      <c r="G25" s="77">
        <v>899.51</v>
      </c>
      <c r="H25" s="77">
        <v>347.5</v>
      </c>
      <c r="I25" s="77">
        <v>564.1</v>
      </c>
      <c r="J25" s="77">
        <v>29348.13</v>
      </c>
      <c r="K25" s="77">
        <v>50527.38</v>
      </c>
      <c r="L25" s="65"/>
    </row>
    <row r="26" spans="1:12" ht="12.75">
      <c r="A26" s="76" t="s">
        <v>76</v>
      </c>
      <c r="B26" s="76" t="s">
        <v>14</v>
      </c>
      <c r="C26" s="77">
        <v>65.54</v>
      </c>
      <c r="D26" s="77">
        <v>13.42</v>
      </c>
      <c r="E26" s="77">
        <v>9.68</v>
      </c>
      <c r="F26" s="77">
        <v>2.52</v>
      </c>
      <c r="G26" s="77">
        <v>22.93</v>
      </c>
      <c r="H26" s="77">
        <v>11.06</v>
      </c>
      <c r="I26" s="77">
        <v>2.13</v>
      </c>
      <c r="J26" s="77">
        <v>266.82</v>
      </c>
      <c r="K26" s="77">
        <v>681.75</v>
      </c>
      <c r="L26" s="65"/>
    </row>
    <row r="27" spans="1:12" ht="12.75">
      <c r="A27" s="76" t="s">
        <v>75</v>
      </c>
      <c r="B27" s="76" t="s">
        <v>15</v>
      </c>
      <c r="C27" s="77">
        <v>45.63</v>
      </c>
      <c r="D27" s="77">
        <v>3.64</v>
      </c>
      <c r="E27" s="77">
        <v>11.35</v>
      </c>
      <c r="F27" s="77">
        <v>3.64</v>
      </c>
      <c r="G27" s="77">
        <v>0</v>
      </c>
      <c r="H27" s="77">
        <v>0</v>
      </c>
      <c r="I27" s="77">
        <v>0</v>
      </c>
      <c r="J27" s="77">
        <v>737.54</v>
      </c>
      <c r="K27" s="77">
        <v>1307.78</v>
      </c>
      <c r="L27" s="65"/>
    </row>
    <row r="28" spans="1:12" ht="12.75">
      <c r="A28" s="76" t="s">
        <v>74</v>
      </c>
      <c r="B28" s="76" t="s">
        <v>16</v>
      </c>
      <c r="C28" s="77">
        <v>59.69</v>
      </c>
      <c r="D28" s="77">
        <v>0</v>
      </c>
      <c r="E28" s="77">
        <v>29.44</v>
      </c>
      <c r="F28" s="77">
        <v>0</v>
      </c>
      <c r="G28" s="77">
        <v>0</v>
      </c>
      <c r="H28" s="77">
        <v>0</v>
      </c>
      <c r="I28" s="77">
        <v>0</v>
      </c>
      <c r="J28" s="77">
        <v>1751.52</v>
      </c>
      <c r="K28" s="77">
        <v>2785.84</v>
      </c>
      <c r="L28" s="65"/>
    </row>
    <row r="29" spans="1:12" ht="12.75">
      <c r="A29" s="76" t="s">
        <v>72</v>
      </c>
      <c r="B29" s="76" t="s">
        <v>18</v>
      </c>
      <c r="C29" s="77">
        <v>1.75</v>
      </c>
      <c r="D29" s="77">
        <v>0.04</v>
      </c>
      <c r="E29" s="77">
        <v>0.62</v>
      </c>
      <c r="F29" s="77">
        <v>0.41</v>
      </c>
      <c r="G29" s="77">
        <v>0</v>
      </c>
      <c r="H29" s="77">
        <v>0</v>
      </c>
      <c r="I29" s="77">
        <v>0</v>
      </c>
      <c r="J29" s="77">
        <v>154.34</v>
      </c>
      <c r="K29" s="77">
        <v>393.12</v>
      </c>
      <c r="L29" s="65"/>
    </row>
    <row r="30" spans="1:12" ht="12.75">
      <c r="A30" s="76" t="s">
        <v>71</v>
      </c>
      <c r="B30" s="76" t="s">
        <v>19</v>
      </c>
      <c r="C30" s="77">
        <v>581.58</v>
      </c>
      <c r="D30" s="77">
        <v>78.02</v>
      </c>
      <c r="E30" s="77">
        <v>323.6</v>
      </c>
      <c r="F30" s="77">
        <v>123.52</v>
      </c>
      <c r="G30" s="77">
        <v>0</v>
      </c>
      <c r="H30" s="77">
        <v>0</v>
      </c>
      <c r="I30" s="77">
        <v>6.44</v>
      </c>
      <c r="J30" s="77">
        <v>4866.4</v>
      </c>
      <c r="K30" s="77">
        <v>8239.29</v>
      </c>
      <c r="L30" s="65"/>
    </row>
    <row r="31" spans="1:12" ht="12.75">
      <c r="A31" s="76" t="s">
        <v>70</v>
      </c>
      <c r="B31" s="76" t="s">
        <v>20</v>
      </c>
      <c r="C31" s="77">
        <v>30.28</v>
      </c>
      <c r="D31" s="77">
        <v>3.76</v>
      </c>
      <c r="E31" s="77">
        <v>3.26</v>
      </c>
      <c r="F31" s="77">
        <v>0.02</v>
      </c>
      <c r="G31" s="77">
        <v>1.14</v>
      </c>
      <c r="H31" s="77">
        <v>0</v>
      </c>
      <c r="I31" s="77">
        <v>0.2</v>
      </c>
      <c r="J31" s="77">
        <v>48.97</v>
      </c>
      <c r="K31" s="77">
        <v>115.78</v>
      </c>
      <c r="L31" s="65"/>
    </row>
    <row r="32" spans="1:12" ht="12.75">
      <c r="A32" s="76" t="s">
        <v>73</v>
      </c>
      <c r="B32" s="76" t="s">
        <v>17</v>
      </c>
      <c r="C32" s="77">
        <v>2463.3</v>
      </c>
      <c r="D32" s="77">
        <v>769.09</v>
      </c>
      <c r="E32" s="77">
        <v>800.81</v>
      </c>
      <c r="F32" s="77">
        <v>121.74</v>
      </c>
      <c r="G32" s="77">
        <v>0</v>
      </c>
      <c r="H32" s="77">
        <v>0</v>
      </c>
      <c r="I32" s="77">
        <v>0</v>
      </c>
      <c r="J32" s="77">
        <v>13839.9</v>
      </c>
      <c r="K32" s="77">
        <v>28135.79</v>
      </c>
      <c r="L32" s="65"/>
    </row>
    <row r="33" spans="1:12" ht="12.75">
      <c r="A33" s="76" t="s">
        <v>69</v>
      </c>
      <c r="B33" s="76" t="s">
        <v>21</v>
      </c>
      <c r="C33" s="77">
        <v>275.8</v>
      </c>
      <c r="D33" s="77">
        <v>44.14</v>
      </c>
      <c r="E33" s="77">
        <v>180.29</v>
      </c>
      <c r="F33" s="77">
        <v>57.96</v>
      </c>
      <c r="G33" s="77">
        <v>0</v>
      </c>
      <c r="H33" s="77">
        <v>0</v>
      </c>
      <c r="I33" s="77">
        <v>0</v>
      </c>
      <c r="J33" s="77">
        <v>3061.42</v>
      </c>
      <c r="K33" s="77">
        <v>6887.73</v>
      </c>
      <c r="L33" s="65"/>
    </row>
    <row r="34" spans="1:12" ht="12.75">
      <c r="A34" s="76" t="s">
        <v>68</v>
      </c>
      <c r="B34" s="76" t="s">
        <v>22</v>
      </c>
      <c r="C34" s="77">
        <v>2490.64</v>
      </c>
      <c r="D34" s="77">
        <v>1044.31</v>
      </c>
      <c r="E34" s="77">
        <v>1348.89</v>
      </c>
      <c r="F34" s="77">
        <v>665.75</v>
      </c>
      <c r="G34" s="77">
        <v>0</v>
      </c>
      <c r="H34" s="77">
        <v>0</v>
      </c>
      <c r="I34" s="77">
        <v>0</v>
      </c>
      <c r="J34" s="77">
        <v>11576.53</v>
      </c>
      <c r="K34" s="77">
        <v>25580.67</v>
      </c>
      <c r="L34" s="65"/>
    </row>
    <row r="35" spans="1:12" ht="12.75">
      <c r="A35" s="76" t="s">
        <v>67</v>
      </c>
      <c r="B35" s="76" t="s">
        <v>23</v>
      </c>
      <c r="C35" s="77">
        <v>662.18</v>
      </c>
      <c r="D35" s="77">
        <v>192.87</v>
      </c>
      <c r="E35" s="77">
        <v>824.03</v>
      </c>
      <c r="F35" s="77">
        <v>219.7</v>
      </c>
      <c r="G35" s="77">
        <v>135.22</v>
      </c>
      <c r="H35" s="77">
        <v>36.69</v>
      </c>
      <c r="I35" s="77">
        <v>31.76</v>
      </c>
      <c r="J35" s="77">
        <v>4267.36</v>
      </c>
      <c r="K35" s="77">
        <v>7241.77</v>
      </c>
      <c r="L35" s="65"/>
    </row>
    <row r="36" spans="1:12" ht="12.75">
      <c r="A36" s="76" t="s">
        <v>66</v>
      </c>
      <c r="B36" s="76" t="s">
        <v>24</v>
      </c>
      <c r="C36" s="77">
        <v>2084.73</v>
      </c>
      <c r="D36" s="77">
        <v>484.97</v>
      </c>
      <c r="E36" s="77">
        <v>892.2</v>
      </c>
      <c r="F36" s="77">
        <v>210.01</v>
      </c>
      <c r="G36" s="77">
        <v>0</v>
      </c>
      <c r="H36" s="77">
        <v>0</v>
      </c>
      <c r="I36" s="77">
        <v>47.59</v>
      </c>
      <c r="J36" s="77">
        <v>11647.86</v>
      </c>
      <c r="K36" s="77">
        <v>15897.02</v>
      </c>
      <c r="L36" s="65"/>
    </row>
    <row r="37" spans="1:12" ht="12.75">
      <c r="A37" s="76" t="s">
        <v>65</v>
      </c>
      <c r="B37" s="76" t="s">
        <v>25</v>
      </c>
      <c r="C37" s="77">
        <v>81.74</v>
      </c>
      <c r="D37" s="77">
        <v>11.29</v>
      </c>
      <c r="E37" s="77">
        <v>51.92</v>
      </c>
      <c r="F37" s="77">
        <v>8.42</v>
      </c>
      <c r="G37" s="77">
        <v>0</v>
      </c>
      <c r="H37" s="77">
        <v>0</v>
      </c>
      <c r="I37" s="77">
        <v>0</v>
      </c>
      <c r="J37" s="77">
        <v>582.67</v>
      </c>
      <c r="K37" s="77">
        <v>1161.28</v>
      </c>
      <c r="L37" s="65"/>
    </row>
    <row r="38" spans="1:12" ht="12.75">
      <c r="A38" s="76" t="s">
        <v>64</v>
      </c>
      <c r="B38" s="76" t="s">
        <v>26</v>
      </c>
      <c r="C38" s="77">
        <v>140.04</v>
      </c>
      <c r="D38" s="77">
        <v>33.61</v>
      </c>
      <c r="E38" s="77">
        <v>19.21</v>
      </c>
      <c r="F38" s="77">
        <v>13.56</v>
      </c>
      <c r="G38" s="77">
        <v>0</v>
      </c>
      <c r="H38" s="77">
        <v>0</v>
      </c>
      <c r="I38" s="77">
        <v>0</v>
      </c>
      <c r="J38" s="77">
        <v>1272.44</v>
      </c>
      <c r="K38" s="77">
        <v>2267.01</v>
      </c>
      <c r="L38" s="65"/>
    </row>
    <row r="39" spans="1:12" ht="12.75">
      <c r="A39" s="76" t="s">
        <v>63</v>
      </c>
      <c r="B39" s="76" t="s">
        <v>27</v>
      </c>
      <c r="C39" s="77">
        <v>330.66</v>
      </c>
      <c r="D39" s="77">
        <v>66.52</v>
      </c>
      <c r="E39" s="77">
        <v>105.36</v>
      </c>
      <c r="F39" s="77">
        <v>9.5</v>
      </c>
      <c r="G39" s="77">
        <v>0</v>
      </c>
      <c r="H39" s="77">
        <v>0</v>
      </c>
      <c r="I39" s="77">
        <v>0</v>
      </c>
      <c r="J39" s="77">
        <v>1364.8</v>
      </c>
      <c r="K39" s="77">
        <v>3776.37</v>
      </c>
      <c r="L39" s="65"/>
    </row>
    <row r="40" spans="1:12" ht="12.75">
      <c r="A40" s="76" t="s">
        <v>62</v>
      </c>
      <c r="B40" s="76" t="s">
        <v>28</v>
      </c>
      <c r="C40" s="77">
        <v>247.12</v>
      </c>
      <c r="D40" s="77">
        <v>20.74</v>
      </c>
      <c r="E40" s="77">
        <v>89.73</v>
      </c>
      <c r="F40" s="77">
        <v>16.67</v>
      </c>
      <c r="G40" s="77">
        <v>0</v>
      </c>
      <c r="H40" s="77">
        <v>0</v>
      </c>
      <c r="I40" s="77">
        <v>0</v>
      </c>
      <c r="J40" s="77">
        <v>2876.63</v>
      </c>
      <c r="K40" s="77">
        <v>6140.83</v>
      </c>
      <c r="L40" s="65"/>
    </row>
    <row r="41" spans="1:12" ht="12.75">
      <c r="A41" s="76" t="s">
        <v>61</v>
      </c>
      <c r="B41" s="76" t="s">
        <v>29</v>
      </c>
      <c r="C41" s="77">
        <v>1661.05</v>
      </c>
      <c r="D41" s="77">
        <v>119.7</v>
      </c>
      <c r="E41" s="77">
        <v>865.26</v>
      </c>
      <c r="F41" s="77">
        <v>154.54</v>
      </c>
      <c r="G41" s="77">
        <v>0</v>
      </c>
      <c r="H41" s="77">
        <v>0</v>
      </c>
      <c r="I41" s="77">
        <v>0</v>
      </c>
      <c r="J41" s="77">
        <v>10540.86</v>
      </c>
      <c r="K41" s="77">
        <v>28000.57</v>
      </c>
      <c r="L41" s="65"/>
    </row>
    <row r="42" spans="1:12" ht="12.75">
      <c r="A42" s="76" t="s">
        <v>60</v>
      </c>
      <c r="B42" s="76" t="s">
        <v>30</v>
      </c>
      <c r="C42" s="77">
        <v>20.43</v>
      </c>
      <c r="D42" s="77">
        <v>7.09</v>
      </c>
      <c r="E42" s="77">
        <v>0</v>
      </c>
      <c r="F42" s="77">
        <v>0</v>
      </c>
      <c r="G42" s="77">
        <v>0</v>
      </c>
      <c r="H42" s="77">
        <v>0</v>
      </c>
      <c r="I42" s="77">
        <v>0</v>
      </c>
      <c r="J42" s="77">
        <v>138.47</v>
      </c>
      <c r="K42" s="77">
        <v>489.65</v>
      </c>
      <c r="L42" s="65"/>
    </row>
    <row r="43" spans="1:12" ht="12.75">
      <c r="A43" s="76" t="s">
        <v>59</v>
      </c>
      <c r="B43" s="76" t="s">
        <v>31</v>
      </c>
      <c r="C43" s="77">
        <v>288.99</v>
      </c>
      <c r="D43" s="77">
        <v>30.96</v>
      </c>
      <c r="E43" s="77">
        <v>101.83</v>
      </c>
      <c r="F43" s="77">
        <v>34.95</v>
      </c>
      <c r="G43" s="77">
        <v>0</v>
      </c>
      <c r="H43" s="77">
        <v>0</v>
      </c>
      <c r="I43" s="77">
        <v>0</v>
      </c>
      <c r="J43" s="77">
        <v>1775.01</v>
      </c>
      <c r="K43" s="77">
        <v>4866.58</v>
      </c>
      <c r="L43" s="65"/>
    </row>
    <row r="44" spans="1:12" ht="12.75">
      <c r="A44" s="76" t="s">
        <v>58</v>
      </c>
      <c r="B44" s="76" t="s">
        <v>32</v>
      </c>
      <c r="C44" s="77">
        <v>643.57</v>
      </c>
      <c r="D44" s="77">
        <v>100.24</v>
      </c>
      <c r="E44" s="77">
        <v>258.62</v>
      </c>
      <c r="F44" s="77">
        <v>106.75</v>
      </c>
      <c r="G44" s="77">
        <v>0</v>
      </c>
      <c r="H44" s="77">
        <v>0</v>
      </c>
      <c r="I44" s="77">
        <v>0.19</v>
      </c>
      <c r="J44" s="77">
        <v>3711.57</v>
      </c>
      <c r="K44" s="77">
        <v>8885.18</v>
      </c>
      <c r="L44" s="65"/>
    </row>
    <row r="45" spans="1:12" ht="12.75">
      <c r="A45" s="76" t="s">
        <v>56</v>
      </c>
      <c r="B45" s="76" t="s">
        <v>34</v>
      </c>
      <c r="C45" s="78" t="s">
        <v>42</v>
      </c>
      <c r="D45" s="78" t="s">
        <v>42</v>
      </c>
      <c r="E45" s="78" t="s">
        <v>42</v>
      </c>
      <c r="F45" s="78" t="s">
        <v>42</v>
      </c>
      <c r="G45" s="78" t="s">
        <v>42</v>
      </c>
      <c r="H45" s="78" t="s">
        <v>42</v>
      </c>
      <c r="I45" s="78" t="s">
        <v>42</v>
      </c>
      <c r="J45" s="78" t="s">
        <v>42</v>
      </c>
      <c r="K45" s="78" t="s">
        <v>42</v>
      </c>
      <c r="L45" s="65"/>
    </row>
    <row r="46" spans="1:12" ht="12">
      <c r="A46" s="65"/>
      <c r="B46" s="65"/>
      <c r="C46" s="65"/>
      <c r="D46" s="65"/>
      <c r="E46" s="65"/>
      <c r="F46" s="65"/>
      <c r="G46" s="65"/>
      <c r="H46" s="65"/>
      <c r="I46" s="65"/>
      <c r="J46" s="65"/>
      <c r="K46" s="65"/>
      <c r="L46" s="65"/>
    </row>
    <row r="47" spans="1:12" ht="12.75">
      <c r="A47" s="74" t="s">
        <v>50</v>
      </c>
      <c r="B47" s="65"/>
      <c r="C47" s="65"/>
      <c r="D47" s="65"/>
      <c r="E47" s="65"/>
      <c r="F47" s="65"/>
      <c r="G47" s="65"/>
      <c r="H47" s="65"/>
      <c r="I47" s="65"/>
      <c r="J47" s="65"/>
      <c r="K47" s="65"/>
      <c r="L47" s="65"/>
    </row>
    <row r="48" spans="1:12" ht="12.75">
      <c r="A48" s="74" t="s">
        <v>42</v>
      </c>
      <c r="B48" s="74" t="s">
        <v>49</v>
      </c>
      <c r="C48" s="65"/>
      <c r="D48" s="65"/>
      <c r="E48" s="65"/>
      <c r="F48" s="65"/>
      <c r="G48" s="65"/>
      <c r="H48" s="65"/>
      <c r="I48" s="65"/>
      <c r="J48" s="65"/>
      <c r="K48" s="65"/>
      <c r="L48" s="65"/>
    </row>
    <row r="49" spans="1:10" ht="12">
      <c r="A49" s="65"/>
      <c r="B49" s="65"/>
      <c r="C49" s="65"/>
      <c r="D49" s="65"/>
      <c r="E49" s="65"/>
      <c r="F49" s="65"/>
      <c r="G49" s="65"/>
      <c r="H49" s="65"/>
      <c r="I49" s="65"/>
      <c r="J49" s="65"/>
    </row>
    <row r="50" spans="1:10" ht="12">
      <c r="A50" s="65"/>
      <c r="B50" s="65"/>
      <c r="C50" s="65"/>
      <c r="D50" s="65"/>
      <c r="E50" s="65"/>
      <c r="F50" s="65"/>
      <c r="G50" s="65"/>
      <c r="H50" s="65"/>
      <c r="I50" s="65"/>
      <c r="J50" s="65"/>
    </row>
    <row r="51" spans="1:10" ht="12">
      <c r="A51" s="65"/>
      <c r="B51" s="65"/>
      <c r="C51" s="65"/>
      <c r="D51" s="65"/>
      <c r="E51" s="65"/>
      <c r="F51" s="65"/>
      <c r="G51" s="65"/>
      <c r="H51" s="65"/>
      <c r="I51" s="65"/>
      <c r="J51" s="65"/>
    </row>
    <row r="52" spans="1:10" ht="12">
      <c r="A52" s="65"/>
      <c r="B52" s="65"/>
      <c r="C52" s="65"/>
      <c r="D52" s="65"/>
      <c r="E52" s="65"/>
      <c r="F52" s="65"/>
      <c r="G52" s="65"/>
      <c r="H52" s="65"/>
      <c r="I52" s="65"/>
      <c r="J52" s="65"/>
    </row>
    <row r="53" spans="1:10" ht="12">
      <c r="A53" s="65"/>
      <c r="B53" s="65"/>
      <c r="C53" s="65"/>
      <c r="D53" s="65"/>
      <c r="E53" s="65"/>
      <c r="F53" s="65"/>
      <c r="G53" s="65"/>
      <c r="H53" s="65"/>
      <c r="I53" s="65"/>
      <c r="J53" s="65"/>
    </row>
    <row r="54" spans="1:10" ht="12">
      <c r="A54" s="65"/>
      <c r="B54" s="65"/>
      <c r="C54" s="65"/>
      <c r="D54" s="65"/>
      <c r="E54" s="65"/>
      <c r="F54" s="65"/>
      <c r="G54" s="65"/>
      <c r="H54" s="65"/>
      <c r="I54" s="65"/>
      <c r="J54" s="65"/>
    </row>
    <row r="55" spans="1:10" ht="12">
      <c r="A55" s="65"/>
      <c r="B55" s="65"/>
      <c r="C55" s="65"/>
      <c r="D55" s="65"/>
      <c r="E55" s="65"/>
      <c r="F55" s="65"/>
      <c r="G55" s="65"/>
      <c r="H55" s="65"/>
      <c r="I55" s="65"/>
      <c r="J55" s="65"/>
    </row>
    <row r="56" spans="1:10" ht="12">
      <c r="A56" s="65"/>
      <c r="B56" s="65"/>
      <c r="C56" s="65"/>
      <c r="D56" s="65"/>
      <c r="E56" s="65"/>
      <c r="F56" s="65"/>
      <c r="G56" s="65"/>
      <c r="H56" s="65"/>
      <c r="I56" s="65"/>
      <c r="J56" s="65"/>
    </row>
    <row r="57" spans="1:10" ht="12">
      <c r="A57" s="65"/>
      <c r="B57" s="65"/>
      <c r="C57" s="65"/>
      <c r="D57" s="65"/>
      <c r="E57" s="65"/>
      <c r="F57" s="65"/>
      <c r="G57" s="65"/>
      <c r="H57" s="65"/>
      <c r="I57" s="65"/>
      <c r="J57" s="65"/>
    </row>
    <row r="58" spans="1:10" ht="12">
      <c r="A58" s="65"/>
      <c r="B58" s="65"/>
      <c r="C58" s="65"/>
      <c r="D58" s="65"/>
      <c r="E58" s="65"/>
      <c r="F58" s="65"/>
      <c r="G58" s="65"/>
      <c r="H58" s="65"/>
      <c r="I58" s="65"/>
      <c r="J58" s="65"/>
    </row>
    <row r="59" spans="1:10" ht="12">
      <c r="A59" s="65"/>
      <c r="B59" s="65"/>
      <c r="C59" s="65"/>
      <c r="D59" s="65"/>
      <c r="E59" s="65"/>
      <c r="F59" s="65"/>
      <c r="G59" s="65"/>
      <c r="H59" s="65"/>
      <c r="I59" s="65"/>
      <c r="J59" s="65"/>
    </row>
    <row r="60" spans="1:10" ht="12">
      <c r="A60" s="65"/>
      <c r="B60" s="65"/>
      <c r="C60" s="65"/>
      <c r="D60" s="65"/>
      <c r="E60" s="65"/>
      <c r="F60" s="65"/>
      <c r="G60" s="65"/>
      <c r="H60" s="65"/>
      <c r="I60" s="65"/>
      <c r="J60" s="65"/>
    </row>
    <row r="61" spans="1:10" ht="12">
      <c r="A61" s="65"/>
      <c r="B61" s="65"/>
      <c r="C61" s="65"/>
      <c r="D61" s="65"/>
      <c r="E61" s="65"/>
      <c r="F61" s="65"/>
      <c r="G61" s="65"/>
      <c r="H61" s="65"/>
      <c r="I61" s="65"/>
      <c r="J61" s="65"/>
    </row>
    <row r="62" spans="1:10" ht="12">
      <c r="A62" s="65"/>
      <c r="B62" s="65"/>
      <c r="C62" s="65"/>
      <c r="D62" s="65"/>
      <c r="E62" s="65"/>
      <c r="F62" s="65"/>
      <c r="G62" s="65"/>
      <c r="H62" s="65"/>
      <c r="I62" s="65"/>
      <c r="J62" s="65"/>
    </row>
    <row r="63" spans="1:10" ht="12">
      <c r="A63" s="65"/>
      <c r="B63" s="65"/>
      <c r="C63" s="65"/>
      <c r="D63" s="65"/>
      <c r="E63" s="65"/>
      <c r="F63" s="65"/>
      <c r="G63" s="65"/>
      <c r="H63" s="65"/>
      <c r="I63" s="65"/>
      <c r="J63" s="65"/>
    </row>
    <row r="64" spans="1:10" ht="12">
      <c r="A64" s="65"/>
      <c r="B64" s="65"/>
      <c r="C64" s="65"/>
      <c r="D64" s="65"/>
      <c r="E64" s="65"/>
      <c r="F64" s="65"/>
      <c r="G64" s="65"/>
      <c r="H64" s="65"/>
      <c r="I64" s="65"/>
      <c r="J64" s="65"/>
    </row>
    <row r="65" spans="1:10" ht="12">
      <c r="A65" s="65"/>
      <c r="B65" s="65"/>
      <c r="C65" s="65"/>
      <c r="D65" s="65"/>
      <c r="E65" s="65"/>
      <c r="F65" s="65"/>
      <c r="G65" s="65"/>
      <c r="H65" s="65"/>
      <c r="I65" s="65"/>
      <c r="J65" s="65"/>
    </row>
    <row r="66" spans="1:10" ht="12">
      <c r="A66" s="65"/>
      <c r="B66" s="65"/>
      <c r="C66" s="65"/>
      <c r="D66" s="65"/>
      <c r="E66" s="65"/>
      <c r="F66" s="65"/>
      <c r="G66" s="65"/>
      <c r="H66" s="65"/>
      <c r="I66" s="65"/>
      <c r="J66" s="65"/>
    </row>
    <row r="67" spans="1:10" ht="12">
      <c r="A67" s="65"/>
      <c r="B67" s="65"/>
      <c r="C67" s="65"/>
      <c r="D67" s="65"/>
      <c r="E67" s="65"/>
      <c r="F67" s="65"/>
      <c r="G67" s="65"/>
      <c r="H67" s="65"/>
      <c r="I67" s="65"/>
      <c r="J67" s="65"/>
    </row>
    <row r="68" spans="1:10" ht="12">
      <c r="A68" s="65"/>
      <c r="B68" s="65"/>
      <c r="C68" s="65"/>
      <c r="D68" s="65"/>
      <c r="E68" s="65"/>
      <c r="F68" s="65"/>
      <c r="G68" s="65"/>
      <c r="H68" s="65"/>
      <c r="I68" s="65"/>
      <c r="J68" s="65"/>
    </row>
    <row r="69" spans="1:10" ht="12">
      <c r="A69" s="65"/>
      <c r="B69" s="65"/>
      <c r="C69" s="65"/>
      <c r="D69" s="65"/>
      <c r="E69" s="65"/>
      <c r="F69" s="65"/>
      <c r="G69" s="65"/>
      <c r="H69" s="65"/>
      <c r="I69" s="65"/>
      <c r="J69" s="65"/>
    </row>
    <row r="70" spans="1:10" ht="12">
      <c r="A70" s="65"/>
      <c r="B70" s="65"/>
      <c r="C70" s="65"/>
      <c r="D70" s="65"/>
      <c r="E70" s="65"/>
      <c r="F70" s="65"/>
      <c r="G70" s="65"/>
      <c r="H70" s="65"/>
      <c r="I70" s="65"/>
      <c r="J70" s="65"/>
    </row>
    <row r="71" spans="1:10" ht="12">
      <c r="A71" s="65"/>
      <c r="B71" s="65"/>
      <c r="C71" s="65"/>
      <c r="D71" s="65"/>
      <c r="E71" s="65"/>
      <c r="F71" s="65"/>
      <c r="G71" s="65"/>
      <c r="H71" s="65"/>
      <c r="I71" s="65"/>
      <c r="J71" s="65"/>
    </row>
    <row r="72" spans="1:10" ht="12">
      <c r="A72" s="65"/>
      <c r="B72" s="65"/>
      <c r="C72" s="65"/>
      <c r="D72" s="65"/>
      <c r="E72" s="65"/>
      <c r="F72" s="65"/>
      <c r="G72" s="65"/>
      <c r="H72" s="65"/>
      <c r="I72" s="65"/>
      <c r="J72" s="65"/>
    </row>
    <row r="73" spans="1:10" ht="12">
      <c r="A73" s="65"/>
      <c r="B73" s="65"/>
      <c r="C73" s="65"/>
      <c r="D73" s="65"/>
      <c r="E73" s="65"/>
      <c r="F73" s="65"/>
      <c r="G73" s="65"/>
      <c r="H73" s="65"/>
      <c r="I73" s="65"/>
      <c r="J73" s="65"/>
    </row>
    <row r="74" spans="1:10" ht="12">
      <c r="A74" s="65"/>
      <c r="B74" s="65"/>
      <c r="C74" s="65"/>
      <c r="D74" s="65"/>
      <c r="E74" s="65"/>
      <c r="F74" s="65"/>
      <c r="G74" s="65"/>
      <c r="H74" s="65"/>
      <c r="I74" s="65"/>
      <c r="J74" s="65"/>
    </row>
    <row r="75" spans="1:10" ht="12">
      <c r="A75" s="65"/>
      <c r="B75" s="65"/>
      <c r="C75" s="65"/>
      <c r="D75" s="65"/>
      <c r="E75" s="65"/>
      <c r="F75" s="65"/>
      <c r="G75" s="65"/>
      <c r="H75" s="65"/>
      <c r="I75" s="65"/>
      <c r="J75" s="65"/>
    </row>
    <row r="76" spans="1:10" ht="12">
      <c r="A76" s="65"/>
      <c r="B76" s="65"/>
      <c r="C76" s="65"/>
      <c r="D76" s="65"/>
      <c r="E76" s="65"/>
      <c r="F76" s="65"/>
      <c r="G76" s="65"/>
      <c r="H76" s="65"/>
      <c r="I76" s="65"/>
      <c r="J76" s="65"/>
    </row>
    <row r="77" spans="1:10" ht="12">
      <c r="A77" s="65"/>
      <c r="B77" s="65"/>
      <c r="C77" s="65"/>
      <c r="D77" s="65"/>
      <c r="E77" s="65"/>
      <c r="F77" s="65"/>
      <c r="G77" s="65"/>
      <c r="H77" s="65"/>
      <c r="I77" s="65"/>
      <c r="J77" s="65"/>
    </row>
    <row r="78" spans="1:10" ht="12">
      <c r="A78" s="65"/>
      <c r="B78" s="65"/>
      <c r="C78" s="65"/>
      <c r="D78" s="65"/>
      <c r="E78" s="65"/>
      <c r="F78" s="65"/>
      <c r="G78" s="65"/>
      <c r="H78" s="65"/>
      <c r="I78" s="65"/>
      <c r="J78" s="65"/>
    </row>
    <row r="79" spans="1:10" ht="12">
      <c r="A79" s="65"/>
      <c r="B79" s="65"/>
      <c r="C79" s="65"/>
      <c r="D79" s="65"/>
      <c r="E79" s="65"/>
      <c r="F79" s="65"/>
      <c r="G79" s="65"/>
      <c r="H79" s="65"/>
      <c r="I79" s="65"/>
      <c r="J79" s="65"/>
    </row>
    <row r="80" spans="1:10" ht="12">
      <c r="A80" s="65"/>
      <c r="B80" s="65"/>
      <c r="C80" s="65"/>
      <c r="D80" s="65"/>
      <c r="E80" s="65"/>
      <c r="F80" s="65"/>
      <c r="G80" s="65"/>
      <c r="H80" s="65"/>
      <c r="I80" s="65"/>
      <c r="J80" s="65"/>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8"/>
  <sheetViews>
    <sheetView workbookViewId="0" topLeftCell="A1"/>
  </sheetViews>
  <sheetFormatPr defaultColWidth="9.140625" defaultRowHeight="12"/>
  <cols>
    <col min="3" max="3" width="12.7109375" style="0" customWidth="1"/>
  </cols>
  <sheetData>
    <row r="1" spans="1:20" ht="12.75">
      <c r="A1" s="126" t="s">
        <v>199</v>
      </c>
      <c r="B1" s="65"/>
      <c r="C1" s="65"/>
      <c r="D1" s="65"/>
      <c r="E1" s="65"/>
      <c r="F1" s="65"/>
      <c r="G1" s="65"/>
      <c r="H1" s="65"/>
      <c r="I1" s="65"/>
      <c r="J1" s="65"/>
      <c r="K1" s="65"/>
      <c r="L1" s="65"/>
      <c r="M1" s="65"/>
      <c r="N1" s="65"/>
      <c r="O1" s="65"/>
      <c r="P1" s="65"/>
      <c r="Q1" s="65"/>
      <c r="R1" s="65"/>
      <c r="S1" s="65"/>
      <c r="T1" s="65"/>
    </row>
    <row r="2" spans="1:20" ht="12">
      <c r="A2" s="65"/>
      <c r="B2" s="65"/>
      <c r="C2" s="65"/>
      <c r="D2" s="65"/>
      <c r="E2" s="65"/>
      <c r="F2" s="65"/>
      <c r="G2" s="65"/>
      <c r="H2" s="65"/>
      <c r="I2" s="65"/>
      <c r="J2" s="65"/>
      <c r="K2" s="65"/>
      <c r="L2" s="65"/>
      <c r="M2" s="65"/>
      <c r="N2" s="65"/>
      <c r="O2" s="65"/>
      <c r="P2" s="65"/>
      <c r="Q2" s="65"/>
      <c r="R2" s="65"/>
      <c r="S2" s="65"/>
      <c r="T2" s="65"/>
    </row>
    <row r="3" spans="1:20" ht="12.75">
      <c r="A3" s="126" t="s">
        <v>97</v>
      </c>
      <c r="B3" s="127">
        <v>43693.43796296296</v>
      </c>
      <c r="C3" s="65"/>
      <c r="D3" s="65"/>
      <c r="E3" s="65"/>
      <c r="F3" s="65"/>
      <c r="G3" s="65"/>
      <c r="H3" s="65"/>
      <c r="I3" s="65"/>
      <c r="J3" s="65"/>
      <c r="K3" s="65"/>
      <c r="L3" s="65"/>
      <c r="M3" s="65"/>
      <c r="N3" s="65"/>
      <c r="O3" s="65"/>
      <c r="P3" s="65"/>
      <c r="Q3" s="65"/>
      <c r="R3" s="65"/>
      <c r="S3" s="65"/>
      <c r="T3" s="65"/>
    </row>
    <row r="4" spans="1:20" ht="12.75">
      <c r="A4" s="126" t="s">
        <v>96</v>
      </c>
      <c r="B4" s="127">
        <v>43697.53108048611</v>
      </c>
      <c r="C4" s="65"/>
      <c r="D4" s="65"/>
      <c r="E4" s="65"/>
      <c r="F4" s="65"/>
      <c r="G4" s="65"/>
      <c r="H4" s="65"/>
      <c r="I4" s="65"/>
      <c r="J4" s="65"/>
      <c r="K4" s="65"/>
      <c r="L4" s="65"/>
      <c r="M4" s="65"/>
      <c r="N4" s="65"/>
      <c r="O4" s="65"/>
      <c r="P4" s="65"/>
      <c r="Q4" s="65"/>
      <c r="R4" s="65"/>
      <c r="S4" s="65"/>
      <c r="T4" s="65"/>
    </row>
    <row r="5" spans="1:20" ht="12.75">
      <c r="A5" s="126" t="s">
        <v>95</v>
      </c>
      <c r="B5" s="126" t="s">
        <v>94</v>
      </c>
      <c r="C5" s="65"/>
      <c r="D5" s="65"/>
      <c r="E5" s="65"/>
      <c r="F5" s="65"/>
      <c r="G5" s="65"/>
      <c r="H5" s="65"/>
      <c r="I5" s="65"/>
      <c r="J5" s="65"/>
      <c r="K5" s="65"/>
      <c r="L5" s="65"/>
      <c r="M5" s="65"/>
      <c r="N5" s="65"/>
      <c r="O5" s="65"/>
      <c r="P5" s="65"/>
      <c r="Q5" s="65"/>
      <c r="R5" s="65"/>
      <c r="S5" s="65"/>
      <c r="T5" s="65"/>
    </row>
    <row r="6" spans="1:20" ht="12">
      <c r="A6" s="65"/>
      <c r="B6" s="65"/>
      <c r="C6" s="65"/>
      <c r="D6" s="65"/>
      <c r="E6" s="65"/>
      <c r="F6" s="65"/>
      <c r="G6" s="65"/>
      <c r="H6" s="65"/>
      <c r="I6" s="65"/>
      <c r="J6" s="65"/>
      <c r="K6" s="65"/>
      <c r="L6" s="65"/>
      <c r="M6" s="65"/>
      <c r="N6" s="65"/>
      <c r="O6" s="65"/>
      <c r="P6" s="65"/>
      <c r="Q6" s="65"/>
      <c r="R6" s="65"/>
      <c r="S6" s="65"/>
      <c r="T6" s="65"/>
    </row>
    <row r="7" spans="1:20" ht="12.75">
      <c r="A7" s="126" t="s">
        <v>200</v>
      </c>
      <c r="B7" s="126" t="s">
        <v>295</v>
      </c>
      <c r="C7" s="65"/>
      <c r="D7" s="65"/>
      <c r="E7" s="65"/>
      <c r="F7" s="65"/>
      <c r="G7" s="65"/>
      <c r="H7" s="65"/>
      <c r="I7" s="65"/>
      <c r="J7" s="65"/>
      <c r="K7" s="65"/>
      <c r="L7" s="65"/>
      <c r="M7" s="65"/>
      <c r="N7" s="65"/>
      <c r="O7" s="65"/>
      <c r="P7" s="65"/>
      <c r="Q7" s="65"/>
      <c r="R7" s="65"/>
      <c r="S7" s="65"/>
      <c r="T7" s="65"/>
    </row>
    <row r="8" spans="1:20" ht="12.75">
      <c r="A8" s="126" t="s">
        <v>204</v>
      </c>
      <c r="B8" s="126" t="s">
        <v>205</v>
      </c>
      <c r="C8" s="65"/>
      <c r="D8" s="65"/>
      <c r="E8" s="65"/>
      <c r="F8" s="65"/>
      <c r="G8" s="65"/>
      <c r="H8" s="65"/>
      <c r="I8" s="65"/>
      <c r="J8" s="65"/>
      <c r="K8" s="65"/>
      <c r="L8" s="65"/>
      <c r="M8" s="65"/>
      <c r="N8" s="65"/>
      <c r="O8" s="65"/>
      <c r="P8" s="65"/>
      <c r="Q8" s="65"/>
      <c r="R8" s="65"/>
      <c r="S8" s="65"/>
      <c r="T8" s="65"/>
    </row>
    <row r="9" spans="1:20" ht="12.75">
      <c r="A9" s="126" t="s">
        <v>202</v>
      </c>
      <c r="B9" s="126" t="s">
        <v>296</v>
      </c>
      <c r="C9" s="65"/>
      <c r="D9" s="65"/>
      <c r="E9" s="65"/>
      <c r="F9" s="65"/>
      <c r="G9" s="65"/>
      <c r="H9" s="65"/>
      <c r="I9" s="65"/>
      <c r="J9" s="65"/>
      <c r="K9" s="65"/>
      <c r="L9" s="65"/>
      <c r="M9" s="65"/>
      <c r="N9" s="65"/>
      <c r="O9" s="65"/>
      <c r="P9" s="65"/>
      <c r="Q9" s="65"/>
      <c r="R9" s="65"/>
      <c r="S9" s="65"/>
      <c r="T9" s="65"/>
    </row>
    <row r="10" spans="1:20" ht="12.75">
      <c r="A10" s="126" t="s">
        <v>206</v>
      </c>
      <c r="B10" s="126" t="s">
        <v>207</v>
      </c>
      <c r="C10" s="65"/>
      <c r="D10" s="65"/>
      <c r="E10" s="65"/>
      <c r="F10" s="65"/>
      <c r="G10" s="65"/>
      <c r="H10" s="65"/>
      <c r="I10" s="65"/>
      <c r="J10" s="65"/>
      <c r="K10" s="65"/>
      <c r="L10" s="65"/>
      <c r="M10" s="65"/>
      <c r="N10" s="65"/>
      <c r="O10" s="65"/>
      <c r="P10" s="65"/>
      <c r="Q10" s="65"/>
      <c r="R10" s="65"/>
      <c r="S10" s="65"/>
      <c r="T10" s="65"/>
    </row>
    <row r="11" spans="1:20" ht="12">
      <c r="A11" s="65"/>
      <c r="B11" s="65"/>
      <c r="C11" s="65"/>
      <c r="D11" s="65"/>
      <c r="E11" s="65"/>
      <c r="F11" s="65"/>
      <c r="G11" s="65"/>
      <c r="H11" s="65"/>
      <c r="I11" s="65"/>
      <c r="J11" s="65"/>
      <c r="K11" s="65"/>
      <c r="L11" s="65"/>
      <c r="M11" s="65"/>
      <c r="N11" s="65"/>
      <c r="O11" s="65"/>
      <c r="P11" s="65"/>
      <c r="Q11" s="65"/>
      <c r="R11" s="65"/>
      <c r="S11" s="65"/>
      <c r="T11" s="65"/>
    </row>
    <row r="12" spans="1:20" ht="12.75">
      <c r="A12" s="128" t="s">
        <v>209</v>
      </c>
      <c r="B12" s="128" t="s">
        <v>210</v>
      </c>
      <c r="C12" s="128" t="s">
        <v>190</v>
      </c>
      <c r="D12" s="128" t="s">
        <v>297</v>
      </c>
      <c r="E12" s="128" t="s">
        <v>298</v>
      </c>
      <c r="F12" s="128" t="s">
        <v>299</v>
      </c>
      <c r="G12" s="128" t="s">
        <v>300</v>
      </c>
      <c r="H12" s="128" t="s">
        <v>301</v>
      </c>
      <c r="I12" s="128" t="s">
        <v>302</v>
      </c>
      <c r="J12" s="128" t="s">
        <v>303</v>
      </c>
      <c r="K12" s="128" t="s">
        <v>304</v>
      </c>
      <c r="L12" s="128" t="s">
        <v>305</v>
      </c>
      <c r="M12" s="128" t="s">
        <v>306</v>
      </c>
      <c r="N12" s="128" t="s">
        <v>307</v>
      </c>
      <c r="O12" s="128" t="s">
        <v>308</v>
      </c>
      <c r="P12" s="128" t="s">
        <v>309</v>
      </c>
      <c r="Q12" s="128" t="s">
        <v>310</v>
      </c>
      <c r="R12" s="128" t="s">
        <v>311</v>
      </c>
      <c r="S12" s="128" t="s">
        <v>312</v>
      </c>
      <c r="T12" s="128" t="s">
        <v>313</v>
      </c>
    </row>
    <row r="13" spans="1:20" ht="12.75">
      <c r="A13" s="128" t="s">
        <v>89</v>
      </c>
      <c r="B13" s="128" t="s">
        <v>211</v>
      </c>
      <c r="C13" s="129">
        <v>1855161837.375</v>
      </c>
      <c r="D13" s="129">
        <v>650174.014</v>
      </c>
      <c r="E13" s="129">
        <v>266604.121</v>
      </c>
      <c r="F13" s="129">
        <v>45156.515</v>
      </c>
      <c r="G13" s="129">
        <v>15352.517</v>
      </c>
      <c r="H13" s="129">
        <v>33084.644</v>
      </c>
      <c r="I13" s="129">
        <v>45947.368</v>
      </c>
      <c r="J13" s="129">
        <v>547855.232</v>
      </c>
      <c r="K13" s="129">
        <v>929731.839</v>
      </c>
      <c r="L13" s="129">
        <v>4035611.065</v>
      </c>
      <c r="M13" s="129">
        <v>3923736.495</v>
      </c>
      <c r="N13" s="129">
        <v>2862289.482</v>
      </c>
      <c r="O13" s="129">
        <v>1991101.28</v>
      </c>
      <c r="P13" s="129">
        <v>1834256.879</v>
      </c>
      <c r="Q13" s="129">
        <v>637196.907</v>
      </c>
      <c r="R13" s="129">
        <v>750808.545</v>
      </c>
      <c r="S13" s="129">
        <v>355870.818</v>
      </c>
      <c r="T13" s="129">
        <v>1342007.202</v>
      </c>
    </row>
    <row r="14" spans="1:20" ht="12.75">
      <c r="A14" s="128" t="s">
        <v>88</v>
      </c>
      <c r="B14" s="128" t="s">
        <v>212</v>
      </c>
      <c r="C14" s="129">
        <v>128704740.404</v>
      </c>
      <c r="D14" s="129">
        <v>1919.844</v>
      </c>
      <c r="E14" s="129">
        <v>14466.748</v>
      </c>
      <c r="F14" s="129">
        <v>439.208</v>
      </c>
      <c r="G14" s="129">
        <v>195.121</v>
      </c>
      <c r="H14" s="129">
        <v>219.269</v>
      </c>
      <c r="I14" s="129">
        <v>95.74</v>
      </c>
      <c r="J14" s="129">
        <v>20146.163</v>
      </c>
      <c r="K14" s="129">
        <v>24599.393</v>
      </c>
      <c r="L14" s="129">
        <v>185891.91</v>
      </c>
      <c r="M14" s="129">
        <v>1137383.254</v>
      </c>
      <c r="N14" s="129">
        <v>153651.673</v>
      </c>
      <c r="O14" s="129">
        <v>25317.185</v>
      </c>
      <c r="P14" s="129">
        <v>26925.4</v>
      </c>
      <c r="Q14" s="129">
        <v>5576.73</v>
      </c>
      <c r="R14" s="129">
        <v>33544.694</v>
      </c>
      <c r="S14" s="129">
        <v>2547.908</v>
      </c>
      <c r="T14" s="129">
        <v>221485.656</v>
      </c>
    </row>
    <row r="15" spans="1:20" ht="12.75">
      <c r="A15" s="128" t="s">
        <v>87</v>
      </c>
      <c r="B15" s="128" t="s">
        <v>213</v>
      </c>
      <c r="C15" s="129">
        <v>10882024.688</v>
      </c>
      <c r="D15" s="129">
        <v>22265.542</v>
      </c>
      <c r="E15" s="129">
        <v>1074.247</v>
      </c>
      <c r="F15" s="129">
        <v>1296.039</v>
      </c>
      <c r="G15" s="129">
        <v>43.226</v>
      </c>
      <c r="H15" s="129">
        <v>1513.77</v>
      </c>
      <c r="I15" s="129">
        <v>4099.579</v>
      </c>
      <c r="J15" s="129">
        <v>17.759</v>
      </c>
      <c r="K15" s="129">
        <v>14277.649</v>
      </c>
      <c r="L15" s="129">
        <v>9225.699</v>
      </c>
      <c r="M15" s="129">
        <v>17337.724</v>
      </c>
      <c r="N15" s="129">
        <v>2080.47</v>
      </c>
      <c r="O15" s="129">
        <v>23658.801</v>
      </c>
      <c r="P15" s="129">
        <v>2875.918</v>
      </c>
      <c r="Q15" s="129">
        <v>740.842</v>
      </c>
      <c r="R15" s="129">
        <v>2499.431</v>
      </c>
      <c r="S15" s="129">
        <v>1113.308</v>
      </c>
      <c r="T15" s="129">
        <v>876.411</v>
      </c>
    </row>
    <row r="16" spans="1:20" ht="12.75">
      <c r="A16" s="128" t="s">
        <v>86</v>
      </c>
      <c r="B16" s="128" t="s">
        <v>214</v>
      </c>
      <c r="C16" s="129">
        <v>31723131.895</v>
      </c>
      <c r="D16" s="129">
        <v>2909.453</v>
      </c>
      <c r="E16" s="129">
        <v>551.574</v>
      </c>
      <c r="F16" s="129">
        <v>161.384</v>
      </c>
      <c r="G16" s="130" t="s">
        <v>42</v>
      </c>
      <c r="H16" s="129">
        <v>26.08</v>
      </c>
      <c r="I16" s="129">
        <v>402.172</v>
      </c>
      <c r="J16" s="129">
        <v>41.678</v>
      </c>
      <c r="K16" s="129">
        <v>3788.026</v>
      </c>
      <c r="L16" s="129">
        <v>22182.298</v>
      </c>
      <c r="M16" s="129">
        <v>91.39</v>
      </c>
      <c r="N16" s="129">
        <v>2098.965</v>
      </c>
      <c r="O16" s="129">
        <v>7085.672</v>
      </c>
      <c r="P16" s="129">
        <v>5171.027</v>
      </c>
      <c r="Q16" s="129">
        <v>2566.936</v>
      </c>
      <c r="R16" s="129">
        <v>164.49</v>
      </c>
      <c r="S16" s="129">
        <v>1592.821</v>
      </c>
      <c r="T16" s="129">
        <v>544.05</v>
      </c>
    </row>
    <row r="17" spans="1:20" ht="12.75">
      <c r="A17" s="128" t="s">
        <v>85</v>
      </c>
      <c r="B17" s="128" t="s">
        <v>215</v>
      </c>
      <c r="C17" s="129">
        <v>24906134.377</v>
      </c>
      <c r="D17" s="129">
        <v>250.057</v>
      </c>
      <c r="E17" s="129">
        <v>1990.116</v>
      </c>
      <c r="F17" s="129">
        <v>110.82</v>
      </c>
      <c r="G17" s="129">
        <v>116.455</v>
      </c>
      <c r="H17" s="129">
        <v>35.339</v>
      </c>
      <c r="I17" s="129">
        <v>179.447</v>
      </c>
      <c r="J17" s="129">
        <v>329.515</v>
      </c>
      <c r="K17" s="129">
        <v>2742.274</v>
      </c>
      <c r="L17" s="129">
        <v>32085.83</v>
      </c>
      <c r="M17" s="129">
        <v>5287.518</v>
      </c>
      <c r="N17" s="129">
        <v>12096.218</v>
      </c>
      <c r="O17" s="129">
        <v>4717.784</v>
      </c>
      <c r="P17" s="129">
        <v>19168.531</v>
      </c>
      <c r="Q17" s="129">
        <v>1013.334</v>
      </c>
      <c r="R17" s="129">
        <v>6467.481</v>
      </c>
      <c r="S17" s="129">
        <v>2994.506</v>
      </c>
      <c r="T17" s="129">
        <v>1553.502</v>
      </c>
    </row>
    <row r="18" spans="1:20" ht="12.75">
      <c r="A18" s="128" t="s">
        <v>84</v>
      </c>
      <c r="B18" s="128" t="s">
        <v>216</v>
      </c>
      <c r="C18" s="129">
        <v>347414591.466</v>
      </c>
      <c r="D18" s="129">
        <v>5537.544</v>
      </c>
      <c r="E18" s="129">
        <v>25549.846</v>
      </c>
      <c r="F18" s="129">
        <v>878.7</v>
      </c>
      <c r="G18" s="129">
        <v>1488.406</v>
      </c>
      <c r="H18" s="129">
        <v>1519.051</v>
      </c>
      <c r="I18" s="129">
        <v>3182.325</v>
      </c>
      <c r="J18" s="129">
        <v>18011.204</v>
      </c>
      <c r="K18" s="129">
        <v>62417.339</v>
      </c>
      <c r="L18" s="129">
        <v>1195900.586</v>
      </c>
      <c r="M18" s="129">
        <v>288277.679</v>
      </c>
      <c r="N18" s="129">
        <v>113914.681</v>
      </c>
      <c r="O18" s="129">
        <v>29836.563</v>
      </c>
      <c r="P18" s="129">
        <v>160810.295</v>
      </c>
      <c r="Q18" s="129">
        <v>13533.454</v>
      </c>
      <c r="R18" s="129">
        <v>40976.696</v>
      </c>
      <c r="S18" s="129">
        <v>39462.8</v>
      </c>
      <c r="T18" s="129">
        <v>54259.793</v>
      </c>
    </row>
    <row r="19" spans="1:20" ht="12.75">
      <c r="A19" s="128" t="s">
        <v>83</v>
      </c>
      <c r="B19" s="128" t="s">
        <v>217</v>
      </c>
      <c r="C19" s="129">
        <v>2799166.376</v>
      </c>
      <c r="D19" s="129">
        <v>379.046</v>
      </c>
      <c r="E19" s="129">
        <v>74.408</v>
      </c>
      <c r="F19" s="129">
        <v>184.248</v>
      </c>
      <c r="G19" s="129">
        <v>13.011</v>
      </c>
      <c r="H19" s="129">
        <v>7.608</v>
      </c>
      <c r="I19" s="129">
        <v>450.736</v>
      </c>
      <c r="J19" s="129">
        <v>0.025</v>
      </c>
      <c r="K19" s="129">
        <v>42.023</v>
      </c>
      <c r="L19" s="129">
        <v>1836.231</v>
      </c>
      <c r="M19" s="129">
        <v>19.997</v>
      </c>
      <c r="N19" s="129">
        <v>50.268</v>
      </c>
      <c r="O19" s="129">
        <v>227.917</v>
      </c>
      <c r="P19" s="129">
        <v>811.261</v>
      </c>
      <c r="Q19" s="129">
        <v>584.286</v>
      </c>
      <c r="R19" s="129">
        <v>18.712</v>
      </c>
      <c r="S19" s="129">
        <v>134.18</v>
      </c>
      <c r="T19" s="129">
        <v>139.494</v>
      </c>
    </row>
    <row r="20" spans="1:20" ht="12.75">
      <c r="A20" s="128" t="s">
        <v>82</v>
      </c>
      <c r="B20" s="128" t="s">
        <v>218</v>
      </c>
      <c r="C20" s="129">
        <v>28392493.714</v>
      </c>
      <c r="D20" s="130" t="s">
        <v>42</v>
      </c>
      <c r="E20" s="129">
        <v>4279.667</v>
      </c>
      <c r="F20" s="129">
        <v>3.671</v>
      </c>
      <c r="G20" s="130" t="s">
        <v>42</v>
      </c>
      <c r="H20" s="129">
        <v>853.119</v>
      </c>
      <c r="I20" s="129">
        <v>18.87</v>
      </c>
      <c r="J20" s="129">
        <v>835.431</v>
      </c>
      <c r="K20" s="129">
        <v>2011.854</v>
      </c>
      <c r="L20" s="129">
        <v>3475.045</v>
      </c>
      <c r="M20" s="129">
        <v>37810.483</v>
      </c>
      <c r="N20" s="129">
        <v>5940.152</v>
      </c>
      <c r="O20" s="129">
        <v>20884.84</v>
      </c>
      <c r="P20" s="129">
        <v>12947.297</v>
      </c>
      <c r="Q20" s="129">
        <v>2622.442</v>
      </c>
      <c r="R20" s="129">
        <v>18643.422</v>
      </c>
      <c r="S20" s="129">
        <v>936.138</v>
      </c>
      <c r="T20" s="129">
        <v>9778.34</v>
      </c>
    </row>
    <row r="21" spans="1:20" ht="12.75">
      <c r="A21" s="128" t="s">
        <v>81</v>
      </c>
      <c r="B21" s="128" t="s">
        <v>219</v>
      </c>
      <c r="C21" s="129">
        <v>21844916.328</v>
      </c>
      <c r="D21" s="129">
        <v>2683.303</v>
      </c>
      <c r="E21" s="129">
        <v>2040.369</v>
      </c>
      <c r="F21" s="129">
        <v>319.648</v>
      </c>
      <c r="G21" s="129">
        <v>821.809</v>
      </c>
      <c r="H21" s="129">
        <v>76.943</v>
      </c>
      <c r="I21" s="129">
        <v>303.555</v>
      </c>
      <c r="J21" s="129">
        <v>19.155</v>
      </c>
      <c r="K21" s="129">
        <v>4157.543</v>
      </c>
      <c r="L21" s="129">
        <v>57569.309</v>
      </c>
      <c r="M21" s="129">
        <v>112682.748</v>
      </c>
      <c r="N21" s="129">
        <v>6969.368</v>
      </c>
      <c r="O21" s="129">
        <v>21914.096</v>
      </c>
      <c r="P21" s="129">
        <v>4302.986</v>
      </c>
      <c r="Q21" s="129">
        <v>10.554</v>
      </c>
      <c r="R21" s="129">
        <v>3091.613</v>
      </c>
      <c r="S21" s="129">
        <v>325.016</v>
      </c>
      <c r="T21" s="129">
        <v>1221.946</v>
      </c>
    </row>
    <row r="22" spans="1:20" ht="12.75">
      <c r="A22" s="128" t="s">
        <v>80</v>
      </c>
      <c r="B22" s="128" t="s">
        <v>220</v>
      </c>
      <c r="C22" s="129">
        <v>125611297.526</v>
      </c>
      <c r="D22" s="129">
        <v>48092.004</v>
      </c>
      <c r="E22" s="129">
        <v>17138.352</v>
      </c>
      <c r="F22" s="129">
        <v>243.485</v>
      </c>
      <c r="G22" s="129">
        <v>535.24</v>
      </c>
      <c r="H22" s="129">
        <v>229.951</v>
      </c>
      <c r="I22" s="129">
        <v>5058.17</v>
      </c>
      <c r="J22" s="129">
        <v>145999.596</v>
      </c>
      <c r="K22" s="129">
        <v>139820.817</v>
      </c>
      <c r="L22" s="129">
        <v>655028.261</v>
      </c>
      <c r="M22" s="129">
        <v>87847.168</v>
      </c>
      <c r="N22" s="129">
        <v>374283.097</v>
      </c>
      <c r="O22" s="129">
        <v>108321.404</v>
      </c>
      <c r="P22" s="129">
        <v>45904.735</v>
      </c>
      <c r="Q22" s="129">
        <v>108380.674</v>
      </c>
      <c r="R22" s="129">
        <v>23513.927</v>
      </c>
      <c r="S22" s="129">
        <v>15002.528</v>
      </c>
      <c r="T22" s="129">
        <v>268872.993</v>
      </c>
    </row>
    <row r="23" spans="1:20" ht="12.75">
      <c r="A23" s="128" t="s">
        <v>79</v>
      </c>
      <c r="B23" s="128" t="s">
        <v>221</v>
      </c>
      <c r="C23" s="129">
        <v>166627162.95</v>
      </c>
      <c r="D23" s="129">
        <v>362900.175</v>
      </c>
      <c r="E23" s="129">
        <v>28039.43</v>
      </c>
      <c r="F23" s="129">
        <v>409.71</v>
      </c>
      <c r="G23" s="129">
        <v>1983.745</v>
      </c>
      <c r="H23" s="129">
        <v>5650.56</v>
      </c>
      <c r="I23" s="129">
        <v>619.715</v>
      </c>
      <c r="J23" s="129">
        <v>125710.795</v>
      </c>
      <c r="K23" s="129">
        <v>173629.998</v>
      </c>
      <c r="L23" s="129">
        <v>287973.877</v>
      </c>
      <c r="M23" s="129">
        <v>198714.882</v>
      </c>
      <c r="N23" s="129">
        <v>362572.342</v>
      </c>
      <c r="O23" s="129">
        <v>153809.328</v>
      </c>
      <c r="P23" s="129">
        <v>56297.588</v>
      </c>
      <c r="Q23" s="129">
        <v>98633.848</v>
      </c>
      <c r="R23" s="129">
        <v>47422.268</v>
      </c>
      <c r="S23" s="129">
        <v>12319.354</v>
      </c>
      <c r="T23" s="129">
        <v>86320.606</v>
      </c>
    </row>
    <row r="24" spans="1:20" ht="12.75">
      <c r="A24" s="128" t="s">
        <v>78</v>
      </c>
      <c r="B24" s="128" t="s">
        <v>222</v>
      </c>
      <c r="C24" s="129">
        <v>4891502.923</v>
      </c>
      <c r="D24" s="129">
        <v>1359.616</v>
      </c>
      <c r="E24" s="129">
        <v>1647.859</v>
      </c>
      <c r="F24" s="129">
        <v>677.088</v>
      </c>
      <c r="G24" s="129">
        <v>594.26</v>
      </c>
      <c r="H24" s="129">
        <v>44.402</v>
      </c>
      <c r="I24" s="129">
        <v>1708.509</v>
      </c>
      <c r="J24" s="129">
        <v>8.304</v>
      </c>
      <c r="K24" s="129">
        <v>5312.224</v>
      </c>
      <c r="L24" s="129">
        <v>7205.403</v>
      </c>
      <c r="M24" s="129">
        <v>11925.859</v>
      </c>
      <c r="N24" s="129">
        <v>2243.298</v>
      </c>
      <c r="O24" s="129">
        <v>2774.746</v>
      </c>
      <c r="P24" s="129">
        <v>2355.933</v>
      </c>
      <c r="Q24" s="129">
        <v>940.399</v>
      </c>
      <c r="R24" s="129">
        <v>896.808</v>
      </c>
      <c r="S24" s="129">
        <v>1191.384</v>
      </c>
      <c r="T24" s="129">
        <v>1745.68</v>
      </c>
    </row>
    <row r="25" spans="1:20" ht="12.75">
      <c r="A25" s="128" t="s">
        <v>77</v>
      </c>
      <c r="B25" s="128" t="s">
        <v>223</v>
      </c>
      <c r="C25" s="129">
        <v>159922672.72</v>
      </c>
      <c r="D25" s="129">
        <v>3358.516</v>
      </c>
      <c r="E25" s="129">
        <v>7630.46</v>
      </c>
      <c r="F25" s="129">
        <v>82.41</v>
      </c>
      <c r="G25" s="129">
        <v>1379.342</v>
      </c>
      <c r="H25" s="129">
        <v>443.372</v>
      </c>
      <c r="I25" s="129">
        <v>63.101</v>
      </c>
      <c r="J25" s="129">
        <v>3408.292</v>
      </c>
      <c r="K25" s="129">
        <v>28064.115</v>
      </c>
      <c r="L25" s="129">
        <v>721712.161</v>
      </c>
      <c r="M25" s="129">
        <v>415755.775</v>
      </c>
      <c r="N25" s="129">
        <v>148072.311</v>
      </c>
      <c r="O25" s="129">
        <v>122316.018</v>
      </c>
      <c r="P25" s="129">
        <v>45477.131</v>
      </c>
      <c r="Q25" s="129">
        <v>15008.828</v>
      </c>
      <c r="R25" s="129">
        <v>62536.44</v>
      </c>
      <c r="S25" s="129">
        <v>8925.984</v>
      </c>
      <c r="T25" s="129">
        <v>50242.594</v>
      </c>
    </row>
    <row r="26" spans="1:20" ht="12.75">
      <c r="A26" s="128" t="s">
        <v>76</v>
      </c>
      <c r="B26" s="128" t="s">
        <v>224</v>
      </c>
      <c r="C26" s="129">
        <v>3200326.38</v>
      </c>
      <c r="D26" s="129">
        <v>24.672</v>
      </c>
      <c r="E26" s="129">
        <v>26.658</v>
      </c>
      <c r="F26" s="129">
        <v>2.86</v>
      </c>
      <c r="G26" s="129">
        <v>3.989</v>
      </c>
      <c r="H26" s="129">
        <v>417.673</v>
      </c>
      <c r="I26" s="129">
        <v>5.62</v>
      </c>
      <c r="J26" s="129">
        <v>9.739</v>
      </c>
      <c r="K26" s="129">
        <v>1232.203</v>
      </c>
      <c r="L26" s="129">
        <v>5041.624</v>
      </c>
      <c r="M26" s="129">
        <v>2133.65</v>
      </c>
      <c r="N26" s="129">
        <v>992.914</v>
      </c>
      <c r="O26" s="129">
        <v>1392.109</v>
      </c>
      <c r="P26" s="129">
        <v>254.727</v>
      </c>
      <c r="Q26" s="129">
        <v>100.657</v>
      </c>
      <c r="R26" s="129">
        <v>244.173</v>
      </c>
      <c r="S26" s="129">
        <v>49.288</v>
      </c>
      <c r="T26" s="129">
        <v>389.156</v>
      </c>
    </row>
    <row r="27" spans="1:20" ht="12.75">
      <c r="A27" s="128" t="s">
        <v>75</v>
      </c>
      <c r="B27" s="128" t="s">
        <v>225</v>
      </c>
      <c r="C27" s="129">
        <v>3222832.448</v>
      </c>
      <c r="D27" s="129">
        <v>2995.444</v>
      </c>
      <c r="E27" s="129">
        <v>241.03</v>
      </c>
      <c r="F27" s="129">
        <v>624.173</v>
      </c>
      <c r="G27" s="129">
        <v>0.018</v>
      </c>
      <c r="H27" s="129">
        <v>0.494</v>
      </c>
      <c r="I27" s="129">
        <v>215.769</v>
      </c>
      <c r="J27" s="129">
        <v>15.4</v>
      </c>
      <c r="K27" s="129">
        <v>975.832</v>
      </c>
      <c r="L27" s="129">
        <v>3385.034</v>
      </c>
      <c r="M27" s="130" t="s">
        <v>42</v>
      </c>
      <c r="N27" s="129">
        <v>261.714</v>
      </c>
      <c r="O27" s="129">
        <v>5447.522</v>
      </c>
      <c r="P27" s="129">
        <v>9010.581</v>
      </c>
      <c r="Q27" s="129">
        <v>2416.42</v>
      </c>
      <c r="R27" s="129">
        <v>158.622</v>
      </c>
      <c r="S27" s="129">
        <v>1324.807</v>
      </c>
      <c r="T27" s="129">
        <v>1152.307</v>
      </c>
    </row>
    <row r="28" spans="1:20" ht="12.75">
      <c r="A28" s="128" t="s">
        <v>74</v>
      </c>
      <c r="B28" s="128" t="s">
        <v>226</v>
      </c>
      <c r="C28" s="129">
        <v>8372274.109</v>
      </c>
      <c r="D28" s="129">
        <v>1941.943</v>
      </c>
      <c r="E28" s="129">
        <v>1.941</v>
      </c>
      <c r="F28" s="129">
        <v>832.741</v>
      </c>
      <c r="G28" s="129">
        <v>2.135</v>
      </c>
      <c r="H28" s="129">
        <v>0.142</v>
      </c>
      <c r="I28" s="129">
        <v>448.257</v>
      </c>
      <c r="J28" s="129">
        <v>2.236</v>
      </c>
      <c r="K28" s="129">
        <v>18849.935</v>
      </c>
      <c r="L28" s="129">
        <v>20400.554</v>
      </c>
      <c r="M28" s="129">
        <v>11833.336</v>
      </c>
      <c r="N28" s="129">
        <v>1729.398</v>
      </c>
      <c r="O28" s="129">
        <v>14914.285</v>
      </c>
      <c r="P28" s="129">
        <v>6982.074</v>
      </c>
      <c r="Q28" s="129">
        <v>2549.04</v>
      </c>
      <c r="R28" s="129">
        <v>452.162</v>
      </c>
      <c r="S28" s="129">
        <v>107.472</v>
      </c>
      <c r="T28" s="129">
        <v>1107.164</v>
      </c>
    </row>
    <row r="29" spans="1:20" ht="12.75">
      <c r="A29" s="128" t="s">
        <v>72</v>
      </c>
      <c r="B29" s="128" t="s">
        <v>227</v>
      </c>
      <c r="C29" s="129">
        <v>3413108.583</v>
      </c>
      <c r="D29" s="130" t="s">
        <v>42</v>
      </c>
      <c r="E29" s="129">
        <v>0.62</v>
      </c>
      <c r="F29" s="129">
        <v>0.32</v>
      </c>
      <c r="G29" s="129">
        <v>132.373</v>
      </c>
      <c r="H29" s="130" t="s">
        <v>42</v>
      </c>
      <c r="I29" s="130" t="s">
        <v>42</v>
      </c>
      <c r="J29" s="129">
        <v>72.259</v>
      </c>
      <c r="K29" s="129">
        <v>8.734</v>
      </c>
      <c r="L29" s="129">
        <v>68568.8</v>
      </c>
      <c r="M29" s="129">
        <v>0.165</v>
      </c>
      <c r="N29" s="129">
        <v>2327.298</v>
      </c>
      <c r="O29" s="129">
        <v>343.341</v>
      </c>
      <c r="P29" s="129">
        <v>0.208</v>
      </c>
      <c r="Q29" s="129">
        <v>862.597</v>
      </c>
      <c r="R29" s="130" t="s">
        <v>42</v>
      </c>
      <c r="S29" s="130" t="s">
        <v>42</v>
      </c>
      <c r="T29" s="129">
        <v>3179.572</v>
      </c>
    </row>
    <row r="30" spans="1:20" ht="12.75">
      <c r="A30" s="128" t="s">
        <v>71</v>
      </c>
      <c r="B30" s="128" t="s">
        <v>228</v>
      </c>
      <c r="C30" s="129">
        <v>22760788.397</v>
      </c>
      <c r="D30" s="129">
        <v>1335.181</v>
      </c>
      <c r="E30" s="129">
        <v>152.51</v>
      </c>
      <c r="F30" s="129">
        <v>271.04</v>
      </c>
      <c r="G30" s="129">
        <v>93.142</v>
      </c>
      <c r="H30" s="129">
        <v>0.068</v>
      </c>
      <c r="I30" s="129">
        <v>90.164</v>
      </c>
      <c r="J30" s="129">
        <v>0.034</v>
      </c>
      <c r="K30" s="129">
        <v>3200.761</v>
      </c>
      <c r="L30" s="129">
        <v>8148.124</v>
      </c>
      <c r="M30" s="129">
        <v>1.08</v>
      </c>
      <c r="N30" s="129">
        <v>2656.813</v>
      </c>
      <c r="O30" s="129">
        <v>7231.271</v>
      </c>
      <c r="P30" s="129">
        <v>2942.426</v>
      </c>
      <c r="Q30" s="129">
        <v>1994.391</v>
      </c>
      <c r="R30" s="129">
        <v>1181.874</v>
      </c>
      <c r="S30" s="129">
        <v>11396.12</v>
      </c>
      <c r="T30" s="129">
        <v>2559.966</v>
      </c>
    </row>
    <row r="31" spans="1:20" ht="12.75">
      <c r="A31" s="128" t="s">
        <v>70</v>
      </c>
      <c r="B31" s="128" t="s">
        <v>229</v>
      </c>
      <c r="C31" s="129">
        <v>1946298.176</v>
      </c>
      <c r="D31" s="130" t="s">
        <v>42</v>
      </c>
      <c r="E31" s="129">
        <v>26.413</v>
      </c>
      <c r="F31" s="129">
        <v>4.669</v>
      </c>
      <c r="G31" s="129">
        <v>28.527</v>
      </c>
      <c r="H31" s="130" t="s">
        <v>42</v>
      </c>
      <c r="I31" s="130" t="s">
        <v>42</v>
      </c>
      <c r="J31" s="130" t="s">
        <v>42</v>
      </c>
      <c r="K31" s="130" t="s">
        <v>42</v>
      </c>
      <c r="L31" s="129">
        <v>568.6</v>
      </c>
      <c r="M31" s="129">
        <v>5750.799</v>
      </c>
      <c r="N31" s="129">
        <v>580.862</v>
      </c>
      <c r="O31" s="129">
        <v>1763.059</v>
      </c>
      <c r="P31" s="129">
        <v>389.259</v>
      </c>
      <c r="Q31" s="130" t="s">
        <v>42</v>
      </c>
      <c r="R31" s="129">
        <v>640.883</v>
      </c>
      <c r="S31" s="129">
        <v>8.173</v>
      </c>
      <c r="T31" s="129">
        <v>0.407</v>
      </c>
    </row>
    <row r="32" spans="1:20" ht="12.75">
      <c r="A32" s="128" t="s">
        <v>73</v>
      </c>
      <c r="B32" s="128" t="s">
        <v>230</v>
      </c>
      <c r="C32" s="129">
        <v>274554558.29</v>
      </c>
      <c r="D32" s="129">
        <v>45562.222</v>
      </c>
      <c r="E32" s="129">
        <v>95063.186</v>
      </c>
      <c r="F32" s="129">
        <v>5875.081</v>
      </c>
      <c r="G32" s="129">
        <v>2480.747</v>
      </c>
      <c r="H32" s="129">
        <v>11411.05</v>
      </c>
      <c r="I32" s="129">
        <v>305.823</v>
      </c>
      <c r="J32" s="129">
        <v>108842.638</v>
      </c>
      <c r="K32" s="129">
        <v>117494.85</v>
      </c>
      <c r="L32" s="129">
        <v>403881.787</v>
      </c>
      <c r="M32" s="129">
        <v>539424.98</v>
      </c>
      <c r="N32" s="129">
        <v>1059531.03</v>
      </c>
      <c r="O32" s="129">
        <v>828929.747</v>
      </c>
      <c r="P32" s="129">
        <v>774516.322</v>
      </c>
      <c r="Q32" s="129">
        <v>214344.756</v>
      </c>
      <c r="R32" s="129">
        <v>259138.859</v>
      </c>
      <c r="S32" s="129">
        <v>83142.619</v>
      </c>
      <c r="T32" s="129">
        <v>341083.386</v>
      </c>
    </row>
    <row r="33" spans="1:20" ht="12.75">
      <c r="A33" s="128" t="s">
        <v>69</v>
      </c>
      <c r="B33" s="128" t="s">
        <v>231</v>
      </c>
      <c r="C33" s="129">
        <v>35322334.852</v>
      </c>
      <c r="D33" s="129">
        <v>13414.234</v>
      </c>
      <c r="E33" s="129">
        <v>2166.178</v>
      </c>
      <c r="F33" s="129">
        <v>1683.431</v>
      </c>
      <c r="G33" s="129">
        <v>338.239</v>
      </c>
      <c r="H33" s="129">
        <v>303.815</v>
      </c>
      <c r="I33" s="129">
        <v>6875.376</v>
      </c>
      <c r="J33" s="129">
        <v>870.856</v>
      </c>
      <c r="K33" s="129">
        <v>51937.434</v>
      </c>
      <c r="L33" s="129">
        <v>33827.69</v>
      </c>
      <c r="M33" s="129">
        <v>601.166</v>
      </c>
      <c r="N33" s="129">
        <v>25813.891</v>
      </c>
      <c r="O33" s="129">
        <v>12881.476</v>
      </c>
      <c r="P33" s="129">
        <v>14507.065</v>
      </c>
      <c r="Q33" s="129">
        <v>2429.834</v>
      </c>
      <c r="R33" s="129">
        <v>6457.523</v>
      </c>
      <c r="S33" s="129">
        <v>70243.244</v>
      </c>
      <c r="T33" s="129">
        <v>19204.336</v>
      </c>
    </row>
    <row r="34" spans="1:20" ht="12.75">
      <c r="A34" s="128" t="s">
        <v>68</v>
      </c>
      <c r="B34" s="128" t="s">
        <v>232</v>
      </c>
      <c r="C34" s="129">
        <v>58494322.429</v>
      </c>
      <c r="D34" s="129">
        <v>20032.639</v>
      </c>
      <c r="E34" s="129">
        <v>3372.76</v>
      </c>
      <c r="F34" s="129">
        <v>4088.79</v>
      </c>
      <c r="G34" s="129">
        <v>125.036</v>
      </c>
      <c r="H34" s="129">
        <v>55.536</v>
      </c>
      <c r="I34" s="129">
        <v>3487.667</v>
      </c>
      <c r="J34" s="129">
        <v>0.22</v>
      </c>
      <c r="K34" s="129">
        <v>2702.156</v>
      </c>
      <c r="L34" s="129">
        <v>27636.507</v>
      </c>
      <c r="M34" s="129">
        <v>105079.758</v>
      </c>
      <c r="N34" s="129">
        <v>7888.834</v>
      </c>
      <c r="O34" s="129">
        <v>24978.685</v>
      </c>
      <c r="P34" s="129">
        <v>27730.825</v>
      </c>
      <c r="Q34" s="129">
        <v>1568.279</v>
      </c>
      <c r="R34" s="129">
        <v>659.471</v>
      </c>
      <c r="S34" s="129">
        <v>12710.882</v>
      </c>
      <c r="T34" s="129">
        <v>4485.984</v>
      </c>
    </row>
    <row r="35" spans="1:20" ht="12.75">
      <c r="A35" s="128" t="s">
        <v>67</v>
      </c>
      <c r="B35" s="128" t="s">
        <v>233</v>
      </c>
      <c r="C35" s="129">
        <v>16494704.145</v>
      </c>
      <c r="D35" s="129">
        <v>20.1</v>
      </c>
      <c r="E35" s="129">
        <v>153.51</v>
      </c>
      <c r="F35" s="130" t="s">
        <v>42</v>
      </c>
      <c r="G35" s="130" t="s">
        <v>42</v>
      </c>
      <c r="H35" s="129">
        <v>0.038</v>
      </c>
      <c r="I35" s="130" t="s">
        <v>42</v>
      </c>
      <c r="J35" s="129">
        <v>42.174</v>
      </c>
      <c r="K35" s="129">
        <v>901.315</v>
      </c>
      <c r="L35" s="129">
        <v>15367.53</v>
      </c>
      <c r="M35" s="129">
        <v>46151.007</v>
      </c>
      <c r="N35" s="129">
        <v>54901.267</v>
      </c>
      <c r="O35" s="129">
        <v>84503.431</v>
      </c>
      <c r="P35" s="129">
        <v>17164.728</v>
      </c>
      <c r="Q35" s="129">
        <v>17727.496</v>
      </c>
      <c r="R35" s="129">
        <v>18891.464</v>
      </c>
      <c r="S35" s="129">
        <v>1981.833</v>
      </c>
      <c r="T35" s="129">
        <v>3363.571</v>
      </c>
    </row>
    <row r="36" spans="1:20" ht="12.75">
      <c r="A36" s="128" t="s">
        <v>66</v>
      </c>
      <c r="B36" s="128" t="s">
        <v>234</v>
      </c>
      <c r="C36" s="129">
        <v>18294450.99</v>
      </c>
      <c r="D36" s="129">
        <v>42715.927</v>
      </c>
      <c r="E36" s="129">
        <v>978.201</v>
      </c>
      <c r="F36" s="129">
        <v>2278.655</v>
      </c>
      <c r="G36" s="129">
        <v>423.09</v>
      </c>
      <c r="H36" s="129">
        <v>15.213</v>
      </c>
      <c r="I36" s="129">
        <v>5369.47</v>
      </c>
      <c r="J36" s="129">
        <v>453.57</v>
      </c>
      <c r="K36" s="129">
        <v>31058.521</v>
      </c>
      <c r="L36" s="129">
        <v>7321.617</v>
      </c>
      <c r="M36" s="129">
        <v>1259.466</v>
      </c>
      <c r="N36" s="129">
        <v>3505.742</v>
      </c>
      <c r="O36" s="129">
        <v>62656.201</v>
      </c>
      <c r="P36" s="129">
        <v>19239.473</v>
      </c>
      <c r="Q36" s="129">
        <v>2090.859</v>
      </c>
      <c r="R36" s="129">
        <v>4773.733</v>
      </c>
      <c r="S36" s="129">
        <v>7627.43</v>
      </c>
      <c r="T36" s="129">
        <v>7737.965</v>
      </c>
    </row>
    <row r="37" spans="1:20" ht="12.75">
      <c r="A37" s="128" t="s">
        <v>65</v>
      </c>
      <c r="B37" s="128" t="s">
        <v>235</v>
      </c>
      <c r="C37" s="129">
        <v>9774166.9</v>
      </c>
      <c r="D37" s="129">
        <v>2850.189</v>
      </c>
      <c r="E37" s="129">
        <v>1476.407</v>
      </c>
      <c r="F37" s="129">
        <v>279.064</v>
      </c>
      <c r="G37" s="129">
        <v>85.319</v>
      </c>
      <c r="H37" s="129">
        <v>618.905</v>
      </c>
      <c r="I37" s="129">
        <v>9215.465</v>
      </c>
      <c r="J37" s="129">
        <v>10.553</v>
      </c>
      <c r="K37" s="129">
        <v>50893.443</v>
      </c>
      <c r="L37" s="129">
        <v>3606.931</v>
      </c>
      <c r="M37" s="129">
        <v>34715.666</v>
      </c>
      <c r="N37" s="129">
        <v>13158.72</v>
      </c>
      <c r="O37" s="129">
        <v>16175.338</v>
      </c>
      <c r="P37" s="129">
        <v>16024.112</v>
      </c>
      <c r="Q37" s="129">
        <v>451.764</v>
      </c>
      <c r="R37" s="129">
        <v>2974.255</v>
      </c>
      <c r="S37" s="129">
        <v>3866.994</v>
      </c>
      <c r="T37" s="129">
        <v>4891.116</v>
      </c>
    </row>
    <row r="38" spans="1:20" ht="12.75">
      <c r="A38" s="128" t="s">
        <v>64</v>
      </c>
      <c r="B38" s="128" t="s">
        <v>236</v>
      </c>
      <c r="C38" s="129">
        <v>14851504.131</v>
      </c>
      <c r="D38" s="129">
        <v>324.076</v>
      </c>
      <c r="E38" s="129">
        <v>46.058</v>
      </c>
      <c r="F38" s="129">
        <v>85.01</v>
      </c>
      <c r="G38" s="130" t="s">
        <v>42</v>
      </c>
      <c r="H38" s="129">
        <v>6.913</v>
      </c>
      <c r="I38" s="129">
        <v>87.311</v>
      </c>
      <c r="J38" s="129">
        <v>0.301</v>
      </c>
      <c r="K38" s="129">
        <v>377.196</v>
      </c>
      <c r="L38" s="129">
        <v>7830.302</v>
      </c>
      <c r="M38" s="130" t="s">
        <v>42</v>
      </c>
      <c r="N38" s="129">
        <v>2402.007</v>
      </c>
      <c r="O38" s="129">
        <v>2693.312</v>
      </c>
      <c r="P38" s="129">
        <v>708.419</v>
      </c>
      <c r="Q38" s="129">
        <v>851.702</v>
      </c>
      <c r="R38" s="129">
        <v>89.296</v>
      </c>
      <c r="S38" s="129">
        <v>207.237</v>
      </c>
      <c r="T38" s="129">
        <v>27.59</v>
      </c>
    </row>
    <row r="39" spans="1:20" ht="12.75">
      <c r="A39" s="128" t="s">
        <v>63</v>
      </c>
      <c r="B39" s="128" t="s">
        <v>237</v>
      </c>
      <c r="C39" s="129">
        <v>17673388.551</v>
      </c>
      <c r="D39" s="130" t="s">
        <v>42</v>
      </c>
      <c r="E39" s="129">
        <v>120.046</v>
      </c>
      <c r="F39" s="129">
        <v>41.842</v>
      </c>
      <c r="G39" s="129">
        <v>0.007</v>
      </c>
      <c r="H39" s="129">
        <v>4.346</v>
      </c>
      <c r="I39" s="129">
        <v>0.23</v>
      </c>
      <c r="J39" s="129">
        <v>26.981</v>
      </c>
      <c r="K39" s="129">
        <v>167.693</v>
      </c>
      <c r="L39" s="129">
        <v>2221.638</v>
      </c>
      <c r="M39" s="129">
        <v>54510.145</v>
      </c>
      <c r="N39" s="129">
        <v>1019.13</v>
      </c>
      <c r="O39" s="129">
        <v>15391.007</v>
      </c>
      <c r="P39" s="129">
        <v>10819.996</v>
      </c>
      <c r="Q39" s="129">
        <v>210.707</v>
      </c>
      <c r="R39" s="129">
        <v>3212.066</v>
      </c>
      <c r="S39" s="129">
        <v>0.444</v>
      </c>
      <c r="T39" s="129">
        <v>46.989</v>
      </c>
    </row>
    <row r="40" spans="1:20" ht="12.75">
      <c r="A40" s="128" t="s">
        <v>62</v>
      </c>
      <c r="B40" s="128" t="s">
        <v>238</v>
      </c>
      <c r="C40" s="129">
        <v>38883253.613</v>
      </c>
      <c r="D40" s="129">
        <v>580.822</v>
      </c>
      <c r="E40" s="129">
        <v>1545.918</v>
      </c>
      <c r="F40" s="129">
        <v>1250.026</v>
      </c>
      <c r="G40" s="129">
        <v>156.38</v>
      </c>
      <c r="H40" s="129">
        <v>104.403</v>
      </c>
      <c r="I40" s="129">
        <v>939.479</v>
      </c>
      <c r="J40" s="129">
        <v>115.798</v>
      </c>
      <c r="K40" s="129">
        <v>6334.073</v>
      </c>
      <c r="L40" s="129">
        <v>25485.449</v>
      </c>
      <c r="M40" s="129">
        <v>121862.264</v>
      </c>
      <c r="N40" s="129">
        <v>11836.922</v>
      </c>
      <c r="O40" s="129">
        <v>31787.557</v>
      </c>
      <c r="P40" s="129">
        <v>21835.264</v>
      </c>
      <c r="Q40" s="129">
        <v>2899.201</v>
      </c>
      <c r="R40" s="129">
        <v>14570.032</v>
      </c>
      <c r="S40" s="129">
        <v>4846.997</v>
      </c>
      <c r="T40" s="129">
        <v>3926.939</v>
      </c>
    </row>
    <row r="41" spans="1:20" ht="12.75">
      <c r="A41" s="128" t="s">
        <v>61</v>
      </c>
      <c r="B41" s="128" t="s">
        <v>239</v>
      </c>
      <c r="C41" s="129">
        <v>274183690.014</v>
      </c>
      <c r="D41" s="129">
        <v>66721.465</v>
      </c>
      <c r="E41" s="129">
        <v>56749.609</v>
      </c>
      <c r="F41" s="129">
        <v>23032.402</v>
      </c>
      <c r="G41" s="129">
        <v>4312.9</v>
      </c>
      <c r="H41" s="129">
        <v>9526.584</v>
      </c>
      <c r="I41" s="129">
        <v>2724.818</v>
      </c>
      <c r="J41" s="129">
        <v>122864.556</v>
      </c>
      <c r="K41" s="129">
        <v>182734.438</v>
      </c>
      <c r="L41" s="129">
        <v>222232.268</v>
      </c>
      <c r="M41" s="129">
        <v>687278.536</v>
      </c>
      <c r="N41" s="129">
        <v>489710.097</v>
      </c>
      <c r="O41" s="129">
        <v>359148.585</v>
      </c>
      <c r="P41" s="129">
        <v>529083.298</v>
      </c>
      <c r="Q41" s="129">
        <v>137086.877</v>
      </c>
      <c r="R41" s="129">
        <v>197588.15</v>
      </c>
      <c r="S41" s="129">
        <v>71811.351</v>
      </c>
      <c r="T41" s="129">
        <v>251809.689</v>
      </c>
    </row>
    <row r="42" spans="1:20" ht="12">
      <c r="A42" s="65"/>
      <c r="B42" s="65"/>
      <c r="C42" s="65"/>
      <c r="D42" s="65"/>
      <c r="E42" s="65"/>
      <c r="F42" s="65"/>
      <c r="G42" s="65"/>
      <c r="H42" s="65"/>
      <c r="I42" s="65"/>
      <c r="J42" s="65"/>
      <c r="K42" s="65"/>
      <c r="L42" s="65"/>
      <c r="M42" s="65"/>
      <c r="N42" s="65"/>
      <c r="O42" s="65"/>
      <c r="P42" s="65"/>
      <c r="Q42" s="65"/>
      <c r="R42" s="65"/>
      <c r="S42" s="65"/>
      <c r="T42" s="65"/>
    </row>
    <row r="43" spans="1:20" ht="12.75">
      <c r="A43" s="126" t="s">
        <v>50</v>
      </c>
      <c r="B43" s="65"/>
      <c r="C43" s="65"/>
      <c r="D43" s="65"/>
      <c r="E43" s="65"/>
      <c r="F43" s="65"/>
      <c r="G43" s="65"/>
      <c r="H43" s="65"/>
      <c r="I43" s="65"/>
      <c r="J43" s="65"/>
      <c r="K43" s="65"/>
      <c r="L43" s="65"/>
      <c r="M43" s="65"/>
      <c r="N43" s="65"/>
      <c r="O43" s="65"/>
      <c r="P43" s="65"/>
      <c r="Q43" s="65"/>
      <c r="R43" s="65"/>
      <c r="S43" s="65"/>
      <c r="T43" s="65"/>
    </row>
    <row r="44" spans="1:20" ht="12.75">
      <c r="A44" s="126" t="s">
        <v>42</v>
      </c>
      <c r="B44" s="126" t="s">
        <v>49</v>
      </c>
      <c r="C44" s="65"/>
      <c r="D44" s="65"/>
      <c r="E44" s="65"/>
      <c r="F44" s="65"/>
      <c r="G44" s="65"/>
      <c r="H44" s="65"/>
      <c r="I44" s="65"/>
      <c r="J44" s="65"/>
      <c r="K44" s="65"/>
      <c r="L44" s="65"/>
      <c r="M44" s="65"/>
      <c r="N44" s="65"/>
      <c r="O44" s="65"/>
      <c r="P44" s="65"/>
      <c r="Q44" s="65"/>
      <c r="R44" s="65"/>
      <c r="S44" s="65"/>
      <c r="T44" s="65"/>
    </row>
    <row r="45" spans="1:20" ht="12">
      <c r="A45" s="65"/>
      <c r="B45" s="65"/>
      <c r="C45" s="65"/>
      <c r="D45" s="65"/>
      <c r="E45" s="65"/>
      <c r="F45" s="65"/>
      <c r="G45" s="65"/>
      <c r="H45" s="65"/>
      <c r="I45" s="65"/>
      <c r="J45" s="65"/>
      <c r="K45" s="65"/>
      <c r="L45" s="65"/>
      <c r="M45" s="65"/>
      <c r="N45" s="65"/>
      <c r="O45" s="65"/>
      <c r="P45" s="65"/>
      <c r="Q45" s="65"/>
      <c r="R45" s="65"/>
      <c r="S45" s="65"/>
      <c r="T45" s="65"/>
    </row>
    <row r="46" spans="1:20" ht="12.75">
      <c r="A46" s="126" t="s">
        <v>200</v>
      </c>
      <c r="B46" s="126" t="s">
        <v>295</v>
      </c>
      <c r="C46" s="65"/>
      <c r="D46" s="65"/>
      <c r="E46" s="65"/>
      <c r="F46" s="65"/>
      <c r="G46" s="65"/>
      <c r="H46" s="65"/>
      <c r="I46" s="65"/>
      <c r="J46" s="65"/>
      <c r="K46" s="65"/>
      <c r="L46" s="65"/>
      <c r="M46" s="65"/>
      <c r="N46" s="65"/>
      <c r="O46" s="65"/>
      <c r="P46" s="65"/>
      <c r="Q46" s="65"/>
      <c r="R46" s="65"/>
      <c r="S46" s="65"/>
      <c r="T46" s="65"/>
    </row>
    <row r="47" spans="1:20" ht="12.75">
      <c r="A47" s="126" t="s">
        <v>204</v>
      </c>
      <c r="B47" s="126" t="s">
        <v>205</v>
      </c>
      <c r="C47" s="65"/>
      <c r="D47" s="65"/>
      <c r="E47" s="65"/>
      <c r="F47" s="65"/>
      <c r="G47" s="65"/>
      <c r="H47" s="65"/>
      <c r="I47" s="65"/>
      <c r="J47" s="65"/>
      <c r="K47" s="65"/>
      <c r="L47" s="65"/>
      <c r="M47" s="65"/>
      <c r="N47" s="65"/>
      <c r="O47" s="65"/>
      <c r="P47" s="65"/>
      <c r="Q47" s="65"/>
      <c r="R47" s="65"/>
      <c r="S47" s="65"/>
      <c r="T47" s="65"/>
    </row>
    <row r="48" spans="1:20" ht="12.75">
      <c r="A48" s="126" t="s">
        <v>202</v>
      </c>
      <c r="B48" s="126" t="s">
        <v>296</v>
      </c>
      <c r="C48" s="65"/>
      <c r="D48" s="65"/>
      <c r="E48" s="65"/>
      <c r="F48" s="65"/>
      <c r="G48" s="65"/>
      <c r="H48" s="65"/>
      <c r="I48" s="65"/>
      <c r="J48" s="65"/>
      <c r="K48" s="65"/>
      <c r="L48" s="65"/>
      <c r="M48" s="65"/>
      <c r="N48" s="65"/>
      <c r="O48" s="65"/>
      <c r="P48" s="65"/>
      <c r="Q48" s="65"/>
      <c r="R48" s="65"/>
      <c r="S48" s="65"/>
      <c r="T48" s="65"/>
    </row>
    <row r="49" spans="1:20" ht="12.75">
      <c r="A49" s="126" t="s">
        <v>206</v>
      </c>
      <c r="B49" s="126" t="s">
        <v>208</v>
      </c>
      <c r="C49" s="65"/>
      <c r="D49" s="65"/>
      <c r="E49" s="65"/>
      <c r="F49" s="65"/>
      <c r="G49" s="65"/>
      <c r="H49" s="65"/>
      <c r="I49" s="65"/>
      <c r="J49" s="65"/>
      <c r="K49" s="65"/>
      <c r="L49" s="65"/>
      <c r="M49" s="65"/>
      <c r="N49" s="65"/>
      <c r="O49" s="65"/>
      <c r="P49" s="65"/>
      <c r="Q49" s="65"/>
      <c r="R49" s="65"/>
      <c r="S49" s="65"/>
      <c r="T49" s="65"/>
    </row>
    <row r="50" spans="1:20" ht="12">
      <c r="A50" s="65"/>
      <c r="B50" s="65"/>
      <c r="C50" s="65"/>
      <c r="D50" s="65"/>
      <c r="E50" s="65"/>
      <c r="F50" s="65"/>
      <c r="G50" s="65"/>
      <c r="H50" s="65"/>
      <c r="I50" s="65"/>
      <c r="J50" s="65"/>
      <c r="K50" s="65"/>
      <c r="L50" s="65"/>
      <c r="M50" s="65"/>
      <c r="N50" s="65"/>
      <c r="O50" s="65"/>
      <c r="P50" s="65"/>
      <c r="Q50" s="65"/>
      <c r="R50" s="65"/>
      <c r="S50" s="65"/>
      <c r="T50" s="65"/>
    </row>
    <row r="51" spans="1:20" ht="12.75">
      <c r="A51" s="128" t="s">
        <v>209</v>
      </c>
      <c r="B51" s="128" t="s">
        <v>210</v>
      </c>
      <c r="C51" s="128" t="s">
        <v>190</v>
      </c>
      <c r="D51" s="128" t="s">
        <v>314</v>
      </c>
      <c r="E51" s="128" t="s">
        <v>315</v>
      </c>
      <c r="F51" s="128" t="s">
        <v>316</v>
      </c>
      <c r="G51" s="128" t="s">
        <v>317</v>
      </c>
      <c r="H51" s="128" t="s">
        <v>318</v>
      </c>
      <c r="I51" s="128" t="s">
        <v>319</v>
      </c>
      <c r="J51" s="128" t="s">
        <v>320</v>
      </c>
      <c r="K51" s="128" t="s">
        <v>321</v>
      </c>
      <c r="L51" s="128" t="s">
        <v>322</v>
      </c>
      <c r="M51" s="128" t="s">
        <v>323</v>
      </c>
      <c r="N51" s="128" t="s">
        <v>324</v>
      </c>
      <c r="O51" s="128" t="s">
        <v>325</v>
      </c>
      <c r="P51" s="128" t="s">
        <v>326</v>
      </c>
      <c r="Q51" s="128" t="s">
        <v>327</v>
      </c>
      <c r="R51" s="128" t="s">
        <v>328</v>
      </c>
      <c r="S51" s="128" t="s">
        <v>329</v>
      </c>
      <c r="T51" s="128" t="s">
        <v>330</v>
      </c>
    </row>
    <row r="52" spans="1:20" ht="12.75">
      <c r="A52" s="128" t="s">
        <v>89</v>
      </c>
      <c r="B52" s="128" t="s">
        <v>211</v>
      </c>
      <c r="C52" s="129">
        <v>1742386.8816</v>
      </c>
      <c r="D52" s="129">
        <v>570.4925</v>
      </c>
      <c r="E52" s="129">
        <v>303.7474</v>
      </c>
      <c r="F52" s="129">
        <v>54.7253</v>
      </c>
      <c r="G52" s="129">
        <v>13.8683</v>
      </c>
      <c r="H52" s="129">
        <v>52.4149</v>
      </c>
      <c r="I52" s="129">
        <v>65.0831</v>
      </c>
      <c r="J52" s="129">
        <v>231.7565</v>
      </c>
      <c r="K52" s="129">
        <v>507.516</v>
      </c>
      <c r="L52" s="129">
        <v>667.9522</v>
      </c>
      <c r="M52" s="129">
        <v>5914.2234</v>
      </c>
      <c r="N52" s="129">
        <v>1949.462</v>
      </c>
      <c r="O52" s="129">
        <v>2345.586</v>
      </c>
      <c r="P52" s="129">
        <v>995.2128</v>
      </c>
      <c r="Q52" s="129">
        <v>795.1108</v>
      </c>
      <c r="R52" s="129">
        <v>666.5469</v>
      </c>
      <c r="S52" s="129">
        <v>197.9928</v>
      </c>
      <c r="T52" s="129">
        <v>486.1171</v>
      </c>
    </row>
    <row r="53" spans="1:20" ht="12.75">
      <c r="A53" s="128" t="s">
        <v>88</v>
      </c>
      <c r="B53" s="128" t="s">
        <v>212</v>
      </c>
      <c r="C53" s="129">
        <v>88068.8028</v>
      </c>
      <c r="D53" s="129">
        <v>1.7026</v>
      </c>
      <c r="E53" s="129">
        <v>19.3571</v>
      </c>
      <c r="F53" s="129">
        <v>0.2222</v>
      </c>
      <c r="G53" s="129">
        <v>0.1328</v>
      </c>
      <c r="H53" s="129">
        <v>0.2423</v>
      </c>
      <c r="I53" s="129">
        <v>0.0602</v>
      </c>
      <c r="J53" s="129">
        <v>7.9244</v>
      </c>
      <c r="K53" s="129">
        <v>8.704</v>
      </c>
      <c r="L53" s="129">
        <v>29.6549</v>
      </c>
      <c r="M53" s="129">
        <v>1313.6329</v>
      </c>
      <c r="N53" s="129">
        <v>155.6854</v>
      </c>
      <c r="O53" s="129">
        <v>26.7865</v>
      </c>
      <c r="P53" s="129">
        <v>17.4783</v>
      </c>
      <c r="Q53" s="129">
        <v>8.5472</v>
      </c>
      <c r="R53" s="129">
        <v>22.2599</v>
      </c>
      <c r="S53" s="129">
        <v>0.7179</v>
      </c>
      <c r="T53" s="129">
        <v>122.9052</v>
      </c>
    </row>
    <row r="54" spans="1:20" ht="12.75">
      <c r="A54" s="128" t="s">
        <v>87</v>
      </c>
      <c r="B54" s="128" t="s">
        <v>213</v>
      </c>
      <c r="C54" s="129">
        <v>18214.5003</v>
      </c>
      <c r="D54" s="129">
        <v>32.7862</v>
      </c>
      <c r="E54" s="129">
        <v>7.8894</v>
      </c>
      <c r="F54" s="129">
        <v>7.5405</v>
      </c>
      <c r="G54" s="129">
        <v>0.1784</v>
      </c>
      <c r="H54" s="129">
        <v>11.0655</v>
      </c>
      <c r="I54" s="129">
        <v>8.3678</v>
      </c>
      <c r="J54" s="129">
        <v>0.032</v>
      </c>
      <c r="K54" s="129">
        <v>29.1341</v>
      </c>
      <c r="L54" s="129">
        <v>2.0971</v>
      </c>
      <c r="M54" s="129">
        <v>34.0085</v>
      </c>
      <c r="N54" s="129">
        <v>1.6358</v>
      </c>
      <c r="O54" s="129">
        <v>37.6226</v>
      </c>
      <c r="P54" s="129">
        <v>4.5498</v>
      </c>
      <c r="Q54" s="129">
        <v>4.5778</v>
      </c>
      <c r="R54" s="129">
        <v>11.87</v>
      </c>
      <c r="S54" s="129">
        <v>0.7278</v>
      </c>
      <c r="T54" s="129">
        <v>1.472</v>
      </c>
    </row>
    <row r="55" spans="1:20" ht="12.75">
      <c r="A55" s="128" t="s">
        <v>86</v>
      </c>
      <c r="B55" s="128" t="s">
        <v>214</v>
      </c>
      <c r="C55" s="129">
        <v>18544.5131</v>
      </c>
      <c r="D55" s="129">
        <v>2.6746</v>
      </c>
      <c r="E55" s="129">
        <v>0.3107</v>
      </c>
      <c r="F55" s="129">
        <v>0.4184</v>
      </c>
      <c r="G55" s="130" t="s">
        <v>42</v>
      </c>
      <c r="H55" s="129">
        <v>0.0841</v>
      </c>
      <c r="I55" s="129">
        <v>0.8099</v>
      </c>
      <c r="J55" s="129">
        <v>0.0206</v>
      </c>
      <c r="K55" s="129">
        <v>3.3681</v>
      </c>
      <c r="L55" s="129">
        <v>4.0974</v>
      </c>
      <c r="M55" s="129">
        <v>0.037</v>
      </c>
      <c r="N55" s="129">
        <v>1.5224</v>
      </c>
      <c r="O55" s="129">
        <v>8.9558</v>
      </c>
      <c r="P55" s="129">
        <v>3.5285</v>
      </c>
      <c r="Q55" s="129">
        <v>8.309</v>
      </c>
      <c r="R55" s="129">
        <v>0.4704</v>
      </c>
      <c r="S55" s="129">
        <v>3.6605</v>
      </c>
      <c r="T55" s="129">
        <v>0.3007</v>
      </c>
    </row>
    <row r="56" spans="1:20" ht="12.75">
      <c r="A56" s="128" t="s">
        <v>85</v>
      </c>
      <c r="B56" s="128" t="s">
        <v>215</v>
      </c>
      <c r="C56" s="129">
        <v>23400.8751</v>
      </c>
      <c r="D56" s="129">
        <v>0.2026</v>
      </c>
      <c r="E56" s="129">
        <v>0.8731</v>
      </c>
      <c r="F56" s="129">
        <v>0.1075</v>
      </c>
      <c r="G56" s="129">
        <v>0.0928</v>
      </c>
      <c r="H56" s="129">
        <v>0.0362</v>
      </c>
      <c r="I56" s="129">
        <v>0.1957</v>
      </c>
      <c r="J56" s="129">
        <v>0.1326</v>
      </c>
      <c r="K56" s="129">
        <v>1.4554</v>
      </c>
      <c r="L56" s="129">
        <v>6.1164</v>
      </c>
      <c r="M56" s="129">
        <v>5.8427</v>
      </c>
      <c r="N56" s="129">
        <v>6.1004</v>
      </c>
      <c r="O56" s="129">
        <v>6.0203</v>
      </c>
      <c r="P56" s="129">
        <v>9.0282</v>
      </c>
      <c r="Q56" s="129">
        <v>1.3668</v>
      </c>
      <c r="R56" s="129">
        <v>6.1442</v>
      </c>
      <c r="S56" s="129">
        <v>1.1669</v>
      </c>
      <c r="T56" s="129">
        <v>1.602</v>
      </c>
    </row>
    <row r="57" spans="1:20" ht="12.75">
      <c r="A57" s="128" t="s">
        <v>84</v>
      </c>
      <c r="B57" s="128" t="s">
        <v>216</v>
      </c>
      <c r="C57" s="129">
        <v>230569.3278</v>
      </c>
      <c r="D57" s="129">
        <v>4.1221</v>
      </c>
      <c r="E57" s="129">
        <v>30.898</v>
      </c>
      <c r="F57" s="129">
        <v>0.9332</v>
      </c>
      <c r="G57" s="129">
        <v>1.8609</v>
      </c>
      <c r="H57" s="129">
        <v>1.9246</v>
      </c>
      <c r="I57" s="129">
        <v>4.2796</v>
      </c>
      <c r="J57" s="129">
        <v>7.3857</v>
      </c>
      <c r="K57" s="129">
        <v>30.4192</v>
      </c>
      <c r="L57" s="129">
        <v>181.908</v>
      </c>
      <c r="M57" s="129">
        <v>629.4592</v>
      </c>
      <c r="N57" s="129">
        <v>47.3215</v>
      </c>
      <c r="O57" s="129">
        <v>31.6717</v>
      </c>
      <c r="P57" s="129">
        <v>96.5336</v>
      </c>
      <c r="Q57" s="129">
        <v>11.334</v>
      </c>
      <c r="R57" s="129">
        <v>40.996</v>
      </c>
      <c r="S57" s="129">
        <v>18.0488</v>
      </c>
      <c r="T57" s="129">
        <v>16.6212</v>
      </c>
    </row>
    <row r="58" spans="1:20" ht="12.75">
      <c r="A58" s="128" t="s">
        <v>83</v>
      </c>
      <c r="B58" s="128" t="s">
        <v>217</v>
      </c>
      <c r="C58" s="129">
        <v>4206.84</v>
      </c>
      <c r="D58" s="129">
        <v>0.4327</v>
      </c>
      <c r="E58" s="129">
        <v>0.1049</v>
      </c>
      <c r="F58" s="129">
        <v>0.3721</v>
      </c>
      <c r="G58" s="129">
        <v>0.0089</v>
      </c>
      <c r="H58" s="129">
        <v>0.0197</v>
      </c>
      <c r="I58" s="129">
        <v>0.5227</v>
      </c>
      <c r="J58" s="129">
        <v>0</v>
      </c>
      <c r="K58" s="129">
        <v>0.0764</v>
      </c>
      <c r="L58" s="129">
        <v>0.2995</v>
      </c>
      <c r="M58" s="129">
        <v>0.0025</v>
      </c>
      <c r="N58" s="129">
        <v>0.0181</v>
      </c>
      <c r="O58" s="129">
        <v>0.3809</v>
      </c>
      <c r="P58" s="129">
        <v>0.78</v>
      </c>
      <c r="Q58" s="129">
        <v>2.9377</v>
      </c>
      <c r="R58" s="129">
        <v>0.0389</v>
      </c>
      <c r="S58" s="129">
        <v>0.2228</v>
      </c>
      <c r="T58" s="129">
        <v>0.1178</v>
      </c>
    </row>
    <row r="59" spans="1:20" ht="12.75">
      <c r="A59" s="128" t="s">
        <v>82</v>
      </c>
      <c r="B59" s="128" t="s">
        <v>218</v>
      </c>
      <c r="C59" s="129">
        <v>14471.667</v>
      </c>
      <c r="D59" s="130" t="s">
        <v>42</v>
      </c>
      <c r="E59" s="129">
        <v>2.8984</v>
      </c>
      <c r="F59" s="129">
        <v>0.001</v>
      </c>
      <c r="G59" s="130" t="s">
        <v>42</v>
      </c>
      <c r="H59" s="129">
        <v>1.9692</v>
      </c>
      <c r="I59" s="129">
        <v>0.0075</v>
      </c>
      <c r="J59" s="129">
        <v>0.2213</v>
      </c>
      <c r="K59" s="129">
        <v>0.835</v>
      </c>
      <c r="L59" s="129">
        <v>0.5826</v>
      </c>
      <c r="M59" s="129">
        <v>73.1543</v>
      </c>
      <c r="N59" s="129">
        <v>7.3197</v>
      </c>
      <c r="O59" s="129">
        <v>23.6546</v>
      </c>
      <c r="P59" s="129">
        <v>7.6597</v>
      </c>
      <c r="Q59" s="129">
        <v>3.2638</v>
      </c>
      <c r="R59" s="129">
        <v>16.1084</v>
      </c>
      <c r="S59" s="129">
        <v>0.6134</v>
      </c>
      <c r="T59" s="129">
        <v>2.0942</v>
      </c>
    </row>
    <row r="60" spans="1:20" ht="12.75">
      <c r="A60" s="128" t="s">
        <v>81</v>
      </c>
      <c r="B60" s="128" t="s">
        <v>219</v>
      </c>
      <c r="C60" s="129">
        <v>42048.6218</v>
      </c>
      <c r="D60" s="129">
        <v>7.2104</v>
      </c>
      <c r="E60" s="129">
        <v>2.9322</v>
      </c>
      <c r="F60" s="129">
        <v>0.474</v>
      </c>
      <c r="G60" s="129">
        <v>1.0493</v>
      </c>
      <c r="H60" s="129">
        <v>0.2704</v>
      </c>
      <c r="I60" s="129">
        <v>0.7729</v>
      </c>
      <c r="J60" s="129">
        <v>0.0192</v>
      </c>
      <c r="K60" s="129">
        <v>4.5353</v>
      </c>
      <c r="L60" s="129">
        <v>9.6492</v>
      </c>
      <c r="M60" s="129">
        <v>177.6365</v>
      </c>
      <c r="N60" s="129">
        <v>7.0543</v>
      </c>
      <c r="O60" s="129">
        <v>23.5792</v>
      </c>
      <c r="P60" s="129">
        <v>4.9873</v>
      </c>
      <c r="Q60" s="129">
        <v>0.0922</v>
      </c>
      <c r="R60" s="129">
        <v>3.9744</v>
      </c>
      <c r="S60" s="129">
        <v>0.3501</v>
      </c>
      <c r="T60" s="129">
        <v>0.9448</v>
      </c>
    </row>
    <row r="61" spans="1:20" ht="12.75">
      <c r="A61" s="128" t="s">
        <v>80</v>
      </c>
      <c r="B61" s="128" t="s">
        <v>220</v>
      </c>
      <c r="C61" s="129">
        <v>180999.765</v>
      </c>
      <c r="D61" s="129">
        <v>46.5164</v>
      </c>
      <c r="E61" s="129">
        <v>28.7605</v>
      </c>
      <c r="F61" s="129">
        <v>0.2598</v>
      </c>
      <c r="G61" s="129">
        <v>0.425</v>
      </c>
      <c r="H61" s="129">
        <v>0.5608</v>
      </c>
      <c r="I61" s="129">
        <v>6.2615</v>
      </c>
      <c r="J61" s="129">
        <v>78.0966</v>
      </c>
      <c r="K61" s="129">
        <v>84.3661</v>
      </c>
      <c r="L61" s="129">
        <v>127.118</v>
      </c>
      <c r="M61" s="129">
        <v>169.4024</v>
      </c>
      <c r="N61" s="129">
        <v>259.2819</v>
      </c>
      <c r="O61" s="129">
        <v>139.0717</v>
      </c>
      <c r="P61" s="129">
        <v>25.4562</v>
      </c>
      <c r="Q61" s="129">
        <v>154.9374</v>
      </c>
      <c r="R61" s="129">
        <v>18.3994</v>
      </c>
      <c r="S61" s="129">
        <v>6.3045</v>
      </c>
      <c r="T61" s="129">
        <v>86.0424</v>
      </c>
    </row>
    <row r="62" spans="1:20" ht="12.75">
      <c r="A62" s="128" t="s">
        <v>79</v>
      </c>
      <c r="B62" s="128" t="s">
        <v>221</v>
      </c>
      <c r="C62" s="129">
        <v>149347.8345</v>
      </c>
      <c r="D62" s="129">
        <v>291.9625</v>
      </c>
      <c r="E62" s="129">
        <v>26.6732</v>
      </c>
      <c r="F62" s="129">
        <v>0.181</v>
      </c>
      <c r="G62" s="129">
        <v>2.1398</v>
      </c>
      <c r="H62" s="129">
        <v>6.2013</v>
      </c>
      <c r="I62" s="129">
        <v>0.4882</v>
      </c>
      <c r="J62" s="129">
        <v>41.0326</v>
      </c>
      <c r="K62" s="129">
        <v>82.8254</v>
      </c>
      <c r="L62" s="129">
        <v>45.1062</v>
      </c>
      <c r="M62" s="129">
        <v>318.0469</v>
      </c>
      <c r="N62" s="129">
        <v>171.4456</v>
      </c>
      <c r="O62" s="129">
        <v>167.8896</v>
      </c>
      <c r="P62" s="129">
        <v>31.7625</v>
      </c>
      <c r="Q62" s="129">
        <v>98.944</v>
      </c>
      <c r="R62" s="129">
        <v>41.905</v>
      </c>
      <c r="S62" s="129">
        <v>4.2369</v>
      </c>
      <c r="T62" s="129">
        <v>29.8703</v>
      </c>
    </row>
    <row r="63" spans="1:20" ht="12.75">
      <c r="A63" s="128" t="s">
        <v>78</v>
      </c>
      <c r="B63" s="128" t="s">
        <v>222</v>
      </c>
      <c r="C63" s="129">
        <v>8344.8422</v>
      </c>
      <c r="D63" s="129">
        <v>1.9567</v>
      </c>
      <c r="E63" s="129">
        <v>1.9841</v>
      </c>
      <c r="F63" s="129">
        <v>1.9304</v>
      </c>
      <c r="G63" s="129">
        <v>0.5331</v>
      </c>
      <c r="H63" s="129">
        <v>0.189</v>
      </c>
      <c r="I63" s="129">
        <v>3.1518</v>
      </c>
      <c r="J63" s="129">
        <v>0.0116</v>
      </c>
      <c r="K63" s="129">
        <v>9.3055</v>
      </c>
      <c r="L63" s="129">
        <v>1.1674</v>
      </c>
      <c r="M63" s="129">
        <v>20.1982</v>
      </c>
      <c r="N63" s="129">
        <v>0.9918</v>
      </c>
      <c r="O63" s="129">
        <v>4.0225</v>
      </c>
      <c r="P63" s="129">
        <v>2.548</v>
      </c>
      <c r="Q63" s="129">
        <v>3.4437</v>
      </c>
      <c r="R63" s="129">
        <v>1.5588</v>
      </c>
      <c r="S63" s="129">
        <v>2.4532</v>
      </c>
      <c r="T63" s="129">
        <v>1.9449</v>
      </c>
    </row>
    <row r="64" spans="1:20" ht="12.75">
      <c r="A64" s="128" t="s">
        <v>77</v>
      </c>
      <c r="B64" s="128" t="s">
        <v>223</v>
      </c>
      <c r="C64" s="129">
        <v>207354.2245</v>
      </c>
      <c r="D64" s="129">
        <v>4.0578</v>
      </c>
      <c r="E64" s="129">
        <v>11.9847</v>
      </c>
      <c r="F64" s="129">
        <v>0.1354</v>
      </c>
      <c r="G64" s="129">
        <v>1.5401</v>
      </c>
      <c r="H64" s="129">
        <v>0.9599</v>
      </c>
      <c r="I64" s="129">
        <v>0.1578</v>
      </c>
      <c r="J64" s="129">
        <v>2.9064</v>
      </c>
      <c r="K64" s="129">
        <v>22.5274</v>
      </c>
      <c r="L64" s="129">
        <v>129.6457</v>
      </c>
      <c r="M64" s="129">
        <v>707.3822</v>
      </c>
      <c r="N64" s="129">
        <v>165.5115</v>
      </c>
      <c r="O64" s="129">
        <v>138.9672</v>
      </c>
      <c r="P64" s="129">
        <v>28.9558</v>
      </c>
      <c r="Q64" s="129">
        <v>18.0104</v>
      </c>
      <c r="R64" s="129">
        <v>51.5403</v>
      </c>
      <c r="S64" s="129">
        <v>4.0419</v>
      </c>
      <c r="T64" s="129">
        <v>31.7471</v>
      </c>
    </row>
    <row r="65" spans="1:20" ht="12.75">
      <c r="A65" s="128" t="s">
        <v>76</v>
      </c>
      <c r="B65" s="128" t="s">
        <v>224</v>
      </c>
      <c r="C65" s="129">
        <v>2598.6533</v>
      </c>
      <c r="D65" s="129">
        <v>0.0112</v>
      </c>
      <c r="E65" s="129">
        <v>0.0609</v>
      </c>
      <c r="F65" s="129">
        <v>0.0054</v>
      </c>
      <c r="G65" s="129">
        <v>0.0099</v>
      </c>
      <c r="H65" s="129">
        <v>1.0664</v>
      </c>
      <c r="I65" s="129">
        <v>0.0052</v>
      </c>
      <c r="J65" s="129">
        <v>0.0124</v>
      </c>
      <c r="K65" s="129">
        <v>0.7078</v>
      </c>
      <c r="L65" s="129">
        <v>0.9373</v>
      </c>
      <c r="M65" s="129">
        <v>3.0549</v>
      </c>
      <c r="N65" s="129">
        <v>0.4908</v>
      </c>
      <c r="O65" s="129">
        <v>1.2094</v>
      </c>
      <c r="P65" s="129">
        <v>0.1653</v>
      </c>
      <c r="Q65" s="129">
        <v>0.1332</v>
      </c>
      <c r="R65" s="129">
        <v>0.177</v>
      </c>
      <c r="S65" s="129">
        <v>0.014</v>
      </c>
      <c r="T65" s="129">
        <v>0.2153</v>
      </c>
    </row>
    <row r="66" spans="1:20" ht="12.75">
      <c r="A66" s="128" t="s">
        <v>75</v>
      </c>
      <c r="B66" s="128" t="s">
        <v>225</v>
      </c>
      <c r="C66" s="129">
        <v>5307.6199</v>
      </c>
      <c r="D66" s="129">
        <v>3.207</v>
      </c>
      <c r="E66" s="129">
        <v>0.1755</v>
      </c>
      <c r="F66" s="129">
        <v>1.4612</v>
      </c>
      <c r="G66" s="129">
        <v>0</v>
      </c>
      <c r="H66" s="129">
        <v>0.0011</v>
      </c>
      <c r="I66" s="129">
        <v>0.2278</v>
      </c>
      <c r="J66" s="129">
        <v>0.022</v>
      </c>
      <c r="K66" s="129">
        <v>0.968</v>
      </c>
      <c r="L66" s="129">
        <v>0.6329</v>
      </c>
      <c r="M66" s="130" t="s">
        <v>42</v>
      </c>
      <c r="N66" s="129">
        <v>0.206</v>
      </c>
      <c r="O66" s="129">
        <v>8.8301</v>
      </c>
      <c r="P66" s="129">
        <v>9.8277</v>
      </c>
      <c r="Q66" s="129">
        <v>9.7288</v>
      </c>
      <c r="R66" s="129">
        <v>0.1403</v>
      </c>
      <c r="S66" s="129">
        <v>1.4867</v>
      </c>
      <c r="T66" s="129">
        <v>1.4266</v>
      </c>
    </row>
    <row r="67" spans="1:20" ht="12.75">
      <c r="A67" s="128" t="s">
        <v>74</v>
      </c>
      <c r="B67" s="128" t="s">
        <v>226</v>
      </c>
      <c r="C67" s="129">
        <v>20808.2581</v>
      </c>
      <c r="D67" s="129">
        <v>2.0884</v>
      </c>
      <c r="E67" s="129">
        <v>0.0115</v>
      </c>
      <c r="F67" s="129">
        <v>1.9808</v>
      </c>
      <c r="G67" s="129">
        <v>0.0202</v>
      </c>
      <c r="H67" s="129">
        <v>0.0022</v>
      </c>
      <c r="I67" s="129">
        <v>0.5003</v>
      </c>
      <c r="J67" s="129">
        <v>0.0025</v>
      </c>
      <c r="K67" s="129">
        <v>5.3689</v>
      </c>
      <c r="L67" s="129">
        <v>3.1879</v>
      </c>
      <c r="M67" s="129">
        <v>22.8806</v>
      </c>
      <c r="N67" s="129">
        <v>1.688</v>
      </c>
      <c r="O67" s="129">
        <v>22.8392</v>
      </c>
      <c r="P67" s="129">
        <v>4.6773</v>
      </c>
      <c r="Q67" s="129">
        <v>12.0661</v>
      </c>
      <c r="R67" s="129">
        <v>0.5486</v>
      </c>
      <c r="S67" s="129">
        <v>0.3362</v>
      </c>
      <c r="T67" s="129">
        <v>1.1718</v>
      </c>
    </row>
    <row r="68" spans="1:20" ht="12.75">
      <c r="A68" s="128" t="s">
        <v>72</v>
      </c>
      <c r="B68" s="128" t="s">
        <v>227</v>
      </c>
      <c r="C68" s="129">
        <v>196.8076</v>
      </c>
      <c r="D68" s="130" t="s">
        <v>42</v>
      </c>
      <c r="E68" s="129">
        <v>0.0003</v>
      </c>
      <c r="F68" s="129">
        <v>0.0015</v>
      </c>
      <c r="G68" s="129">
        <v>0.0919</v>
      </c>
      <c r="H68" s="130" t="s">
        <v>42</v>
      </c>
      <c r="I68" s="130" t="s">
        <v>42</v>
      </c>
      <c r="J68" s="129">
        <v>0.0341</v>
      </c>
      <c r="K68" s="129">
        <v>0.0029</v>
      </c>
      <c r="L68" s="129">
        <v>9.3748</v>
      </c>
      <c r="M68" s="129">
        <v>0.0001</v>
      </c>
      <c r="N68" s="129">
        <v>1.1175</v>
      </c>
      <c r="O68" s="129">
        <v>0.1238</v>
      </c>
      <c r="P68" s="129">
        <v>0</v>
      </c>
      <c r="Q68" s="129">
        <v>0.5321</v>
      </c>
      <c r="R68" s="130" t="s">
        <v>42</v>
      </c>
      <c r="S68" s="130" t="s">
        <v>42</v>
      </c>
      <c r="T68" s="129">
        <v>0.5738</v>
      </c>
    </row>
    <row r="69" spans="1:20" ht="12.75">
      <c r="A69" s="128" t="s">
        <v>71</v>
      </c>
      <c r="B69" s="128" t="s">
        <v>228</v>
      </c>
      <c r="C69" s="129">
        <v>20545.4355</v>
      </c>
      <c r="D69" s="129">
        <v>1.3593</v>
      </c>
      <c r="E69" s="129">
        <v>0.2943</v>
      </c>
      <c r="F69" s="129">
        <v>0.7352</v>
      </c>
      <c r="G69" s="129">
        <v>0.0467</v>
      </c>
      <c r="H69" s="129">
        <v>0</v>
      </c>
      <c r="I69" s="129">
        <v>0.2802</v>
      </c>
      <c r="J69" s="129">
        <v>0</v>
      </c>
      <c r="K69" s="129">
        <v>3.498</v>
      </c>
      <c r="L69" s="129">
        <v>1.9759</v>
      </c>
      <c r="M69" s="129">
        <v>0.0003</v>
      </c>
      <c r="N69" s="129">
        <v>1.5636</v>
      </c>
      <c r="O69" s="129">
        <v>10.8628</v>
      </c>
      <c r="P69" s="129">
        <v>2.3724</v>
      </c>
      <c r="Q69" s="129">
        <v>9.5551</v>
      </c>
      <c r="R69" s="129">
        <v>5.4077</v>
      </c>
      <c r="S69" s="129">
        <v>5.9933</v>
      </c>
      <c r="T69" s="129">
        <v>2.9122</v>
      </c>
    </row>
    <row r="70" spans="1:20" ht="12.75">
      <c r="A70" s="128" t="s">
        <v>70</v>
      </c>
      <c r="B70" s="128" t="s">
        <v>229</v>
      </c>
      <c r="C70" s="129">
        <v>812.6958</v>
      </c>
      <c r="D70" s="130" t="s">
        <v>42</v>
      </c>
      <c r="E70" s="129">
        <v>0.0602</v>
      </c>
      <c r="F70" s="129">
        <v>0.0008</v>
      </c>
      <c r="G70" s="129">
        <v>0.031</v>
      </c>
      <c r="H70" s="130" t="s">
        <v>42</v>
      </c>
      <c r="I70" s="130" t="s">
        <v>42</v>
      </c>
      <c r="J70" s="130" t="s">
        <v>42</v>
      </c>
      <c r="K70" s="130" t="s">
        <v>42</v>
      </c>
      <c r="L70" s="129">
        <v>0.1305</v>
      </c>
      <c r="M70" s="129">
        <v>8.4966</v>
      </c>
      <c r="N70" s="129">
        <v>0.2578</v>
      </c>
      <c r="O70" s="129">
        <v>2.5707</v>
      </c>
      <c r="P70" s="129">
        <v>0.2376</v>
      </c>
      <c r="Q70" s="130" t="s">
        <v>42</v>
      </c>
      <c r="R70" s="129">
        <v>0.5207</v>
      </c>
      <c r="S70" s="129">
        <v>0.0027</v>
      </c>
      <c r="T70" s="129">
        <v>0</v>
      </c>
    </row>
    <row r="71" spans="1:20" ht="12.75">
      <c r="A71" s="128" t="s">
        <v>73</v>
      </c>
      <c r="B71" s="128" t="s">
        <v>230</v>
      </c>
      <c r="C71" s="129">
        <v>275529.2443</v>
      </c>
      <c r="D71" s="129">
        <v>38.4173</v>
      </c>
      <c r="E71" s="129">
        <v>102.3475</v>
      </c>
      <c r="F71" s="129">
        <v>4.7701</v>
      </c>
      <c r="G71" s="129">
        <v>2.4845</v>
      </c>
      <c r="H71" s="129">
        <v>16.3205</v>
      </c>
      <c r="I71" s="129">
        <v>0.3032</v>
      </c>
      <c r="J71" s="129">
        <v>50.7635</v>
      </c>
      <c r="K71" s="129">
        <v>41.5851</v>
      </c>
      <c r="L71" s="129">
        <v>59.8364</v>
      </c>
      <c r="M71" s="129">
        <v>734.6036</v>
      </c>
      <c r="N71" s="129">
        <v>707.6714</v>
      </c>
      <c r="O71" s="129">
        <v>964.6421</v>
      </c>
      <c r="P71" s="129">
        <v>381.4081</v>
      </c>
      <c r="Q71" s="129">
        <v>265.2548</v>
      </c>
      <c r="R71" s="129">
        <v>207.5249</v>
      </c>
      <c r="S71" s="129">
        <v>43.7949</v>
      </c>
      <c r="T71" s="129">
        <v>93.5958</v>
      </c>
    </row>
    <row r="72" spans="1:20" ht="12.75">
      <c r="A72" s="128" t="s">
        <v>69</v>
      </c>
      <c r="B72" s="128" t="s">
        <v>231</v>
      </c>
      <c r="C72" s="129">
        <v>26337.6036</v>
      </c>
      <c r="D72" s="129">
        <v>12.3382</v>
      </c>
      <c r="E72" s="129">
        <v>1.4966</v>
      </c>
      <c r="F72" s="129">
        <v>2.6943</v>
      </c>
      <c r="G72" s="129">
        <v>0.2211</v>
      </c>
      <c r="H72" s="129">
        <v>0.4104</v>
      </c>
      <c r="I72" s="129">
        <v>10.4303</v>
      </c>
      <c r="J72" s="129">
        <v>0.4871</v>
      </c>
      <c r="K72" s="129">
        <v>33.3217</v>
      </c>
      <c r="L72" s="129">
        <v>5.598</v>
      </c>
      <c r="M72" s="129">
        <v>0.8371</v>
      </c>
      <c r="N72" s="129">
        <v>8.2934</v>
      </c>
      <c r="O72" s="129">
        <v>16.3225</v>
      </c>
      <c r="P72" s="129">
        <v>13.4923</v>
      </c>
      <c r="Q72" s="129">
        <v>3.7071</v>
      </c>
      <c r="R72" s="129">
        <v>12.5878</v>
      </c>
      <c r="S72" s="129">
        <v>27.3667</v>
      </c>
      <c r="T72" s="129">
        <v>19.1365</v>
      </c>
    </row>
    <row r="73" spans="1:20" ht="12.75">
      <c r="A73" s="128" t="s">
        <v>68</v>
      </c>
      <c r="B73" s="128" t="s">
        <v>232</v>
      </c>
      <c r="C73" s="129">
        <v>76329.3864</v>
      </c>
      <c r="D73" s="129">
        <v>19.5604</v>
      </c>
      <c r="E73" s="129">
        <v>4.2219</v>
      </c>
      <c r="F73" s="129">
        <v>9.0443</v>
      </c>
      <c r="G73" s="129">
        <v>0.0969</v>
      </c>
      <c r="H73" s="129">
        <v>0.21</v>
      </c>
      <c r="I73" s="129">
        <v>2.9625</v>
      </c>
      <c r="J73" s="129">
        <v>0.0001</v>
      </c>
      <c r="K73" s="129">
        <v>1.0655</v>
      </c>
      <c r="L73" s="129">
        <v>4.6771</v>
      </c>
      <c r="M73" s="129">
        <v>207.5926</v>
      </c>
      <c r="N73" s="129">
        <v>6.3661</v>
      </c>
      <c r="O73" s="129">
        <v>35.2728</v>
      </c>
      <c r="P73" s="129">
        <v>25.7052</v>
      </c>
      <c r="Q73" s="129">
        <v>7.6306</v>
      </c>
      <c r="R73" s="129">
        <v>1.3877</v>
      </c>
      <c r="S73" s="129">
        <v>22.3413</v>
      </c>
      <c r="T73" s="129">
        <v>3.5078</v>
      </c>
    </row>
    <row r="74" spans="1:20" ht="12.75">
      <c r="A74" s="128" t="s">
        <v>67</v>
      </c>
      <c r="B74" s="128" t="s">
        <v>233</v>
      </c>
      <c r="C74" s="129">
        <v>32410.8362</v>
      </c>
      <c r="D74" s="129">
        <v>0.0234</v>
      </c>
      <c r="E74" s="129">
        <v>0.3381</v>
      </c>
      <c r="F74" s="130" t="s">
        <v>42</v>
      </c>
      <c r="G74" s="130" t="s">
        <v>42</v>
      </c>
      <c r="H74" s="129">
        <v>0.0001</v>
      </c>
      <c r="I74" s="130" t="s">
        <v>42</v>
      </c>
      <c r="J74" s="129">
        <v>0.0198</v>
      </c>
      <c r="K74" s="129">
        <v>1.1585</v>
      </c>
      <c r="L74" s="129">
        <v>2.6712</v>
      </c>
      <c r="M74" s="129">
        <v>87.827</v>
      </c>
      <c r="N74" s="129">
        <v>59.2329</v>
      </c>
      <c r="O74" s="129">
        <v>101.7508</v>
      </c>
      <c r="P74" s="129">
        <v>9.3564</v>
      </c>
      <c r="Q74" s="129">
        <v>9.1456</v>
      </c>
      <c r="R74" s="129">
        <v>16.8831</v>
      </c>
      <c r="S74" s="129">
        <v>1.1103</v>
      </c>
      <c r="T74" s="129">
        <v>1.9826</v>
      </c>
    </row>
    <row r="75" spans="1:20" ht="12.75">
      <c r="A75" s="128" t="s">
        <v>66</v>
      </c>
      <c r="B75" s="128" t="s">
        <v>234</v>
      </c>
      <c r="C75" s="129">
        <v>25580.4175</v>
      </c>
      <c r="D75" s="129">
        <v>44.63</v>
      </c>
      <c r="E75" s="129">
        <v>2.6131</v>
      </c>
      <c r="F75" s="129">
        <v>11.3752</v>
      </c>
      <c r="G75" s="129">
        <v>0.5405</v>
      </c>
      <c r="H75" s="129">
        <v>0.061</v>
      </c>
      <c r="I75" s="129">
        <v>5.645</v>
      </c>
      <c r="J75" s="129">
        <v>2.0728</v>
      </c>
      <c r="K75" s="129">
        <v>25.6923</v>
      </c>
      <c r="L75" s="129">
        <v>1.7002</v>
      </c>
      <c r="M75" s="129">
        <v>2.0712</v>
      </c>
      <c r="N75" s="129">
        <v>1.7824</v>
      </c>
      <c r="O75" s="129">
        <v>90.606</v>
      </c>
      <c r="P75" s="129">
        <v>24.0478</v>
      </c>
      <c r="Q75" s="129">
        <v>3.661</v>
      </c>
      <c r="R75" s="129">
        <v>11.5146</v>
      </c>
      <c r="S75" s="129">
        <v>11.5319</v>
      </c>
      <c r="T75" s="129">
        <v>6.9046</v>
      </c>
    </row>
    <row r="76" spans="1:20" ht="12.75">
      <c r="A76" s="128" t="s">
        <v>65</v>
      </c>
      <c r="B76" s="128" t="s">
        <v>235</v>
      </c>
      <c r="C76" s="129">
        <v>7872.4202</v>
      </c>
      <c r="D76" s="129">
        <v>2.3741</v>
      </c>
      <c r="E76" s="129">
        <v>1.6236</v>
      </c>
      <c r="F76" s="129">
        <v>0.8185</v>
      </c>
      <c r="G76" s="129">
        <v>0.115</v>
      </c>
      <c r="H76" s="129">
        <v>1.0328</v>
      </c>
      <c r="I76" s="129">
        <v>16.8394</v>
      </c>
      <c r="J76" s="129">
        <v>0.005</v>
      </c>
      <c r="K76" s="129">
        <v>20.2583</v>
      </c>
      <c r="L76" s="129">
        <v>1.0647</v>
      </c>
      <c r="M76" s="129">
        <v>73.2902</v>
      </c>
      <c r="N76" s="129">
        <v>6.6357</v>
      </c>
      <c r="O76" s="129">
        <v>22.071</v>
      </c>
      <c r="P76" s="129">
        <v>7.7576</v>
      </c>
      <c r="Q76" s="129">
        <v>1.6106</v>
      </c>
      <c r="R76" s="129">
        <v>8.6435</v>
      </c>
      <c r="S76" s="129">
        <v>5.6825</v>
      </c>
      <c r="T76" s="129">
        <v>3.0603</v>
      </c>
    </row>
    <row r="77" spans="1:20" ht="12.75">
      <c r="A77" s="128" t="s">
        <v>64</v>
      </c>
      <c r="B77" s="128" t="s">
        <v>236</v>
      </c>
      <c r="C77" s="129">
        <v>18953.844</v>
      </c>
      <c r="D77" s="129">
        <v>0.3343</v>
      </c>
      <c r="E77" s="129">
        <v>0.1335</v>
      </c>
      <c r="F77" s="129">
        <v>0.2869</v>
      </c>
      <c r="G77" s="130" t="s">
        <v>42</v>
      </c>
      <c r="H77" s="129">
        <v>0.0259</v>
      </c>
      <c r="I77" s="129">
        <v>0.2033</v>
      </c>
      <c r="J77" s="129">
        <v>0.0016</v>
      </c>
      <c r="K77" s="129">
        <v>0.5498</v>
      </c>
      <c r="L77" s="129">
        <v>1.2013</v>
      </c>
      <c r="M77" s="130" t="s">
        <v>42</v>
      </c>
      <c r="N77" s="129">
        <v>0.8336</v>
      </c>
      <c r="O77" s="129">
        <v>3.207</v>
      </c>
      <c r="P77" s="129">
        <v>0.5435</v>
      </c>
      <c r="Q77" s="129">
        <v>2.2655</v>
      </c>
      <c r="R77" s="129">
        <v>0.1963</v>
      </c>
      <c r="S77" s="129">
        <v>0.4061</v>
      </c>
      <c r="T77" s="129">
        <v>0.0251</v>
      </c>
    </row>
    <row r="78" spans="1:20" ht="12.75">
      <c r="A78" s="128" t="s">
        <v>63</v>
      </c>
      <c r="B78" s="128" t="s">
        <v>237</v>
      </c>
      <c r="C78" s="129">
        <v>34934.9714</v>
      </c>
      <c r="D78" s="130" t="s">
        <v>42</v>
      </c>
      <c r="E78" s="129">
        <v>0.0666</v>
      </c>
      <c r="F78" s="129">
        <v>0.0434</v>
      </c>
      <c r="G78" s="129">
        <v>0</v>
      </c>
      <c r="H78" s="129">
        <v>0.0014</v>
      </c>
      <c r="I78" s="129">
        <v>0.0005</v>
      </c>
      <c r="J78" s="129">
        <v>0.0076</v>
      </c>
      <c r="K78" s="129">
        <v>0.0323</v>
      </c>
      <c r="L78" s="129">
        <v>0.3731</v>
      </c>
      <c r="M78" s="129">
        <v>75.4102</v>
      </c>
      <c r="N78" s="129">
        <v>1.0239</v>
      </c>
      <c r="O78" s="129">
        <v>18.4281</v>
      </c>
      <c r="P78" s="129">
        <v>4.8242</v>
      </c>
      <c r="Q78" s="129">
        <v>0.2437</v>
      </c>
      <c r="R78" s="129">
        <v>2.6164</v>
      </c>
      <c r="S78" s="129">
        <v>0.0002</v>
      </c>
      <c r="T78" s="129">
        <v>0.0208</v>
      </c>
    </row>
    <row r="79" spans="1:20" ht="12.75">
      <c r="A79" s="128" t="s">
        <v>62</v>
      </c>
      <c r="B79" s="128" t="s">
        <v>238</v>
      </c>
      <c r="C79" s="129">
        <v>39576.2936</v>
      </c>
      <c r="D79" s="129">
        <v>0.5402</v>
      </c>
      <c r="E79" s="129">
        <v>1.5879</v>
      </c>
      <c r="F79" s="129">
        <v>1.3984</v>
      </c>
      <c r="G79" s="129">
        <v>0.0746</v>
      </c>
      <c r="H79" s="129">
        <v>0.1718</v>
      </c>
      <c r="I79" s="129">
        <v>0.623</v>
      </c>
      <c r="J79" s="129">
        <v>0.0497</v>
      </c>
      <c r="K79" s="129">
        <v>3.2423</v>
      </c>
      <c r="L79" s="129">
        <v>4.3003</v>
      </c>
      <c r="M79" s="129">
        <v>167.5452</v>
      </c>
      <c r="N79" s="129">
        <v>6.3505</v>
      </c>
      <c r="O79" s="129">
        <v>46.0146</v>
      </c>
      <c r="P79" s="129">
        <v>9.2446</v>
      </c>
      <c r="Q79" s="129">
        <v>4.3632</v>
      </c>
      <c r="R79" s="129">
        <v>12.306</v>
      </c>
      <c r="S79" s="129">
        <v>1.6054</v>
      </c>
      <c r="T79" s="129">
        <v>2.6124</v>
      </c>
    </row>
    <row r="80" spans="1:20" ht="12.75">
      <c r="A80" s="128" t="s">
        <v>61</v>
      </c>
      <c r="B80" s="128" t="s">
        <v>239</v>
      </c>
      <c r="C80" s="129">
        <v>169020.5803</v>
      </c>
      <c r="D80" s="129">
        <v>51.9842</v>
      </c>
      <c r="E80" s="129">
        <v>54.0499</v>
      </c>
      <c r="F80" s="129">
        <v>7.5334</v>
      </c>
      <c r="G80" s="129">
        <v>2.1749</v>
      </c>
      <c r="H80" s="129">
        <v>9.588</v>
      </c>
      <c r="I80" s="129">
        <v>1.9866</v>
      </c>
      <c r="J80" s="129">
        <v>40.4953</v>
      </c>
      <c r="K80" s="129">
        <v>92.5128</v>
      </c>
      <c r="L80" s="129">
        <v>32.8483</v>
      </c>
      <c r="M80" s="129">
        <v>1081.8104</v>
      </c>
      <c r="N80" s="129">
        <v>322.0601</v>
      </c>
      <c r="O80" s="129">
        <v>392.2123</v>
      </c>
      <c r="P80" s="129">
        <v>268.2849</v>
      </c>
      <c r="Q80" s="129">
        <v>149.4492</v>
      </c>
      <c r="R80" s="129">
        <v>170.8265</v>
      </c>
      <c r="S80" s="129">
        <v>33.7758</v>
      </c>
      <c r="T80" s="129">
        <v>53.3089</v>
      </c>
    </row>
    <row r="81" spans="1:20" ht="12">
      <c r="A81" s="65"/>
      <c r="B81" s="65"/>
      <c r="C81" s="65"/>
      <c r="D81" s="65"/>
      <c r="E81" s="65"/>
      <c r="F81" s="65"/>
      <c r="G81" s="65"/>
      <c r="H81" s="65"/>
      <c r="I81" s="65"/>
      <c r="J81" s="65"/>
      <c r="K81" s="65"/>
      <c r="L81" s="65"/>
      <c r="M81" s="65"/>
      <c r="N81" s="65"/>
      <c r="O81" s="65"/>
      <c r="P81" s="65"/>
      <c r="Q81" s="65"/>
      <c r="R81" s="65"/>
      <c r="S81" s="65"/>
      <c r="T81" s="65"/>
    </row>
    <row r="82" spans="1:20" ht="12.75">
      <c r="A82" s="126" t="s">
        <v>50</v>
      </c>
      <c r="B82" s="65"/>
      <c r="C82" s="65"/>
      <c r="D82" s="65"/>
      <c r="E82" s="65"/>
      <c r="F82" s="65"/>
      <c r="G82" s="65"/>
      <c r="H82" s="65"/>
      <c r="I82" s="65"/>
      <c r="J82" s="65"/>
      <c r="K82" s="65"/>
      <c r="L82" s="65"/>
      <c r="M82" s="65"/>
      <c r="N82" s="65"/>
      <c r="O82" s="65"/>
      <c r="P82" s="65"/>
      <c r="Q82" s="65"/>
      <c r="R82" s="65"/>
      <c r="S82" s="65"/>
      <c r="T82" s="65"/>
    </row>
    <row r="83" spans="1:20" ht="12.75">
      <c r="A83" s="126" t="s">
        <v>42</v>
      </c>
      <c r="B83" s="126" t="s">
        <v>49</v>
      </c>
      <c r="C83" s="65"/>
      <c r="D83" s="65"/>
      <c r="E83" s="65"/>
      <c r="F83" s="65"/>
      <c r="G83" s="65"/>
      <c r="H83" s="65"/>
      <c r="I83" s="65"/>
      <c r="J83" s="65"/>
      <c r="K83" s="65"/>
      <c r="L83" s="65"/>
      <c r="M83" s="65"/>
      <c r="N83" s="65"/>
      <c r="O83" s="65"/>
      <c r="P83" s="65"/>
      <c r="Q83" s="65"/>
      <c r="R83" s="65"/>
      <c r="S83" s="65"/>
      <c r="T83" s="65"/>
    </row>
    <row r="84" spans="1:20" ht="12">
      <c r="A84" s="65"/>
      <c r="B84" s="65"/>
      <c r="C84" s="65"/>
      <c r="D84" s="65"/>
      <c r="E84" s="65"/>
      <c r="F84" s="65"/>
      <c r="G84" s="65"/>
      <c r="H84" s="65"/>
      <c r="I84" s="65"/>
      <c r="J84" s="65"/>
      <c r="K84" s="65"/>
      <c r="L84" s="65"/>
      <c r="M84" s="65"/>
      <c r="N84" s="65"/>
      <c r="O84" s="65"/>
      <c r="P84" s="65"/>
      <c r="Q84" s="65"/>
      <c r="R84" s="65"/>
      <c r="S84" s="65"/>
      <c r="T84" s="65"/>
    </row>
    <row r="85" spans="1:20" ht="12.75">
      <c r="A85" s="126" t="s">
        <v>200</v>
      </c>
      <c r="B85" s="126" t="s">
        <v>295</v>
      </c>
      <c r="C85" s="65"/>
      <c r="D85" s="65"/>
      <c r="E85" s="65"/>
      <c r="F85" s="65"/>
      <c r="G85" s="65"/>
      <c r="H85" s="65"/>
      <c r="I85" s="65"/>
      <c r="J85" s="65"/>
      <c r="K85" s="65"/>
      <c r="L85" s="65"/>
      <c r="M85" s="65"/>
      <c r="N85" s="65"/>
      <c r="O85" s="65"/>
      <c r="P85" s="65"/>
      <c r="Q85" s="65"/>
      <c r="R85" s="65"/>
      <c r="S85" s="65"/>
      <c r="T85" s="65"/>
    </row>
    <row r="86" spans="1:20" ht="12.75">
      <c r="A86" s="126" t="s">
        <v>204</v>
      </c>
      <c r="B86" s="126" t="s">
        <v>205</v>
      </c>
      <c r="C86" s="65"/>
      <c r="D86" s="65"/>
      <c r="E86" s="65"/>
      <c r="F86" s="65"/>
      <c r="G86" s="65"/>
      <c r="H86" s="65"/>
      <c r="I86" s="65"/>
      <c r="J86" s="65"/>
      <c r="K86" s="65"/>
      <c r="L86" s="65"/>
      <c r="M86" s="65"/>
      <c r="N86" s="65"/>
      <c r="O86" s="65"/>
      <c r="P86" s="65"/>
      <c r="Q86" s="65"/>
      <c r="R86" s="65"/>
      <c r="S86" s="65"/>
      <c r="T86" s="65"/>
    </row>
    <row r="87" spans="1:20" ht="12.75">
      <c r="A87" s="126" t="s">
        <v>202</v>
      </c>
      <c r="B87" s="126" t="s">
        <v>203</v>
      </c>
      <c r="C87" s="65"/>
      <c r="D87" s="65"/>
      <c r="E87" s="65"/>
      <c r="F87" s="65"/>
      <c r="G87" s="65"/>
      <c r="H87" s="65"/>
      <c r="I87" s="65"/>
      <c r="J87" s="65"/>
      <c r="K87" s="65"/>
      <c r="L87" s="65"/>
      <c r="M87" s="65"/>
      <c r="N87" s="65"/>
      <c r="O87" s="65"/>
      <c r="P87" s="65"/>
      <c r="Q87" s="65"/>
      <c r="R87" s="65"/>
      <c r="S87" s="65"/>
      <c r="T87" s="65"/>
    </row>
    <row r="88" spans="1:20" ht="12.75">
      <c r="A88" s="126" t="s">
        <v>206</v>
      </c>
      <c r="B88" s="126" t="s">
        <v>207</v>
      </c>
      <c r="C88" s="65"/>
      <c r="D88" s="65"/>
      <c r="E88" s="65"/>
      <c r="F88" s="65"/>
      <c r="G88" s="65"/>
      <c r="H88" s="65"/>
      <c r="I88" s="65"/>
      <c r="J88" s="65"/>
      <c r="K88" s="65"/>
      <c r="L88" s="65"/>
      <c r="M88" s="65"/>
      <c r="N88" s="65"/>
      <c r="O88" s="65"/>
      <c r="P88" s="65"/>
      <c r="Q88" s="65"/>
      <c r="R88" s="65"/>
      <c r="S88" s="65"/>
      <c r="T88" s="65"/>
    </row>
    <row r="89" spans="1:20" ht="12">
      <c r="A89" s="65"/>
      <c r="B89" s="65"/>
      <c r="C89" s="65"/>
      <c r="D89" s="65"/>
      <c r="E89" s="65"/>
      <c r="F89" s="65"/>
      <c r="G89" s="65"/>
      <c r="H89" s="65"/>
      <c r="I89" s="65"/>
      <c r="J89" s="65"/>
      <c r="K89" s="65"/>
      <c r="L89" s="65"/>
      <c r="M89" s="65"/>
      <c r="N89" s="65"/>
      <c r="O89" s="65"/>
      <c r="P89" s="65"/>
      <c r="Q89" s="65"/>
      <c r="R89" s="65"/>
      <c r="S89" s="65"/>
      <c r="T89" s="65"/>
    </row>
    <row r="90" spans="1:20" ht="12.75">
      <c r="A90" s="128" t="s">
        <v>209</v>
      </c>
      <c r="B90" s="128" t="s">
        <v>210</v>
      </c>
      <c r="C90" s="128" t="s">
        <v>190</v>
      </c>
      <c r="D90" s="128" t="s">
        <v>314</v>
      </c>
      <c r="E90" s="128" t="s">
        <v>315</v>
      </c>
      <c r="F90" s="128" t="s">
        <v>316</v>
      </c>
      <c r="G90" s="128" t="s">
        <v>317</v>
      </c>
      <c r="H90" s="128" t="s">
        <v>318</v>
      </c>
      <c r="I90" s="128" t="s">
        <v>319</v>
      </c>
      <c r="J90" s="128" t="s">
        <v>320</v>
      </c>
      <c r="K90" s="128" t="s">
        <v>321</v>
      </c>
      <c r="L90" s="128" t="s">
        <v>322</v>
      </c>
      <c r="M90" s="128" t="s">
        <v>323</v>
      </c>
      <c r="N90" s="128" t="s">
        <v>324</v>
      </c>
      <c r="O90" s="128" t="s">
        <v>325</v>
      </c>
      <c r="P90" s="128" t="s">
        <v>326</v>
      </c>
      <c r="Q90" s="128" t="s">
        <v>327</v>
      </c>
      <c r="R90" s="128" t="s">
        <v>328</v>
      </c>
      <c r="S90" s="128" t="s">
        <v>329</v>
      </c>
      <c r="T90" s="128" t="s">
        <v>330</v>
      </c>
    </row>
    <row r="91" spans="1:20" ht="12.75">
      <c r="A91" s="128" t="s">
        <v>89</v>
      </c>
      <c r="B91" s="128" t="s">
        <v>211</v>
      </c>
      <c r="C91" s="129">
        <v>1878970832.205</v>
      </c>
      <c r="D91" s="129">
        <v>210288.494</v>
      </c>
      <c r="E91" s="129">
        <v>379726.478</v>
      </c>
      <c r="F91" s="129">
        <v>93723.969</v>
      </c>
      <c r="G91" s="129">
        <v>106954.272</v>
      </c>
      <c r="H91" s="129">
        <v>34672.294</v>
      </c>
      <c r="I91" s="129">
        <v>40195.041</v>
      </c>
      <c r="J91" s="129">
        <v>40225.106</v>
      </c>
      <c r="K91" s="129">
        <v>682006.074</v>
      </c>
      <c r="L91" s="129">
        <v>269814.336</v>
      </c>
      <c r="M91" s="129">
        <v>11409.518</v>
      </c>
      <c r="N91" s="129">
        <v>253902.107</v>
      </c>
      <c r="O91" s="129">
        <v>513944.428</v>
      </c>
      <c r="P91" s="129">
        <v>165032.587</v>
      </c>
      <c r="Q91" s="129">
        <v>87442.932</v>
      </c>
      <c r="R91" s="129">
        <v>890447.071</v>
      </c>
      <c r="S91" s="129">
        <v>276395.63</v>
      </c>
      <c r="T91" s="129">
        <v>651628.911</v>
      </c>
    </row>
    <row r="92" spans="1:20" ht="12.75">
      <c r="A92" s="128" t="s">
        <v>88</v>
      </c>
      <c r="B92" s="128" t="s">
        <v>212</v>
      </c>
      <c r="C92" s="129">
        <v>106287555.917</v>
      </c>
      <c r="D92" s="129">
        <v>856.679</v>
      </c>
      <c r="E92" s="129">
        <v>2187.191</v>
      </c>
      <c r="F92" s="129">
        <v>732.591</v>
      </c>
      <c r="G92" s="129">
        <v>5687.31</v>
      </c>
      <c r="H92" s="129">
        <v>3561.575</v>
      </c>
      <c r="I92" s="130" t="s">
        <v>42</v>
      </c>
      <c r="J92" s="129">
        <v>858.956</v>
      </c>
      <c r="K92" s="129">
        <v>4125.131</v>
      </c>
      <c r="L92" s="129">
        <v>2971.223</v>
      </c>
      <c r="M92" s="129">
        <v>207.725</v>
      </c>
      <c r="N92" s="129">
        <v>4946.858</v>
      </c>
      <c r="O92" s="129">
        <v>1397.785</v>
      </c>
      <c r="P92" s="129">
        <v>244.237</v>
      </c>
      <c r="Q92" s="129">
        <v>1554.974</v>
      </c>
      <c r="R92" s="129">
        <v>32067.116</v>
      </c>
      <c r="S92" s="129">
        <v>1159.509</v>
      </c>
      <c r="T92" s="129">
        <v>26154.812</v>
      </c>
    </row>
    <row r="93" spans="1:20" ht="12.75">
      <c r="A93" s="128" t="s">
        <v>87</v>
      </c>
      <c r="B93" s="128" t="s">
        <v>213</v>
      </c>
      <c r="C93" s="129">
        <v>10116153.468</v>
      </c>
      <c r="D93" s="130" t="s">
        <v>42</v>
      </c>
      <c r="E93" s="129">
        <v>2.303</v>
      </c>
      <c r="F93" s="129">
        <v>4.42</v>
      </c>
      <c r="G93" s="130" t="s">
        <v>42</v>
      </c>
      <c r="H93" s="129">
        <v>0.785</v>
      </c>
      <c r="I93" s="130" t="s">
        <v>42</v>
      </c>
      <c r="J93" s="129">
        <v>2203.829</v>
      </c>
      <c r="K93" s="129">
        <v>1005.27</v>
      </c>
      <c r="L93" s="129">
        <v>2227.493</v>
      </c>
      <c r="M93" s="129">
        <v>4.193</v>
      </c>
      <c r="N93" s="129">
        <v>60.85</v>
      </c>
      <c r="O93" s="129">
        <v>1049.847</v>
      </c>
      <c r="P93" s="129">
        <v>128.196</v>
      </c>
      <c r="Q93" s="130" t="s">
        <v>42</v>
      </c>
      <c r="R93" s="129">
        <v>84.766</v>
      </c>
      <c r="S93" s="129">
        <v>1818.405</v>
      </c>
      <c r="T93" s="129">
        <v>363.214</v>
      </c>
    </row>
    <row r="94" spans="1:20" ht="12.75">
      <c r="A94" s="128" t="s">
        <v>86</v>
      </c>
      <c r="B94" s="128" t="s">
        <v>214</v>
      </c>
      <c r="C94" s="129">
        <v>25976610.457</v>
      </c>
      <c r="D94" s="129">
        <v>0.1</v>
      </c>
      <c r="E94" s="129">
        <v>22.648</v>
      </c>
      <c r="F94" s="129">
        <v>0.472</v>
      </c>
      <c r="G94" s="129">
        <v>0.011</v>
      </c>
      <c r="H94" s="129">
        <v>2.848</v>
      </c>
      <c r="I94" s="129">
        <v>0.005</v>
      </c>
      <c r="J94" s="129">
        <v>0.01</v>
      </c>
      <c r="K94" s="129">
        <v>182.457</v>
      </c>
      <c r="L94" s="129">
        <v>254.745</v>
      </c>
      <c r="M94" s="129">
        <v>6.221</v>
      </c>
      <c r="N94" s="129">
        <v>11.301</v>
      </c>
      <c r="O94" s="129">
        <v>86.212</v>
      </c>
      <c r="P94" s="129">
        <v>22</v>
      </c>
      <c r="Q94" s="129">
        <v>22.4</v>
      </c>
      <c r="R94" s="129">
        <v>7.594</v>
      </c>
      <c r="S94" s="130" t="s">
        <v>42</v>
      </c>
      <c r="T94" s="129">
        <v>3.916</v>
      </c>
    </row>
    <row r="95" spans="1:20" ht="12.75">
      <c r="A95" s="128" t="s">
        <v>85</v>
      </c>
      <c r="B95" s="128" t="s">
        <v>215</v>
      </c>
      <c r="C95" s="129">
        <v>34687968.123</v>
      </c>
      <c r="D95" s="129">
        <v>838.895</v>
      </c>
      <c r="E95" s="129">
        <v>1455.477</v>
      </c>
      <c r="F95" s="129">
        <v>1646.439</v>
      </c>
      <c r="G95" s="129">
        <v>2708.107</v>
      </c>
      <c r="H95" s="129">
        <v>3525.168</v>
      </c>
      <c r="I95" s="129">
        <v>500.224</v>
      </c>
      <c r="J95" s="129">
        <v>83.371</v>
      </c>
      <c r="K95" s="129">
        <v>2722.351</v>
      </c>
      <c r="L95" s="129">
        <v>2880.144</v>
      </c>
      <c r="M95" s="129">
        <v>1275.174</v>
      </c>
      <c r="N95" s="129">
        <v>4475.25</v>
      </c>
      <c r="O95" s="129">
        <v>2623.373</v>
      </c>
      <c r="P95" s="129">
        <v>2560.939</v>
      </c>
      <c r="Q95" s="129">
        <v>855.399</v>
      </c>
      <c r="R95" s="129">
        <v>3376.268</v>
      </c>
      <c r="S95" s="129">
        <v>651.059</v>
      </c>
      <c r="T95" s="129">
        <v>943.233</v>
      </c>
    </row>
    <row r="96" spans="1:20" ht="12.75">
      <c r="A96" s="128" t="s">
        <v>84</v>
      </c>
      <c r="B96" s="128" t="s">
        <v>216</v>
      </c>
      <c r="C96" s="129">
        <v>531972779.086</v>
      </c>
      <c r="D96" s="129">
        <v>1196.951</v>
      </c>
      <c r="E96" s="129">
        <v>1137.16</v>
      </c>
      <c r="F96" s="129">
        <v>537.89</v>
      </c>
      <c r="G96" s="129">
        <v>887.265</v>
      </c>
      <c r="H96" s="129">
        <v>629.202</v>
      </c>
      <c r="I96" s="129">
        <v>760.937</v>
      </c>
      <c r="J96" s="129">
        <v>660.46</v>
      </c>
      <c r="K96" s="129">
        <v>18333.206</v>
      </c>
      <c r="L96" s="129">
        <v>24915.74</v>
      </c>
      <c r="M96" s="129">
        <v>1674.493</v>
      </c>
      <c r="N96" s="129">
        <v>14013.851</v>
      </c>
      <c r="O96" s="129">
        <v>5243.195</v>
      </c>
      <c r="P96" s="129">
        <v>3470.471</v>
      </c>
      <c r="Q96" s="129">
        <v>1578.665</v>
      </c>
      <c r="R96" s="129">
        <v>4381.553</v>
      </c>
      <c r="S96" s="129">
        <v>4166.754</v>
      </c>
      <c r="T96" s="129">
        <v>8937.947</v>
      </c>
    </row>
    <row r="97" spans="1:20" ht="12.75">
      <c r="A97" s="128" t="s">
        <v>83</v>
      </c>
      <c r="B97" s="128" t="s">
        <v>217</v>
      </c>
      <c r="C97" s="129">
        <v>3629033.948</v>
      </c>
      <c r="D97" s="129">
        <v>6.095</v>
      </c>
      <c r="E97" s="129">
        <v>5.488</v>
      </c>
      <c r="F97" s="129">
        <v>3.589</v>
      </c>
      <c r="G97" s="129">
        <v>0.815</v>
      </c>
      <c r="H97" s="129">
        <v>4.493</v>
      </c>
      <c r="I97" s="129">
        <v>6.111</v>
      </c>
      <c r="J97" s="129">
        <v>0.093</v>
      </c>
      <c r="K97" s="129">
        <v>16.953</v>
      </c>
      <c r="L97" s="129">
        <v>81.05</v>
      </c>
      <c r="M97" s="129">
        <v>2.591</v>
      </c>
      <c r="N97" s="129">
        <v>2.329</v>
      </c>
      <c r="O97" s="129">
        <v>8.861</v>
      </c>
      <c r="P97" s="129">
        <v>4.26</v>
      </c>
      <c r="Q97" s="129">
        <v>4.467</v>
      </c>
      <c r="R97" s="129">
        <v>6.615</v>
      </c>
      <c r="S97" s="129">
        <v>1.676</v>
      </c>
      <c r="T97" s="129">
        <v>3.854</v>
      </c>
    </row>
    <row r="98" spans="1:20" ht="12.75">
      <c r="A98" s="128" t="s">
        <v>82</v>
      </c>
      <c r="B98" s="128" t="s">
        <v>218</v>
      </c>
      <c r="C98" s="129">
        <v>59558709.177</v>
      </c>
      <c r="D98" s="129">
        <v>10</v>
      </c>
      <c r="E98" s="129">
        <v>0.468</v>
      </c>
      <c r="F98" s="129">
        <v>1.68</v>
      </c>
      <c r="G98" s="130" t="s">
        <v>42</v>
      </c>
      <c r="H98" s="129">
        <v>68.69</v>
      </c>
      <c r="I98" s="130" t="s">
        <v>42</v>
      </c>
      <c r="J98" s="130" t="s">
        <v>42</v>
      </c>
      <c r="K98" s="129">
        <v>128.232</v>
      </c>
      <c r="L98" s="129">
        <v>3.951</v>
      </c>
      <c r="M98" s="130" t="s">
        <v>42</v>
      </c>
      <c r="N98" s="129">
        <v>0.42</v>
      </c>
      <c r="O98" s="130" t="s">
        <v>42</v>
      </c>
      <c r="P98" s="129">
        <v>0.6</v>
      </c>
      <c r="Q98" s="130" t="s">
        <v>42</v>
      </c>
      <c r="R98" s="129">
        <v>0.008</v>
      </c>
      <c r="S98" s="130" t="s">
        <v>42</v>
      </c>
      <c r="T98" s="129">
        <v>2.418</v>
      </c>
    </row>
    <row r="99" spans="1:20" ht="12.75">
      <c r="A99" s="128" t="s">
        <v>81</v>
      </c>
      <c r="B99" s="128" t="s">
        <v>219</v>
      </c>
      <c r="C99" s="129">
        <v>13375064.079</v>
      </c>
      <c r="D99" s="129">
        <v>2111.983</v>
      </c>
      <c r="E99" s="129">
        <v>130.76</v>
      </c>
      <c r="F99" s="129">
        <v>58.47</v>
      </c>
      <c r="G99" s="129">
        <v>223.785</v>
      </c>
      <c r="H99" s="129">
        <v>123.5</v>
      </c>
      <c r="I99" s="129">
        <v>455.172</v>
      </c>
      <c r="J99" s="129">
        <v>13.153</v>
      </c>
      <c r="K99" s="129">
        <v>4758.61</v>
      </c>
      <c r="L99" s="129">
        <v>4632.798</v>
      </c>
      <c r="M99" s="129">
        <v>29.348</v>
      </c>
      <c r="N99" s="129">
        <v>6105.021</v>
      </c>
      <c r="O99" s="129">
        <v>32808.893</v>
      </c>
      <c r="P99" s="129">
        <v>11141.676</v>
      </c>
      <c r="Q99" s="129">
        <v>3536.285</v>
      </c>
      <c r="R99" s="129">
        <v>25979.22</v>
      </c>
      <c r="S99" s="129">
        <v>32008.383</v>
      </c>
      <c r="T99" s="129">
        <v>40855.329</v>
      </c>
    </row>
    <row r="100" spans="1:20" ht="12.75">
      <c r="A100" s="128" t="s">
        <v>80</v>
      </c>
      <c r="B100" s="128" t="s">
        <v>220</v>
      </c>
      <c r="C100" s="129">
        <v>95512945.028</v>
      </c>
      <c r="D100" s="129">
        <v>16451.22</v>
      </c>
      <c r="E100" s="129">
        <v>129760.753</v>
      </c>
      <c r="F100" s="129">
        <v>28619.399</v>
      </c>
      <c r="G100" s="129">
        <v>33259.005</v>
      </c>
      <c r="H100" s="129">
        <v>2397.292</v>
      </c>
      <c r="I100" s="129">
        <v>12334.579</v>
      </c>
      <c r="J100" s="129">
        <v>431.256</v>
      </c>
      <c r="K100" s="129">
        <v>74664.246</v>
      </c>
      <c r="L100" s="129">
        <v>117752.895</v>
      </c>
      <c r="M100" s="129">
        <v>3441.1</v>
      </c>
      <c r="N100" s="129">
        <v>28639.418</v>
      </c>
      <c r="O100" s="129">
        <v>270192.631</v>
      </c>
      <c r="P100" s="129">
        <v>29036.553</v>
      </c>
      <c r="Q100" s="129">
        <v>16730.985</v>
      </c>
      <c r="R100" s="129">
        <v>97744.766</v>
      </c>
      <c r="S100" s="129">
        <v>95712.696</v>
      </c>
      <c r="T100" s="129">
        <v>106218.347</v>
      </c>
    </row>
    <row r="101" spans="1:20" ht="12.75">
      <c r="A101" s="128" t="s">
        <v>79</v>
      </c>
      <c r="B101" s="128" t="s">
        <v>221</v>
      </c>
      <c r="C101" s="129">
        <v>195186351.83</v>
      </c>
      <c r="D101" s="129">
        <v>19421.7</v>
      </c>
      <c r="E101" s="129">
        <v>15677.132</v>
      </c>
      <c r="F101" s="129">
        <v>9244.018</v>
      </c>
      <c r="G101" s="129">
        <v>17111.686</v>
      </c>
      <c r="H101" s="129">
        <v>3984.809</v>
      </c>
      <c r="I101" s="129">
        <v>8965.733</v>
      </c>
      <c r="J101" s="129">
        <v>3286.187</v>
      </c>
      <c r="K101" s="129">
        <v>73811.219</v>
      </c>
      <c r="L101" s="129">
        <v>21054.507</v>
      </c>
      <c r="M101" s="129">
        <v>441.483</v>
      </c>
      <c r="N101" s="129">
        <v>24025.953</v>
      </c>
      <c r="O101" s="129">
        <v>51726.671</v>
      </c>
      <c r="P101" s="129">
        <v>12133.919</v>
      </c>
      <c r="Q101" s="129">
        <v>27654.101</v>
      </c>
      <c r="R101" s="129">
        <v>117191.724</v>
      </c>
      <c r="S101" s="129">
        <v>42231.131</v>
      </c>
      <c r="T101" s="129">
        <v>65938.161</v>
      </c>
    </row>
    <row r="102" spans="1:20" ht="12.75">
      <c r="A102" s="128" t="s">
        <v>78</v>
      </c>
      <c r="B102" s="128" t="s">
        <v>222</v>
      </c>
      <c r="C102" s="129">
        <v>5110420.992</v>
      </c>
      <c r="D102" s="129">
        <v>632.224</v>
      </c>
      <c r="E102" s="129">
        <v>81.456</v>
      </c>
      <c r="F102" s="129">
        <v>14.148</v>
      </c>
      <c r="G102" s="129">
        <v>1.746</v>
      </c>
      <c r="H102" s="129">
        <v>45.506</v>
      </c>
      <c r="I102" s="129">
        <v>20.768</v>
      </c>
      <c r="J102" s="129">
        <v>0.086</v>
      </c>
      <c r="K102" s="129">
        <v>318.407</v>
      </c>
      <c r="L102" s="129">
        <v>280.113</v>
      </c>
      <c r="M102" s="130" t="s">
        <v>42</v>
      </c>
      <c r="N102" s="129">
        <v>187.198</v>
      </c>
      <c r="O102" s="129">
        <v>2761.049</v>
      </c>
      <c r="P102" s="129">
        <v>14.094</v>
      </c>
      <c r="Q102" s="129">
        <v>5.03</v>
      </c>
      <c r="R102" s="129">
        <v>2909.006</v>
      </c>
      <c r="S102" s="129">
        <v>233.072</v>
      </c>
      <c r="T102" s="129">
        <v>62.92</v>
      </c>
    </row>
    <row r="103" spans="1:20" ht="12.75">
      <c r="A103" s="128" t="s">
        <v>77</v>
      </c>
      <c r="B103" s="128" t="s">
        <v>223</v>
      </c>
      <c r="C103" s="129">
        <v>198841916.206</v>
      </c>
      <c r="D103" s="129">
        <v>21381.196</v>
      </c>
      <c r="E103" s="129">
        <v>3576.952</v>
      </c>
      <c r="F103" s="129">
        <v>16512.835</v>
      </c>
      <c r="G103" s="129">
        <v>9431.312</v>
      </c>
      <c r="H103" s="129">
        <v>1460.786</v>
      </c>
      <c r="I103" s="129">
        <v>96.606</v>
      </c>
      <c r="J103" s="129">
        <v>1800.319</v>
      </c>
      <c r="K103" s="129">
        <v>74021.843</v>
      </c>
      <c r="L103" s="129">
        <v>59484.315</v>
      </c>
      <c r="M103" s="129">
        <v>63.685</v>
      </c>
      <c r="N103" s="129">
        <v>3890.204</v>
      </c>
      <c r="O103" s="129">
        <v>32557.521</v>
      </c>
      <c r="P103" s="129">
        <v>66207.262</v>
      </c>
      <c r="Q103" s="129">
        <v>12787.744</v>
      </c>
      <c r="R103" s="129">
        <v>238360.121</v>
      </c>
      <c r="S103" s="129">
        <v>32322.362</v>
      </c>
      <c r="T103" s="129">
        <v>176370.587</v>
      </c>
    </row>
    <row r="104" spans="1:20" ht="12.75">
      <c r="A104" s="128" t="s">
        <v>76</v>
      </c>
      <c r="B104" s="128" t="s">
        <v>224</v>
      </c>
      <c r="C104" s="129">
        <v>1792764.213</v>
      </c>
      <c r="D104" s="130" t="s">
        <v>42</v>
      </c>
      <c r="E104" s="130" t="s">
        <v>42</v>
      </c>
      <c r="F104" s="130" t="s">
        <v>42</v>
      </c>
      <c r="G104" s="129">
        <v>0.048</v>
      </c>
      <c r="H104" s="129">
        <v>0.383</v>
      </c>
      <c r="I104" s="130" t="s">
        <v>42</v>
      </c>
      <c r="J104" s="130" t="s">
        <v>42</v>
      </c>
      <c r="K104" s="129">
        <v>637.648</v>
      </c>
      <c r="L104" s="129">
        <v>276.422</v>
      </c>
      <c r="M104" s="130" t="s">
        <v>42</v>
      </c>
      <c r="N104" s="129">
        <v>0.064</v>
      </c>
      <c r="O104" s="129">
        <v>2808.517</v>
      </c>
      <c r="P104" s="129">
        <v>0.032</v>
      </c>
      <c r="Q104" s="130" t="s">
        <v>42</v>
      </c>
      <c r="R104" s="130" t="s">
        <v>42</v>
      </c>
      <c r="S104" s="130" t="s">
        <v>42</v>
      </c>
      <c r="T104" s="130" t="s">
        <v>42</v>
      </c>
    </row>
    <row r="105" spans="1:20" ht="12.75">
      <c r="A105" s="128" t="s">
        <v>75</v>
      </c>
      <c r="B105" s="128" t="s">
        <v>225</v>
      </c>
      <c r="C105" s="129">
        <v>4144976.211</v>
      </c>
      <c r="D105" s="129">
        <v>71.362</v>
      </c>
      <c r="E105" s="129">
        <v>76.125</v>
      </c>
      <c r="F105" s="129">
        <v>0.585</v>
      </c>
      <c r="G105" s="130" t="s">
        <v>42</v>
      </c>
      <c r="H105" s="129">
        <v>0.018</v>
      </c>
      <c r="I105" s="130" t="s">
        <v>42</v>
      </c>
      <c r="J105" s="129">
        <v>6223.586</v>
      </c>
      <c r="K105" s="129">
        <v>28.534</v>
      </c>
      <c r="L105" s="129">
        <v>156.789</v>
      </c>
      <c r="M105" s="130" t="s">
        <v>42</v>
      </c>
      <c r="N105" s="129">
        <v>7.994</v>
      </c>
      <c r="O105" s="129">
        <v>226.443</v>
      </c>
      <c r="P105" s="129">
        <v>155.548</v>
      </c>
      <c r="Q105" s="130" t="s">
        <v>42</v>
      </c>
      <c r="R105" s="129">
        <v>1555.457</v>
      </c>
      <c r="S105" s="129">
        <v>5.008</v>
      </c>
      <c r="T105" s="129">
        <v>496.037</v>
      </c>
    </row>
    <row r="106" spans="1:20" ht="12.75">
      <c r="A106" s="128" t="s">
        <v>74</v>
      </c>
      <c r="B106" s="128" t="s">
        <v>226</v>
      </c>
      <c r="C106" s="129">
        <v>11001208.842</v>
      </c>
      <c r="D106" s="129">
        <v>12178.004</v>
      </c>
      <c r="E106" s="129">
        <v>1290.051</v>
      </c>
      <c r="F106" s="129">
        <v>3713.395</v>
      </c>
      <c r="G106" s="129">
        <v>3501.218</v>
      </c>
      <c r="H106" s="129">
        <v>864.1</v>
      </c>
      <c r="I106" s="129">
        <v>500.353</v>
      </c>
      <c r="J106" s="129">
        <v>29.626</v>
      </c>
      <c r="K106" s="129">
        <v>18458.487</v>
      </c>
      <c r="L106" s="129">
        <v>1659.11</v>
      </c>
      <c r="M106" s="129">
        <v>504.273</v>
      </c>
      <c r="N106" s="129">
        <v>2990.232</v>
      </c>
      <c r="O106" s="129">
        <v>17421.025</v>
      </c>
      <c r="P106" s="129">
        <v>3919.251</v>
      </c>
      <c r="Q106" s="129">
        <v>629.684</v>
      </c>
      <c r="R106" s="129">
        <v>38898.814</v>
      </c>
      <c r="S106" s="129">
        <v>33653.767</v>
      </c>
      <c r="T106" s="129">
        <v>30462.589</v>
      </c>
    </row>
    <row r="107" spans="1:20" ht="12.75">
      <c r="A107" s="128" t="s">
        <v>72</v>
      </c>
      <c r="B107" s="128" t="s">
        <v>227</v>
      </c>
      <c r="C107" s="129">
        <v>2198942.067</v>
      </c>
      <c r="D107" s="129">
        <v>26.13</v>
      </c>
      <c r="E107" s="129">
        <v>1.274</v>
      </c>
      <c r="F107" s="129">
        <v>9.504</v>
      </c>
      <c r="G107" s="129">
        <v>0.506</v>
      </c>
      <c r="H107" s="129">
        <v>10.624</v>
      </c>
      <c r="I107" s="129">
        <v>0.697</v>
      </c>
      <c r="J107" s="129">
        <v>5.442</v>
      </c>
      <c r="K107" s="129">
        <v>168.552</v>
      </c>
      <c r="L107" s="129">
        <v>28.335</v>
      </c>
      <c r="M107" s="129">
        <v>1.704</v>
      </c>
      <c r="N107" s="129">
        <v>45.017</v>
      </c>
      <c r="O107" s="129">
        <v>23.002</v>
      </c>
      <c r="P107" s="129">
        <v>14.95</v>
      </c>
      <c r="Q107" s="129">
        <v>4.086</v>
      </c>
      <c r="R107" s="129">
        <v>4.984</v>
      </c>
      <c r="S107" s="129">
        <v>1.276</v>
      </c>
      <c r="T107" s="129">
        <v>123.044</v>
      </c>
    </row>
    <row r="108" spans="1:20" ht="12.75">
      <c r="A108" s="128" t="s">
        <v>71</v>
      </c>
      <c r="B108" s="128" t="s">
        <v>228</v>
      </c>
      <c r="C108" s="129">
        <v>18910218.612</v>
      </c>
      <c r="D108" s="130" t="s">
        <v>42</v>
      </c>
      <c r="E108" s="129">
        <v>42.952</v>
      </c>
      <c r="F108" s="129">
        <v>482.211</v>
      </c>
      <c r="G108" s="130" t="s">
        <v>42</v>
      </c>
      <c r="H108" s="129">
        <v>156.287</v>
      </c>
      <c r="I108" s="130" t="s">
        <v>42</v>
      </c>
      <c r="J108" s="129">
        <v>333.679</v>
      </c>
      <c r="K108" s="129">
        <v>3709.394</v>
      </c>
      <c r="L108" s="129">
        <v>394.739</v>
      </c>
      <c r="M108" s="129">
        <v>0.001</v>
      </c>
      <c r="N108" s="129">
        <v>61.002</v>
      </c>
      <c r="O108" s="129">
        <v>1620.989</v>
      </c>
      <c r="P108" s="129">
        <v>130.152</v>
      </c>
      <c r="Q108" s="130" t="s">
        <v>42</v>
      </c>
      <c r="R108" s="129">
        <v>272.558</v>
      </c>
      <c r="S108" s="129">
        <v>1750.827</v>
      </c>
      <c r="T108" s="129">
        <v>113.099</v>
      </c>
    </row>
    <row r="109" spans="1:20" ht="12.75">
      <c r="A109" s="128" t="s">
        <v>70</v>
      </c>
      <c r="B109" s="128" t="s">
        <v>229</v>
      </c>
      <c r="C109" s="129">
        <v>1025784.693</v>
      </c>
      <c r="D109" s="130" t="s">
        <v>42</v>
      </c>
      <c r="E109" s="130" t="s">
        <v>42</v>
      </c>
      <c r="F109" s="129">
        <v>0.6</v>
      </c>
      <c r="G109" s="130" t="s">
        <v>42</v>
      </c>
      <c r="H109" s="129">
        <v>0.15</v>
      </c>
      <c r="I109" s="130" t="s">
        <v>42</v>
      </c>
      <c r="J109" s="130" t="s">
        <v>42</v>
      </c>
      <c r="K109" s="129">
        <v>2.622</v>
      </c>
      <c r="L109" s="129">
        <v>3.59</v>
      </c>
      <c r="M109" s="130" t="s">
        <v>42</v>
      </c>
      <c r="N109" s="130" t="s">
        <v>42</v>
      </c>
      <c r="O109" s="130" t="s">
        <v>42</v>
      </c>
      <c r="P109" s="130" t="s">
        <v>42</v>
      </c>
      <c r="Q109" s="130" t="s">
        <v>42</v>
      </c>
      <c r="R109" s="130" t="s">
        <v>42</v>
      </c>
      <c r="S109" s="130" t="s">
        <v>42</v>
      </c>
      <c r="T109" s="130" t="s">
        <v>42</v>
      </c>
    </row>
    <row r="110" spans="1:20" ht="12.75">
      <c r="A110" s="128" t="s">
        <v>73</v>
      </c>
      <c r="B110" s="128" t="s">
        <v>230</v>
      </c>
      <c r="C110" s="129">
        <v>142747926.675</v>
      </c>
      <c r="D110" s="129">
        <v>115615.445</v>
      </c>
      <c r="E110" s="129">
        <v>217120.658</v>
      </c>
      <c r="F110" s="129">
        <v>18145.163</v>
      </c>
      <c r="G110" s="129">
        <v>28944.365</v>
      </c>
      <c r="H110" s="129">
        <v>13334.61</v>
      </c>
      <c r="I110" s="129">
        <v>11603.909</v>
      </c>
      <c r="J110" s="129">
        <v>12607.668</v>
      </c>
      <c r="K110" s="129">
        <v>341277.967</v>
      </c>
      <c r="L110" s="129">
        <v>9959.459</v>
      </c>
      <c r="M110" s="129">
        <v>1934.776</v>
      </c>
      <c r="N110" s="129">
        <v>152447.65</v>
      </c>
      <c r="O110" s="129">
        <v>50296.627</v>
      </c>
      <c r="P110" s="129">
        <v>27639.962</v>
      </c>
      <c r="Q110" s="129">
        <v>20367.8</v>
      </c>
      <c r="R110" s="129">
        <v>44022.592</v>
      </c>
      <c r="S110" s="129">
        <v>13158.27</v>
      </c>
      <c r="T110" s="129">
        <v>151219.397</v>
      </c>
    </row>
    <row r="111" spans="1:20" ht="12.75">
      <c r="A111" s="128" t="s">
        <v>69</v>
      </c>
      <c r="B111" s="128" t="s">
        <v>231</v>
      </c>
      <c r="C111" s="129">
        <v>42852807.207</v>
      </c>
      <c r="D111" s="129">
        <v>231.325</v>
      </c>
      <c r="E111" s="129">
        <v>225.567</v>
      </c>
      <c r="F111" s="129">
        <v>149.905</v>
      </c>
      <c r="G111" s="129">
        <v>43.014</v>
      </c>
      <c r="H111" s="129">
        <v>257.917</v>
      </c>
      <c r="I111" s="129">
        <v>1037.54</v>
      </c>
      <c r="J111" s="129">
        <v>9.67</v>
      </c>
      <c r="K111" s="129">
        <v>3222.747</v>
      </c>
      <c r="L111" s="129">
        <v>3738.845</v>
      </c>
      <c r="M111" s="129">
        <v>1408.412</v>
      </c>
      <c r="N111" s="129">
        <v>902.814</v>
      </c>
      <c r="O111" s="129">
        <v>201.515</v>
      </c>
      <c r="P111" s="129">
        <v>347.047</v>
      </c>
      <c r="Q111" s="129">
        <v>93.647</v>
      </c>
      <c r="R111" s="129">
        <v>1111.136</v>
      </c>
      <c r="S111" s="129">
        <v>67.619</v>
      </c>
      <c r="T111" s="129">
        <v>588.071</v>
      </c>
    </row>
    <row r="112" spans="1:20" ht="12.75">
      <c r="A112" s="128" t="s">
        <v>68</v>
      </c>
      <c r="B112" s="128" t="s">
        <v>232</v>
      </c>
      <c r="C112" s="129">
        <v>41524303.263</v>
      </c>
      <c r="D112" s="129">
        <v>13502.527</v>
      </c>
      <c r="E112" s="129">
        <v>4618.087</v>
      </c>
      <c r="F112" s="129">
        <v>10754.434</v>
      </c>
      <c r="G112" s="129">
        <v>3324.047</v>
      </c>
      <c r="H112" s="129">
        <v>1436.603</v>
      </c>
      <c r="I112" s="129">
        <v>652.235</v>
      </c>
      <c r="J112" s="129">
        <v>86.66</v>
      </c>
      <c r="K112" s="129">
        <v>40707.068</v>
      </c>
      <c r="L112" s="129">
        <v>1307.059</v>
      </c>
      <c r="M112" s="129">
        <v>4.609</v>
      </c>
      <c r="N112" s="129">
        <v>5513.804</v>
      </c>
      <c r="O112" s="129">
        <v>22514.224</v>
      </c>
      <c r="P112" s="129">
        <v>2113.137</v>
      </c>
      <c r="Q112" s="129">
        <v>172.16</v>
      </c>
      <c r="R112" s="129">
        <v>217257.531</v>
      </c>
      <c r="S112" s="129">
        <v>11383.376</v>
      </c>
      <c r="T112" s="129">
        <v>28047.519</v>
      </c>
    </row>
    <row r="113" spans="1:20" ht="12.75">
      <c r="A113" s="128" t="s">
        <v>67</v>
      </c>
      <c r="B113" s="128" t="s">
        <v>233</v>
      </c>
      <c r="C113" s="129">
        <v>14227082.988</v>
      </c>
      <c r="D113" s="129">
        <v>230.491</v>
      </c>
      <c r="E113" s="129">
        <v>879.197</v>
      </c>
      <c r="F113" s="129">
        <v>290.077</v>
      </c>
      <c r="G113" s="129">
        <v>31.96</v>
      </c>
      <c r="H113" s="129">
        <v>785.628</v>
      </c>
      <c r="I113" s="129">
        <v>10.063</v>
      </c>
      <c r="J113" s="129">
        <v>55.262</v>
      </c>
      <c r="K113" s="129">
        <v>2211.055</v>
      </c>
      <c r="L113" s="129">
        <v>8667.851</v>
      </c>
      <c r="M113" s="129">
        <v>13.156</v>
      </c>
      <c r="N113" s="129">
        <v>889.984</v>
      </c>
      <c r="O113" s="129">
        <v>4277.87</v>
      </c>
      <c r="P113" s="129">
        <v>1471.762</v>
      </c>
      <c r="Q113" s="129">
        <v>664.637</v>
      </c>
      <c r="R113" s="129">
        <v>57268.556</v>
      </c>
      <c r="S113" s="129">
        <v>2154.307</v>
      </c>
      <c r="T113" s="129">
        <v>3541.742</v>
      </c>
    </row>
    <row r="114" spans="1:20" ht="12.75">
      <c r="A114" s="128" t="s">
        <v>66</v>
      </c>
      <c r="B114" s="128" t="s">
        <v>234</v>
      </c>
      <c r="C114" s="129">
        <v>15139795.214</v>
      </c>
      <c r="D114" s="129">
        <v>157.118</v>
      </c>
      <c r="E114" s="129">
        <v>19.802</v>
      </c>
      <c r="F114" s="129">
        <v>108.614</v>
      </c>
      <c r="G114" s="129">
        <v>201.282</v>
      </c>
      <c r="H114" s="129">
        <v>19.463</v>
      </c>
      <c r="I114" s="129">
        <v>231.517</v>
      </c>
      <c r="J114" s="129">
        <v>1.598</v>
      </c>
      <c r="K114" s="129">
        <v>752.618</v>
      </c>
      <c r="L114" s="129">
        <v>2266.709</v>
      </c>
      <c r="M114" s="129">
        <v>108.961</v>
      </c>
      <c r="N114" s="129">
        <v>24.638</v>
      </c>
      <c r="O114" s="129">
        <v>134.752</v>
      </c>
      <c r="P114" s="129">
        <v>70.766</v>
      </c>
      <c r="Q114" s="129">
        <v>26.829</v>
      </c>
      <c r="R114" s="129">
        <v>29.273</v>
      </c>
      <c r="S114" s="129">
        <v>300.136</v>
      </c>
      <c r="T114" s="129">
        <v>68.214</v>
      </c>
    </row>
    <row r="115" spans="1:20" ht="12.75">
      <c r="A115" s="128" t="s">
        <v>65</v>
      </c>
      <c r="B115" s="128" t="s">
        <v>235</v>
      </c>
      <c r="C115" s="129">
        <v>8255750.471</v>
      </c>
      <c r="D115" s="129">
        <v>1543.382</v>
      </c>
      <c r="E115" s="129">
        <v>680.678</v>
      </c>
      <c r="F115" s="129">
        <v>1680.962</v>
      </c>
      <c r="G115" s="129">
        <v>1474.276</v>
      </c>
      <c r="H115" s="129">
        <v>648.407</v>
      </c>
      <c r="I115" s="129">
        <v>1112.942</v>
      </c>
      <c r="J115" s="129">
        <v>43.792</v>
      </c>
      <c r="K115" s="129">
        <v>3420.581</v>
      </c>
      <c r="L115" s="129">
        <v>169.899</v>
      </c>
      <c r="M115" s="129">
        <v>48.304</v>
      </c>
      <c r="N115" s="129">
        <v>2356.435</v>
      </c>
      <c r="O115" s="129">
        <v>11516.85</v>
      </c>
      <c r="P115" s="129">
        <v>2433.194</v>
      </c>
      <c r="Q115" s="129">
        <v>522.946</v>
      </c>
      <c r="R115" s="129">
        <v>6942.721</v>
      </c>
      <c r="S115" s="129">
        <v>3177.825</v>
      </c>
      <c r="T115" s="129">
        <v>2774.188</v>
      </c>
    </row>
    <row r="116" spans="1:20" ht="12.75">
      <c r="A116" s="128" t="s">
        <v>64</v>
      </c>
      <c r="B116" s="128" t="s">
        <v>236</v>
      </c>
      <c r="C116" s="129">
        <v>10682800.114</v>
      </c>
      <c r="D116" s="130" t="s">
        <v>42</v>
      </c>
      <c r="E116" s="129">
        <v>5.51</v>
      </c>
      <c r="F116" s="130" t="s">
        <v>42</v>
      </c>
      <c r="G116" s="130" t="s">
        <v>42</v>
      </c>
      <c r="H116" s="129">
        <v>0.02</v>
      </c>
      <c r="I116" s="130" t="s">
        <v>42</v>
      </c>
      <c r="J116" s="129">
        <v>0.014</v>
      </c>
      <c r="K116" s="129">
        <v>1780.844</v>
      </c>
      <c r="L116" s="129">
        <v>111.297</v>
      </c>
      <c r="M116" s="129">
        <v>0.353</v>
      </c>
      <c r="N116" s="129">
        <v>88.877</v>
      </c>
      <c r="O116" s="129">
        <v>1671.084</v>
      </c>
      <c r="P116" s="130" t="s">
        <v>42</v>
      </c>
      <c r="Q116" s="130" t="s">
        <v>42</v>
      </c>
      <c r="R116" s="129">
        <v>30.005</v>
      </c>
      <c r="S116" s="130" t="s">
        <v>42</v>
      </c>
      <c r="T116" s="129">
        <v>22.881</v>
      </c>
    </row>
    <row r="117" spans="1:20" ht="12.75">
      <c r="A117" s="128" t="s">
        <v>63</v>
      </c>
      <c r="B117" s="128" t="s">
        <v>237</v>
      </c>
      <c r="C117" s="129">
        <v>24384767.233</v>
      </c>
      <c r="D117" s="130" t="s">
        <v>42</v>
      </c>
      <c r="E117" s="130" t="s">
        <v>42</v>
      </c>
      <c r="F117" s="130" t="s">
        <v>42</v>
      </c>
      <c r="G117" s="129">
        <v>0.063</v>
      </c>
      <c r="H117" s="129">
        <v>0.02</v>
      </c>
      <c r="I117" s="130" t="s">
        <v>42</v>
      </c>
      <c r="J117" s="129">
        <v>0.068</v>
      </c>
      <c r="K117" s="129">
        <v>88.21</v>
      </c>
      <c r="L117" s="129">
        <v>3.816</v>
      </c>
      <c r="M117" s="130" t="s">
        <v>42</v>
      </c>
      <c r="N117" s="129">
        <v>2.394</v>
      </c>
      <c r="O117" s="130" t="s">
        <v>42</v>
      </c>
      <c r="P117" s="129">
        <v>294.381</v>
      </c>
      <c r="Q117" s="130" t="s">
        <v>42</v>
      </c>
      <c r="R117" s="129">
        <v>0.02</v>
      </c>
      <c r="S117" s="129">
        <v>0.205</v>
      </c>
      <c r="T117" s="129">
        <v>11.94</v>
      </c>
    </row>
    <row r="118" spans="1:20" ht="12.75">
      <c r="A118" s="128" t="s">
        <v>62</v>
      </c>
      <c r="B118" s="128" t="s">
        <v>238</v>
      </c>
      <c r="C118" s="129">
        <v>55354442.332</v>
      </c>
      <c r="D118" s="129">
        <v>232.468</v>
      </c>
      <c r="E118" s="129">
        <v>148.204</v>
      </c>
      <c r="F118" s="129">
        <v>56.755</v>
      </c>
      <c r="G118" s="129">
        <v>100.656</v>
      </c>
      <c r="H118" s="129">
        <v>199.299</v>
      </c>
      <c r="I118" s="129">
        <v>132.08</v>
      </c>
      <c r="J118" s="129">
        <v>406.102</v>
      </c>
      <c r="K118" s="129">
        <v>1814.755</v>
      </c>
      <c r="L118" s="129">
        <v>1309.933</v>
      </c>
      <c r="M118" s="129">
        <v>215.381</v>
      </c>
      <c r="N118" s="129">
        <v>208.942</v>
      </c>
      <c r="O118" s="129">
        <v>367.418</v>
      </c>
      <c r="P118" s="129">
        <v>647.334</v>
      </c>
      <c r="Q118" s="129">
        <v>60.884</v>
      </c>
      <c r="R118" s="129">
        <v>255.212</v>
      </c>
      <c r="S118" s="129">
        <v>300.844</v>
      </c>
      <c r="T118" s="129">
        <v>5241.112</v>
      </c>
    </row>
    <row r="119" spans="1:20" ht="12.75">
      <c r="A119" s="128" t="s">
        <v>61</v>
      </c>
      <c r="B119" s="128" t="s">
        <v>239</v>
      </c>
      <c r="C119" s="129">
        <v>204471753.759</v>
      </c>
      <c r="D119" s="129">
        <v>3593.199</v>
      </c>
      <c r="E119" s="129">
        <v>580.585</v>
      </c>
      <c r="F119" s="129">
        <v>955.813</v>
      </c>
      <c r="G119" s="129">
        <v>21.795</v>
      </c>
      <c r="H119" s="129">
        <v>1154.111</v>
      </c>
      <c r="I119" s="129">
        <v>1773.57</v>
      </c>
      <c r="J119" s="129">
        <v>11084.219</v>
      </c>
      <c r="K119" s="129">
        <v>9637.067</v>
      </c>
      <c r="L119" s="129">
        <v>3221.509</v>
      </c>
      <c r="M119" s="129">
        <v>23.575</v>
      </c>
      <c r="N119" s="129">
        <v>2003.607</v>
      </c>
      <c r="O119" s="129">
        <v>408.074</v>
      </c>
      <c r="P119" s="129">
        <v>830.864</v>
      </c>
      <c r="Q119" s="129">
        <v>170.209</v>
      </c>
      <c r="R119" s="129">
        <v>689.455</v>
      </c>
      <c r="S119" s="129">
        <v>137.123</v>
      </c>
      <c r="T119" s="129">
        <v>3064.34</v>
      </c>
    </row>
    <row r="120" spans="1:20" ht="12">
      <c r="A120" s="65"/>
      <c r="B120" s="65"/>
      <c r="C120" s="65"/>
      <c r="D120" s="65"/>
      <c r="E120" s="65"/>
      <c r="F120" s="65"/>
      <c r="G120" s="65"/>
      <c r="H120" s="65"/>
      <c r="I120" s="65"/>
      <c r="J120" s="65"/>
      <c r="K120" s="65"/>
      <c r="L120" s="65"/>
      <c r="M120" s="65"/>
      <c r="N120" s="65"/>
      <c r="O120" s="65"/>
      <c r="P120" s="65"/>
      <c r="Q120" s="65"/>
      <c r="R120" s="65"/>
      <c r="S120" s="65"/>
      <c r="T120" s="65"/>
    </row>
    <row r="121" spans="1:20" ht="12.75">
      <c r="A121" s="126" t="s">
        <v>50</v>
      </c>
      <c r="B121" s="65"/>
      <c r="C121" s="65"/>
      <c r="D121" s="65"/>
      <c r="E121" s="65"/>
      <c r="F121" s="65"/>
      <c r="G121" s="65"/>
      <c r="H121" s="65"/>
      <c r="I121" s="65"/>
      <c r="J121" s="65"/>
      <c r="K121" s="65"/>
      <c r="L121" s="65"/>
      <c r="M121" s="65"/>
      <c r="N121" s="65"/>
      <c r="O121" s="65"/>
      <c r="P121" s="65"/>
      <c r="Q121" s="65"/>
      <c r="R121" s="65"/>
      <c r="S121" s="65"/>
      <c r="T121" s="65"/>
    </row>
    <row r="122" spans="1:20" ht="12.75">
      <c r="A122" s="126" t="s">
        <v>42</v>
      </c>
      <c r="B122" s="126" t="s">
        <v>49</v>
      </c>
      <c r="C122" s="65"/>
      <c r="D122" s="65"/>
      <c r="E122" s="65"/>
      <c r="F122" s="65"/>
      <c r="G122" s="65"/>
      <c r="H122" s="65"/>
      <c r="I122" s="65"/>
      <c r="J122" s="65"/>
      <c r="K122" s="65"/>
      <c r="L122" s="65"/>
      <c r="M122" s="65"/>
      <c r="N122" s="65"/>
      <c r="O122" s="65"/>
      <c r="P122" s="65"/>
      <c r="Q122" s="65"/>
      <c r="R122" s="65"/>
      <c r="S122" s="65"/>
      <c r="T122" s="65"/>
    </row>
    <row r="123" spans="1:20" ht="12">
      <c r="A123" s="65"/>
      <c r="B123" s="65"/>
      <c r="C123" s="65"/>
      <c r="D123" s="65"/>
      <c r="E123" s="65"/>
      <c r="F123" s="65"/>
      <c r="G123" s="65"/>
      <c r="H123" s="65"/>
      <c r="I123" s="65"/>
      <c r="J123" s="65"/>
      <c r="K123" s="65"/>
      <c r="L123" s="65"/>
      <c r="M123" s="65"/>
      <c r="N123" s="65"/>
      <c r="O123" s="65"/>
      <c r="P123" s="65"/>
      <c r="Q123" s="65"/>
      <c r="R123" s="65"/>
      <c r="S123" s="65"/>
      <c r="T123" s="65"/>
    </row>
    <row r="124" spans="1:20" ht="12.75">
      <c r="A124" s="126" t="s">
        <v>200</v>
      </c>
      <c r="B124" s="126" t="s">
        <v>295</v>
      </c>
      <c r="C124" s="65"/>
      <c r="D124" s="65"/>
      <c r="E124" s="65"/>
      <c r="F124" s="65"/>
      <c r="G124" s="65"/>
      <c r="H124" s="65"/>
      <c r="I124" s="65"/>
      <c r="J124" s="65"/>
      <c r="K124" s="65"/>
      <c r="L124" s="65"/>
      <c r="M124" s="65"/>
      <c r="N124" s="65"/>
      <c r="O124" s="65"/>
      <c r="P124" s="65"/>
      <c r="Q124" s="65"/>
      <c r="R124" s="65"/>
      <c r="S124" s="65"/>
      <c r="T124" s="65"/>
    </row>
    <row r="125" spans="1:20" ht="12.75">
      <c r="A125" s="126" t="s">
        <v>204</v>
      </c>
      <c r="B125" s="126" t="s">
        <v>205</v>
      </c>
      <c r="C125" s="65"/>
      <c r="D125" s="65"/>
      <c r="E125" s="65"/>
      <c r="F125" s="65"/>
      <c r="G125" s="65"/>
      <c r="H125" s="65"/>
      <c r="I125" s="65"/>
      <c r="J125" s="65"/>
      <c r="K125" s="65"/>
      <c r="L125" s="65"/>
      <c r="M125" s="65"/>
      <c r="N125" s="65"/>
      <c r="O125" s="65"/>
      <c r="P125" s="65"/>
      <c r="Q125" s="65"/>
      <c r="R125" s="65"/>
      <c r="S125" s="65"/>
      <c r="T125" s="65"/>
    </row>
    <row r="126" spans="1:20" ht="12.75">
      <c r="A126" s="126" t="s">
        <v>202</v>
      </c>
      <c r="B126" s="126" t="s">
        <v>203</v>
      </c>
      <c r="C126" s="65"/>
      <c r="D126" s="65"/>
      <c r="E126" s="65"/>
      <c r="F126" s="65"/>
      <c r="G126" s="65"/>
      <c r="H126" s="65"/>
      <c r="I126" s="65"/>
      <c r="J126" s="65"/>
      <c r="K126" s="65"/>
      <c r="L126" s="65"/>
      <c r="M126" s="65"/>
      <c r="N126" s="65"/>
      <c r="O126" s="65"/>
      <c r="P126" s="65"/>
      <c r="Q126" s="65"/>
      <c r="R126" s="65"/>
      <c r="S126" s="65"/>
      <c r="T126" s="65"/>
    </row>
    <row r="127" spans="1:20" ht="12.75">
      <c r="A127" s="126" t="s">
        <v>206</v>
      </c>
      <c r="B127" s="126" t="s">
        <v>208</v>
      </c>
      <c r="C127" s="65"/>
      <c r="D127" s="65"/>
      <c r="E127" s="65"/>
      <c r="F127" s="65"/>
      <c r="G127" s="65"/>
      <c r="H127" s="65"/>
      <c r="I127" s="65"/>
      <c r="J127" s="65"/>
      <c r="K127" s="65"/>
      <c r="L127" s="65"/>
      <c r="M127" s="65"/>
      <c r="N127" s="65"/>
      <c r="O127" s="65"/>
      <c r="P127" s="65"/>
      <c r="Q127" s="65"/>
      <c r="R127" s="65"/>
      <c r="S127" s="65"/>
      <c r="T127" s="65"/>
    </row>
    <row r="128" spans="1:20" ht="12">
      <c r="A128" s="65"/>
      <c r="B128" s="65"/>
      <c r="C128" s="65"/>
      <c r="D128" s="65"/>
      <c r="E128" s="65"/>
      <c r="F128" s="65"/>
      <c r="G128" s="65"/>
      <c r="H128" s="65"/>
      <c r="I128" s="65"/>
      <c r="J128" s="65"/>
      <c r="K128" s="65"/>
      <c r="L128" s="65"/>
      <c r="M128" s="65"/>
      <c r="N128" s="65"/>
      <c r="O128" s="65"/>
      <c r="P128" s="65"/>
      <c r="Q128" s="65"/>
      <c r="R128" s="65"/>
      <c r="S128" s="65"/>
      <c r="T128" s="65"/>
    </row>
    <row r="129" spans="1:20" ht="12.75">
      <c r="A129" s="128" t="s">
        <v>209</v>
      </c>
      <c r="B129" s="128" t="s">
        <v>210</v>
      </c>
      <c r="C129" s="128" t="s">
        <v>190</v>
      </c>
      <c r="D129" s="128" t="s">
        <v>314</v>
      </c>
      <c r="E129" s="128" t="s">
        <v>315</v>
      </c>
      <c r="F129" s="128" t="s">
        <v>316</v>
      </c>
      <c r="G129" s="128" t="s">
        <v>317</v>
      </c>
      <c r="H129" s="128" t="s">
        <v>318</v>
      </c>
      <c r="I129" s="128" t="s">
        <v>319</v>
      </c>
      <c r="J129" s="128" t="s">
        <v>320</v>
      </c>
      <c r="K129" s="128" t="s">
        <v>321</v>
      </c>
      <c r="L129" s="128" t="s">
        <v>322</v>
      </c>
      <c r="M129" s="128" t="s">
        <v>323</v>
      </c>
      <c r="N129" s="128" t="s">
        <v>324</v>
      </c>
      <c r="O129" s="128" t="s">
        <v>325</v>
      </c>
      <c r="P129" s="128" t="s">
        <v>326</v>
      </c>
      <c r="Q129" s="128" t="s">
        <v>327</v>
      </c>
      <c r="R129" s="128" t="s">
        <v>328</v>
      </c>
      <c r="S129" s="128" t="s">
        <v>329</v>
      </c>
      <c r="T129" s="128" t="s">
        <v>330</v>
      </c>
    </row>
    <row r="130" spans="1:20" ht="12.75">
      <c r="A130" s="128" t="s">
        <v>89</v>
      </c>
      <c r="B130" s="128" t="s">
        <v>211</v>
      </c>
      <c r="C130" s="129">
        <v>698433.7256</v>
      </c>
      <c r="D130" s="129">
        <v>130.8262</v>
      </c>
      <c r="E130" s="129">
        <v>1099.4436</v>
      </c>
      <c r="F130" s="129">
        <v>107.4149</v>
      </c>
      <c r="G130" s="129">
        <v>78.7162</v>
      </c>
      <c r="H130" s="129">
        <v>75.5821</v>
      </c>
      <c r="I130" s="129">
        <v>29.0918</v>
      </c>
      <c r="J130" s="129">
        <v>79.0252</v>
      </c>
      <c r="K130" s="129">
        <v>314.9498</v>
      </c>
      <c r="L130" s="129">
        <v>43.3615</v>
      </c>
      <c r="M130" s="129">
        <v>9.5142</v>
      </c>
      <c r="N130" s="129">
        <v>109.8379</v>
      </c>
      <c r="O130" s="129">
        <v>605.0294</v>
      </c>
      <c r="P130" s="129">
        <v>89.0879</v>
      </c>
      <c r="Q130" s="129">
        <v>106.067</v>
      </c>
      <c r="R130" s="129">
        <v>1622.144</v>
      </c>
      <c r="S130" s="129">
        <v>341.8599</v>
      </c>
      <c r="T130" s="129">
        <v>383.123</v>
      </c>
    </row>
    <row r="131" spans="1:20" ht="12.75">
      <c r="A131" s="128" t="s">
        <v>88</v>
      </c>
      <c r="B131" s="128" t="s">
        <v>212</v>
      </c>
      <c r="C131" s="129">
        <v>53212.0642</v>
      </c>
      <c r="D131" s="129">
        <v>0.8207</v>
      </c>
      <c r="E131" s="129">
        <v>8.7534</v>
      </c>
      <c r="F131" s="129">
        <v>0.9662</v>
      </c>
      <c r="G131" s="129">
        <v>2.7605</v>
      </c>
      <c r="H131" s="129">
        <v>11.8467</v>
      </c>
      <c r="I131" s="130" t="s">
        <v>42</v>
      </c>
      <c r="J131" s="129">
        <v>0.1884</v>
      </c>
      <c r="K131" s="129">
        <v>1.178</v>
      </c>
      <c r="L131" s="129">
        <v>0.3674</v>
      </c>
      <c r="M131" s="129">
        <v>0.2187</v>
      </c>
      <c r="N131" s="129">
        <v>1.7704</v>
      </c>
      <c r="O131" s="129">
        <v>0.5885</v>
      </c>
      <c r="P131" s="129">
        <v>0.1234</v>
      </c>
      <c r="Q131" s="129">
        <v>1.4367</v>
      </c>
      <c r="R131" s="129">
        <v>38.9898</v>
      </c>
      <c r="S131" s="129">
        <v>0.372</v>
      </c>
      <c r="T131" s="129">
        <v>4.3639</v>
      </c>
    </row>
    <row r="132" spans="1:20" ht="12.75">
      <c r="A132" s="128" t="s">
        <v>87</v>
      </c>
      <c r="B132" s="128" t="s">
        <v>213</v>
      </c>
      <c r="C132" s="129">
        <v>14230.9557</v>
      </c>
      <c r="D132" s="130" t="s">
        <v>42</v>
      </c>
      <c r="E132" s="129">
        <v>0.0044</v>
      </c>
      <c r="F132" s="129">
        <v>0.0065</v>
      </c>
      <c r="G132" s="130" t="s">
        <v>42</v>
      </c>
      <c r="H132" s="129">
        <v>0.0016</v>
      </c>
      <c r="I132" s="130" t="s">
        <v>42</v>
      </c>
      <c r="J132" s="129">
        <v>10.5173</v>
      </c>
      <c r="K132" s="129">
        <v>0.0574</v>
      </c>
      <c r="L132" s="129">
        <v>1.1369</v>
      </c>
      <c r="M132" s="129">
        <v>0.0003</v>
      </c>
      <c r="N132" s="129">
        <v>0.0056</v>
      </c>
      <c r="O132" s="129">
        <v>1.7257</v>
      </c>
      <c r="P132" s="129">
        <v>0.1203</v>
      </c>
      <c r="Q132" s="130" t="s">
        <v>42</v>
      </c>
      <c r="R132" s="129">
        <v>0.1019</v>
      </c>
      <c r="S132" s="129">
        <v>2.7478</v>
      </c>
      <c r="T132" s="129">
        <v>0.3857</v>
      </c>
    </row>
    <row r="133" spans="1:20" ht="12.75">
      <c r="A133" s="128" t="s">
        <v>86</v>
      </c>
      <c r="B133" s="128" t="s">
        <v>214</v>
      </c>
      <c r="C133" s="129">
        <v>5156.0069</v>
      </c>
      <c r="D133" s="129">
        <v>0</v>
      </c>
      <c r="E133" s="129">
        <v>0.0919</v>
      </c>
      <c r="F133" s="129">
        <v>0.0001</v>
      </c>
      <c r="G133" s="129">
        <v>0</v>
      </c>
      <c r="H133" s="129">
        <v>0.0002</v>
      </c>
      <c r="I133" s="129">
        <v>0</v>
      </c>
      <c r="J133" s="129">
        <v>0</v>
      </c>
      <c r="K133" s="129">
        <v>0.0174</v>
      </c>
      <c r="L133" s="129">
        <v>0.0439</v>
      </c>
      <c r="M133" s="129">
        <v>0.0024</v>
      </c>
      <c r="N133" s="129">
        <v>0.0019</v>
      </c>
      <c r="O133" s="129">
        <v>0.0098</v>
      </c>
      <c r="P133" s="129">
        <v>0.0034</v>
      </c>
      <c r="Q133" s="129">
        <v>0.0019</v>
      </c>
      <c r="R133" s="129">
        <v>0.0019</v>
      </c>
      <c r="S133" s="130" t="s">
        <v>42</v>
      </c>
      <c r="T133" s="129">
        <v>0.0003</v>
      </c>
    </row>
    <row r="134" spans="1:20" ht="12.75">
      <c r="A134" s="128" t="s">
        <v>85</v>
      </c>
      <c r="B134" s="128" t="s">
        <v>215</v>
      </c>
      <c r="C134" s="129">
        <v>9219.6679</v>
      </c>
      <c r="D134" s="129">
        <v>0.3969</v>
      </c>
      <c r="E134" s="129">
        <v>1.7762</v>
      </c>
      <c r="F134" s="129">
        <v>0.9541</v>
      </c>
      <c r="G134" s="129">
        <v>0.9763</v>
      </c>
      <c r="H134" s="129">
        <v>2.9558</v>
      </c>
      <c r="I134" s="129">
        <v>0.2571</v>
      </c>
      <c r="J134" s="129">
        <v>0.0139</v>
      </c>
      <c r="K134" s="129">
        <v>1.184</v>
      </c>
      <c r="L134" s="129">
        <v>0.3704</v>
      </c>
      <c r="M134" s="129">
        <v>0.9244</v>
      </c>
      <c r="N134" s="129">
        <v>1.2572</v>
      </c>
      <c r="O134" s="129">
        <v>2.0424</v>
      </c>
      <c r="P134" s="129">
        <v>0.7697</v>
      </c>
      <c r="Q134" s="129">
        <v>0.8509</v>
      </c>
      <c r="R134" s="129">
        <v>2.5749</v>
      </c>
      <c r="S134" s="129">
        <v>0.373</v>
      </c>
      <c r="T134" s="129">
        <v>0.3232</v>
      </c>
    </row>
    <row r="135" spans="1:20" ht="12.75">
      <c r="A135" s="128" t="s">
        <v>84</v>
      </c>
      <c r="B135" s="128" t="s">
        <v>216</v>
      </c>
      <c r="C135" s="129">
        <v>90342.9478</v>
      </c>
      <c r="D135" s="129">
        <v>0.5333</v>
      </c>
      <c r="E135" s="129">
        <v>3.594</v>
      </c>
      <c r="F135" s="129">
        <v>0.5762</v>
      </c>
      <c r="G135" s="129">
        <v>0.5371</v>
      </c>
      <c r="H135" s="129">
        <v>0.5062</v>
      </c>
      <c r="I135" s="129">
        <v>0.6824</v>
      </c>
      <c r="J135" s="129">
        <v>0.2864</v>
      </c>
      <c r="K135" s="129">
        <v>4.9066</v>
      </c>
      <c r="L135" s="129">
        <v>2.5978</v>
      </c>
      <c r="M135" s="129">
        <v>0.9551</v>
      </c>
      <c r="N135" s="129">
        <v>3.9083</v>
      </c>
      <c r="O135" s="129">
        <v>3.4908</v>
      </c>
      <c r="P135" s="129">
        <v>1.3636</v>
      </c>
      <c r="Q135" s="129">
        <v>1.9376</v>
      </c>
      <c r="R135" s="129">
        <v>3.8149</v>
      </c>
      <c r="S135" s="129">
        <v>2.8477</v>
      </c>
      <c r="T135" s="129">
        <v>2.5523</v>
      </c>
    </row>
    <row r="136" spans="1:20" ht="12.75">
      <c r="A136" s="128" t="s">
        <v>83</v>
      </c>
      <c r="B136" s="128" t="s">
        <v>217</v>
      </c>
      <c r="C136" s="129">
        <v>4110.2224</v>
      </c>
      <c r="D136" s="129">
        <v>0.003</v>
      </c>
      <c r="E136" s="129">
        <v>0.0051</v>
      </c>
      <c r="F136" s="129">
        <v>0.0043</v>
      </c>
      <c r="G136" s="129">
        <v>0.0003</v>
      </c>
      <c r="H136" s="129">
        <v>0.0059</v>
      </c>
      <c r="I136" s="129">
        <v>0.0019</v>
      </c>
      <c r="J136" s="129">
        <v>0</v>
      </c>
      <c r="K136" s="129">
        <v>0.0053</v>
      </c>
      <c r="L136" s="129">
        <v>0.0092</v>
      </c>
      <c r="M136" s="129">
        <v>0.0019</v>
      </c>
      <c r="N136" s="129">
        <v>0.0016</v>
      </c>
      <c r="O136" s="129">
        <v>0.0053</v>
      </c>
      <c r="P136" s="129">
        <v>0.0012</v>
      </c>
      <c r="Q136" s="129">
        <v>0.0027</v>
      </c>
      <c r="R136" s="129">
        <v>0.0049</v>
      </c>
      <c r="S136" s="129">
        <v>0.0006</v>
      </c>
      <c r="T136" s="129">
        <v>0.0007</v>
      </c>
    </row>
    <row r="137" spans="1:20" ht="12.75">
      <c r="A137" s="128" t="s">
        <v>82</v>
      </c>
      <c r="B137" s="128" t="s">
        <v>218</v>
      </c>
      <c r="C137" s="129">
        <v>3547.9869</v>
      </c>
      <c r="D137" s="129">
        <v>0.0046</v>
      </c>
      <c r="E137" s="129">
        <v>0.0002</v>
      </c>
      <c r="F137" s="129">
        <v>0.0004</v>
      </c>
      <c r="G137" s="130" t="s">
        <v>42</v>
      </c>
      <c r="H137" s="129">
        <v>0.0244</v>
      </c>
      <c r="I137" s="130" t="s">
        <v>42</v>
      </c>
      <c r="J137" s="130" t="s">
        <v>42</v>
      </c>
      <c r="K137" s="129">
        <v>0.0515</v>
      </c>
      <c r="L137" s="129">
        <v>0.0006</v>
      </c>
      <c r="M137" s="130" t="s">
        <v>42</v>
      </c>
      <c r="N137" s="129">
        <v>0.0001</v>
      </c>
      <c r="O137" s="130" t="s">
        <v>42</v>
      </c>
      <c r="P137" s="129">
        <v>0.0001</v>
      </c>
      <c r="Q137" s="130" t="s">
        <v>42</v>
      </c>
      <c r="R137" s="129">
        <v>0</v>
      </c>
      <c r="S137" s="130" t="s">
        <v>42</v>
      </c>
      <c r="T137" s="129">
        <v>0.0003</v>
      </c>
    </row>
    <row r="138" spans="1:20" ht="12.75">
      <c r="A138" s="128" t="s">
        <v>81</v>
      </c>
      <c r="B138" s="128" t="s">
        <v>219</v>
      </c>
      <c r="C138" s="129">
        <v>29642.6234</v>
      </c>
      <c r="D138" s="129">
        <v>1.8091</v>
      </c>
      <c r="E138" s="129">
        <v>0.4179</v>
      </c>
      <c r="F138" s="129">
        <v>0.0776</v>
      </c>
      <c r="G138" s="129">
        <v>0.3318</v>
      </c>
      <c r="H138" s="129">
        <v>0.3535</v>
      </c>
      <c r="I138" s="129">
        <v>0.6631</v>
      </c>
      <c r="J138" s="129">
        <v>0.0101</v>
      </c>
      <c r="K138" s="129">
        <v>7.8236</v>
      </c>
      <c r="L138" s="129">
        <v>1.1322</v>
      </c>
      <c r="M138" s="129">
        <v>0.0358</v>
      </c>
      <c r="N138" s="129">
        <v>1.8003</v>
      </c>
      <c r="O138" s="129">
        <v>89.7627</v>
      </c>
      <c r="P138" s="129">
        <v>7.4977</v>
      </c>
      <c r="Q138" s="129">
        <v>15.84</v>
      </c>
      <c r="R138" s="129">
        <v>62.5055</v>
      </c>
      <c r="S138" s="129">
        <v>76.9483</v>
      </c>
      <c r="T138" s="129">
        <v>51.8704</v>
      </c>
    </row>
    <row r="139" spans="1:20" ht="12.75">
      <c r="A139" s="128" t="s">
        <v>80</v>
      </c>
      <c r="B139" s="128" t="s">
        <v>220</v>
      </c>
      <c r="C139" s="129">
        <v>75541.3527</v>
      </c>
      <c r="D139" s="129">
        <v>9.6758</v>
      </c>
      <c r="E139" s="129">
        <v>110.7193</v>
      </c>
      <c r="F139" s="129">
        <v>21.0334</v>
      </c>
      <c r="G139" s="129">
        <v>31.6143</v>
      </c>
      <c r="H139" s="129">
        <v>5.6998</v>
      </c>
      <c r="I139" s="129">
        <v>8.7151</v>
      </c>
      <c r="J139" s="129">
        <v>0.1726</v>
      </c>
      <c r="K139" s="129">
        <v>40.4015</v>
      </c>
      <c r="L139" s="129">
        <v>16.377</v>
      </c>
      <c r="M139" s="129">
        <v>3.3615</v>
      </c>
      <c r="N139" s="129">
        <v>19.6737</v>
      </c>
      <c r="O139" s="129">
        <v>279.0672</v>
      </c>
      <c r="P139" s="129">
        <v>12.92</v>
      </c>
      <c r="Q139" s="129">
        <v>23.5237</v>
      </c>
      <c r="R139" s="129">
        <v>116.5058</v>
      </c>
      <c r="S139" s="129">
        <v>79.609</v>
      </c>
      <c r="T139" s="129">
        <v>63.6336</v>
      </c>
    </row>
    <row r="140" spans="1:20" ht="12.75">
      <c r="A140" s="128" t="s">
        <v>79</v>
      </c>
      <c r="B140" s="128" t="s">
        <v>221</v>
      </c>
      <c r="C140" s="129">
        <v>51743.5084</v>
      </c>
      <c r="D140" s="129">
        <v>10.6972</v>
      </c>
      <c r="E140" s="129">
        <v>16.0946</v>
      </c>
      <c r="F140" s="129">
        <v>6.164</v>
      </c>
      <c r="G140" s="129">
        <v>10.4747</v>
      </c>
      <c r="H140" s="129">
        <v>5.865</v>
      </c>
      <c r="I140" s="129">
        <v>6.434</v>
      </c>
      <c r="J140" s="129">
        <v>1.345</v>
      </c>
      <c r="K140" s="129">
        <v>25.8955</v>
      </c>
      <c r="L140" s="129">
        <v>5.4176</v>
      </c>
      <c r="M140" s="129">
        <v>0.2921</v>
      </c>
      <c r="N140" s="129">
        <v>7.2247</v>
      </c>
      <c r="O140" s="129">
        <v>45.8843</v>
      </c>
      <c r="P140" s="129">
        <v>4.8006</v>
      </c>
      <c r="Q140" s="129">
        <v>23.5423</v>
      </c>
      <c r="R140" s="129">
        <v>111.4425</v>
      </c>
      <c r="S140" s="129">
        <v>22.6081</v>
      </c>
      <c r="T140" s="129">
        <v>19.1138</v>
      </c>
    </row>
    <row r="141" spans="1:20" ht="12.75">
      <c r="A141" s="128" t="s">
        <v>78</v>
      </c>
      <c r="B141" s="128" t="s">
        <v>222</v>
      </c>
      <c r="C141" s="129">
        <v>6414.094</v>
      </c>
      <c r="D141" s="129">
        <v>0.9506</v>
      </c>
      <c r="E141" s="129">
        <v>0.3451</v>
      </c>
      <c r="F141" s="129">
        <v>0.0899</v>
      </c>
      <c r="G141" s="129">
        <v>0.0025</v>
      </c>
      <c r="H141" s="129">
        <v>0.2863</v>
      </c>
      <c r="I141" s="129">
        <v>0.0225</v>
      </c>
      <c r="J141" s="129">
        <v>0</v>
      </c>
      <c r="K141" s="129">
        <v>0.0472</v>
      </c>
      <c r="L141" s="129">
        <v>0.0413</v>
      </c>
      <c r="M141" s="130" t="s">
        <v>42</v>
      </c>
      <c r="N141" s="129">
        <v>0.1619</v>
      </c>
      <c r="O141" s="129">
        <v>6.1936</v>
      </c>
      <c r="P141" s="129">
        <v>0.0073</v>
      </c>
      <c r="Q141" s="129">
        <v>0.0081</v>
      </c>
      <c r="R141" s="129">
        <v>9.7691</v>
      </c>
      <c r="S141" s="129">
        <v>0.9366</v>
      </c>
      <c r="T141" s="129">
        <v>0.1579</v>
      </c>
    </row>
    <row r="142" spans="1:20" ht="12.75">
      <c r="A142" s="128" t="s">
        <v>77</v>
      </c>
      <c r="B142" s="128" t="s">
        <v>223</v>
      </c>
      <c r="C142" s="129">
        <v>60509.733</v>
      </c>
      <c r="D142" s="129">
        <v>6.4596</v>
      </c>
      <c r="E142" s="129">
        <v>1.6725</v>
      </c>
      <c r="F142" s="129">
        <v>10.1795</v>
      </c>
      <c r="G142" s="129">
        <v>5.519</v>
      </c>
      <c r="H142" s="129">
        <v>1.8809</v>
      </c>
      <c r="I142" s="129">
        <v>0.0693</v>
      </c>
      <c r="J142" s="129">
        <v>1.0861</v>
      </c>
      <c r="K142" s="129">
        <v>19.7549</v>
      </c>
      <c r="L142" s="129">
        <v>7.8842</v>
      </c>
      <c r="M142" s="129">
        <v>0.0548</v>
      </c>
      <c r="N142" s="129">
        <v>1.9649</v>
      </c>
      <c r="O142" s="129">
        <v>27.928</v>
      </c>
      <c r="P142" s="129">
        <v>39.0875</v>
      </c>
      <c r="Q142" s="129">
        <v>17.5431</v>
      </c>
      <c r="R142" s="129">
        <v>298.6514</v>
      </c>
      <c r="S142" s="129">
        <v>27.1649</v>
      </c>
      <c r="T142" s="129">
        <v>108.472</v>
      </c>
    </row>
    <row r="143" spans="1:20" ht="12.75">
      <c r="A143" s="128" t="s">
        <v>76</v>
      </c>
      <c r="B143" s="128" t="s">
        <v>224</v>
      </c>
      <c r="C143" s="129">
        <v>2923.8641</v>
      </c>
      <c r="D143" s="130" t="s">
        <v>42</v>
      </c>
      <c r="E143" s="130" t="s">
        <v>42</v>
      </c>
      <c r="F143" s="130" t="s">
        <v>42</v>
      </c>
      <c r="G143" s="129">
        <v>0</v>
      </c>
      <c r="H143" s="129">
        <v>0.0002</v>
      </c>
      <c r="I143" s="130" t="s">
        <v>42</v>
      </c>
      <c r="J143" s="130" t="s">
        <v>42</v>
      </c>
      <c r="K143" s="129">
        <v>0.1377</v>
      </c>
      <c r="L143" s="129">
        <v>0.0323</v>
      </c>
      <c r="M143" s="130" t="s">
        <v>42</v>
      </c>
      <c r="N143" s="129">
        <v>0</v>
      </c>
      <c r="O143" s="129">
        <v>3.8944</v>
      </c>
      <c r="P143" s="129">
        <v>0</v>
      </c>
      <c r="Q143" s="130" t="s">
        <v>42</v>
      </c>
      <c r="R143" s="130" t="s">
        <v>42</v>
      </c>
      <c r="S143" s="130" t="s">
        <v>42</v>
      </c>
      <c r="T143" s="130" t="s">
        <v>42</v>
      </c>
    </row>
    <row r="144" spans="1:20" ht="12.75">
      <c r="A144" s="128" t="s">
        <v>75</v>
      </c>
      <c r="B144" s="128" t="s">
        <v>225</v>
      </c>
      <c r="C144" s="129">
        <v>4538.8639</v>
      </c>
      <c r="D144" s="129">
        <v>0.0638</v>
      </c>
      <c r="E144" s="129">
        <v>0.1083</v>
      </c>
      <c r="F144" s="129">
        <v>0.0013</v>
      </c>
      <c r="G144" s="130" t="s">
        <v>42</v>
      </c>
      <c r="H144" s="129">
        <v>0</v>
      </c>
      <c r="I144" s="130" t="s">
        <v>42</v>
      </c>
      <c r="J144" s="129">
        <v>29.9969</v>
      </c>
      <c r="K144" s="129">
        <v>0.1316</v>
      </c>
      <c r="L144" s="129">
        <v>0.0236</v>
      </c>
      <c r="M144" s="130" t="s">
        <v>42</v>
      </c>
      <c r="N144" s="129">
        <v>0.0025</v>
      </c>
      <c r="O144" s="129">
        <v>0.3444</v>
      </c>
      <c r="P144" s="129">
        <v>0.1354</v>
      </c>
      <c r="Q144" s="130" t="s">
        <v>42</v>
      </c>
      <c r="R144" s="129">
        <v>4.7878</v>
      </c>
      <c r="S144" s="129">
        <v>0.0053</v>
      </c>
      <c r="T144" s="129">
        <v>0.6088</v>
      </c>
    </row>
    <row r="145" spans="1:20" ht="12.75">
      <c r="A145" s="128" t="s">
        <v>74</v>
      </c>
      <c r="B145" s="128" t="s">
        <v>226</v>
      </c>
      <c r="C145" s="129">
        <v>11391.7529</v>
      </c>
      <c r="D145" s="129">
        <v>28.4659</v>
      </c>
      <c r="E145" s="129">
        <v>5.1984</v>
      </c>
      <c r="F145" s="129">
        <v>13.7571</v>
      </c>
      <c r="G145" s="129">
        <v>12.782</v>
      </c>
      <c r="H145" s="129">
        <v>4.2862</v>
      </c>
      <c r="I145" s="129">
        <v>1.2728</v>
      </c>
      <c r="J145" s="129">
        <v>0.0491</v>
      </c>
      <c r="K145" s="129">
        <v>52.4251</v>
      </c>
      <c r="L145" s="129">
        <v>0.2766</v>
      </c>
      <c r="M145" s="129">
        <v>0.9972</v>
      </c>
      <c r="N145" s="129">
        <v>2.3253</v>
      </c>
      <c r="O145" s="129">
        <v>31.3007</v>
      </c>
      <c r="P145" s="129">
        <v>3.8874</v>
      </c>
      <c r="Q145" s="129">
        <v>1.0467</v>
      </c>
      <c r="R145" s="129">
        <v>146.7677</v>
      </c>
      <c r="S145" s="129">
        <v>92.0366</v>
      </c>
      <c r="T145" s="129">
        <v>66.0512</v>
      </c>
    </row>
    <row r="146" spans="1:20" ht="12.75">
      <c r="A146" s="128" t="s">
        <v>72</v>
      </c>
      <c r="B146" s="128" t="s">
        <v>227</v>
      </c>
      <c r="C146" s="129">
        <v>940.6695</v>
      </c>
      <c r="D146" s="129">
        <v>0.0124</v>
      </c>
      <c r="E146" s="129">
        <v>0.0002</v>
      </c>
      <c r="F146" s="129">
        <v>0.0038</v>
      </c>
      <c r="G146" s="129">
        <v>0.0001</v>
      </c>
      <c r="H146" s="129">
        <v>0.0008</v>
      </c>
      <c r="I146" s="129">
        <v>0</v>
      </c>
      <c r="J146" s="129">
        <v>0.0007</v>
      </c>
      <c r="K146" s="129">
        <v>0.0262</v>
      </c>
      <c r="L146" s="129">
        <v>0.0015</v>
      </c>
      <c r="M146" s="129">
        <v>0.0003</v>
      </c>
      <c r="N146" s="129">
        <v>0.0038</v>
      </c>
      <c r="O146" s="129">
        <v>0.0082</v>
      </c>
      <c r="P146" s="129">
        <v>0.0022</v>
      </c>
      <c r="Q146" s="129">
        <v>0.0006</v>
      </c>
      <c r="R146" s="129">
        <v>0.0022</v>
      </c>
      <c r="S146" s="129">
        <v>0.0002</v>
      </c>
      <c r="T146" s="129">
        <v>0.0099</v>
      </c>
    </row>
    <row r="147" spans="1:20" ht="12.75">
      <c r="A147" s="128" t="s">
        <v>71</v>
      </c>
      <c r="B147" s="128" t="s">
        <v>228</v>
      </c>
      <c r="C147" s="129">
        <v>6194.0331</v>
      </c>
      <c r="D147" s="130" t="s">
        <v>42</v>
      </c>
      <c r="E147" s="129">
        <v>0.0668</v>
      </c>
      <c r="F147" s="129">
        <v>0.3836</v>
      </c>
      <c r="G147" s="130" t="s">
        <v>42</v>
      </c>
      <c r="H147" s="129">
        <v>0.1844</v>
      </c>
      <c r="I147" s="130" t="s">
        <v>42</v>
      </c>
      <c r="J147" s="129">
        <v>0.5475</v>
      </c>
      <c r="K147" s="129">
        <v>1.7296</v>
      </c>
      <c r="L147" s="129">
        <v>0.0548</v>
      </c>
      <c r="M147" s="129">
        <v>0</v>
      </c>
      <c r="N147" s="129">
        <v>0.0186</v>
      </c>
      <c r="O147" s="129">
        <v>3.2757</v>
      </c>
      <c r="P147" s="129">
        <v>0.0654</v>
      </c>
      <c r="Q147" s="130" t="s">
        <v>42</v>
      </c>
      <c r="R147" s="129">
        <v>0.7296</v>
      </c>
      <c r="S147" s="129">
        <v>2.0705</v>
      </c>
      <c r="T147" s="129">
        <v>0.1684</v>
      </c>
    </row>
    <row r="148" spans="1:20" ht="12.75">
      <c r="A148" s="128" t="s">
        <v>70</v>
      </c>
      <c r="B148" s="128" t="s">
        <v>229</v>
      </c>
      <c r="C148" s="129">
        <v>206.3992</v>
      </c>
      <c r="D148" s="130" t="s">
        <v>42</v>
      </c>
      <c r="E148" s="130" t="s">
        <v>42</v>
      </c>
      <c r="F148" s="129">
        <v>0.0007</v>
      </c>
      <c r="G148" s="130" t="s">
        <v>42</v>
      </c>
      <c r="H148" s="129">
        <v>0.0002</v>
      </c>
      <c r="I148" s="130" t="s">
        <v>42</v>
      </c>
      <c r="J148" s="130" t="s">
        <v>42</v>
      </c>
      <c r="K148" s="129">
        <v>0.0008</v>
      </c>
      <c r="L148" s="129">
        <v>0.0006</v>
      </c>
      <c r="M148" s="130" t="s">
        <v>42</v>
      </c>
      <c r="N148" s="130" t="s">
        <v>42</v>
      </c>
      <c r="O148" s="130" t="s">
        <v>42</v>
      </c>
      <c r="P148" s="130" t="s">
        <v>42</v>
      </c>
      <c r="Q148" s="130" t="s">
        <v>42</v>
      </c>
      <c r="R148" s="130" t="s">
        <v>42</v>
      </c>
      <c r="S148" s="130" t="s">
        <v>42</v>
      </c>
      <c r="T148" s="130" t="s">
        <v>42</v>
      </c>
    </row>
    <row r="149" spans="1:20" ht="12.75">
      <c r="A149" s="128" t="s">
        <v>73</v>
      </c>
      <c r="B149" s="128" t="s">
        <v>230</v>
      </c>
      <c r="C149" s="129">
        <v>96942.6846</v>
      </c>
      <c r="D149" s="129">
        <v>48.0192</v>
      </c>
      <c r="E149" s="129">
        <v>923.2378</v>
      </c>
      <c r="F149" s="129">
        <v>18.1637</v>
      </c>
      <c r="G149" s="129">
        <v>9.8057</v>
      </c>
      <c r="H149" s="129">
        <v>33.4763</v>
      </c>
      <c r="I149" s="129">
        <v>6.8459</v>
      </c>
      <c r="J149" s="129">
        <v>2.6917</v>
      </c>
      <c r="K149" s="129">
        <v>109.1295</v>
      </c>
      <c r="L149" s="129">
        <v>1.2613</v>
      </c>
      <c r="M149" s="129">
        <v>1.2117</v>
      </c>
      <c r="N149" s="129">
        <v>61.1701</v>
      </c>
      <c r="O149" s="129">
        <v>44.8334</v>
      </c>
      <c r="P149" s="129">
        <v>12.2276</v>
      </c>
      <c r="Q149" s="129">
        <v>18.11</v>
      </c>
      <c r="R149" s="129">
        <v>46.6794</v>
      </c>
      <c r="S149" s="129">
        <v>7.2323</v>
      </c>
      <c r="T149" s="129">
        <v>28.8627</v>
      </c>
    </row>
    <row r="150" spans="1:20" ht="12.75">
      <c r="A150" s="128" t="s">
        <v>69</v>
      </c>
      <c r="B150" s="128" t="s">
        <v>231</v>
      </c>
      <c r="C150" s="129">
        <v>11051.8269</v>
      </c>
      <c r="D150" s="129">
        <v>0.0779</v>
      </c>
      <c r="E150" s="129">
        <v>1.1413</v>
      </c>
      <c r="F150" s="129">
        <v>0.0921</v>
      </c>
      <c r="G150" s="129">
        <v>0.0192</v>
      </c>
      <c r="H150" s="129">
        <v>0.335</v>
      </c>
      <c r="I150" s="129">
        <v>0.883</v>
      </c>
      <c r="J150" s="129">
        <v>0.0029</v>
      </c>
      <c r="K150" s="129">
        <v>1.0972</v>
      </c>
      <c r="L150" s="129">
        <v>0.784</v>
      </c>
      <c r="M150" s="129">
        <v>1.0769</v>
      </c>
      <c r="N150" s="129">
        <v>0.4997</v>
      </c>
      <c r="O150" s="129">
        <v>0.1408</v>
      </c>
      <c r="P150" s="129">
        <v>0.1297</v>
      </c>
      <c r="Q150" s="129">
        <v>0.0776</v>
      </c>
      <c r="R150" s="129">
        <v>1.5214</v>
      </c>
      <c r="S150" s="129">
        <v>0.0634</v>
      </c>
      <c r="T150" s="129">
        <v>0.2085</v>
      </c>
    </row>
    <row r="151" spans="1:20" ht="12.75">
      <c r="A151" s="128" t="s">
        <v>68</v>
      </c>
      <c r="B151" s="128" t="s">
        <v>232</v>
      </c>
      <c r="C151" s="129">
        <v>19754.4941</v>
      </c>
      <c r="D151" s="129">
        <v>18.7966</v>
      </c>
      <c r="E151" s="129">
        <v>21.5258</v>
      </c>
      <c r="F151" s="129">
        <v>29.0029</v>
      </c>
      <c r="G151" s="129">
        <v>2.7668</v>
      </c>
      <c r="H151" s="129">
        <v>4.3615</v>
      </c>
      <c r="I151" s="129">
        <v>0.707</v>
      </c>
      <c r="J151" s="129">
        <v>0.0937</v>
      </c>
      <c r="K151" s="129">
        <v>41.2143</v>
      </c>
      <c r="L151" s="129">
        <v>0.2016</v>
      </c>
      <c r="M151" s="129">
        <v>0.0067</v>
      </c>
      <c r="N151" s="129">
        <v>4.3544</v>
      </c>
      <c r="O151" s="129">
        <v>35.8734</v>
      </c>
      <c r="P151" s="129">
        <v>1.851</v>
      </c>
      <c r="Q151" s="129">
        <v>0.1429</v>
      </c>
      <c r="R151" s="129">
        <v>695.0435</v>
      </c>
      <c r="S151" s="129">
        <v>18.6449</v>
      </c>
      <c r="T151" s="129">
        <v>28.1623</v>
      </c>
    </row>
    <row r="152" spans="1:20" ht="12.75">
      <c r="A152" s="128" t="s">
        <v>67</v>
      </c>
      <c r="B152" s="128" t="s">
        <v>233</v>
      </c>
      <c r="C152" s="129">
        <v>13738.529</v>
      </c>
      <c r="D152" s="129">
        <v>0.1803</v>
      </c>
      <c r="E152" s="129">
        <v>1.4963</v>
      </c>
      <c r="F152" s="129">
        <v>0.3448</v>
      </c>
      <c r="G152" s="129">
        <v>0.0215</v>
      </c>
      <c r="H152" s="129">
        <v>1.3631</v>
      </c>
      <c r="I152" s="129">
        <v>0.0108</v>
      </c>
      <c r="J152" s="129">
        <v>0.037</v>
      </c>
      <c r="K152" s="129">
        <v>1.0089</v>
      </c>
      <c r="L152" s="129">
        <v>4.0188</v>
      </c>
      <c r="M152" s="129">
        <v>0.013</v>
      </c>
      <c r="N152" s="129">
        <v>0.6067</v>
      </c>
      <c r="O152" s="129">
        <v>5.1056</v>
      </c>
      <c r="P152" s="129">
        <v>0.677</v>
      </c>
      <c r="Q152" s="129">
        <v>0.7462</v>
      </c>
      <c r="R152" s="129">
        <v>67.2817</v>
      </c>
      <c r="S152" s="129">
        <v>2.2009</v>
      </c>
      <c r="T152" s="129">
        <v>2.2572</v>
      </c>
    </row>
    <row r="153" spans="1:20" ht="12.75">
      <c r="A153" s="128" t="s">
        <v>66</v>
      </c>
      <c r="B153" s="128" t="s">
        <v>234</v>
      </c>
      <c r="C153" s="129">
        <v>18753.4081</v>
      </c>
      <c r="D153" s="129">
        <v>0.1256</v>
      </c>
      <c r="E153" s="129">
        <v>0.0329</v>
      </c>
      <c r="F153" s="129">
        <v>0.5221</v>
      </c>
      <c r="G153" s="129">
        <v>0.0512</v>
      </c>
      <c r="H153" s="129">
        <v>0.0296</v>
      </c>
      <c r="I153" s="129">
        <v>0.3611</v>
      </c>
      <c r="J153" s="129">
        <v>0.0015</v>
      </c>
      <c r="K153" s="129">
        <v>0.1686</v>
      </c>
      <c r="L153" s="129">
        <v>0.5979</v>
      </c>
      <c r="M153" s="129">
        <v>0.1516</v>
      </c>
      <c r="N153" s="129">
        <v>0.0143</v>
      </c>
      <c r="O153" s="129">
        <v>0.1458</v>
      </c>
      <c r="P153" s="129">
        <v>0.0628</v>
      </c>
      <c r="Q153" s="129">
        <v>0.0776</v>
      </c>
      <c r="R153" s="129">
        <v>0.0266</v>
      </c>
      <c r="S153" s="129">
        <v>0.4318</v>
      </c>
      <c r="T153" s="129">
        <v>0.0556</v>
      </c>
    </row>
    <row r="154" spans="1:20" ht="12.75">
      <c r="A154" s="128" t="s">
        <v>65</v>
      </c>
      <c r="B154" s="128" t="s">
        <v>235</v>
      </c>
      <c r="C154" s="129">
        <v>3588.5754</v>
      </c>
      <c r="D154" s="129">
        <v>1.9408</v>
      </c>
      <c r="E154" s="129">
        <v>2.5981</v>
      </c>
      <c r="F154" s="129">
        <v>1.8829</v>
      </c>
      <c r="G154" s="129">
        <v>1.0249</v>
      </c>
      <c r="H154" s="129">
        <v>1.064</v>
      </c>
      <c r="I154" s="129">
        <v>1.3203</v>
      </c>
      <c r="J154" s="129">
        <v>0.0444</v>
      </c>
      <c r="K154" s="129">
        <v>2.7179</v>
      </c>
      <c r="L154" s="129">
        <v>0.0824</v>
      </c>
      <c r="M154" s="129">
        <v>0.0725</v>
      </c>
      <c r="N154" s="129">
        <v>2.2286</v>
      </c>
      <c r="O154" s="129">
        <v>19.4031</v>
      </c>
      <c r="P154" s="129">
        <v>2.7763</v>
      </c>
      <c r="Q154" s="129">
        <v>0.8258</v>
      </c>
      <c r="R154" s="129">
        <v>14.0378</v>
      </c>
      <c r="S154" s="129">
        <v>5.4462</v>
      </c>
      <c r="T154" s="129">
        <v>3.8261</v>
      </c>
    </row>
    <row r="155" spans="1:20" ht="12.75">
      <c r="A155" s="128" t="s">
        <v>64</v>
      </c>
      <c r="B155" s="128" t="s">
        <v>236</v>
      </c>
      <c r="C155" s="129">
        <v>2874.436</v>
      </c>
      <c r="D155" s="130" t="s">
        <v>42</v>
      </c>
      <c r="E155" s="129">
        <v>0.0459</v>
      </c>
      <c r="F155" s="130" t="s">
        <v>42</v>
      </c>
      <c r="G155" s="130" t="s">
        <v>42</v>
      </c>
      <c r="H155" s="129">
        <v>0</v>
      </c>
      <c r="I155" s="130" t="s">
        <v>42</v>
      </c>
      <c r="J155" s="129">
        <v>0</v>
      </c>
      <c r="K155" s="129">
        <v>0.2843</v>
      </c>
      <c r="L155" s="129">
        <v>0.0082</v>
      </c>
      <c r="M155" s="129">
        <v>0.0001</v>
      </c>
      <c r="N155" s="129">
        <v>0.0271</v>
      </c>
      <c r="O155" s="129">
        <v>2.7648</v>
      </c>
      <c r="P155" s="130" t="s">
        <v>42</v>
      </c>
      <c r="Q155" s="130" t="s">
        <v>42</v>
      </c>
      <c r="R155" s="129">
        <v>0.0617</v>
      </c>
      <c r="S155" s="130" t="s">
        <v>42</v>
      </c>
      <c r="T155" s="129">
        <v>0.0251</v>
      </c>
    </row>
    <row r="156" spans="1:20" ht="12.75">
      <c r="A156" s="128" t="s">
        <v>63</v>
      </c>
      <c r="B156" s="128" t="s">
        <v>237</v>
      </c>
      <c r="C156" s="129">
        <v>16207.2453</v>
      </c>
      <c r="D156" s="130" t="s">
        <v>42</v>
      </c>
      <c r="E156" s="130" t="s">
        <v>42</v>
      </c>
      <c r="F156" s="130" t="s">
        <v>42</v>
      </c>
      <c r="G156" s="129">
        <v>0</v>
      </c>
      <c r="H156" s="129">
        <v>0</v>
      </c>
      <c r="I156" s="130" t="s">
        <v>42</v>
      </c>
      <c r="J156" s="129">
        <v>0</v>
      </c>
      <c r="K156" s="129">
        <v>0.0061</v>
      </c>
      <c r="L156" s="129">
        <v>0.0002</v>
      </c>
      <c r="M156" s="130" t="s">
        <v>42</v>
      </c>
      <c r="N156" s="129">
        <v>0.0003</v>
      </c>
      <c r="O156" s="130" t="s">
        <v>42</v>
      </c>
      <c r="P156" s="129">
        <v>0.0599</v>
      </c>
      <c r="Q156" s="130" t="s">
        <v>42</v>
      </c>
      <c r="R156" s="129">
        <v>0</v>
      </c>
      <c r="S156" s="129">
        <v>0</v>
      </c>
      <c r="T156" s="129">
        <v>0.0003</v>
      </c>
    </row>
    <row r="157" spans="1:20" ht="12.75">
      <c r="A157" s="128" t="s">
        <v>62</v>
      </c>
      <c r="B157" s="128" t="s">
        <v>238</v>
      </c>
      <c r="C157" s="129">
        <v>32542.0311</v>
      </c>
      <c r="D157" s="129">
        <v>0.0713</v>
      </c>
      <c r="E157" s="129">
        <v>0.1054</v>
      </c>
      <c r="F157" s="129">
        <v>0.0313</v>
      </c>
      <c r="G157" s="129">
        <v>0.0179</v>
      </c>
      <c r="H157" s="129">
        <v>0.1871</v>
      </c>
      <c r="I157" s="129">
        <v>0.0641</v>
      </c>
      <c r="J157" s="129">
        <v>1.5119</v>
      </c>
      <c r="K157" s="129">
        <v>0.3092</v>
      </c>
      <c r="L157" s="129">
        <v>0.1796</v>
      </c>
      <c r="M157" s="129">
        <v>0.0963</v>
      </c>
      <c r="N157" s="129">
        <v>0.0812</v>
      </c>
      <c r="O157" s="129">
        <v>0.348</v>
      </c>
      <c r="P157" s="129">
        <v>0.1858</v>
      </c>
      <c r="Q157" s="129">
        <v>0.0404</v>
      </c>
      <c r="R157" s="129">
        <v>0.497</v>
      </c>
      <c r="S157" s="129">
        <v>0.0681</v>
      </c>
      <c r="T157" s="129">
        <v>1.3321</v>
      </c>
    </row>
    <row r="158" spans="1:20" ht="12.75">
      <c r="A158" s="128" t="s">
        <v>61</v>
      </c>
      <c r="B158" s="128" t="s">
        <v>239</v>
      </c>
      <c r="C158" s="129">
        <v>53113.7492</v>
      </c>
      <c r="D158" s="129">
        <v>1.7213</v>
      </c>
      <c r="E158" s="129">
        <v>0.4118</v>
      </c>
      <c r="F158" s="129">
        <v>3.1762</v>
      </c>
      <c r="G158" s="129">
        <v>0.0103</v>
      </c>
      <c r="H158" s="129">
        <v>0.8674</v>
      </c>
      <c r="I158" s="129">
        <v>0.7813</v>
      </c>
      <c r="J158" s="129">
        <v>30.4283</v>
      </c>
      <c r="K158" s="129">
        <v>3.2402</v>
      </c>
      <c r="L158" s="129">
        <v>0.4597</v>
      </c>
      <c r="M158" s="129">
        <v>0.0409</v>
      </c>
      <c r="N158" s="129">
        <v>0.7348</v>
      </c>
      <c r="O158" s="129">
        <v>0.8929</v>
      </c>
      <c r="P158" s="129">
        <v>0.3328</v>
      </c>
      <c r="Q158" s="129">
        <v>0.3121</v>
      </c>
      <c r="R158" s="129">
        <v>0.3451</v>
      </c>
      <c r="S158" s="129">
        <v>0.0514</v>
      </c>
      <c r="T158" s="129">
        <v>0.6806</v>
      </c>
    </row>
    <row r="159" spans="1:20" ht="12">
      <c r="A159" s="65"/>
      <c r="B159" s="65"/>
      <c r="C159" s="65"/>
      <c r="D159" s="65"/>
      <c r="E159" s="65"/>
      <c r="F159" s="65"/>
      <c r="G159" s="65"/>
      <c r="H159" s="65"/>
      <c r="I159" s="65"/>
      <c r="J159" s="65"/>
      <c r="K159" s="65"/>
      <c r="L159" s="65"/>
      <c r="M159" s="65"/>
      <c r="N159" s="65"/>
      <c r="O159" s="65"/>
      <c r="P159" s="65"/>
      <c r="Q159" s="65"/>
      <c r="R159" s="65"/>
      <c r="S159" s="65"/>
      <c r="T159" s="65"/>
    </row>
    <row r="160" spans="1:20" ht="12.75">
      <c r="A160" s="126" t="s">
        <v>50</v>
      </c>
      <c r="B160" s="65"/>
      <c r="C160" s="65"/>
      <c r="D160" s="65"/>
      <c r="E160" s="65"/>
      <c r="F160" s="65"/>
      <c r="G160" s="65"/>
      <c r="H160" s="65"/>
      <c r="I160" s="65"/>
      <c r="J160" s="65"/>
      <c r="K160" s="65"/>
      <c r="L160" s="65"/>
      <c r="M160" s="65"/>
      <c r="N160" s="65"/>
      <c r="O160" s="65"/>
      <c r="P160" s="65"/>
      <c r="Q160" s="65"/>
      <c r="R160" s="65"/>
      <c r="S160" s="65"/>
      <c r="T160" s="65"/>
    </row>
    <row r="161" spans="1:20" ht="12.75">
      <c r="A161" s="126" t="s">
        <v>42</v>
      </c>
      <c r="B161" s="126" t="s">
        <v>49</v>
      </c>
      <c r="C161" s="65"/>
      <c r="D161" s="65"/>
      <c r="E161" s="65"/>
      <c r="F161" s="65"/>
      <c r="G161" s="65"/>
      <c r="H161" s="65"/>
      <c r="I161" s="65"/>
      <c r="J161" s="65"/>
      <c r="K161" s="65"/>
      <c r="L161" s="65"/>
      <c r="M161" s="65"/>
      <c r="N161" s="65"/>
      <c r="O161" s="65"/>
      <c r="P161" s="65"/>
      <c r="Q161" s="65"/>
      <c r="R161" s="65"/>
      <c r="S161" s="65"/>
      <c r="T161" s="65"/>
    </row>
    <row r="162" spans="1:20" ht="12">
      <c r="A162" s="65"/>
      <c r="B162" s="65"/>
      <c r="C162" s="65"/>
      <c r="D162" s="65"/>
      <c r="E162" s="65"/>
      <c r="F162" s="65"/>
      <c r="G162" s="65"/>
      <c r="H162" s="65"/>
      <c r="I162" s="65"/>
      <c r="J162" s="65"/>
      <c r="K162" s="65"/>
      <c r="L162" s="65"/>
      <c r="M162" s="65"/>
      <c r="N162" s="65"/>
      <c r="O162" s="65"/>
      <c r="P162" s="65"/>
      <c r="Q162" s="65"/>
      <c r="R162" s="65"/>
      <c r="S162" s="65"/>
      <c r="T162" s="65"/>
    </row>
    <row r="163" spans="1:20" ht="12.75">
      <c r="A163" s="126" t="s">
        <v>200</v>
      </c>
      <c r="B163" s="126" t="s">
        <v>331</v>
      </c>
      <c r="C163" s="65"/>
      <c r="D163" s="65"/>
      <c r="E163" s="65"/>
      <c r="F163" s="65"/>
      <c r="G163" s="65"/>
      <c r="H163" s="65"/>
      <c r="I163" s="65"/>
      <c r="J163" s="65"/>
      <c r="K163" s="65"/>
      <c r="L163" s="65"/>
      <c r="M163" s="65"/>
      <c r="N163" s="65"/>
      <c r="O163" s="65"/>
      <c r="P163" s="65"/>
      <c r="Q163" s="65"/>
      <c r="R163" s="65"/>
      <c r="S163" s="65"/>
      <c r="T163" s="65"/>
    </row>
    <row r="164" spans="1:20" ht="12.75">
      <c r="A164" s="126" t="s">
        <v>204</v>
      </c>
      <c r="B164" s="126" t="s">
        <v>205</v>
      </c>
      <c r="C164" s="65"/>
      <c r="D164" s="65"/>
      <c r="E164" s="65"/>
      <c r="F164" s="65"/>
      <c r="G164" s="65"/>
      <c r="H164" s="65"/>
      <c r="I164" s="65"/>
      <c r="J164" s="65"/>
      <c r="K164" s="65"/>
      <c r="L164" s="65"/>
      <c r="M164" s="65"/>
      <c r="N164" s="65"/>
      <c r="O164" s="65"/>
      <c r="P164" s="65"/>
      <c r="Q164" s="65"/>
      <c r="R164" s="65"/>
      <c r="S164" s="65"/>
      <c r="T164" s="65"/>
    </row>
    <row r="165" spans="1:20" ht="12.75">
      <c r="A165" s="126" t="s">
        <v>202</v>
      </c>
      <c r="B165" s="126" t="s">
        <v>296</v>
      </c>
      <c r="C165" s="65"/>
      <c r="D165" s="65"/>
      <c r="E165" s="65"/>
      <c r="F165" s="65"/>
      <c r="G165" s="65"/>
      <c r="H165" s="65"/>
      <c r="I165" s="65"/>
      <c r="J165" s="65"/>
      <c r="K165" s="65"/>
      <c r="L165" s="65"/>
      <c r="M165" s="65"/>
      <c r="N165" s="65"/>
      <c r="O165" s="65"/>
      <c r="P165" s="65"/>
      <c r="Q165" s="65"/>
      <c r="R165" s="65"/>
      <c r="S165" s="65"/>
      <c r="T165" s="65"/>
    </row>
    <row r="166" spans="1:20" ht="12.75">
      <c r="A166" s="126" t="s">
        <v>206</v>
      </c>
      <c r="B166" s="126" t="s">
        <v>207</v>
      </c>
      <c r="C166" s="65"/>
      <c r="D166" s="65"/>
      <c r="E166" s="65"/>
      <c r="F166" s="65"/>
      <c r="G166" s="65"/>
      <c r="H166" s="65"/>
      <c r="I166" s="65"/>
      <c r="J166" s="65"/>
      <c r="K166" s="65"/>
      <c r="L166" s="65"/>
      <c r="M166" s="65"/>
      <c r="N166" s="65"/>
      <c r="O166" s="65"/>
      <c r="P166" s="65"/>
      <c r="Q166" s="65"/>
      <c r="R166" s="65"/>
      <c r="S166" s="65"/>
      <c r="T166" s="65"/>
    </row>
    <row r="167" spans="1:20" ht="12">
      <c r="A167" s="65"/>
      <c r="B167" s="65"/>
      <c r="C167" s="65"/>
      <c r="D167" s="65"/>
      <c r="E167" s="65"/>
      <c r="F167" s="65"/>
      <c r="G167" s="65"/>
      <c r="H167" s="65"/>
      <c r="I167" s="65"/>
      <c r="J167" s="65"/>
      <c r="K167" s="65"/>
      <c r="L167" s="65"/>
      <c r="M167" s="65"/>
      <c r="N167" s="65"/>
      <c r="O167" s="65"/>
      <c r="P167" s="65"/>
      <c r="Q167" s="65"/>
      <c r="R167" s="65"/>
      <c r="S167" s="65"/>
      <c r="T167" s="65"/>
    </row>
    <row r="168" spans="1:20" ht="12.75">
      <c r="A168" s="128" t="s">
        <v>209</v>
      </c>
      <c r="B168" s="128" t="s">
        <v>210</v>
      </c>
      <c r="C168" s="128" t="s">
        <v>190</v>
      </c>
      <c r="D168" s="128" t="s">
        <v>314</v>
      </c>
      <c r="E168" s="128" t="s">
        <v>315</v>
      </c>
      <c r="F168" s="128" t="s">
        <v>316</v>
      </c>
      <c r="G168" s="128" t="s">
        <v>317</v>
      </c>
      <c r="H168" s="128" t="s">
        <v>318</v>
      </c>
      <c r="I168" s="128" t="s">
        <v>319</v>
      </c>
      <c r="J168" s="128" t="s">
        <v>320</v>
      </c>
      <c r="K168" s="128" t="s">
        <v>321</v>
      </c>
      <c r="L168" s="128" t="s">
        <v>322</v>
      </c>
      <c r="M168" s="128" t="s">
        <v>323</v>
      </c>
      <c r="N168" s="128" t="s">
        <v>324</v>
      </c>
      <c r="O168" s="128" t="s">
        <v>325</v>
      </c>
      <c r="P168" s="128" t="s">
        <v>326</v>
      </c>
      <c r="Q168" s="128" t="s">
        <v>327</v>
      </c>
      <c r="R168" s="128" t="s">
        <v>328</v>
      </c>
      <c r="S168" s="128" t="s">
        <v>329</v>
      </c>
      <c r="T168" s="128" t="s">
        <v>330</v>
      </c>
    </row>
    <row r="169" spans="1:20" ht="12.75">
      <c r="A169" s="128" t="s">
        <v>89</v>
      </c>
      <c r="B169" s="128" t="s">
        <v>211</v>
      </c>
      <c r="C169" s="129">
        <v>3285074908.907</v>
      </c>
      <c r="D169" s="129">
        <v>3618879.376</v>
      </c>
      <c r="E169" s="129">
        <v>1102007.946</v>
      </c>
      <c r="F169" s="129">
        <v>1059010.888</v>
      </c>
      <c r="G169" s="129">
        <v>1394012.283</v>
      </c>
      <c r="H169" s="129">
        <v>673940.094</v>
      </c>
      <c r="I169" s="129">
        <v>1229217.926</v>
      </c>
      <c r="J169" s="129">
        <v>354197.948</v>
      </c>
      <c r="K169" s="129">
        <v>5435925.586</v>
      </c>
      <c r="L169" s="129">
        <v>2282306.459</v>
      </c>
      <c r="M169" s="129">
        <v>2379393.446</v>
      </c>
      <c r="N169" s="129">
        <v>2053997.467</v>
      </c>
      <c r="O169" s="129">
        <v>4611507.614</v>
      </c>
      <c r="P169" s="129">
        <v>1975469.964</v>
      </c>
      <c r="Q169" s="129">
        <v>1160356.912</v>
      </c>
      <c r="R169" s="129">
        <v>2628407.187</v>
      </c>
      <c r="S169" s="129">
        <v>2008504.791</v>
      </c>
      <c r="T169" s="129">
        <v>3954078.387</v>
      </c>
    </row>
    <row r="170" spans="1:20" ht="12.75">
      <c r="A170" s="128" t="s">
        <v>88</v>
      </c>
      <c r="B170" s="128" t="s">
        <v>212</v>
      </c>
      <c r="C170" s="129">
        <v>233621784.325</v>
      </c>
      <c r="D170" s="129">
        <v>126443.623</v>
      </c>
      <c r="E170" s="129">
        <v>84484.122</v>
      </c>
      <c r="F170" s="129">
        <v>57827.666</v>
      </c>
      <c r="G170" s="129">
        <v>68199.525</v>
      </c>
      <c r="H170" s="129">
        <v>69776.532</v>
      </c>
      <c r="I170" s="129">
        <v>58329.147</v>
      </c>
      <c r="J170" s="129">
        <v>79920.481</v>
      </c>
      <c r="K170" s="129">
        <v>293931.802</v>
      </c>
      <c r="L170" s="129">
        <v>107440.333</v>
      </c>
      <c r="M170" s="129">
        <v>96789.295</v>
      </c>
      <c r="N170" s="129">
        <v>107220.95</v>
      </c>
      <c r="O170" s="129">
        <v>257036.687</v>
      </c>
      <c r="P170" s="129">
        <v>106323.227</v>
      </c>
      <c r="Q170" s="129">
        <v>64717.685</v>
      </c>
      <c r="R170" s="129">
        <v>133343.607</v>
      </c>
      <c r="S170" s="129">
        <v>131361.597</v>
      </c>
      <c r="T170" s="129">
        <v>245826.873</v>
      </c>
    </row>
    <row r="171" spans="1:20" ht="12.75">
      <c r="A171" s="128" t="s">
        <v>87</v>
      </c>
      <c r="B171" s="128" t="s">
        <v>213</v>
      </c>
      <c r="C171" s="129">
        <v>19331136.25</v>
      </c>
      <c r="D171" s="129">
        <v>13430.65</v>
      </c>
      <c r="E171" s="129">
        <v>3123.986</v>
      </c>
      <c r="F171" s="129">
        <v>1242.494</v>
      </c>
      <c r="G171" s="129">
        <v>3649.434</v>
      </c>
      <c r="H171" s="129">
        <v>2545.067</v>
      </c>
      <c r="I171" s="129">
        <v>3804.18</v>
      </c>
      <c r="J171" s="129">
        <v>151.811</v>
      </c>
      <c r="K171" s="129">
        <v>12448.532</v>
      </c>
      <c r="L171" s="129">
        <v>5938.176</v>
      </c>
      <c r="M171" s="129">
        <v>6694.984</v>
      </c>
      <c r="N171" s="129">
        <v>6960.74</v>
      </c>
      <c r="O171" s="129">
        <v>17080.176</v>
      </c>
      <c r="P171" s="129">
        <v>2512.146</v>
      </c>
      <c r="Q171" s="129">
        <v>3592.926</v>
      </c>
      <c r="R171" s="129">
        <v>9545.134</v>
      </c>
      <c r="S171" s="129">
        <v>10438.545</v>
      </c>
      <c r="T171" s="129">
        <v>6355.007</v>
      </c>
    </row>
    <row r="172" spans="1:20" ht="12.75">
      <c r="A172" s="128" t="s">
        <v>86</v>
      </c>
      <c r="B172" s="128" t="s">
        <v>214</v>
      </c>
      <c r="C172" s="129">
        <v>112759581.03</v>
      </c>
      <c r="D172" s="129">
        <v>106121.615</v>
      </c>
      <c r="E172" s="129">
        <v>39176.257</v>
      </c>
      <c r="F172" s="129">
        <v>43534.305</v>
      </c>
      <c r="G172" s="129">
        <v>24599.07</v>
      </c>
      <c r="H172" s="129">
        <v>31244.719</v>
      </c>
      <c r="I172" s="129">
        <v>47214.932</v>
      </c>
      <c r="J172" s="129">
        <v>1713.296</v>
      </c>
      <c r="K172" s="129">
        <v>116667.916</v>
      </c>
      <c r="L172" s="129">
        <v>36031.388</v>
      </c>
      <c r="M172" s="129">
        <v>134103.594</v>
      </c>
      <c r="N172" s="129">
        <v>35793.763</v>
      </c>
      <c r="O172" s="129">
        <v>113136.742</v>
      </c>
      <c r="P172" s="129">
        <v>75761.068</v>
      </c>
      <c r="Q172" s="129">
        <v>29036.259</v>
      </c>
      <c r="R172" s="129">
        <v>57929.002</v>
      </c>
      <c r="S172" s="129">
        <v>47311.445</v>
      </c>
      <c r="T172" s="129">
        <v>57683.764</v>
      </c>
    </row>
    <row r="173" spans="1:20" ht="12.75">
      <c r="A173" s="128" t="s">
        <v>85</v>
      </c>
      <c r="B173" s="128" t="s">
        <v>215</v>
      </c>
      <c r="C173" s="129">
        <v>57655597.791</v>
      </c>
      <c r="D173" s="129">
        <v>58396.902</v>
      </c>
      <c r="E173" s="129">
        <v>18600.662</v>
      </c>
      <c r="F173" s="129">
        <v>31850.584</v>
      </c>
      <c r="G173" s="129">
        <v>34982.232</v>
      </c>
      <c r="H173" s="129">
        <v>11935.96</v>
      </c>
      <c r="I173" s="129">
        <v>27646.626</v>
      </c>
      <c r="J173" s="129">
        <v>11606.252</v>
      </c>
      <c r="K173" s="129">
        <v>112711.082</v>
      </c>
      <c r="L173" s="129">
        <v>37874.369</v>
      </c>
      <c r="M173" s="129">
        <v>63177.275</v>
      </c>
      <c r="N173" s="129">
        <v>68249.435</v>
      </c>
      <c r="O173" s="129">
        <v>71706.625</v>
      </c>
      <c r="P173" s="129">
        <v>45264.525</v>
      </c>
      <c r="Q173" s="129">
        <v>33369.936</v>
      </c>
      <c r="R173" s="129">
        <v>66262.799</v>
      </c>
      <c r="S173" s="129">
        <v>24631.591</v>
      </c>
      <c r="T173" s="129">
        <v>67986.521</v>
      </c>
    </row>
    <row r="174" spans="1:20" ht="12.75">
      <c r="A174" s="128" t="s">
        <v>84</v>
      </c>
      <c r="B174" s="128" t="s">
        <v>216</v>
      </c>
      <c r="C174" s="129">
        <v>682237937.233</v>
      </c>
      <c r="D174" s="129">
        <v>1316628.065</v>
      </c>
      <c r="E174" s="129">
        <v>223843.501</v>
      </c>
      <c r="F174" s="129">
        <v>252478.333</v>
      </c>
      <c r="G174" s="129">
        <v>384826.115</v>
      </c>
      <c r="H174" s="129">
        <v>184049.875</v>
      </c>
      <c r="I174" s="129">
        <v>498018.589</v>
      </c>
      <c r="J174" s="129">
        <v>66374.563</v>
      </c>
      <c r="K174" s="129">
        <v>1513317.504</v>
      </c>
      <c r="L174" s="129">
        <v>621093.339</v>
      </c>
      <c r="M174" s="129">
        <v>613962.833</v>
      </c>
      <c r="N174" s="129">
        <v>552517.569</v>
      </c>
      <c r="O174" s="129">
        <v>1048700.319</v>
      </c>
      <c r="P174" s="129">
        <v>606229.308</v>
      </c>
      <c r="Q174" s="129">
        <v>341467.404</v>
      </c>
      <c r="R174" s="129">
        <v>776144.065</v>
      </c>
      <c r="S174" s="129">
        <v>638131.608</v>
      </c>
      <c r="T174" s="129">
        <v>948677.359</v>
      </c>
    </row>
    <row r="175" spans="1:20" ht="12.75">
      <c r="A175" s="128" t="s">
        <v>83</v>
      </c>
      <c r="B175" s="128" t="s">
        <v>217</v>
      </c>
      <c r="C175" s="129">
        <v>11971537.02</v>
      </c>
      <c r="D175" s="129">
        <v>17744.082</v>
      </c>
      <c r="E175" s="129">
        <v>2783.389</v>
      </c>
      <c r="F175" s="129">
        <v>3803.896</v>
      </c>
      <c r="G175" s="129">
        <v>3867.924</v>
      </c>
      <c r="H175" s="129">
        <v>2703.402</v>
      </c>
      <c r="I175" s="129">
        <v>5530.154</v>
      </c>
      <c r="J175" s="129">
        <v>475.83</v>
      </c>
      <c r="K175" s="129">
        <v>15877.652</v>
      </c>
      <c r="L175" s="129">
        <v>6154.875</v>
      </c>
      <c r="M175" s="129">
        <v>14491.262</v>
      </c>
      <c r="N175" s="129">
        <v>6541.008</v>
      </c>
      <c r="O175" s="129">
        <v>17654.295</v>
      </c>
      <c r="P175" s="129">
        <v>9561.349</v>
      </c>
      <c r="Q175" s="129">
        <v>6476.829</v>
      </c>
      <c r="R175" s="129">
        <v>13736.762</v>
      </c>
      <c r="S175" s="129">
        <v>6721.45</v>
      </c>
      <c r="T175" s="129">
        <v>9965.49</v>
      </c>
    </row>
    <row r="176" spans="1:20" ht="12.75">
      <c r="A176" s="128" t="s">
        <v>82</v>
      </c>
      <c r="B176" s="128" t="s">
        <v>218</v>
      </c>
      <c r="C176" s="129">
        <v>54201386.282</v>
      </c>
      <c r="D176" s="129">
        <v>50137.866</v>
      </c>
      <c r="E176" s="129">
        <v>28133.946</v>
      </c>
      <c r="F176" s="129">
        <v>23403.833</v>
      </c>
      <c r="G176" s="129">
        <v>24237.52</v>
      </c>
      <c r="H176" s="129">
        <v>17888.971</v>
      </c>
      <c r="I176" s="129">
        <v>9727.797</v>
      </c>
      <c r="J176" s="129">
        <v>6189.072</v>
      </c>
      <c r="K176" s="129">
        <v>65273.938</v>
      </c>
      <c r="L176" s="129">
        <v>13477.491</v>
      </c>
      <c r="M176" s="129">
        <v>17787.755</v>
      </c>
      <c r="N176" s="129">
        <v>29351.615</v>
      </c>
      <c r="O176" s="129">
        <v>46221.269</v>
      </c>
      <c r="P176" s="129">
        <v>31745.915</v>
      </c>
      <c r="Q176" s="129">
        <v>11510.742</v>
      </c>
      <c r="R176" s="129">
        <v>61889.718</v>
      </c>
      <c r="S176" s="129">
        <v>13257.309</v>
      </c>
      <c r="T176" s="129">
        <v>44424.095</v>
      </c>
    </row>
    <row r="177" spans="1:20" ht="12.75">
      <c r="A177" s="128" t="s">
        <v>81</v>
      </c>
      <c r="B177" s="128" t="s">
        <v>219</v>
      </c>
      <c r="C177" s="129">
        <v>26186528.494</v>
      </c>
      <c r="D177" s="129">
        <v>10596.771</v>
      </c>
      <c r="E177" s="129">
        <v>5119.349</v>
      </c>
      <c r="F177" s="129">
        <v>3701.473</v>
      </c>
      <c r="G177" s="129">
        <v>3986.318</v>
      </c>
      <c r="H177" s="129">
        <v>3338.74</v>
      </c>
      <c r="I177" s="129">
        <v>143.798</v>
      </c>
      <c r="J177" s="129">
        <v>418.81</v>
      </c>
      <c r="K177" s="129">
        <v>29717.08</v>
      </c>
      <c r="L177" s="129">
        <v>29438.367</v>
      </c>
      <c r="M177" s="129">
        <v>4671.041</v>
      </c>
      <c r="N177" s="129">
        <v>11109.147</v>
      </c>
      <c r="O177" s="129">
        <v>12877.336</v>
      </c>
      <c r="P177" s="129">
        <v>2059.728</v>
      </c>
      <c r="Q177" s="129">
        <v>1577.521</v>
      </c>
      <c r="R177" s="129">
        <v>12259.691</v>
      </c>
      <c r="S177" s="129">
        <v>2888.785</v>
      </c>
      <c r="T177" s="129">
        <v>12464.01</v>
      </c>
    </row>
    <row r="178" spans="1:20" ht="12.75">
      <c r="A178" s="128" t="s">
        <v>80</v>
      </c>
      <c r="B178" s="128" t="s">
        <v>220</v>
      </c>
      <c r="C178" s="129">
        <v>186039906.835</v>
      </c>
      <c r="D178" s="129">
        <v>70234.651</v>
      </c>
      <c r="E178" s="129">
        <v>23713.751</v>
      </c>
      <c r="F178" s="129">
        <v>12223.795</v>
      </c>
      <c r="G178" s="129">
        <v>30822.234</v>
      </c>
      <c r="H178" s="129">
        <v>8454.667</v>
      </c>
      <c r="I178" s="129">
        <v>3309.314</v>
      </c>
      <c r="J178" s="129">
        <v>13430.769</v>
      </c>
      <c r="K178" s="129">
        <v>45894.54</v>
      </c>
      <c r="L178" s="129">
        <v>125303.419</v>
      </c>
      <c r="M178" s="129">
        <v>89567.937</v>
      </c>
      <c r="N178" s="129">
        <v>75173.44</v>
      </c>
      <c r="O178" s="129">
        <v>110769.746</v>
      </c>
      <c r="P178" s="129">
        <v>45685.381</v>
      </c>
      <c r="Q178" s="129">
        <v>10341.455</v>
      </c>
      <c r="R178" s="129">
        <v>175983.215</v>
      </c>
      <c r="S178" s="129">
        <v>9095.066</v>
      </c>
      <c r="T178" s="129">
        <v>185547.831</v>
      </c>
    </row>
    <row r="179" spans="1:20" ht="12.75">
      <c r="A179" s="128" t="s">
        <v>79</v>
      </c>
      <c r="B179" s="128" t="s">
        <v>221</v>
      </c>
      <c r="C179" s="129">
        <v>381419744.067</v>
      </c>
      <c r="D179" s="129">
        <v>261294.817</v>
      </c>
      <c r="E179" s="129">
        <v>136848.222</v>
      </c>
      <c r="F179" s="129">
        <v>86883.704</v>
      </c>
      <c r="G179" s="129">
        <v>130723.949</v>
      </c>
      <c r="H179" s="129">
        <v>85508.504</v>
      </c>
      <c r="I179" s="129">
        <v>75934.174</v>
      </c>
      <c r="J179" s="129">
        <v>28162.289</v>
      </c>
      <c r="K179" s="129">
        <v>707916.794</v>
      </c>
      <c r="L179" s="129">
        <v>363946.43</v>
      </c>
      <c r="M179" s="129">
        <v>283629.96</v>
      </c>
      <c r="N179" s="129">
        <v>384506.912</v>
      </c>
      <c r="O179" s="129">
        <v>937435.774</v>
      </c>
      <c r="P179" s="129">
        <v>202567.337</v>
      </c>
      <c r="Q179" s="129">
        <v>183181.558</v>
      </c>
      <c r="R179" s="129">
        <v>195566.992</v>
      </c>
      <c r="S179" s="129">
        <v>233718.583</v>
      </c>
      <c r="T179" s="129">
        <v>464564.17</v>
      </c>
    </row>
    <row r="180" spans="1:20" ht="12.75">
      <c r="A180" s="128" t="s">
        <v>78</v>
      </c>
      <c r="B180" s="128" t="s">
        <v>222</v>
      </c>
      <c r="C180" s="129">
        <v>17084662.35</v>
      </c>
      <c r="D180" s="129">
        <v>11292.944</v>
      </c>
      <c r="E180" s="129">
        <v>8389.053</v>
      </c>
      <c r="F180" s="129">
        <v>6903.981</v>
      </c>
      <c r="G180" s="129">
        <v>8950.783</v>
      </c>
      <c r="H180" s="129">
        <v>4753.817</v>
      </c>
      <c r="I180" s="129">
        <v>2038.442</v>
      </c>
      <c r="J180" s="129">
        <v>457.545</v>
      </c>
      <c r="K180" s="129">
        <v>16743.903</v>
      </c>
      <c r="L180" s="129">
        <v>10917.695</v>
      </c>
      <c r="M180" s="129">
        <v>33543.577</v>
      </c>
      <c r="N180" s="129">
        <v>7010.672</v>
      </c>
      <c r="O180" s="129">
        <v>33853.039</v>
      </c>
      <c r="P180" s="129">
        <v>9641.609</v>
      </c>
      <c r="Q180" s="129">
        <v>5147.476</v>
      </c>
      <c r="R180" s="129">
        <v>14978.365</v>
      </c>
      <c r="S180" s="129">
        <v>13233.121</v>
      </c>
      <c r="T180" s="129">
        <v>7781.032</v>
      </c>
    </row>
    <row r="181" spans="1:20" ht="12.75">
      <c r="A181" s="128" t="s">
        <v>77</v>
      </c>
      <c r="B181" s="128" t="s">
        <v>223</v>
      </c>
      <c r="C181" s="129">
        <v>241564522.413</v>
      </c>
      <c r="D181" s="129">
        <v>135012.217</v>
      </c>
      <c r="E181" s="129">
        <v>77108.911</v>
      </c>
      <c r="F181" s="129">
        <v>38626.983</v>
      </c>
      <c r="G181" s="129">
        <v>83808.696</v>
      </c>
      <c r="H181" s="129">
        <v>11107.404</v>
      </c>
      <c r="I181" s="129">
        <v>18791.391</v>
      </c>
      <c r="J181" s="129">
        <v>27696.976</v>
      </c>
      <c r="K181" s="129">
        <v>276843.031</v>
      </c>
      <c r="L181" s="129">
        <v>290919.039</v>
      </c>
      <c r="M181" s="129">
        <v>48172.974</v>
      </c>
      <c r="N181" s="129">
        <v>88825.695</v>
      </c>
      <c r="O181" s="129">
        <v>284696.596</v>
      </c>
      <c r="P181" s="129">
        <v>36111.278</v>
      </c>
      <c r="Q181" s="129">
        <v>42334.135</v>
      </c>
      <c r="R181" s="129">
        <v>57621.546</v>
      </c>
      <c r="S181" s="129">
        <v>135279.617</v>
      </c>
      <c r="T181" s="129">
        <v>253806.81</v>
      </c>
    </row>
    <row r="182" spans="1:20" ht="12.75">
      <c r="A182" s="128" t="s">
        <v>76</v>
      </c>
      <c r="B182" s="128" t="s">
        <v>224</v>
      </c>
      <c r="C182" s="129">
        <v>4948790.632</v>
      </c>
      <c r="D182" s="129">
        <v>689.928</v>
      </c>
      <c r="E182" s="129">
        <v>1307.679</v>
      </c>
      <c r="F182" s="129">
        <v>334.511</v>
      </c>
      <c r="G182" s="129">
        <v>818.737</v>
      </c>
      <c r="H182" s="129">
        <v>770.788</v>
      </c>
      <c r="I182" s="129">
        <v>114.455</v>
      </c>
      <c r="J182" s="129">
        <v>57.691</v>
      </c>
      <c r="K182" s="129">
        <v>4592.808</v>
      </c>
      <c r="L182" s="129">
        <v>6953.194</v>
      </c>
      <c r="M182" s="129">
        <v>3072.764</v>
      </c>
      <c r="N182" s="129">
        <v>3918.985</v>
      </c>
      <c r="O182" s="129">
        <v>1333.773</v>
      </c>
      <c r="P182" s="129">
        <v>3090.655</v>
      </c>
      <c r="Q182" s="129">
        <v>264.743</v>
      </c>
      <c r="R182" s="129">
        <v>7837.11</v>
      </c>
      <c r="S182" s="129">
        <v>3575.619</v>
      </c>
      <c r="T182" s="129">
        <v>2195.542</v>
      </c>
    </row>
    <row r="183" spans="1:20" ht="12.75">
      <c r="A183" s="128" t="s">
        <v>75</v>
      </c>
      <c r="B183" s="128" t="s">
        <v>225</v>
      </c>
      <c r="C183" s="129">
        <v>11815021.558</v>
      </c>
      <c r="D183" s="129">
        <v>21863.484</v>
      </c>
      <c r="E183" s="129">
        <v>4969.653</v>
      </c>
      <c r="F183" s="129">
        <v>4427.45</v>
      </c>
      <c r="G183" s="129">
        <v>5944.073</v>
      </c>
      <c r="H183" s="129">
        <v>6312.38</v>
      </c>
      <c r="I183" s="129">
        <v>5400.309</v>
      </c>
      <c r="J183" s="129">
        <v>4556.485</v>
      </c>
      <c r="K183" s="129">
        <v>17881.935</v>
      </c>
      <c r="L183" s="129">
        <v>6353.12</v>
      </c>
      <c r="M183" s="129">
        <v>22799.031</v>
      </c>
      <c r="N183" s="129">
        <v>11390.049</v>
      </c>
      <c r="O183" s="129">
        <v>23048.873</v>
      </c>
      <c r="P183" s="129">
        <v>7922.931</v>
      </c>
      <c r="Q183" s="129">
        <v>6777.519</v>
      </c>
      <c r="R183" s="129">
        <v>20716.129</v>
      </c>
      <c r="S183" s="129">
        <v>10762.549</v>
      </c>
      <c r="T183" s="129">
        <v>17257.542</v>
      </c>
    </row>
    <row r="184" spans="1:20" ht="12.75">
      <c r="A184" s="128" t="s">
        <v>74</v>
      </c>
      <c r="B184" s="128" t="s">
        <v>226</v>
      </c>
      <c r="C184" s="129">
        <v>20143903.879</v>
      </c>
      <c r="D184" s="129">
        <v>44378.128</v>
      </c>
      <c r="E184" s="129">
        <v>8382.753</v>
      </c>
      <c r="F184" s="129">
        <v>14178.895</v>
      </c>
      <c r="G184" s="129">
        <v>14420.627</v>
      </c>
      <c r="H184" s="129">
        <v>6205.782</v>
      </c>
      <c r="I184" s="129">
        <v>9073.813</v>
      </c>
      <c r="J184" s="129">
        <v>791.237</v>
      </c>
      <c r="K184" s="129">
        <v>46373.819</v>
      </c>
      <c r="L184" s="129">
        <v>9303.959</v>
      </c>
      <c r="M184" s="129">
        <v>22956.35</v>
      </c>
      <c r="N184" s="129">
        <v>15230.587</v>
      </c>
      <c r="O184" s="129">
        <v>38110.321</v>
      </c>
      <c r="P184" s="129">
        <v>17641.327</v>
      </c>
      <c r="Q184" s="129">
        <v>11817.327</v>
      </c>
      <c r="R184" s="129">
        <v>65158.219</v>
      </c>
      <c r="S184" s="129">
        <v>60466.603</v>
      </c>
      <c r="T184" s="129">
        <v>63791.641</v>
      </c>
    </row>
    <row r="185" spans="1:20" ht="12.75">
      <c r="A185" s="128" t="s">
        <v>72</v>
      </c>
      <c r="B185" s="128" t="s">
        <v>227</v>
      </c>
      <c r="C185" s="129">
        <v>16858757.445</v>
      </c>
      <c r="D185" s="129">
        <v>13403.429</v>
      </c>
      <c r="E185" s="129">
        <v>6517.817</v>
      </c>
      <c r="F185" s="129">
        <v>3804.507</v>
      </c>
      <c r="G185" s="129">
        <v>6110.441</v>
      </c>
      <c r="H185" s="129">
        <v>4984.998</v>
      </c>
      <c r="I185" s="129">
        <v>2422.642</v>
      </c>
      <c r="J185" s="129">
        <v>1801.182</v>
      </c>
      <c r="K185" s="129">
        <v>28661.635</v>
      </c>
      <c r="L185" s="129">
        <v>14731.016</v>
      </c>
      <c r="M185" s="129">
        <v>8120.676</v>
      </c>
      <c r="N185" s="129">
        <v>9123.023</v>
      </c>
      <c r="O185" s="129">
        <v>14246.837</v>
      </c>
      <c r="P185" s="129">
        <v>7520.708</v>
      </c>
      <c r="Q185" s="129">
        <v>5461.822</v>
      </c>
      <c r="R185" s="129">
        <v>9966.23</v>
      </c>
      <c r="S185" s="129">
        <v>8174.074</v>
      </c>
      <c r="T185" s="129">
        <v>18431.632</v>
      </c>
    </row>
    <row r="186" spans="1:20" ht="12.75">
      <c r="A186" s="128" t="s">
        <v>71</v>
      </c>
      <c r="B186" s="128" t="s">
        <v>228</v>
      </c>
      <c r="C186" s="129">
        <v>72396645.98</v>
      </c>
      <c r="D186" s="129">
        <v>19708.846</v>
      </c>
      <c r="E186" s="129">
        <v>9147.681</v>
      </c>
      <c r="F186" s="129">
        <v>14142.5</v>
      </c>
      <c r="G186" s="129">
        <v>13320.828</v>
      </c>
      <c r="H186" s="129">
        <v>9267.097</v>
      </c>
      <c r="I186" s="129">
        <v>8707.064</v>
      </c>
      <c r="J186" s="129">
        <v>245.566</v>
      </c>
      <c r="K186" s="129">
        <v>16225.136</v>
      </c>
      <c r="L186" s="129">
        <v>11014.884</v>
      </c>
      <c r="M186" s="129">
        <v>47062.03</v>
      </c>
      <c r="N186" s="129">
        <v>9787.792</v>
      </c>
      <c r="O186" s="129">
        <v>42410.886</v>
      </c>
      <c r="P186" s="129">
        <v>12274.134</v>
      </c>
      <c r="Q186" s="129">
        <v>4342.741</v>
      </c>
      <c r="R186" s="129">
        <v>10762.608</v>
      </c>
      <c r="S186" s="129">
        <v>12033.827</v>
      </c>
      <c r="T186" s="129">
        <v>15635.292</v>
      </c>
    </row>
    <row r="187" spans="1:20" ht="12.75">
      <c r="A187" s="128" t="s">
        <v>70</v>
      </c>
      <c r="B187" s="128" t="s">
        <v>229</v>
      </c>
      <c r="C187" s="129">
        <v>3202044.138</v>
      </c>
      <c r="D187" s="129">
        <v>2851.155</v>
      </c>
      <c r="E187" s="129">
        <v>1223.964</v>
      </c>
      <c r="F187" s="129">
        <v>541.94</v>
      </c>
      <c r="G187" s="129">
        <v>1039.796</v>
      </c>
      <c r="H187" s="129">
        <v>1192.118</v>
      </c>
      <c r="I187" s="129">
        <v>293.303</v>
      </c>
      <c r="J187" s="129">
        <v>288.255</v>
      </c>
      <c r="K187" s="129">
        <v>4509.287</v>
      </c>
      <c r="L187" s="129">
        <v>3500.904</v>
      </c>
      <c r="M187" s="129">
        <v>1237.312</v>
      </c>
      <c r="N187" s="129">
        <v>1669.042</v>
      </c>
      <c r="O187" s="129">
        <v>3812.179</v>
      </c>
      <c r="P187" s="129">
        <v>2001.003</v>
      </c>
      <c r="Q187" s="129">
        <v>840.417</v>
      </c>
      <c r="R187" s="129">
        <v>4942.278</v>
      </c>
      <c r="S187" s="129">
        <v>2611.506</v>
      </c>
      <c r="T187" s="129">
        <v>2867.631</v>
      </c>
    </row>
    <row r="188" spans="1:20" ht="12.75">
      <c r="A188" s="128" t="s">
        <v>73</v>
      </c>
      <c r="B188" s="128" t="s">
        <v>230</v>
      </c>
      <c r="C188" s="129">
        <v>233818038.33</v>
      </c>
      <c r="D188" s="129">
        <v>255250.127</v>
      </c>
      <c r="E188" s="129">
        <v>103319.319</v>
      </c>
      <c r="F188" s="129">
        <v>110814.33</v>
      </c>
      <c r="G188" s="129">
        <v>119352.431</v>
      </c>
      <c r="H188" s="129">
        <v>47111.077</v>
      </c>
      <c r="I188" s="129">
        <v>117537.589</v>
      </c>
      <c r="J188" s="129">
        <v>46270.109</v>
      </c>
      <c r="K188" s="129">
        <v>483998.031</v>
      </c>
      <c r="L188" s="129">
        <v>127810.755</v>
      </c>
      <c r="M188" s="129">
        <v>192592.097</v>
      </c>
      <c r="N188" s="129">
        <v>120922.129</v>
      </c>
      <c r="O188" s="129">
        <v>247159.395</v>
      </c>
      <c r="P188" s="129">
        <v>108063.022</v>
      </c>
      <c r="Q188" s="129">
        <v>68025.772</v>
      </c>
      <c r="R188" s="129">
        <v>157652.016</v>
      </c>
      <c r="S188" s="129">
        <v>93585.642</v>
      </c>
      <c r="T188" s="129">
        <v>474230.763</v>
      </c>
    </row>
    <row r="189" spans="1:20" ht="12.75">
      <c r="A189" s="128" t="s">
        <v>69</v>
      </c>
      <c r="B189" s="128" t="s">
        <v>231</v>
      </c>
      <c r="C189" s="129">
        <v>120253954.358</v>
      </c>
      <c r="D189" s="129">
        <v>76080.702</v>
      </c>
      <c r="E189" s="129">
        <v>26411.921</v>
      </c>
      <c r="F189" s="129">
        <v>25552.749</v>
      </c>
      <c r="G189" s="129">
        <v>58136.988</v>
      </c>
      <c r="H189" s="129">
        <v>13908.596</v>
      </c>
      <c r="I189" s="129">
        <v>32712.428</v>
      </c>
      <c r="J189" s="129">
        <v>7376.681</v>
      </c>
      <c r="K189" s="129">
        <v>205780.727</v>
      </c>
      <c r="L189" s="129">
        <v>88192.365</v>
      </c>
      <c r="M189" s="129">
        <v>106659.622</v>
      </c>
      <c r="N189" s="129">
        <v>72121.302</v>
      </c>
      <c r="O189" s="129">
        <v>136308.258</v>
      </c>
      <c r="P189" s="129">
        <v>73665.829</v>
      </c>
      <c r="Q189" s="129">
        <v>38079.764</v>
      </c>
      <c r="R189" s="129">
        <v>73230.807</v>
      </c>
      <c r="S189" s="129">
        <v>65731.662</v>
      </c>
      <c r="T189" s="129">
        <v>147594.942</v>
      </c>
    </row>
    <row r="190" spans="1:20" ht="12.75">
      <c r="A190" s="128" t="s">
        <v>68</v>
      </c>
      <c r="B190" s="128" t="s">
        <v>232</v>
      </c>
      <c r="C190" s="129">
        <v>148326201.024</v>
      </c>
      <c r="D190" s="129">
        <v>176779.31</v>
      </c>
      <c r="E190" s="129">
        <v>33057.565</v>
      </c>
      <c r="F190" s="129">
        <v>39892.631</v>
      </c>
      <c r="G190" s="129">
        <v>66031.03</v>
      </c>
      <c r="H190" s="129">
        <v>31994.673</v>
      </c>
      <c r="I190" s="129">
        <v>56432.241</v>
      </c>
      <c r="J190" s="129">
        <v>2841.483</v>
      </c>
      <c r="K190" s="129">
        <v>172834.35</v>
      </c>
      <c r="L190" s="129">
        <v>84991.197</v>
      </c>
      <c r="M190" s="129">
        <v>177168.657</v>
      </c>
      <c r="N190" s="129">
        <v>90226.368</v>
      </c>
      <c r="O190" s="129">
        <v>373309.788</v>
      </c>
      <c r="P190" s="129">
        <v>159207.771</v>
      </c>
      <c r="Q190" s="129">
        <v>66622.173</v>
      </c>
      <c r="R190" s="129">
        <v>55818.409</v>
      </c>
      <c r="S190" s="129">
        <v>155871.627</v>
      </c>
      <c r="T190" s="129">
        <v>124736.168</v>
      </c>
    </row>
    <row r="191" spans="1:20" ht="12.75">
      <c r="A191" s="128" t="s">
        <v>67</v>
      </c>
      <c r="B191" s="128" t="s">
        <v>233</v>
      </c>
      <c r="C191" s="129">
        <v>53193860.481</v>
      </c>
      <c r="D191" s="129">
        <v>36626.049</v>
      </c>
      <c r="E191" s="129">
        <v>35282.939</v>
      </c>
      <c r="F191" s="129">
        <v>17567.776</v>
      </c>
      <c r="G191" s="129">
        <v>5444.643</v>
      </c>
      <c r="H191" s="129">
        <v>10757.992</v>
      </c>
      <c r="I191" s="129">
        <v>3614.518</v>
      </c>
      <c r="J191" s="129">
        <v>12830.584</v>
      </c>
      <c r="K191" s="129">
        <v>55434.978</v>
      </c>
      <c r="L191" s="129">
        <v>39046.445</v>
      </c>
      <c r="M191" s="129">
        <v>62979.672</v>
      </c>
      <c r="N191" s="129">
        <v>53066.376</v>
      </c>
      <c r="O191" s="129">
        <v>57531.975</v>
      </c>
      <c r="P191" s="129">
        <v>33676.409</v>
      </c>
      <c r="Q191" s="129">
        <v>45908.769</v>
      </c>
      <c r="R191" s="129">
        <v>44116.246</v>
      </c>
      <c r="S191" s="129">
        <v>49453.711</v>
      </c>
      <c r="T191" s="129">
        <v>63347.31</v>
      </c>
    </row>
    <row r="192" spans="1:20" ht="12.75">
      <c r="A192" s="128" t="s">
        <v>66</v>
      </c>
      <c r="B192" s="128" t="s">
        <v>234</v>
      </c>
      <c r="C192" s="129">
        <v>57273062.665</v>
      </c>
      <c r="D192" s="129">
        <v>41809.557</v>
      </c>
      <c r="E192" s="129">
        <v>24302.787</v>
      </c>
      <c r="F192" s="129">
        <v>11332.437</v>
      </c>
      <c r="G192" s="129">
        <v>15641.092</v>
      </c>
      <c r="H192" s="129">
        <v>16101.532</v>
      </c>
      <c r="I192" s="129">
        <v>13534.585</v>
      </c>
      <c r="J192" s="129">
        <v>2246.449</v>
      </c>
      <c r="K192" s="129">
        <v>44457.324</v>
      </c>
      <c r="L192" s="129">
        <v>27316.481</v>
      </c>
      <c r="M192" s="129">
        <v>145256.728</v>
      </c>
      <c r="N192" s="129">
        <v>27254.217</v>
      </c>
      <c r="O192" s="129">
        <v>98043.014</v>
      </c>
      <c r="P192" s="129">
        <v>28075.772</v>
      </c>
      <c r="Q192" s="129">
        <v>10261.363</v>
      </c>
      <c r="R192" s="129">
        <v>65105.464</v>
      </c>
      <c r="S192" s="129">
        <v>40513.528</v>
      </c>
      <c r="T192" s="129">
        <v>28931.336</v>
      </c>
    </row>
    <row r="193" spans="1:20" ht="12.75">
      <c r="A193" s="128" t="s">
        <v>65</v>
      </c>
      <c r="B193" s="128" t="s">
        <v>235</v>
      </c>
      <c r="C193" s="129">
        <v>22143045.366</v>
      </c>
      <c r="D193" s="129">
        <v>13702.922</v>
      </c>
      <c r="E193" s="129">
        <v>8932.873</v>
      </c>
      <c r="F193" s="129">
        <v>6075.18</v>
      </c>
      <c r="G193" s="129">
        <v>16754.551</v>
      </c>
      <c r="H193" s="129">
        <v>3876.276</v>
      </c>
      <c r="I193" s="129">
        <v>2572.938</v>
      </c>
      <c r="J193" s="129">
        <v>872.545</v>
      </c>
      <c r="K193" s="129">
        <v>25486.195</v>
      </c>
      <c r="L193" s="129">
        <v>14629.149</v>
      </c>
      <c r="M193" s="129">
        <v>8003.851</v>
      </c>
      <c r="N193" s="129">
        <v>9762.962</v>
      </c>
      <c r="O193" s="129">
        <v>35506.822</v>
      </c>
      <c r="P193" s="129">
        <v>10768.782</v>
      </c>
      <c r="Q193" s="129">
        <v>9108.465</v>
      </c>
      <c r="R193" s="129">
        <v>24378.166</v>
      </c>
      <c r="S193" s="129">
        <v>16249.521</v>
      </c>
      <c r="T193" s="129">
        <v>16838.626</v>
      </c>
    </row>
    <row r="194" spans="1:20" ht="12.75">
      <c r="A194" s="128" t="s">
        <v>64</v>
      </c>
      <c r="B194" s="128" t="s">
        <v>236</v>
      </c>
      <c r="C194" s="129">
        <v>58832984.687</v>
      </c>
      <c r="D194" s="129">
        <v>36103.882</v>
      </c>
      <c r="E194" s="129">
        <v>14510.164</v>
      </c>
      <c r="F194" s="129">
        <v>20329.577</v>
      </c>
      <c r="G194" s="129">
        <v>10121.312</v>
      </c>
      <c r="H194" s="129">
        <v>20601.872</v>
      </c>
      <c r="I194" s="129">
        <v>11998.394</v>
      </c>
      <c r="J194" s="129">
        <v>801.11</v>
      </c>
      <c r="K194" s="129">
        <v>52113.228</v>
      </c>
      <c r="L194" s="129">
        <v>19018.268</v>
      </c>
      <c r="M194" s="129">
        <v>69095.458</v>
      </c>
      <c r="N194" s="129">
        <v>14874.002</v>
      </c>
      <c r="O194" s="129">
        <v>54660.617</v>
      </c>
      <c r="P194" s="129">
        <v>27629.657</v>
      </c>
      <c r="Q194" s="129">
        <v>13635.044</v>
      </c>
      <c r="R194" s="129">
        <v>29908.448</v>
      </c>
      <c r="S194" s="129">
        <v>15013.092</v>
      </c>
      <c r="T194" s="129">
        <v>22192.393</v>
      </c>
    </row>
    <row r="195" spans="1:20" ht="12.75">
      <c r="A195" s="128" t="s">
        <v>63</v>
      </c>
      <c r="B195" s="128" t="s">
        <v>237</v>
      </c>
      <c r="C195" s="129">
        <v>44786971.028</v>
      </c>
      <c r="D195" s="129">
        <v>52750.942</v>
      </c>
      <c r="E195" s="129">
        <v>14827.147</v>
      </c>
      <c r="F195" s="129">
        <v>15813.333</v>
      </c>
      <c r="G195" s="129">
        <v>28878.871</v>
      </c>
      <c r="H195" s="129">
        <v>6636.666</v>
      </c>
      <c r="I195" s="129">
        <v>8635.435</v>
      </c>
      <c r="J195" s="129">
        <v>1845.36</v>
      </c>
      <c r="K195" s="129">
        <v>67580.825</v>
      </c>
      <c r="L195" s="129">
        <v>12985.86</v>
      </c>
      <c r="M195" s="129">
        <v>34327.17</v>
      </c>
      <c r="N195" s="129">
        <v>41010.831</v>
      </c>
      <c r="O195" s="129">
        <v>59095.074</v>
      </c>
      <c r="P195" s="129">
        <v>36552.286</v>
      </c>
      <c r="Q195" s="129">
        <v>20277.854</v>
      </c>
      <c r="R195" s="129">
        <v>51170.652</v>
      </c>
      <c r="S195" s="129">
        <v>19104.756</v>
      </c>
      <c r="T195" s="129">
        <v>35650.629</v>
      </c>
    </row>
    <row r="196" spans="1:20" ht="12.75">
      <c r="A196" s="128" t="s">
        <v>62</v>
      </c>
      <c r="B196" s="128" t="s">
        <v>238</v>
      </c>
      <c r="C196" s="129">
        <v>97592440.75</v>
      </c>
      <c r="D196" s="129">
        <v>151257.565</v>
      </c>
      <c r="E196" s="129">
        <v>36159.999</v>
      </c>
      <c r="F196" s="129">
        <v>35534.977</v>
      </c>
      <c r="G196" s="129">
        <v>47462.383</v>
      </c>
      <c r="H196" s="129">
        <v>14142.553</v>
      </c>
      <c r="I196" s="129">
        <v>44645.664</v>
      </c>
      <c r="J196" s="129">
        <v>9643.741</v>
      </c>
      <c r="K196" s="129">
        <v>170246.692</v>
      </c>
      <c r="L196" s="129">
        <v>47432.653</v>
      </c>
      <c r="M196" s="129">
        <v>41393.153</v>
      </c>
      <c r="N196" s="129">
        <v>84863.917</v>
      </c>
      <c r="O196" s="129">
        <v>127404.619</v>
      </c>
      <c r="P196" s="129">
        <v>54444.607</v>
      </c>
      <c r="Q196" s="129">
        <v>42750.031</v>
      </c>
      <c r="R196" s="129">
        <v>105438.762</v>
      </c>
      <c r="S196" s="129">
        <v>37457.272</v>
      </c>
      <c r="T196" s="129">
        <v>87332.967</v>
      </c>
    </row>
    <row r="197" spans="1:20" ht="12.75">
      <c r="A197" s="128" t="s">
        <v>61</v>
      </c>
      <c r="B197" s="128" t="s">
        <v>239</v>
      </c>
      <c r="C197" s="129">
        <v>295414862.496</v>
      </c>
      <c r="D197" s="129">
        <v>498289.147</v>
      </c>
      <c r="E197" s="129">
        <v>122328.536</v>
      </c>
      <c r="F197" s="129">
        <v>176187.048</v>
      </c>
      <c r="G197" s="129">
        <v>181880.68</v>
      </c>
      <c r="H197" s="129">
        <v>46768.036</v>
      </c>
      <c r="I197" s="129">
        <v>161034.004</v>
      </c>
      <c r="J197" s="129">
        <v>25131.776</v>
      </c>
      <c r="K197" s="129">
        <v>832404.842</v>
      </c>
      <c r="L197" s="129">
        <v>120491.288</v>
      </c>
      <c r="M197" s="129">
        <v>30076.388</v>
      </c>
      <c r="N197" s="129">
        <v>115514.939</v>
      </c>
      <c r="O197" s="129">
        <v>348356.579</v>
      </c>
      <c r="P197" s="129">
        <v>219472.2</v>
      </c>
      <c r="Q197" s="129">
        <v>83429.182</v>
      </c>
      <c r="R197" s="129">
        <v>326944.747</v>
      </c>
      <c r="S197" s="129">
        <v>151831.085</v>
      </c>
      <c r="T197" s="129">
        <v>527961.011</v>
      </c>
    </row>
    <row r="198" spans="1:20" ht="12">
      <c r="A198" s="65"/>
      <c r="B198" s="65"/>
      <c r="C198" s="65"/>
      <c r="D198" s="65"/>
      <c r="E198" s="65"/>
      <c r="F198" s="65"/>
      <c r="G198" s="65"/>
      <c r="H198" s="65"/>
      <c r="I198" s="65"/>
      <c r="J198" s="65"/>
      <c r="K198" s="65"/>
      <c r="L198" s="65"/>
      <c r="M198" s="65"/>
      <c r="N198" s="65"/>
      <c r="O198" s="65"/>
      <c r="P198" s="65"/>
      <c r="Q198" s="65"/>
      <c r="R198" s="65"/>
      <c r="S198" s="65"/>
      <c r="T198" s="65"/>
    </row>
    <row r="199" spans="1:20" ht="12.75">
      <c r="A199" s="126" t="s">
        <v>50</v>
      </c>
      <c r="B199" s="65"/>
      <c r="C199" s="65"/>
      <c r="D199" s="65"/>
      <c r="E199" s="65"/>
      <c r="F199" s="65"/>
      <c r="G199" s="65"/>
      <c r="H199" s="65"/>
      <c r="I199" s="65"/>
      <c r="J199" s="65"/>
      <c r="K199" s="65"/>
      <c r="L199" s="65"/>
      <c r="M199" s="65"/>
      <c r="N199" s="65"/>
      <c r="O199" s="65"/>
      <c r="P199" s="65"/>
      <c r="Q199" s="65"/>
      <c r="R199" s="65"/>
      <c r="S199" s="65"/>
      <c r="T199" s="65"/>
    </row>
    <row r="200" spans="1:20" ht="12.75">
      <c r="A200" s="126" t="s">
        <v>42</v>
      </c>
      <c r="B200" s="126" t="s">
        <v>49</v>
      </c>
      <c r="C200" s="65"/>
      <c r="D200" s="65"/>
      <c r="E200" s="65"/>
      <c r="F200" s="65"/>
      <c r="G200" s="65"/>
      <c r="H200" s="65"/>
      <c r="I200" s="65"/>
      <c r="J200" s="65"/>
      <c r="K200" s="65"/>
      <c r="L200" s="65"/>
      <c r="M200" s="65"/>
      <c r="N200" s="65"/>
      <c r="O200" s="65"/>
      <c r="P200" s="65"/>
      <c r="Q200" s="65"/>
      <c r="R200" s="65"/>
      <c r="S200" s="65"/>
      <c r="T200" s="65"/>
    </row>
    <row r="201" spans="1:20" ht="12">
      <c r="A201" s="65"/>
      <c r="B201" s="65"/>
      <c r="C201" s="65"/>
      <c r="D201" s="65"/>
      <c r="E201" s="65"/>
      <c r="F201" s="65"/>
      <c r="G201" s="65"/>
      <c r="H201" s="65"/>
      <c r="I201" s="65"/>
      <c r="J201" s="65"/>
      <c r="K201" s="65"/>
      <c r="L201" s="65"/>
      <c r="M201" s="65"/>
      <c r="N201" s="65"/>
      <c r="O201" s="65"/>
      <c r="P201" s="65"/>
      <c r="Q201" s="65"/>
      <c r="R201" s="65"/>
      <c r="S201" s="65"/>
      <c r="T201" s="65"/>
    </row>
    <row r="202" spans="1:20" ht="12.75">
      <c r="A202" s="126" t="s">
        <v>200</v>
      </c>
      <c r="B202" s="126" t="s">
        <v>331</v>
      </c>
      <c r="C202" s="65"/>
      <c r="D202" s="65"/>
      <c r="E202" s="65"/>
      <c r="F202" s="65"/>
      <c r="G202" s="65"/>
      <c r="H202" s="65"/>
      <c r="I202" s="65"/>
      <c r="J202" s="65"/>
      <c r="K202" s="65"/>
      <c r="L202" s="65"/>
      <c r="M202" s="65"/>
      <c r="N202" s="65"/>
      <c r="O202" s="65"/>
      <c r="P202" s="65"/>
      <c r="Q202" s="65"/>
      <c r="R202" s="65"/>
      <c r="S202" s="65"/>
      <c r="T202" s="65"/>
    </row>
    <row r="203" spans="1:20" ht="12.75">
      <c r="A203" s="126" t="s">
        <v>204</v>
      </c>
      <c r="B203" s="126" t="s">
        <v>205</v>
      </c>
      <c r="C203" s="65"/>
      <c r="D203" s="65"/>
      <c r="E203" s="65"/>
      <c r="F203" s="65"/>
      <c r="G203" s="65"/>
      <c r="H203" s="65"/>
      <c r="I203" s="65"/>
      <c r="J203" s="65"/>
      <c r="K203" s="65"/>
      <c r="L203" s="65"/>
      <c r="M203" s="65"/>
      <c r="N203" s="65"/>
      <c r="O203" s="65"/>
      <c r="P203" s="65"/>
      <c r="Q203" s="65"/>
      <c r="R203" s="65"/>
      <c r="S203" s="65"/>
      <c r="T203" s="65"/>
    </row>
    <row r="204" spans="1:20" ht="12.75">
      <c r="A204" s="126" t="s">
        <v>202</v>
      </c>
      <c r="B204" s="126" t="s">
        <v>296</v>
      </c>
      <c r="C204" s="65"/>
      <c r="D204" s="65"/>
      <c r="E204" s="65"/>
      <c r="F204" s="65"/>
      <c r="G204" s="65"/>
      <c r="H204" s="65"/>
      <c r="I204" s="65"/>
      <c r="J204" s="65"/>
      <c r="K204" s="65"/>
      <c r="L204" s="65"/>
      <c r="M204" s="65"/>
      <c r="N204" s="65"/>
      <c r="O204" s="65"/>
      <c r="P204" s="65"/>
      <c r="Q204" s="65"/>
      <c r="R204" s="65"/>
      <c r="S204" s="65"/>
      <c r="T204" s="65"/>
    </row>
    <row r="205" spans="1:20" ht="12.75">
      <c r="A205" s="126" t="s">
        <v>206</v>
      </c>
      <c r="B205" s="126" t="s">
        <v>208</v>
      </c>
      <c r="C205" s="65"/>
      <c r="D205" s="65"/>
      <c r="E205" s="65"/>
      <c r="F205" s="65"/>
      <c r="G205" s="65"/>
      <c r="H205" s="65"/>
      <c r="I205" s="65"/>
      <c r="J205" s="65"/>
      <c r="K205" s="65"/>
      <c r="L205" s="65"/>
      <c r="M205" s="65"/>
      <c r="N205" s="65"/>
      <c r="O205" s="65"/>
      <c r="P205" s="65"/>
      <c r="Q205" s="65"/>
      <c r="R205" s="65"/>
      <c r="S205" s="65"/>
      <c r="T205" s="65"/>
    </row>
    <row r="206" spans="1:20" ht="12">
      <c r="A206" s="65"/>
      <c r="B206" s="65"/>
      <c r="C206" s="65"/>
      <c r="D206" s="65"/>
      <c r="E206" s="65"/>
      <c r="F206" s="65"/>
      <c r="G206" s="65"/>
      <c r="H206" s="65"/>
      <c r="I206" s="65"/>
      <c r="J206" s="65"/>
      <c r="K206" s="65"/>
      <c r="L206" s="65"/>
      <c r="M206" s="65"/>
      <c r="N206" s="65"/>
      <c r="O206" s="65"/>
      <c r="P206" s="65"/>
      <c r="Q206" s="65"/>
      <c r="R206" s="65"/>
      <c r="S206" s="65"/>
      <c r="T206" s="65"/>
    </row>
    <row r="207" spans="1:20" ht="12.75">
      <c r="A207" s="128" t="s">
        <v>209</v>
      </c>
      <c r="B207" s="128" t="s">
        <v>210</v>
      </c>
      <c r="C207" s="128" t="s">
        <v>190</v>
      </c>
      <c r="D207" s="128" t="s">
        <v>314</v>
      </c>
      <c r="E207" s="128" t="s">
        <v>315</v>
      </c>
      <c r="F207" s="128" t="s">
        <v>316</v>
      </c>
      <c r="G207" s="128" t="s">
        <v>317</v>
      </c>
      <c r="H207" s="128" t="s">
        <v>318</v>
      </c>
      <c r="I207" s="128" t="s">
        <v>319</v>
      </c>
      <c r="J207" s="128" t="s">
        <v>320</v>
      </c>
      <c r="K207" s="128" t="s">
        <v>321</v>
      </c>
      <c r="L207" s="128" t="s">
        <v>322</v>
      </c>
      <c r="M207" s="128" t="s">
        <v>323</v>
      </c>
      <c r="N207" s="128" t="s">
        <v>324</v>
      </c>
      <c r="O207" s="128" t="s">
        <v>325</v>
      </c>
      <c r="P207" s="128" t="s">
        <v>326</v>
      </c>
      <c r="Q207" s="128" t="s">
        <v>327</v>
      </c>
      <c r="R207" s="128" t="s">
        <v>328</v>
      </c>
      <c r="S207" s="128" t="s">
        <v>329</v>
      </c>
      <c r="T207" s="128" t="s">
        <v>330</v>
      </c>
    </row>
    <row r="208" spans="1:20" ht="12.75">
      <c r="A208" s="128" t="s">
        <v>89</v>
      </c>
      <c r="B208" s="128" t="s">
        <v>211</v>
      </c>
      <c r="C208" s="129">
        <v>1933286.4792</v>
      </c>
      <c r="D208" s="129">
        <v>2473.8705</v>
      </c>
      <c r="E208" s="129">
        <v>1699.2957</v>
      </c>
      <c r="F208" s="129">
        <v>1213.8841</v>
      </c>
      <c r="G208" s="129">
        <v>1137.0939</v>
      </c>
      <c r="H208" s="129">
        <v>1477.1235</v>
      </c>
      <c r="I208" s="129">
        <v>1267.0309</v>
      </c>
      <c r="J208" s="129">
        <v>437.7269</v>
      </c>
      <c r="K208" s="129">
        <v>3373.8284</v>
      </c>
      <c r="L208" s="129">
        <v>386.1246</v>
      </c>
      <c r="M208" s="129">
        <v>3276.6672</v>
      </c>
      <c r="N208" s="129">
        <v>1143.0718</v>
      </c>
      <c r="O208" s="129">
        <v>5042.2749</v>
      </c>
      <c r="P208" s="129">
        <v>1150.5305</v>
      </c>
      <c r="Q208" s="129">
        <v>1968.036</v>
      </c>
      <c r="R208" s="129">
        <v>3586.5539</v>
      </c>
      <c r="S208" s="129">
        <v>1963.326</v>
      </c>
      <c r="T208" s="129">
        <v>1719.5996</v>
      </c>
    </row>
    <row r="209" spans="1:20" ht="12.75">
      <c r="A209" s="128" t="s">
        <v>88</v>
      </c>
      <c r="B209" s="128" t="s">
        <v>212</v>
      </c>
      <c r="C209" s="129">
        <v>240997.2252</v>
      </c>
      <c r="D209" s="129">
        <v>86.4802</v>
      </c>
      <c r="E209" s="129">
        <v>134.9511</v>
      </c>
      <c r="F209" s="129">
        <v>67.335</v>
      </c>
      <c r="G209" s="129">
        <v>49.0112</v>
      </c>
      <c r="H209" s="129">
        <v>302.3037</v>
      </c>
      <c r="I209" s="129">
        <v>90.1104</v>
      </c>
      <c r="J209" s="129">
        <v>215.6034</v>
      </c>
      <c r="K209" s="129">
        <v>214.2221</v>
      </c>
      <c r="L209" s="129">
        <v>15.0639</v>
      </c>
      <c r="M209" s="129">
        <v>125.7207</v>
      </c>
      <c r="N209" s="129">
        <v>53.2034</v>
      </c>
      <c r="O209" s="129">
        <v>224.8032</v>
      </c>
      <c r="P209" s="129">
        <v>55.3019</v>
      </c>
      <c r="Q209" s="129">
        <v>63.0685</v>
      </c>
      <c r="R209" s="129">
        <v>184.5713</v>
      </c>
      <c r="S209" s="129">
        <v>95.1222</v>
      </c>
      <c r="T209" s="129">
        <v>92.5842</v>
      </c>
    </row>
    <row r="210" spans="1:20" ht="12.75">
      <c r="A210" s="128" t="s">
        <v>87</v>
      </c>
      <c r="B210" s="128" t="s">
        <v>213</v>
      </c>
      <c r="C210" s="129">
        <v>9536.649</v>
      </c>
      <c r="D210" s="129">
        <v>42.8775</v>
      </c>
      <c r="E210" s="129">
        <v>20.7135</v>
      </c>
      <c r="F210" s="129">
        <v>2.3894</v>
      </c>
      <c r="G210" s="129">
        <v>3.37</v>
      </c>
      <c r="H210" s="129">
        <v>6.2576</v>
      </c>
      <c r="I210" s="129">
        <v>12.0042</v>
      </c>
      <c r="J210" s="129">
        <v>0.2691</v>
      </c>
      <c r="K210" s="129">
        <v>13.7029</v>
      </c>
      <c r="L210" s="129">
        <v>1.5782</v>
      </c>
      <c r="M210" s="129">
        <v>12.8353</v>
      </c>
      <c r="N210" s="129">
        <v>4.1878</v>
      </c>
      <c r="O210" s="129">
        <v>58.911</v>
      </c>
      <c r="P210" s="129">
        <v>7.6685</v>
      </c>
      <c r="Q210" s="129">
        <v>34.7381</v>
      </c>
      <c r="R210" s="129">
        <v>31.6781</v>
      </c>
      <c r="S210" s="129">
        <v>36.5217</v>
      </c>
      <c r="T210" s="129">
        <v>7.5787</v>
      </c>
    </row>
    <row r="211" spans="1:20" ht="12.75">
      <c r="A211" s="128" t="s">
        <v>86</v>
      </c>
      <c r="B211" s="128" t="s">
        <v>214</v>
      </c>
      <c r="C211" s="129">
        <v>56293.6063</v>
      </c>
      <c r="D211" s="129">
        <v>90.6491</v>
      </c>
      <c r="E211" s="129">
        <v>90.5373</v>
      </c>
      <c r="F211" s="129">
        <v>81.8472</v>
      </c>
      <c r="G211" s="129">
        <v>17.2599</v>
      </c>
      <c r="H211" s="129">
        <v>80.6402</v>
      </c>
      <c r="I211" s="129">
        <v>68.94</v>
      </c>
      <c r="J211" s="129">
        <v>0.9524</v>
      </c>
      <c r="K211" s="129">
        <v>92.0416</v>
      </c>
      <c r="L211" s="129">
        <v>5.204</v>
      </c>
      <c r="M211" s="129">
        <v>196.7893</v>
      </c>
      <c r="N211" s="129">
        <v>24.9454</v>
      </c>
      <c r="O211" s="129">
        <v>140.5106</v>
      </c>
      <c r="P211" s="129">
        <v>55.5989</v>
      </c>
      <c r="Q211" s="129">
        <v>86.4925</v>
      </c>
      <c r="R211" s="129">
        <v>102.0763</v>
      </c>
      <c r="S211" s="129">
        <v>56.5746</v>
      </c>
      <c r="T211" s="129">
        <v>30.5882</v>
      </c>
    </row>
    <row r="212" spans="1:20" ht="12.75">
      <c r="A212" s="128" t="s">
        <v>85</v>
      </c>
      <c r="B212" s="128" t="s">
        <v>215</v>
      </c>
      <c r="C212" s="129">
        <v>28669.8551</v>
      </c>
      <c r="D212" s="129">
        <v>33.5088</v>
      </c>
      <c r="E212" s="129">
        <v>12.3936</v>
      </c>
      <c r="F212" s="129">
        <v>27.8363</v>
      </c>
      <c r="G212" s="129">
        <v>19.1659</v>
      </c>
      <c r="H212" s="129">
        <v>15.4571</v>
      </c>
      <c r="I212" s="129">
        <v>21.3257</v>
      </c>
      <c r="J212" s="129">
        <v>3.7643</v>
      </c>
      <c r="K212" s="129">
        <v>54.795</v>
      </c>
      <c r="L212" s="129">
        <v>4.9545</v>
      </c>
      <c r="M212" s="129">
        <v>76.9448</v>
      </c>
      <c r="N212" s="129">
        <v>29.9812</v>
      </c>
      <c r="O212" s="129">
        <v>76.963</v>
      </c>
      <c r="P212" s="129">
        <v>18.5587</v>
      </c>
      <c r="Q212" s="129">
        <v>44.0604</v>
      </c>
      <c r="R212" s="129">
        <v>60.0422</v>
      </c>
      <c r="S212" s="129">
        <v>22.0213</v>
      </c>
      <c r="T212" s="129">
        <v>18.7422</v>
      </c>
    </row>
    <row r="213" spans="1:20" ht="12.75">
      <c r="A213" s="128" t="s">
        <v>84</v>
      </c>
      <c r="B213" s="128" t="s">
        <v>216</v>
      </c>
      <c r="C213" s="129">
        <v>408991.7005</v>
      </c>
      <c r="D213" s="129">
        <v>729.8012</v>
      </c>
      <c r="E213" s="129">
        <v>279.1179</v>
      </c>
      <c r="F213" s="129">
        <v>274.5307</v>
      </c>
      <c r="G213" s="129">
        <v>267.9155</v>
      </c>
      <c r="H213" s="129">
        <v>325.994</v>
      </c>
      <c r="I213" s="129">
        <v>482.3534</v>
      </c>
      <c r="J213" s="129">
        <v>37.2442</v>
      </c>
      <c r="K213" s="129">
        <v>802.5145</v>
      </c>
      <c r="L213" s="129">
        <v>90.7974</v>
      </c>
      <c r="M213" s="129">
        <v>790.5136</v>
      </c>
      <c r="N213" s="129">
        <v>299.5488</v>
      </c>
      <c r="O213" s="129">
        <v>1058.5344</v>
      </c>
      <c r="P213" s="129">
        <v>318.9395</v>
      </c>
      <c r="Q213" s="129">
        <v>542.1432</v>
      </c>
      <c r="R213" s="129">
        <v>927.1951</v>
      </c>
      <c r="S213" s="129">
        <v>503.8479</v>
      </c>
      <c r="T213" s="129">
        <v>364.8479</v>
      </c>
    </row>
    <row r="214" spans="1:20" ht="12.75">
      <c r="A214" s="128" t="s">
        <v>83</v>
      </c>
      <c r="B214" s="128" t="s">
        <v>217</v>
      </c>
      <c r="C214" s="129">
        <v>6845.1059</v>
      </c>
      <c r="D214" s="129">
        <v>12.7097</v>
      </c>
      <c r="E214" s="129">
        <v>8.2099</v>
      </c>
      <c r="F214" s="129">
        <v>6.2638</v>
      </c>
      <c r="G214" s="129">
        <v>2.1696</v>
      </c>
      <c r="H214" s="129">
        <v>7.1697</v>
      </c>
      <c r="I214" s="129">
        <v>6.2659</v>
      </c>
      <c r="J214" s="129">
        <v>0.2232</v>
      </c>
      <c r="K214" s="129">
        <v>16.7677</v>
      </c>
      <c r="L214" s="129">
        <v>0.771</v>
      </c>
      <c r="M214" s="129">
        <v>20.1844</v>
      </c>
      <c r="N214" s="129">
        <v>3.3168</v>
      </c>
      <c r="O214" s="129">
        <v>20.0325</v>
      </c>
      <c r="P214" s="129">
        <v>5.9493</v>
      </c>
      <c r="Q214" s="129">
        <v>12.6506</v>
      </c>
      <c r="R214" s="129">
        <v>20.3957</v>
      </c>
      <c r="S214" s="129">
        <v>6.6684</v>
      </c>
      <c r="T214" s="129">
        <v>5.5211</v>
      </c>
    </row>
    <row r="215" spans="1:20" ht="12.75">
      <c r="A215" s="128" t="s">
        <v>82</v>
      </c>
      <c r="B215" s="128" t="s">
        <v>218</v>
      </c>
      <c r="C215" s="129">
        <v>25653.6444</v>
      </c>
      <c r="D215" s="129">
        <v>28.7962</v>
      </c>
      <c r="E215" s="129">
        <v>47.8383</v>
      </c>
      <c r="F215" s="129">
        <v>23.1973</v>
      </c>
      <c r="G215" s="129">
        <v>14.8019</v>
      </c>
      <c r="H215" s="129">
        <v>29.1792</v>
      </c>
      <c r="I215" s="129">
        <v>11.4459</v>
      </c>
      <c r="J215" s="129">
        <v>4.0907</v>
      </c>
      <c r="K215" s="129">
        <v>33.7556</v>
      </c>
      <c r="L215" s="129">
        <v>3.0332</v>
      </c>
      <c r="M215" s="129">
        <v>19.8184</v>
      </c>
      <c r="N215" s="129">
        <v>12.3964</v>
      </c>
      <c r="O215" s="129">
        <v>39.031</v>
      </c>
      <c r="P215" s="129">
        <v>12.9323</v>
      </c>
      <c r="Q215" s="129">
        <v>11.5835</v>
      </c>
      <c r="R215" s="129">
        <v>58.2719</v>
      </c>
      <c r="S215" s="129">
        <v>7.893</v>
      </c>
      <c r="T215" s="129">
        <v>13.6347</v>
      </c>
    </row>
    <row r="216" spans="1:20" ht="12.75">
      <c r="A216" s="128" t="s">
        <v>81</v>
      </c>
      <c r="B216" s="128" t="s">
        <v>219</v>
      </c>
      <c r="C216" s="129">
        <v>13321.6714</v>
      </c>
      <c r="D216" s="129">
        <v>10.8466</v>
      </c>
      <c r="E216" s="129">
        <v>9.125</v>
      </c>
      <c r="F216" s="129">
        <v>3.8085</v>
      </c>
      <c r="G216" s="129">
        <v>3.3034</v>
      </c>
      <c r="H216" s="129">
        <v>5.5562</v>
      </c>
      <c r="I216" s="129">
        <v>0.3045</v>
      </c>
      <c r="J216" s="129">
        <v>0.4175</v>
      </c>
      <c r="K216" s="129">
        <v>19.4602</v>
      </c>
      <c r="L216" s="129">
        <v>4.9609</v>
      </c>
      <c r="M216" s="129">
        <v>6.8125</v>
      </c>
      <c r="N216" s="129">
        <v>8.0955</v>
      </c>
      <c r="O216" s="129">
        <v>14.5806</v>
      </c>
      <c r="P216" s="129">
        <v>1.292</v>
      </c>
      <c r="Q216" s="129">
        <v>2.6686</v>
      </c>
      <c r="R216" s="129">
        <v>15.4788</v>
      </c>
      <c r="S216" s="129">
        <v>2.8693</v>
      </c>
      <c r="T216" s="129">
        <v>8.6068</v>
      </c>
    </row>
    <row r="217" spans="1:20" ht="12.75">
      <c r="A217" s="128" t="s">
        <v>80</v>
      </c>
      <c r="B217" s="128" t="s">
        <v>220</v>
      </c>
      <c r="C217" s="129">
        <v>82801.5894</v>
      </c>
      <c r="D217" s="129">
        <v>106.9705</v>
      </c>
      <c r="E217" s="129">
        <v>47.515</v>
      </c>
      <c r="F217" s="129">
        <v>22.5651</v>
      </c>
      <c r="G217" s="129">
        <v>23.8132</v>
      </c>
      <c r="H217" s="129">
        <v>20.9256</v>
      </c>
      <c r="I217" s="129">
        <v>2.7898</v>
      </c>
      <c r="J217" s="129">
        <v>36.591</v>
      </c>
      <c r="K217" s="129">
        <v>37.3376</v>
      </c>
      <c r="L217" s="129">
        <v>34.45</v>
      </c>
      <c r="M217" s="129">
        <v>163.2093</v>
      </c>
      <c r="N217" s="129">
        <v>61.8825</v>
      </c>
      <c r="O217" s="129">
        <v>123.2835</v>
      </c>
      <c r="P217" s="129">
        <v>43.1477</v>
      </c>
      <c r="Q217" s="129">
        <v>12.7</v>
      </c>
      <c r="R217" s="129">
        <v>234.2176</v>
      </c>
      <c r="S217" s="129">
        <v>16.0972</v>
      </c>
      <c r="T217" s="129">
        <v>184.4386</v>
      </c>
    </row>
    <row r="218" spans="1:20" ht="12.75">
      <c r="A218" s="128" t="s">
        <v>79</v>
      </c>
      <c r="B218" s="128" t="s">
        <v>221</v>
      </c>
      <c r="C218" s="129">
        <v>195829.8995</v>
      </c>
      <c r="D218" s="129">
        <v>215.2803</v>
      </c>
      <c r="E218" s="129">
        <v>166.3711</v>
      </c>
      <c r="F218" s="129">
        <v>97.7332</v>
      </c>
      <c r="G218" s="129">
        <v>124.1994</v>
      </c>
      <c r="H218" s="129">
        <v>208.8604</v>
      </c>
      <c r="I218" s="129">
        <v>78.3079</v>
      </c>
      <c r="J218" s="129">
        <v>32.7341</v>
      </c>
      <c r="K218" s="129">
        <v>500.1223</v>
      </c>
      <c r="L218" s="129">
        <v>54.9706</v>
      </c>
      <c r="M218" s="129">
        <v>372.5427</v>
      </c>
      <c r="N218" s="129">
        <v>216.1872</v>
      </c>
      <c r="O218" s="129">
        <v>953.284</v>
      </c>
      <c r="P218" s="129">
        <v>143.7424</v>
      </c>
      <c r="Q218" s="129">
        <v>273.195</v>
      </c>
      <c r="R218" s="129">
        <v>250.0456</v>
      </c>
      <c r="S218" s="129">
        <v>212.8999</v>
      </c>
      <c r="T218" s="129">
        <v>207.9635</v>
      </c>
    </row>
    <row r="219" spans="1:20" ht="12.75">
      <c r="A219" s="128" t="s">
        <v>78</v>
      </c>
      <c r="B219" s="128" t="s">
        <v>222</v>
      </c>
      <c r="C219" s="129">
        <v>10648.4802</v>
      </c>
      <c r="D219" s="129">
        <v>10.8434</v>
      </c>
      <c r="E219" s="129">
        <v>22.1685</v>
      </c>
      <c r="F219" s="129">
        <v>10.2821</v>
      </c>
      <c r="G219" s="129">
        <v>6.081</v>
      </c>
      <c r="H219" s="129">
        <v>12.5691</v>
      </c>
      <c r="I219" s="129">
        <v>2.513</v>
      </c>
      <c r="J219" s="129">
        <v>0.3873</v>
      </c>
      <c r="K219" s="129">
        <v>10.8242</v>
      </c>
      <c r="L219" s="129">
        <v>1.9119</v>
      </c>
      <c r="M219" s="129">
        <v>41.7412</v>
      </c>
      <c r="N219" s="129">
        <v>5.4479</v>
      </c>
      <c r="O219" s="129">
        <v>42.5259</v>
      </c>
      <c r="P219" s="129">
        <v>7.8548</v>
      </c>
      <c r="Q219" s="129">
        <v>13.5449</v>
      </c>
      <c r="R219" s="129">
        <v>24.7202</v>
      </c>
      <c r="S219" s="129">
        <v>15.6552</v>
      </c>
      <c r="T219" s="129">
        <v>4.9563</v>
      </c>
    </row>
    <row r="220" spans="1:20" ht="12.75">
      <c r="A220" s="128" t="s">
        <v>77</v>
      </c>
      <c r="B220" s="128" t="s">
        <v>223</v>
      </c>
      <c r="C220" s="129">
        <v>110215.713</v>
      </c>
      <c r="D220" s="129">
        <v>127.9132</v>
      </c>
      <c r="E220" s="129">
        <v>83.7105</v>
      </c>
      <c r="F220" s="129">
        <v>45.965</v>
      </c>
      <c r="G220" s="129">
        <v>102.9952</v>
      </c>
      <c r="H220" s="129">
        <v>26.4947</v>
      </c>
      <c r="I220" s="129">
        <v>18.3586</v>
      </c>
      <c r="J220" s="129">
        <v>22.6367</v>
      </c>
      <c r="K220" s="129">
        <v>175.8431</v>
      </c>
      <c r="L220" s="129">
        <v>68.7277</v>
      </c>
      <c r="M220" s="129">
        <v>67.4927</v>
      </c>
      <c r="N220" s="129">
        <v>42.274</v>
      </c>
      <c r="O220" s="129">
        <v>347.1895</v>
      </c>
      <c r="P220" s="129">
        <v>17.5508</v>
      </c>
      <c r="Q220" s="129">
        <v>62.2561</v>
      </c>
      <c r="R220" s="129">
        <v>89.1361</v>
      </c>
      <c r="S220" s="129">
        <v>151.774</v>
      </c>
      <c r="T220" s="129">
        <v>150.7925</v>
      </c>
    </row>
    <row r="221" spans="1:20" ht="12.75">
      <c r="A221" s="128" t="s">
        <v>76</v>
      </c>
      <c r="B221" s="128" t="s">
        <v>224</v>
      </c>
      <c r="C221" s="129">
        <v>3855.6151</v>
      </c>
      <c r="D221" s="129">
        <v>0.5193</v>
      </c>
      <c r="E221" s="129">
        <v>2.8031</v>
      </c>
      <c r="F221" s="129">
        <v>0.3542</v>
      </c>
      <c r="G221" s="129">
        <v>0.8171</v>
      </c>
      <c r="H221" s="129">
        <v>1.5978</v>
      </c>
      <c r="I221" s="129">
        <v>0.1231</v>
      </c>
      <c r="J221" s="129">
        <v>0.0504</v>
      </c>
      <c r="K221" s="129">
        <v>2.4699</v>
      </c>
      <c r="L221" s="129">
        <v>1.1669</v>
      </c>
      <c r="M221" s="129">
        <v>3.4916</v>
      </c>
      <c r="N221" s="129">
        <v>2.0143</v>
      </c>
      <c r="O221" s="129">
        <v>0.9649</v>
      </c>
      <c r="P221" s="129">
        <v>1.958</v>
      </c>
      <c r="Q221" s="129">
        <v>0.2227</v>
      </c>
      <c r="R221" s="129">
        <v>7.9479</v>
      </c>
      <c r="S221" s="129">
        <v>2.9837</v>
      </c>
      <c r="T221" s="129">
        <v>1.1706</v>
      </c>
    </row>
    <row r="222" spans="1:20" ht="12.75">
      <c r="A222" s="128" t="s">
        <v>75</v>
      </c>
      <c r="B222" s="128" t="s">
        <v>225</v>
      </c>
      <c r="C222" s="129">
        <v>8486.5636</v>
      </c>
      <c r="D222" s="129">
        <v>16.4839</v>
      </c>
      <c r="E222" s="129">
        <v>10.5156</v>
      </c>
      <c r="F222" s="129">
        <v>6.9419</v>
      </c>
      <c r="G222" s="129">
        <v>3.0781</v>
      </c>
      <c r="H222" s="129">
        <v>13.0007</v>
      </c>
      <c r="I222" s="129">
        <v>5.0282</v>
      </c>
      <c r="J222" s="129">
        <v>22.453</v>
      </c>
      <c r="K222" s="129">
        <v>11.276</v>
      </c>
      <c r="L222" s="129">
        <v>0.8959</v>
      </c>
      <c r="M222" s="129">
        <v>34.7291</v>
      </c>
      <c r="N222" s="129">
        <v>5.908</v>
      </c>
      <c r="O222" s="129">
        <v>28.8877</v>
      </c>
      <c r="P222" s="129">
        <v>4.8558</v>
      </c>
      <c r="Q222" s="129">
        <v>14.6189</v>
      </c>
      <c r="R222" s="129">
        <v>35.9924</v>
      </c>
      <c r="S222" s="129">
        <v>11.2382</v>
      </c>
      <c r="T222" s="129">
        <v>10.1068</v>
      </c>
    </row>
    <row r="223" spans="1:20" ht="12.75">
      <c r="A223" s="128" t="s">
        <v>74</v>
      </c>
      <c r="B223" s="128" t="s">
        <v>226</v>
      </c>
      <c r="C223" s="129">
        <v>10881.0866</v>
      </c>
      <c r="D223" s="129">
        <v>46.8326</v>
      </c>
      <c r="E223" s="129">
        <v>14.5958</v>
      </c>
      <c r="F223" s="129">
        <v>25.2774</v>
      </c>
      <c r="G223" s="129">
        <v>18.1976</v>
      </c>
      <c r="H223" s="129">
        <v>11.8078</v>
      </c>
      <c r="I223" s="129">
        <v>10.06</v>
      </c>
      <c r="J223" s="129">
        <v>1.036</v>
      </c>
      <c r="K223" s="129">
        <v>62.9899</v>
      </c>
      <c r="L223" s="129">
        <v>1.3339</v>
      </c>
      <c r="M223" s="129">
        <v>33.0232</v>
      </c>
      <c r="N223" s="129">
        <v>8.5331</v>
      </c>
      <c r="O223" s="129">
        <v>53.323</v>
      </c>
      <c r="P223" s="129">
        <v>12.8323</v>
      </c>
      <c r="Q223" s="129">
        <v>27.0164</v>
      </c>
      <c r="R223" s="129">
        <v>169.3996</v>
      </c>
      <c r="S223" s="129">
        <v>111.0811</v>
      </c>
      <c r="T223" s="129">
        <v>74.3259</v>
      </c>
    </row>
    <row r="224" spans="1:20" ht="12.75">
      <c r="A224" s="128" t="s">
        <v>72</v>
      </c>
      <c r="B224" s="128" t="s">
        <v>227</v>
      </c>
      <c r="C224" s="129">
        <v>19632.7834</v>
      </c>
      <c r="D224" s="129">
        <v>5.7134</v>
      </c>
      <c r="E224" s="129">
        <v>4.5499</v>
      </c>
      <c r="F224" s="129">
        <v>3.0183</v>
      </c>
      <c r="G224" s="129">
        <v>3.0672</v>
      </c>
      <c r="H224" s="129">
        <v>5.039</v>
      </c>
      <c r="I224" s="129">
        <v>2.4231</v>
      </c>
      <c r="J224" s="129">
        <v>0.5264</v>
      </c>
      <c r="K224" s="129">
        <v>11.0865</v>
      </c>
      <c r="L224" s="129">
        <v>1.3658</v>
      </c>
      <c r="M224" s="129">
        <v>6.5382</v>
      </c>
      <c r="N224" s="129">
        <v>3.4179</v>
      </c>
      <c r="O224" s="129">
        <v>9.9626</v>
      </c>
      <c r="P224" s="129">
        <v>2.99</v>
      </c>
      <c r="Q224" s="129">
        <v>4.3582</v>
      </c>
      <c r="R224" s="129">
        <v>7.4985</v>
      </c>
      <c r="S224" s="129">
        <v>3.778</v>
      </c>
      <c r="T224" s="129">
        <v>4.3392</v>
      </c>
    </row>
    <row r="225" spans="1:20" ht="12.75">
      <c r="A225" s="128" t="s">
        <v>71</v>
      </c>
      <c r="B225" s="128" t="s">
        <v>228</v>
      </c>
      <c r="C225" s="129">
        <v>31114.6266</v>
      </c>
      <c r="D225" s="129">
        <v>11.6984</v>
      </c>
      <c r="E225" s="129">
        <v>20.787</v>
      </c>
      <c r="F225" s="129">
        <v>19.8739</v>
      </c>
      <c r="G225" s="129">
        <v>12.4214</v>
      </c>
      <c r="H225" s="129">
        <v>18.6788</v>
      </c>
      <c r="I225" s="129">
        <v>13.6441</v>
      </c>
      <c r="J225" s="129">
        <v>0.3223</v>
      </c>
      <c r="K225" s="129">
        <v>11.1082</v>
      </c>
      <c r="L225" s="129">
        <v>2.1434</v>
      </c>
      <c r="M225" s="129">
        <v>63.1468</v>
      </c>
      <c r="N225" s="129">
        <v>7.3856</v>
      </c>
      <c r="O225" s="129">
        <v>52.7006</v>
      </c>
      <c r="P225" s="129">
        <v>7.7277</v>
      </c>
      <c r="Q225" s="129">
        <v>8.8067</v>
      </c>
      <c r="R225" s="129">
        <v>19.0214</v>
      </c>
      <c r="S225" s="129">
        <v>14.2141</v>
      </c>
      <c r="T225" s="129">
        <v>8.7199</v>
      </c>
    </row>
    <row r="226" spans="1:20" ht="12.75">
      <c r="A226" s="128" t="s">
        <v>70</v>
      </c>
      <c r="B226" s="128" t="s">
        <v>229</v>
      </c>
      <c r="C226" s="129">
        <v>3862.6998</v>
      </c>
      <c r="D226" s="129">
        <v>1.9364</v>
      </c>
      <c r="E226" s="129">
        <v>1.1187</v>
      </c>
      <c r="F226" s="129">
        <v>0.5687</v>
      </c>
      <c r="G226" s="129">
        <v>0.8182</v>
      </c>
      <c r="H226" s="129">
        <v>1.6521</v>
      </c>
      <c r="I226" s="129">
        <v>0.3593</v>
      </c>
      <c r="J226" s="129">
        <v>0.2145</v>
      </c>
      <c r="K226" s="129">
        <v>2.3772</v>
      </c>
      <c r="L226" s="129">
        <v>0.5963</v>
      </c>
      <c r="M226" s="129">
        <v>1.356</v>
      </c>
      <c r="N226" s="129">
        <v>0.8191</v>
      </c>
      <c r="O226" s="129">
        <v>3.5282</v>
      </c>
      <c r="P226" s="129">
        <v>1.0309</v>
      </c>
      <c r="Q226" s="129">
        <v>1.0645</v>
      </c>
      <c r="R226" s="129">
        <v>4.2274</v>
      </c>
      <c r="S226" s="129">
        <v>1.9613</v>
      </c>
      <c r="T226" s="129">
        <v>1.2064</v>
      </c>
    </row>
    <row r="227" spans="1:20" ht="12.75">
      <c r="A227" s="128" t="s">
        <v>73</v>
      </c>
      <c r="B227" s="128" t="s">
        <v>230</v>
      </c>
      <c r="C227" s="129">
        <v>220200.2344</v>
      </c>
      <c r="D227" s="129">
        <v>182.5343</v>
      </c>
      <c r="E227" s="129">
        <v>171.5271</v>
      </c>
      <c r="F227" s="129">
        <v>114.8913</v>
      </c>
      <c r="G227" s="129">
        <v>94.079</v>
      </c>
      <c r="H227" s="129">
        <v>71.2406</v>
      </c>
      <c r="I227" s="129">
        <v>118.4644</v>
      </c>
      <c r="J227" s="129">
        <v>25.4721</v>
      </c>
      <c r="K227" s="129">
        <v>283.9802</v>
      </c>
      <c r="L227" s="129">
        <v>20.9356</v>
      </c>
      <c r="M227" s="129">
        <v>248.9819</v>
      </c>
      <c r="N227" s="129">
        <v>75.0597</v>
      </c>
      <c r="O227" s="129">
        <v>292.8111</v>
      </c>
      <c r="P227" s="129">
        <v>58.7643</v>
      </c>
      <c r="Q227" s="129">
        <v>117.0417</v>
      </c>
      <c r="R227" s="129">
        <v>206.6871</v>
      </c>
      <c r="S227" s="129">
        <v>89.0714</v>
      </c>
      <c r="T227" s="129">
        <v>140.1737</v>
      </c>
    </row>
    <row r="228" spans="1:20" ht="12.75">
      <c r="A228" s="128" t="s">
        <v>69</v>
      </c>
      <c r="B228" s="128" t="s">
        <v>231</v>
      </c>
      <c r="C228" s="129">
        <v>71324.3183</v>
      </c>
      <c r="D228" s="129">
        <v>44.4285</v>
      </c>
      <c r="E228" s="129">
        <v>17.6508</v>
      </c>
      <c r="F228" s="129">
        <v>27.9962</v>
      </c>
      <c r="G228" s="129">
        <v>31.0852</v>
      </c>
      <c r="H228" s="129">
        <v>16.6661</v>
      </c>
      <c r="I228" s="129">
        <v>32.7158</v>
      </c>
      <c r="J228" s="129">
        <v>3.473</v>
      </c>
      <c r="K228" s="129">
        <v>93.6792</v>
      </c>
      <c r="L228" s="129">
        <v>12.1851</v>
      </c>
      <c r="M228" s="129">
        <v>128.0759</v>
      </c>
      <c r="N228" s="129">
        <v>33.6338</v>
      </c>
      <c r="O228" s="129">
        <v>132.6708</v>
      </c>
      <c r="P228" s="129">
        <v>37.2631</v>
      </c>
      <c r="Q228" s="129">
        <v>49.9531</v>
      </c>
      <c r="R228" s="129">
        <v>113.5967</v>
      </c>
      <c r="S228" s="129">
        <v>56.8826</v>
      </c>
      <c r="T228" s="129">
        <v>51.9283</v>
      </c>
    </row>
    <row r="229" spans="1:20" ht="12.75">
      <c r="A229" s="128" t="s">
        <v>68</v>
      </c>
      <c r="B229" s="128" t="s">
        <v>232</v>
      </c>
      <c r="C229" s="129">
        <v>74818.3896</v>
      </c>
      <c r="D229" s="129">
        <v>125.1285</v>
      </c>
      <c r="E229" s="129">
        <v>68.24</v>
      </c>
      <c r="F229" s="129">
        <v>42.2995</v>
      </c>
      <c r="G229" s="129">
        <v>62.4272</v>
      </c>
      <c r="H229" s="129">
        <v>58.9276</v>
      </c>
      <c r="I229" s="129">
        <v>55.9039</v>
      </c>
      <c r="J229" s="129">
        <v>2.4606</v>
      </c>
      <c r="K229" s="129">
        <v>109.9722</v>
      </c>
      <c r="L229" s="129">
        <v>11.7233</v>
      </c>
      <c r="M229" s="129">
        <v>274.2494</v>
      </c>
      <c r="N229" s="129">
        <v>55.3725</v>
      </c>
      <c r="O229" s="129">
        <v>466.9444</v>
      </c>
      <c r="P229" s="129">
        <v>116.1973</v>
      </c>
      <c r="Q229" s="129">
        <v>163.735</v>
      </c>
      <c r="R229" s="129">
        <v>75.2281</v>
      </c>
      <c r="S229" s="129">
        <v>190.4724</v>
      </c>
      <c r="T229" s="129">
        <v>76.1641</v>
      </c>
    </row>
    <row r="230" spans="1:20" ht="12.75">
      <c r="A230" s="128" t="s">
        <v>67</v>
      </c>
      <c r="B230" s="128" t="s">
        <v>233</v>
      </c>
      <c r="C230" s="129">
        <v>31697.607</v>
      </c>
      <c r="D230" s="129">
        <v>42.1161</v>
      </c>
      <c r="E230" s="129">
        <v>74.5072</v>
      </c>
      <c r="F230" s="129">
        <v>27.3952</v>
      </c>
      <c r="G230" s="129">
        <v>5.866</v>
      </c>
      <c r="H230" s="129">
        <v>46.4781</v>
      </c>
      <c r="I230" s="129">
        <v>5.0976</v>
      </c>
      <c r="J230" s="129">
        <v>8.5628</v>
      </c>
      <c r="K230" s="129">
        <v>61.7845</v>
      </c>
      <c r="L230" s="129">
        <v>7.7755</v>
      </c>
      <c r="M230" s="129">
        <v>93.408</v>
      </c>
      <c r="N230" s="129">
        <v>43.7848</v>
      </c>
      <c r="O230" s="129">
        <v>102.5964</v>
      </c>
      <c r="P230" s="129">
        <v>25.1364</v>
      </c>
      <c r="Q230" s="129">
        <v>102.1184</v>
      </c>
      <c r="R230" s="129">
        <v>72.8465</v>
      </c>
      <c r="S230" s="129">
        <v>73.5518</v>
      </c>
      <c r="T230" s="129">
        <v>40.993</v>
      </c>
    </row>
    <row r="231" spans="1:20" ht="12.75">
      <c r="A231" s="128" t="s">
        <v>66</v>
      </c>
      <c r="B231" s="128" t="s">
        <v>234</v>
      </c>
      <c r="C231" s="129">
        <v>23710.1695</v>
      </c>
      <c r="D231" s="129">
        <v>31.9126</v>
      </c>
      <c r="E231" s="129">
        <v>53.8554</v>
      </c>
      <c r="F231" s="129">
        <v>20.0267</v>
      </c>
      <c r="G231" s="129">
        <v>13.0154</v>
      </c>
      <c r="H231" s="129">
        <v>41.6989</v>
      </c>
      <c r="I231" s="129">
        <v>13.1701</v>
      </c>
      <c r="J231" s="129">
        <v>3.1042</v>
      </c>
      <c r="K231" s="129">
        <v>31.3512</v>
      </c>
      <c r="L231" s="129">
        <v>8.5401</v>
      </c>
      <c r="M231" s="129">
        <v>201.918</v>
      </c>
      <c r="N231" s="129">
        <v>19.1971</v>
      </c>
      <c r="O231" s="129">
        <v>156.8527</v>
      </c>
      <c r="P231" s="129">
        <v>27.2397</v>
      </c>
      <c r="Q231" s="129">
        <v>30.9311</v>
      </c>
      <c r="R231" s="129">
        <v>128.9819</v>
      </c>
      <c r="S231" s="129">
        <v>69.9884</v>
      </c>
      <c r="T231" s="129">
        <v>19.4513</v>
      </c>
    </row>
    <row r="232" spans="1:20" ht="12.75">
      <c r="A232" s="128" t="s">
        <v>65</v>
      </c>
      <c r="B232" s="128" t="s">
        <v>235</v>
      </c>
      <c r="C232" s="129">
        <v>15998.6534</v>
      </c>
      <c r="D232" s="129">
        <v>11.3785</v>
      </c>
      <c r="E232" s="129">
        <v>15.3721</v>
      </c>
      <c r="F232" s="129">
        <v>8.5559</v>
      </c>
      <c r="G232" s="129">
        <v>10.9467</v>
      </c>
      <c r="H232" s="129">
        <v>9.2039</v>
      </c>
      <c r="I232" s="129">
        <v>3.1003</v>
      </c>
      <c r="J232" s="129">
        <v>0.465</v>
      </c>
      <c r="K232" s="129">
        <v>13.9155</v>
      </c>
      <c r="L232" s="129">
        <v>2.4023</v>
      </c>
      <c r="M232" s="129">
        <v>9.3477</v>
      </c>
      <c r="N232" s="129">
        <v>5.0097</v>
      </c>
      <c r="O232" s="129">
        <v>42.1829</v>
      </c>
      <c r="P232" s="129">
        <v>7.718</v>
      </c>
      <c r="Q232" s="129">
        <v>17.0913</v>
      </c>
      <c r="R232" s="129">
        <v>46.6183</v>
      </c>
      <c r="S232" s="129">
        <v>17.9612</v>
      </c>
      <c r="T232" s="129">
        <v>8.0827</v>
      </c>
    </row>
    <row r="233" spans="1:20" ht="12.75">
      <c r="A233" s="128" t="s">
        <v>64</v>
      </c>
      <c r="B233" s="128" t="s">
        <v>236</v>
      </c>
      <c r="C233" s="129">
        <v>33147.4285</v>
      </c>
      <c r="D233" s="129">
        <v>26.2417</v>
      </c>
      <c r="E233" s="129">
        <v>27.3429</v>
      </c>
      <c r="F233" s="129">
        <v>40.8812</v>
      </c>
      <c r="G233" s="129">
        <v>7.199</v>
      </c>
      <c r="H233" s="129">
        <v>50.3737</v>
      </c>
      <c r="I233" s="129">
        <v>15.8319</v>
      </c>
      <c r="J233" s="129">
        <v>0.7169</v>
      </c>
      <c r="K233" s="129">
        <v>37.8771</v>
      </c>
      <c r="L233" s="129">
        <v>3.1554</v>
      </c>
      <c r="M233" s="129">
        <v>86.828</v>
      </c>
      <c r="N233" s="129">
        <v>8.9665</v>
      </c>
      <c r="O233" s="129">
        <v>59.979</v>
      </c>
      <c r="P233" s="129">
        <v>19.7059</v>
      </c>
      <c r="Q233" s="129">
        <v>36.3918</v>
      </c>
      <c r="R233" s="129">
        <v>47.6999</v>
      </c>
      <c r="S233" s="129">
        <v>17.0354</v>
      </c>
      <c r="T233" s="129">
        <v>12.8719</v>
      </c>
    </row>
    <row r="234" spans="1:20" ht="12.75">
      <c r="A234" s="128" t="s">
        <v>63</v>
      </c>
      <c r="B234" s="128" t="s">
        <v>237</v>
      </c>
      <c r="C234" s="129">
        <v>21995.864</v>
      </c>
      <c r="D234" s="129">
        <v>24.8366</v>
      </c>
      <c r="E234" s="129">
        <v>16.5691</v>
      </c>
      <c r="F234" s="129">
        <v>10.1972</v>
      </c>
      <c r="G234" s="129">
        <v>23.4364</v>
      </c>
      <c r="H234" s="129">
        <v>10.9219</v>
      </c>
      <c r="I234" s="129">
        <v>9.7457</v>
      </c>
      <c r="J234" s="129">
        <v>0.4543</v>
      </c>
      <c r="K234" s="129">
        <v>29.9261</v>
      </c>
      <c r="L234" s="129">
        <v>1.4629</v>
      </c>
      <c r="M234" s="129">
        <v>38.6346</v>
      </c>
      <c r="N234" s="129">
        <v>16.8556</v>
      </c>
      <c r="O234" s="129">
        <v>53.2563</v>
      </c>
      <c r="P234" s="129">
        <v>13.8814</v>
      </c>
      <c r="Q234" s="129">
        <v>27.5142</v>
      </c>
      <c r="R234" s="129">
        <v>51.8283</v>
      </c>
      <c r="S234" s="129">
        <v>14.08</v>
      </c>
      <c r="T234" s="129">
        <v>12.5188</v>
      </c>
    </row>
    <row r="235" spans="1:20" ht="12.75">
      <c r="A235" s="128" t="s">
        <v>62</v>
      </c>
      <c r="B235" s="128" t="s">
        <v>238</v>
      </c>
      <c r="C235" s="129">
        <v>50292.5894</v>
      </c>
      <c r="D235" s="129">
        <v>82.784</v>
      </c>
      <c r="E235" s="129">
        <v>35.6491</v>
      </c>
      <c r="F235" s="129">
        <v>43.8581</v>
      </c>
      <c r="G235" s="129">
        <v>34.7463</v>
      </c>
      <c r="H235" s="129">
        <v>19.5687</v>
      </c>
      <c r="I235" s="129">
        <v>36.8177</v>
      </c>
      <c r="J235" s="129">
        <v>1.9888</v>
      </c>
      <c r="K235" s="129">
        <v>87.0643</v>
      </c>
      <c r="L235" s="129">
        <v>6.0794</v>
      </c>
      <c r="M235" s="129">
        <v>46.1497</v>
      </c>
      <c r="N235" s="129">
        <v>33.1572</v>
      </c>
      <c r="O235" s="129">
        <v>137.1489</v>
      </c>
      <c r="P235" s="129">
        <v>22.8006</v>
      </c>
      <c r="Q235" s="129">
        <v>64.1439</v>
      </c>
      <c r="R235" s="129">
        <v>103.9863</v>
      </c>
      <c r="S235" s="129">
        <v>33.9773</v>
      </c>
      <c r="T235" s="129">
        <v>31.6103</v>
      </c>
    </row>
    <row r="236" spans="1:20" ht="12.75">
      <c r="A236" s="128" t="s">
        <v>61</v>
      </c>
      <c r="B236" s="128" t="s">
        <v>239</v>
      </c>
      <c r="C236" s="129">
        <v>122462.7102</v>
      </c>
      <c r="D236" s="129">
        <v>322.649</v>
      </c>
      <c r="E236" s="129">
        <v>241.56</v>
      </c>
      <c r="F236" s="129">
        <v>157.9947</v>
      </c>
      <c r="G236" s="129">
        <v>181.8067</v>
      </c>
      <c r="H236" s="129">
        <v>58.8604</v>
      </c>
      <c r="I236" s="129">
        <v>149.8265</v>
      </c>
      <c r="J236" s="129">
        <v>11.5126</v>
      </c>
      <c r="K236" s="129">
        <v>551.5835</v>
      </c>
      <c r="L236" s="129">
        <v>17.9393</v>
      </c>
      <c r="M236" s="129">
        <v>112.1843</v>
      </c>
      <c r="N236" s="129">
        <v>62.4902</v>
      </c>
      <c r="O236" s="129">
        <v>348.8162</v>
      </c>
      <c r="P236" s="129">
        <v>101.8922</v>
      </c>
      <c r="Q236" s="129">
        <v>143.9269</v>
      </c>
      <c r="R236" s="129">
        <v>497.1645</v>
      </c>
      <c r="S236" s="129">
        <v>127.1041</v>
      </c>
      <c r="T236" s="129">
        <v>135.6819</v>
      </c>
    </row>
    <row r="237" spans="1:20" ht="12">
      <c r="A237" s="65"/>
      <c r="B237" s="65"/>
      <c r="C237" s="65"/>
      <c r="D237" s="65"/>
      <c r="E237" s="65"/>
      <c r="F237" s="65"/>
      <c r="G237" s="65"/>
      <c r="H237" s="65"/>
      <c r="I237" s="65"/>
      <c r="J237" s="65"/>
      <c r="K237" s="65"/>
      <c r="L237" s="65"/>
      <c r="M237" s="65"/>
      <c r="N237" s="65"/>
      <c r="O237" s="65"/>
      <c r="P237" s="65"/>
      <c r="Q237" s="65"/>
      <c r="R237" s="65"/>
      <c r="S237" s="65"/>
      <c r="T237" s="65"/>
    </row>
    <row r="238" spans="1:20" ht="12.75">
      <c r="A238" s="126" t="s">
        <v>50</v>
      </c>
      <c r="B238" s="65"/>
      <c r="C238" s="65"/>
      <c r="D238" s="65"/>
      <c r="E238" s="65"/>
      <c r="F238" s="65"/>
      <c r="G238" s="65"/>
      <c r="H238" s="65"/>
      <c r="I238" s="65"/>
      <c r="J238" s="65"/>
      <c r="K238" s="65"/>
      <c r="L238" s="65"/>
      <c r="M238" s="65"/>
      <c r="N238" s="65"/>
      <c r="O238" s="65"/>
      <c r="P238" s="65"/>
      <c r="Q238" s="65"/>
      <c r="R238" s="65"/>
      <c r="S238" s="65"/>
      <c r="T238" s="65"/>
    </row>
    <row r="239" spans="1:20" ht="12.75">
      <c r="A239" s="126" t="s">
        <v>42</v>
      </c>
      <c r="B239" s="126" t="s">
        <v>49</v>
      </c>
      <c r="C239" s="65"/>
      <c r="D239" s="65"/>
      <c r="E239" s="65"/>
      <c r="F239" s="65"/>
      <c r="G239" s="65"/>
      <c r="H239" s="65"/>
      <c r="I239" s="65"/>
      <c r="J239" s="65"/>
      <c r="K239" s="65"/>
      <c r="L239" s="65"/>
      <c r="M239" s="65"/>
      <c r="N239" s="65"/>
      <c r="O239" s="65"/>
      <c r="P239" s="65"/>
      <c r="Q239" s="65"/>
      <c r="R239" s="65"/>
      <c r="S239" s="65"/>
      <c r="T239" s="65"/>
    </row>
    <row r="240" spans="1:20" ht="12">
      <c r="A240" s="65"/>
      <c r="B240" s="65"/>
      <c r="C240" s="65"/>
      <c r="D240" s="65"/>
      <c r="E240" s="65"/>
      <c r="F240" s="65"/>
      <c r="G240" s="65"/>
      <c r="H240" s="65"/>
      <c r="I240" s="65"/>
      <c r="J240" s="65"/>
      <c r="K240" s="65"/>
      <c r="L240" s="65"/>
      <c r="M240" s="65"/>
      <c r="N240" s="65"/>
      <c r="O240" s="65"/>
      <c r="P240" s="65"/>
      <c r="Q240" s="65"/>
      <c r="R240" s="65"/>
      <c r="S240" s="65"/>
      <c r="T240" s="65"/>
    </row>
    <row r="241" spans="1:20" ht="12.75">
      <c r="A241" s="126" t="s">
        <v>200</v>
      </c>
      <c r="B241" s="126" t="s">
        <v>331</v>
      </c>
      <c r="C241" s="65"/>
      <c r="D241" s="65"/>
      <c r="E241" s="65"/>
      <c r="F241" s="65"/>
      <c r="G241" s="65"/>
      <c r="H241" s="65"/>
      <c r="I241" s="65"/>
      <c r="J241" s="65"/>
      <c r="K241" s="65"/>
      <c r="L241" s="65"/>
      <c r="M241" s="65"/>
      <c r="N241" s="65"/>
      <c r="O241" s="65"/>
      <c r="P241" s="65"/>
      <c r="Q241" s="65"/>
      <c r="R241" s="65"/>
      <c r="S241" s="65"/>
      <c r="T241" s="65"/>
    </row>
    <row r="242" spans="1:20" ht="12.75">
      <c r="A242" s="126" t="s">
        <v>204</v>
      </c>
      <c r="B242" s="126" t="s">
        <v>205</v>
      </c>
      <c r="C242" s="65"/>
      <c r="D242" s="65"/>
      <c r="E242" s="65"/>
      <c r="F242" s="65"/>
      <c r="G242" s="65"/>
      <c r="H242" s="65"/>
      <c r="I242" s="65"/>
      <c r="J242" s="65"/>
      <c r="K242" s="65"/>
      <c r="L242" s="65"/>
      <c r="M242" s="65"/>
      <c r="N242" s="65"/>
      <c r="O242" s="65"/>
      <c r="P242" s="65"/>
      <c r="Q242" s="65"/>
      <c r="R242" s="65"/>
      <c r="S242" s="65"/>
      <c r="T242" s="65"/>
    </row>
    <row r="243" spans="1:20" ht="12.75">
      <c r="A243" s="126" t="s">
        <v>202</v>
      </c>
      <c r="B243" s="126" t="s">
        <v>203</v>
      </c>
      <c r="C243" s="65"/>
      <c r="D243" s="65"/>
      <c r="E243" s="65"/>
      <c r="F243" s="65"/>
      <c r="G243" s="65"/>
      <c r="H243" s="65"/>
      <c r="I243" s="65"/>
      <c r="J243" s="65"/>
      <c r="K243" s="65"/>
      <c r="L243" s="65"/>
      <c r="M243" s="65"/>
      <c r="N243" s="65"/>
      <c r="O243" s="65"/>
      <c r="P243" s="65"/>
      <c r="Q243" s="65"/>
      <c r="R243" s="65"/>
      <c r="S243" s="65"/>
      <c r="T243" s="65"/>
    </row>
    <row r="244" spans="1:20" ht="12.75">
      <c r="A244" s="126" t="s">
        <v>206</v>
      </c>
      <c r="B244" s="126" t="s">
        <v>207</v>
      </c>
      <c r="C244" s="65"/>
      <c r="D244" s="65"/>
      <c r="E244" s="65"/>
      <c r="F244" s="65"/>
      <c r="G244" s="65"/>
      <c r="H244" s="65"/>
      <c r="I244" s="65"/>
      <c r="J244" s="65"/>
      <c r="K244" s="65"/>
      <c r="L244" s="65"/>
      <c r="M244" s="65"/>
      <c r="N244" s="65"/>
      <c r="O244" s="65"/>
      <c r="P244" s="65"/>
      <c r="Q244" s="65"/>
      <c r="R244" s="65"/>
      <c r="S244" s="65"/>
      <c r="T244" s="65"/>
    </row>
    <row r="245" spans="1:20" ht="12">
      <c r="A245" s="65"/>
      <c r="B245" s="65"/>
      <c r="C245" s="65"/>
      <c r="D245" s="65"/>
      <c r="E245" s="65"/>
      <c r="F245" s="65"/>
      <c r="G245" s="65"/>
      <c r="H245" s="65"/>
      <c r="I245" s="65"/>
      <c r="J245" s="65"/>
      <c r="K245" s="65"/>
      <c r="L245" s="65"/>
      <c r="M245" s="65"/>
      <c r="N245" s="65"/>
      <c r="O245" s="65"/>
      <c r="P245" s="65"/>
      <c r="Q245" s="65"/>
      <c r="R245" s="65"/>
      <c r="S245" s="65"/>
      <c r="T245" s="65"/>
    </row>
    <row r="246" spans="1:20" ht="12.75">
      <c r="A246" s="128" t="s">
        <v>209</v>
      </c>
      <c r="B246" s="128" t="s">
        <v>210</v>
      </c>
      <c r="C246" s="128" t="s">
        <v>190</v>
      </c>
      <c r="D246" s="128" t="s">
        <v>314</v>
      </c>
      <c r="E246" s="128" t="s">
        <v>315</v>
      </c>
      <c r="F246" s="128" t="s">
        <v>316</v>
      </c>
      <c r="G246" s="128" t="s">
        <v>317</v>
      </c>
      <c r="H246" s="128" t="s">
        <v>318</v>
      </c>
      <c r="I246" s="128" t="s">
        <v>319</v>
      </c>
      <c r="J246" s="128" t="s">
        <v>320</v>
      </c>
      <c r="K246" s="128" t="s">
        <v>321</v>
      </c>
      <c r="L246" s="128" t="s">
        <v>322</v>
      </c>
      <c r="M246" s="128" t="s">
        <v>323</v>
      </c>
      <c r="N246" s="128" t="s">
        <v>324</v>
      </c>
      <c r="O246" s="128" t="s">
        <v>325</v>
      </c>
      <c r="P246" s="128" t="s">
        <v>326</v>
      </c>
      <c r="Q246" s="128" t="s">
        <v>327</v>
      </c>
      <c r="R246" s="128" t="s">
        <v>328</v>
      </c>
      <c r="S246" s="128" t="s">
        <v>329</v>
      </c>
      <c r="T246" s="128" t="s">
        <v>330</v>
      </c>
    </row>
    <row r="247" spans="1:20" ht="12.75">
      <c r="A247" s="128" t="s">
        <v>89</v>
      </c>
      <c r="B247" s="128" t="s">
        <v>211</v>
      </c>
      <c r="C247" s="129">
        <v>3352556436.385</v>
      </c>
      <c r="D247" s="129">
        <v>3558889.126</v>
      </c>
      <c r="E247" s="129">
        <v>1149513.504</v>
      </c>
      <c r="F247" s="129">
        <v>1061261.014</v>
      </c>
      <c r="G247" s="129">
        <v>1357657.354</v>
      </c>
      <c r="H247" s="129">
        <v>633076.402</v>
      </c>
      <c r="I247" s="129">
        <v>1151559.183</v>
      </c>
      <c r="J247" s="129">
        <v>351423.933</v>
      </c>
      <c r="K247" s="129">
        <v>5224301.012</v>
      </c>
      <c r="L247" s="129">
        <v>2283865.875</v>
      </c>
      <c r="M247" s="129">
        <v>2360461.15</v>
      </c>
      <c r="N247" s="129">
        <v>2167710.51</v>
      </c>
      <c r="O247" s="129">
        <v>4631348.161</v>
      </c>
      <c r="P247" s="129">
        <v>2155963.86</v>
      </c>
      <c r="Q247" s="129">
        <v>1119576.785</v>
      </c>
      <c r="R247" s="129">
        <v>2640187.321</v>
      </c>
      <c r="S247" s="129">
        <v>1906189.345</v>
      </c>
      <c r="T247" s="129">
        <v>3927902.232</v>
      </c>
    </row>
    <row r="248" spans="1:20" ht="12.75">
      <c r="A248" s="128" t="s">
        <v>88</v>
      </c>
      <c r="B248" s="128" t="s">
        <v>212</v>
      </c>
      <c r="C248" s="129">
        <v>275101777.948</v>
      </c>
      <c r="D248" s="129">
        <v>267552.317</v>
      </c>
      <c r="E248" s="129">
        <v>83352.117</v>
      </c>
      <c r="F248" s="129">
        <v>28949.435</v>
      </c>
      <c r="G248" s="129">
        <v>75526.344</v>
      </c>
      <c r="H248" s="129">
        <v>54545.265</v>
      </c>
      <c r="I248" s="129">
        <v>48265.036</v>
      </c>
      <c r="J248" s="129">
        <v>32260.763</v>
      </c>
      <c r="K248" s="129">
        <v>227080.575</v>
      </c>
      <c r="L248" s="129">
        <v>163847.978</v>
      </c>
      <c r="M248" s="129">
        <v>928013.428</v>
      </c>
      <c r="N248" s="129">
        <v>172298.195</v>
      </c>
      <c r="O248" s="129">
        <v>60774.04</v>
      </c>
      <c r="P248" s="129">
        <v>30854.22</v>
      </c>
      <c r="Q248" s="129">
        <v>13764.082</v>
      </c>
      <c r="R248" s="129">
        <v>320596.425</v>
      </c>
      <c r="S248" s="129">
        <v>52243.092</v>
      </c>
      <c r="T248" s="129">
        <v>514843.718</v>
      </c>
    </row>
    <row r="249" spans="1:20" ht="12.75">
      <c r="A249" s="128" t="s">
        <v>87</v>
      </c>
      <c r="B249" s="128" t="s">
        <v>213</v>
      </c>
      <c r="C249" s="129">
        <v>17663709.809</v>
      </c>
      <c r="D249" s="129">
        <v>7240.7</v>
      </c>
      <c r="E249" s="129">
        <v>743.133</v>
      </c>
      <c r="F249" s="129">
        <v>847.821</v>
      </c>
      <c r="G249" s="129">
        <v>7.362</v>
      </c>
      <c r="H249" s="129">
        <v>170.453</v>
      </c>
      <c r="I249" s="129">
        <v>5770.743</v>
      </c>
      <c r="J249" s="129">
        <v>617.223</v>
      </c>
      <c r="K249" s="129">
        <v>28405.876</v>
      </c>
      <c r="L249" s="129">
        <v>11164.608</v>
      </c>
      <c r="M249" s="129">
        <v>941.021</v>
      </c>
      <c r="N249" s="129">
        <v>302.642</v>
      </c>
      <c r="O249" s="129">
        <v>12409.381</v>
      </c>
      <c r="P249" s="129">
        <v>658.338</v>
      </c>
      <c r="Q249" s="129">
        <v>1007.059</v>
      </c>
      <c r="R249" s="129">
        <v>594.16</v>
      </c>
      <c r="S249" s="129">
        <v>5815.027</v>
      </c>
      <c r="T249" s="129">
        <v>2597.151</v>
      </c>
    </row>
    <row r="250" spans="1:20" ht="12.75">
      <c r="A250" s="128" t="s">
        <v>86</v>
      </c>
      <c r="B250" s="128" t="s">
        <v>214</v>
      </c>
      <c r="C250" s="129">
        <v>135237259.198</v>
      </c>
      <c r="D250" s="129">
        <v>12057.548</v>
      </c>
      <c r="E250" s="129">
        <v>7510.464</v>
      </c>
      <c r="F250" s="129">
        <v>6666.907</v>
      </c>
      <c r="G250" s="129">
        <v>4032.102</v>
      </c>
      <c r="H250" s="129">
        <v>8928.31</v>
      </c>
      <c r="I250" s="129">
        <v>7059.434</v>
      </c>
      <c r="J250" s="129">
        <v>1493.849</v>
      </c>
      <c r="K250" s="129">
        <v>22624.564</v>
      </c>
      <c r="L250" s="129">
        <v>21778.008</v>
      </c>
      <c r="M250" s="129">
        <v>50004.833</v>
      </c>
      <c r="N250" s="129">
        <v>6155.73</v>
      </c>
      <c r="O250" s="129">
        <v>15110.667</v>
      </c>
      <c r="P250" s="129">
        <v>7357.412</v>
      </c>
      <c r="Q250" s="129">
        <v>3181.615</v>
      </c>
      <c r="R250" s="129">
        <v>15673.395</v>
      </c>
      <c r="S250" s="129">
        <v>6901.333</v>
      </c>
      <c r="T250" s="129">
        <v>6294.54</v>
      </c>
    </row>
    <row r="251" spans="1:20" ht="12.75">
      <c r="A251" s="128" t="s">
        <v>85</v>
      </c>
      <c r="B251" s="128" t="s">
        <v>215</v>
      </c>
      <c r="C251" s="129">
        <v>56114227.669</v>
      </c>
      <c r="D251" s="129">
        <v>1252.502</v>
      </c>
      <c r="E251" s="129">
        <v>6802.25</v>
      </c>
      <c r="F251" s="129">
        <v>803.317</v>
      </c>
      <c r="G251" s="129">
        <v>6460.698</v>
      </c>
      <c r="H251" s="129">
        <v>34084.797</v>
      </c>
      <c r="I251" s="129">
        <v>528.993</v>
      </c>
      <c r="J251" s="129">
        <v>312.951</v>
      </c>
      <c r="K251" s="129">
        <v>7087.317</v>
      </c>
      <c r="L251" s="129">
        <v>13836.291</v>
      </c>
      <c r="M251" s="129">
        <v>8191.779</v>
      </c>
      <c r="N251" s="129">
        <v>11981.441</v>
      </c>
      <c r="O251" s="129">
        <v>8112.796</v>
      </c>
      <c r="P251" s="129">
        <v>10044.946</v>
      </c>
      <c r="Q251" s="129">
        <v>3965.017</v>
      </c>
      <c r="R251" s="129">
        <v>3756.577</v>
      </c>
      <c r="S251" s="129">
        <v>2685.776</v>
      </c>
      <c r="T251" s="129">
        <v>2447.733</v>
      </c>
    </row>
    <row r="252" spans="1:20" ht="12.75">
      <c r="A252" s="128" t="s">
        <v>84</v>
      </c>
      <c r="B252" s="128" t="s">
        <v>216</v>
      </c>
      <c r="C252" s="129">
        <v>749973714.49</v>
      </c>
      <c r="D252" s="129">
        <v>32931.421</v>
      </c>
      <c r="E252" s="129">
        <v>46381.005</v>
      </c>
      <c r="F252" s="129">
        <v>38865.763</v>
      </c>
      <c r="G252" s="129">
        <v>43626.404</v>
      </c>
      <c r="H252" s="129">
        <v>29738.238</v>
      </c>
      <c r="I252" s="129">
        <v>19456.353</v>
      </c>
      <c r="J252" s="129">
        <v>27587.207</v>
      </c>
      <c r="K252" s="129">
        <v>112077.115</v>
      </c>
      <c r="L252" s="129">
        <v>445012.584</v>
      </c>
      <c r="M252" s="129">
        <v>279418.169</v>
      </c>
      <c r="N252" s="129">
        <v>105323.344</v>
      </c>
      <c r="O252" s="129">
        <v>76332.478</v>
      </c>
      <c r="P252" s="129">
        <v>80857.315</v>
      </c>
      <c r="Q252" s="129">
        <v>21980.588</v>
      </c>
      <c r="R252" s="129">
        <v>75172.371</v>
      </c>
      <c r="S252" s="129">
        <v>33660.208</v>
      </c>
      <c r="T252" s="129">
        <v>121845.748</v>
      </c>
    </row>
    <row r="253" spans="1:20" ht="12.75">
      <c r="A253" s="128" t="s">
        <v>83</v>
      </c>
      <c r="B253" s="128" t="s">
        <v>217</v>
      </c>
      <c r="C253" s="129">
        <v>9244521.621</v>
      </c>
      <c r="D253" s="129">
        <v>342.623</v>
      </c>
      <c r="E253" s="129">
        <v>127.024</v>
      </c>
      <c r="F253" s="129">
        <v>48.393</v>
      </c>
      <c r="G253" s="129">
        <v>1096.792</v>
      </c>
      <c r="H253" s="129">
        <v>73.74</v>
      </c>
      <c r="I253" s="129">
        <v>1111.346</v>
      </c>
      <c r="J253" s="129">
        <v>69.564</v>
      </c>
      <c r="K253" s="129">
        <v>3319.648</v>
      </c>
      <c r="L253" s="129">
        <v>367.245</v>
      </c>
      <c r="M253" s="129">
        <v>33.549</v>
      </c>
      <c r="N253" s="129">
        <v>146.724</v>
      </c>
      <c r="O253" s="129">
        <v>77.032</v>
      </c>
      <c r="P253" s="129">
        <v>20.843</v>
      </c>
      <c r="Q253" s="129">
        <v>29.876</v>
      </c>
      <c r="R253" s="129">
        <v>15.131</v>
      </c>
      <c r="S253" s="129">
        <v>442.931</v>
      </c>
      <c r="T253" s="129">
        <v>1178.353</v>
      </c>
    </row>
    <row r="254" spans="1:20" ht="12.75">
      <c r="A254" s="128" t="s">
        <v>82</v>
      </c>
      <c r="B254" s="128" t="s">
        <v>218</v>
      </c>
      <c r="C254" s="129">
        <v>62200991.402</v>
      </c>
      <c r="D254" s="129">
        <v>2145.318</v>
      </c>
      <c r="E254" s="129">
        <v>1707.312</v>
      </c>
      <c r="F254" s="129">
        <v>1097.073</v>
      </c>
      <c r="G254" s="129">
        <v>2148.233</v>
      </c>
      <c r="H254" s="129">
        <v>935.936</v>
      </c>
      <c r="I254" s="129">
        <v>290.227</v>
      </c>
      <c r="J254" s="129">
        <v>2080.777</v>
      </c>
      <c r="K254" s="129">
        <v>95026.9</v>
      </c>
      <c r="L254" s="129">
        <v>1583.313</v>
      </c>
      <c r="M254" s="129">
        <v>12499.862</v>
      </c>
      <c r="N254" s="129">
        <v>792.198</v>
      </c>
      <c r="O254" s="129">
        <v>2973.853</v>
      </c>
      <c r="P254" s="129">
        <v>2431.331</v>
      </c>
      <c r="Q254" s="129">
        <v>1296.012</v>
      </c>
      <c r="R254" s="129">
        <v>6217.916</v>
      </c>
      <c r="S254" s="129">
        <v>211.168</v>
      </c>
      <c r="T254" s="129">
        <v>9748.068</v>
      </c>
    </row>
    <row r="255" spans="1:20" ht="12.75">
      <c r="A255" s="128" t="s">
        <v>81</v>
      </c>
      <c r="B255" s="128" t="s">
        <v>219</v>
      </c>
      <c r="C255" s="129">
        <v>15502935.2</v>
      </c>
      <c r="D255" s="129">
        <v>10506.705</v>
      </c>
      <c r="E255" s="129">
        <v>2182.477</v>
      </c>
      <c r="F255" s="129">
        <v>1282.426</v>
      </c>
      <c r="G255" s="129">
        <v>1788.471</v>
      </c>
      <c r="H255" s="129">
        <v>620.008</v>
      </c>
      <c r="I255" s="129">
        <v>29315.706</v>
      </c>
      <c r="J255" s="129">
        <v>83.357</v>
      </c>
      <c r="K255" s="129">
        <v>51854.235</v>
      </c>
      <c r="L255" s="129">
        <v>39551.735</v>
      </c>
      <c r="M255" s="129">
        <v>30236.773</v>
      </c>
      <c r="N255" s="129">
        <v>10379.552</v>
      </c>
      <c r="O255" s="129">
        <v>134897.993</v>
      </c>
      <c r="P255" s="129">
        <v>162201.11</v>
      </c>
      <c r="Q255" s="129">
        <v>43069.53</v>
      </c>
      <c r="R255" s="129">
        <v>8059.603</v>
      </c>
      <c r="S255" s="129">
        <v>93049.954</v>
      </c>
      <c r="T255" s="129">
        <v>118305.255</v>
      </c>
    </row>
    <row r="256" spans="1:20" ht="12.75">
      <c r="A256" s="128" t="s">
        <v>80</v>
      </c>
      <c r="B256" s="128" t="s">
        <v>220</v>
      </c>
      <c r="C256" s="129">
        <v>187581692.221</v>
      </c>
      <c r="D256" s="129">
        <v>993858.263</v>
      </c>
      <c r="E256" s="129">
        <v>322220.796</v>
      </c>
      <c r="F256" s="129">
        <v>453100.046</v>
      </c>
      <c r="G256" s="129">
        <v>694324.108</v>
      </c>
      <c r="H256" s="129">
        <v>72311.151</v>
      </c>
      <c r="I256" s="129">
        <v>558975.242</v>
      </c>
      <c r="J256" s="129">
        <v>49958.202</v>
      </c>
      <c r="K256" s="129">
        <v>1762845.921</v>
      </c>
      <c r="L256" s="129">
        <v>510283.863</v>
      </c>
      <c r="M256" s="129">
        <v>96917.834</v>
      </c>
      <c r="N256" s="129">
        <v>405564.494</v>
      </c>
      <c r="O256" s="129">
        <v>2980388.72</v>
      </c>
      <c r="P256" s="129">
        <v>272762.268</v>
      </c>
      <c r="Q256" s="129">
        <v>601087.814</v>
      </c>
      <c r="R256" s="129">
        <v>93498.163</v>
      </c>
      <c r="S256" s="129">
        <v>990175.179</v>
      </c>
      <c r="T256" s="129">
        <v>1451211.928</v>
      </c>
    </row>
    <row r="257" spans="1:20" ht="12.75">
      <c r="A257" s="128" t="s">
        <v>79</v>
      </c>
      <c r="B257" s="128" t="s">
        <v>221</v>
      </c>
      <c r="C257" s="129">
        <v>278535071.072</v>
      </c>
      <c r="D257" s="129">
        <v>315823.087</v>
      </c>
      <c r="E257" s="129">
        <v>102375.647</v>
      </c>
      <c r="F257" s="129">
        <v>97297.202</v>
      </c>
      <c r="G257" s="129">
        <v>55599.073</v>
      </c>
      <c r="H257" s="129">
        <v>41242.965</v>
      </c>
      <c r="I257" s="129">
        <v>13599.548</v>
      </c>
      <c r="J257" s="129">
        <v>80018.776</v>
      </c>
      <c r="K257" s="129">
        <v>222980.21</v>
      </c>
      <c r="L257" s="129">
        <v>159472.013</v>
      </c>
      <c r="M257" s="129">
        <v>150303.757</v>
      </c>
      <c r="N257" s="129">
        <v>125101.803</v>
      </c>
      <c r="O257" s="129">
        <v>72156.604</v>
      </c>
      <c r="P257" s="129">
        <v>23266.09</v>
      </c>
      <c r="Q257" s="129">
        <v>48562.275</v>
      </c>
      <c r="R257" s="129">
        <v>420869.061</v>
      </c>
      <c r="S257" s="129">
        <v>125958.636</v>
      </c>
      <c r="T257" s="129">
        <v>87845.619</v>
      </c>
    </row>
    <row r="258" spans="1:20" ht="12.75">
      <c r="A258" s="128" t="s">
        <v>78</v>
      </c>
      <c r="B258" s="128" t="s">
        <v>222</v>
      </c>
      <c r="C258" s="129">
        <v>9090990.863</v>
      </c>
      <c r="D258" s="129">
        <v>6435.886</v>
      </c>
      <c r="E258" s="129">
        <v>291.455</v>
      </c>
      <c r="F258" s="129">
        <v>578.465</v>
      </c>
      <c r="G258" s="129">
        <v>911.562</v>
      </c>
      <c r="H258" s="129">
        <v>114.05</v>
      </c>
      <c r="I258" s="129">
        <v>2641.11</v>
      </c>
      <c r="J258" s="129">
        <v>4.031</v>
      </c>
      <c r="K258" s="129">
        <v>4688.331</v>
      </c>
      <c r="L258" s="129">
        <v>3841.477</v>
      </c>
      <c r="M258" s="129">
        <v>552.015</v>
      </c>
      <c r="N258" s="129">
        <v>1091.001</v>
      </c>
      <c r="O258" s="129">
        <v>3146.324</v>
      </c>
      <c r="P258" s="129">
        <v>858.742</v>
      </c>
      <c r="Q258" s="129">
        <v>633.793</v>
      </c>
      <c r="R258" s="129">
        <v>7691.2</v>
      </c>
      <c r="S258" s="129">
        <v>3140.817</v>
      </c>
      <c r="T258" s="129">
        <v>1705.128</v>
      </c>
    </row>
    <row r="259" spans="1:20" ht="12.75">
      <c r="A259" s="128" t="s">
        <v>77</v>
      </c>
      <c r="B259" s="128" t="s">
        <v>223</v>
      </c>
      <c r="C259" s="129">
        <v>250287114.7</v>
      </c>
      <c r="D259" s="129">
        <v>118012.034</v>
      </c>
      <c r="E259" s="129">
        <v>71008.137</v>
      </c>
      <c r="F259" s="129">
        <v>145421.889</v>
      </c>
      <c r="G259" s="129">
        <v>211749.649</v>
      </c>
      <c r="H259" s="129">
        <v>104995.498</v>
      </c>
      <c r="I259" s="129">
        <v>12319.386</v>
      </c>
      <c r="J259" s="129">
        <v>10857.038</v>
      </c>
      <c r="K259" s="129">
        <v>495631.295</v>
      </c>
      <c r="L259" s="129">
        <v>362092.861</v>
      </c>
      <c r="M259" s="129">
        <v>48014.543</v>
      </c>
      <c r="N259" s="129">
        <v>32314.163</v>
      </c>
      <c r="O259" s="129">
        <v>194244.056</v>
      </c>
      <c r="P259" s="129">
        <v>701374.356</v>
      </c>
      <c r="Q259" s="129">
        <v>87342.262</v>
      </c>
      <c r="R259" s="129">
        <v>789188.652</v>
      </c>
      <c r="S259" s="129">
        <v>297111.642</v>
      </c>
      <c r="T259" s="129">
        <v>373254.578</v>
      </c>
    </row>
    <row r="260" spans="1:20" ht="12.75">
      <c r="A260" s="128" t="s">
        <v>76</v>
      </c>
      <c r="B260" s="128" t="s">
        <v>224</v>
      </c>
      <c r="C260" s="129">
        <v>1111665.231</v>
      </c>
      <c r="D260" s="130" t="s">
        <v>42</v>
      </c>
      <c r="E260" s="129">
        <v>4.655</v>
      </c>
      <c r="F260" s="129">
        <v>42.026</v>
      </c>
      <c r="G260" s="129">
        <v>2.076</v>
      </c>
      <c r="H260" s="129">
        <v>8.532</v>
      </c>
      <c r="I260" s="129">
        <v>7.837</v>
      </c>
      <c r="J260" s="129">
        <v>59.273</v>
      </c>
      <c r="K260" s="129">
        <v>2865.314</v>
      </c>
      <c r="L260" s="129">
        <v>778.85</v>
      </c>
      <c r="M260" s="129">
        <v>110.215</v>
      </c>
      <c r="N260" s="129">
        <v>68.639</v>
      </c>
      <c r="O260" s="129">
        <v>10948.621</v>
      </c>
      <c r="P260" s="129">
        <v>397.499</v>
      </c>
      <c r="Q260" s="129">
        <v>49.738</v>
      </c>
      <c r="R260" s="129">
        <v>6.474</v>
      </c>
      <c r="S260" s="129">
        <v>4.564</v>
      </c>
      <c r="T260" s="129">
        <v>99.655</v>
      </c>
    </row>
    <row r="261" spans="1:20" ht="12.75">
      <c r="A261" s="128" t="s">
        <v>75</v>
      </c>
      <c r="B261" s="128" t="s">
        <v>225</v>
      </c>
      <c r="C261" s="129">
        <v>8324384.699</v>
      </c>
      <c r="D261" s="129">
        <v>7204.918</v>
      </c>
      <c r="E261" s="129">
        <v>1753.906</v>
      </c>
      <c r="F261" s="129">
        <v>967.653</v>
      </c>
      <c r="G261" s="129">
        <v>1146.059</v>
      </c>
      <c r="H261" s="129">
        <v>2032.596</v>
      </c>
      <c r="I261" s="129">
        <v>1336.164</v>
      </c>
      <c r="J261" s="129">
        <v>247.532</v>
      </c>
      <c r="K261" s="129">
        <v>4133.013</v>
      </c>
      <c r="L261" s="129">
        <v>1778.858</v>
      </c>
      <c r="M261" s="129">
        <v>11742.899</v>
      </c>
      <c r="N261" s="129">
        <v>4519.21</v>
      </c>
      <c r="O261" s="129">
        <v>6832.138</v>
      </c>
      <c r="P261" s="129">
        <v>8304.218</v>
      </c>
      <c r="Q261" s="129">
        <v>3143.954</v>
      </c>
      <c r="R261" s="129">
        <v>4752.322</v>
      </c>
      <c r="S261" s="129">
        <v>3411.31</v>
      </c>
      <c r="T261" s="129">
        <v>7001.758</v>
      </c>
    </row>
    <row r="262" spans="1:20" ht="12.75">
      <c r="A262" s="128" t="s">
        <v>74</v>
      </c>
      <c r="B262" s="128" t="s">
        <v>226</v>
      </c>
      <c r="C262" s="129">
        <v>15409304.077</v>
      </c>
      <c r="D262" s="129">
        <v>2781.257</v>
      </c>
      <c r="E262" s="129">
        <v>1195.701</v>
      </c>
      <c r="F262" s="129">
        <v>894.91</v>
      </c>
      <c r="G262" s="129">
        <v>1241.39</v>
      </c>
      <c r="H262" s="129">
        <v>2055.718</v>
      </c>
      <c r="I262" s="129">
        <v>2560.683</v>
      </c>
      <c r="J262" s="129">
        <v>7371.056</v>
      </c>
      <c r="K262" s="129">
        <v>41829.267</v>
      </c>
      <c r="L262" s="129">
        <v>7770.197</v>
      </c>
      <c r="M262" s="129">
        <v>8127.081</v>
      </c>
      <c r="N262" s="129">
        <v>1623.628</v>
      </c>
      <c r="O262" s="129">
        <v>6752.005</v>
      </c>
      <c r="P262" s="129">
        <v>3198.641</v>
      </c>
      <c r="Q262" s="129">
        <v>2969.333</v>
      </c>
      <c r="R262" s="129">
        <v>3020.266</v>
      </c>
      <c r="S262" s="129">
        <v>2160.011</v>
      </c>
      <c r="T262" s="129">
        <v>2423.805</v>
      </c>
    </row>
    <row r="263" spans="1:20" ht="12.75">
      <c r="A263" s="128" t="s">
        <v>72</v>
      </c>
      <c r="B263" s="128" t="s">
        <v>227</v>
      </c>
      <c r="C263" s="129">
        <v>11766780.652</v>
      </c>
      <c r="D263" s="129">
        <v>1140.767</v>
      </c>
      <c r="E263" s="129">
        <v>557.295</v>
      </c>
      <c r="F263" s="129">
        <v>372.297</v>
      </c>
      <c r="G263" s="129">
        <v>281.579</v>
      </c>
      <c r="H263" s="129">
        <v>629.318</v>
      </c>
      <c r="I263" s="129">
        <v>173.699</v>
      </c>
      <c r="J263" s="129">
        <v>209.571</v>
      </c>
      <c r="K263" s="129">
        <v>4039.814</v>
      </c>
      <c r="L263" s="129">
        <v>3420.576</v>
      </c>
      <c r="M263" s="129">
        <v>358.293</v>
      </c>
      <c r="N263" s="129">
        <v>2762.052</v>
      </c>
      <c r="O263" s="129">
        <v>1188.389</v>
      </c>
      <c r="P263" s="129">
        <v>401.899</v>
      </c>
      <c r="Q263" s="129">
        <v>1187.805</v>
      </c>
      <c r="R263" s="129">
        <v>619.813</v>
      </c>
      <c r="S263" s="129">
        <v>479.145</v>
      </c>
      <c r="T263" s="129">
        <v>4898.081</v>
      </c>
    </row>
    <row r="264" spans="1:20" ht="12.75">
      <c r="A264" s="128" t="s">
        <v>71</v>
      </c>
      <c r="B264" s="128" t="s">
        <v>228</v>
      </c>
      <c r="C264" s="129">
        <v>81842215.662</v>
      </c>
      <c r="D264" s="129">
        <v>4238.077</v>
      </c>
      <c r="E264" s="129">
        <v>3564.687</v>
      </c>
      <c r="F264" s="129">
        <v>4913.98</v>
      </c>
      <c r="G264" s="129">
        <v>12658.119</v>
      </c>
      <c r="H264" s="129">
        <v>11564.999</v>
      </c>
      <c r="I264" s="129">
        <v>6937.13</v>
      </c>
      <c r="J264" s="129">
        <v>1034.15</v>
      </c>
      <c r="K264" s="129">
        <v>56111.238</v>
      </c>
      <c r="L264" s="129">
        <v>17593.895</v>
      </c>
      <c r="M264" s="129">
        <v>7747.337</v>
      </c>
      <c r="N264" s="129">
        <v>3450.92</v>
      </c>
      <c r="O264" s="129">
        <v>4049.51</v>
      </c>
      <c r="P264" s="129">
        <v>2924.997</v>
      </c>
      <c r="Q264" s="129">
        <v>18086.768</v>
      </c>
      <c r="R264" s="129">
        <v>11635</v>
      </c>
      <c r="S264" s="129">
        <v>54850.574</v>
      </c>
      <c r="T264" s="129">
        <v>10515.261</v>
      </c>
    </row>
    <row r="265" spans="1:20" ht="12.75">
      <c r="A265" s="128" t="s">
        <v>70</v>
      </c>
      <c r="B265" s="128" t="s">
        <v>229</v>
      </c>
      <c r="C265" s="129">
        <v>1193245.815</v>
      </c>
      <c r="D265" s="130" t="s">
        <v>42</v>
      </c>
      <c r="E265" s="130" t="s">
        <v>42</v>
      </c>
      <c r="F265" s="130" t="s">
        <v>42</v>
      </c>
      <c r="G265" s="130" t="s">
        <v>42</v>
      </c>
      <c r="H265" s="130" t="s">
        <v>42</v>
      </c>
      <c r="I265" s="130" t="s">
        <v>42</v>
      </c>
      <c r="J265" s="130" t="s">
        <v>42</v>
      </c>
      <c r="K265" s="130" t="s">
        <v>42</v>
      </c>
      <c r="L265" s="130" t="s">
        <v>42</v>
      </c>
      <c r="M265" s="130" t="s">
        <v>42</v>
      </c>
      <c r="N265" s="130" t="s">
        <v>42</v>
      </c>
      <c r="O265" s="130" t="s">
        <v>42</v>
      </c>
      <c r="P265" s="130" t="s">
        <v>42</v>
      </c>
      <c r="Q265" s="130" t="s">
        <v>42</v>
      </c>
      <c r="R265" s="130" t="s">
        <v>42</v>
      </c>
      <c r="S265" s="130" t="s">
        <v>42</v>
      </c>
      <c r="T265" s="130" t="s">
        <v>42</v>
      </c>
    </row>
    <row r="266" spans="1:20" ht="12.75">
      <c r="A266" s="128" t="s">
        <v>73</v>
      </c>
      <c r="B266" s="128" t="s">
        <v>230</v>
      </c>
      <c r="C266" s="129">
        <v>434339147.015</v>
      </c>
      <c r="D266" s="129">
        <v>1619861.091</v>
      </c>
      <c r="E266" s="129">
        <v>411999.363</v>
      </c>
      <c r="F266" s="129">
        <v>191045.284</v>
      </c>
      <c r="G266" s="129">
        <v>186124.023</v>
      </c>
      <c r="H266" s="129">
        <v>216153.44</v>
      </c>
      <c r="I266" s="129">
        <v>397613.875</v>
      </c>
      <c r="J266" s="129">
        <v>122467.584</v>
      </c>
      <c r="K266" s="129">
        <v>1453411.967</v>
      </c>
      <c r="L266" s="129">
        <v>333997.407</v>
      </c>
      <c r="M266" s="129">
        <v>518191.029</v>
      </c>
      <c r="N266" s="129">
        <v>1143591.973</v>
      </c>
      <c r="O266" s="129">
        <v>842999.517</v>
      </c>
      <c r="P266" s="129">
        <v>772052.894</v>
      </c>
      <c r="Q266" s="129">
        <v>244105.821</v>
      </c>
      <c r="R266" s="129">
        <v>583007.447</v>
      </c>
      <c r="S266" s="129">
        <v>118064.418</v>
      </c>
      <c r="T266" s="129">
        <v>863489.004</v>
      </c>
    </row>
    <row r="267" spans="1:20" ht="12.75">
      <c r="A267" s="128" t="s">
        <v>69</v>
      </c>
      <c r="B267" s="128" t="s">
        <v>231</v>
      </c>
      <c r="C267" s="129">
        <v>105903583.05</v>
      </c>
      <c r="D267" s="129">
        <v>23673.405</v>
      </c>
      <c r="E267" s="129">
        <v>12388.278</v>
      </c>
      <c r="F267" s="129">
        <v>5491.757</v>
      </c>
      <c r="G267" s="129">
        <v>4934.419</v>
      </c>
      <c r="H267" s="129">
        <v>7283.985</v>
      </c>
      <c r="I267" s="129">
        <v>13551.328</v>
      </c>
      <c r="J267" s="129">
        <v>1290.731</v>
      </c>
      <c r="K267" s="129">
        <v>59157.829</v>
      </c>
      <c r="L267" s="129">
        <v>26961.383</v>
      </c>
      <c r="M267" s="129">
        <v>16359.9</v>
      </c>
      <c r="N267" s="129">
        <v>31969.449</v>
      </c>
      <c r="O267" s="129">
        <v>25770.008</v>
      </c>
      <c r="P267" s="129">
        <v>18031.794</v>
      </c>
      <c r="Q267" s="129">
        <v>3300.925</v>
      </c>
      <c r="R267" s="129">
        <v>36106.741</v>
      </c>
      <c r="S267" s="129">
        <v>76635.535</v>
      </c>
      <c r="T267" s="129">
        <v>27507.728</v>
      </c>
    </row>
    <row r="268" spans="1:20" ht="12.75">
      <c r="A268" s="128" t="s">
        <v>68</v>
      </c>
      <c r="B268" s="128" t="s">
        <v>232</v>
      </c>
      <c r="C268" s="129">
        <v>165861075.944</v>
      </c>
      <c r="D268" s="129">
        <v>57505.524</v>
      </c>
      <c r="E268" s="129">
        <v>45621.381</v>
      </c>
      <c r="F268" s="129">
        <v>40306.5</v>
      </c>
      <c r="G268" s="129">
        <v>10096.414</v>
      </c>
      <c r="H268" s="129">
        <v>20721.721</v>
      </c>
      <c r="I268" s="129">
        <v>11927.886</v>
      </c>
      <c r="J268" s="129">
        <v>3516.571</v>
      </c>
      <c r="K268" s="129">
        <v>375277.54</v>
      </c>
      <c r="L268" s="129">
        <v>14162.482</v>
      </c>
      <c r="M268" s="129">
        <v>47009.283</v>
      </c>
      <c r="N268" s="129">
        <v>1766.008</v>
      </c>
      <c r="O268" s="129">
        <v>4008.257</v>
      </c>
      <c r="P268" s="129">
        <v>2230.97</v>
      </c>
      <c r="Q268" s="129">
        <v>2593.679</v>
      </c>
      <c r="R268" s="129">
        <v>155212.842</v>
      </c>
      <c r="S268" s="129">
        <v>7309.549</v>
      </c>
      <c r="T268" s="129">
        <v>98188.498</v>
      </c>
    </row>
    <row r="269" spans="1:20" ht="12.75">
      <c r="A269" s="128" t="s">
        <v>67</v>
      </c>
      <c r="B269" s="128" t="s">
        <v>233</v>
      </c>
      <c r="C269" s="129">
        <v>40790904.709</v>
      </c>
      <c r="D269" s="129">
        <v>54401.804</v>
      </c>
      <c r="E269" s="129">
        <v>9348.416</v>
      </c>
      <c r="F269" s="129">
        <v>29081.125</v>
      </c>
      <c r="G269" s="129">
        <v>11267.495</v>
      </c>
      <c r="H269" s="129">
        <v>7097.757</v>
      </c>
      <c r="I269" s="129">
        <v>241.311</v>
      </c>
      <c r="J269" s="129">
        <v>1112.96</v>
      </c>
      <c r="K269" s="129">
        <v>57498.638</v>
      </c>
      <c r="L269" s="129">
        <v>58161.109</v>
      </c>
      <c r="M269" s="129">
        <v>9624.896</v>
      </c>
      <c r="N269" s="129">
        <v>54645.779</v>
      </c>
      <c r="O269" s="129">
        <v>119310.21</v>
      </c>
      <c r="P269" s="129">
        <v>9504.632</v>
      </c>
      <c r="Q269" s="129">
        <v>11726.134</v>
      </c>
      <c r="R269" s="129">
        <v>66425.355</v>
      </c>
      <c r="S269" s="129">
        <v>16601.644</v>
      </c>
      <c r="T269" s="129">
        <v>182110.541</v>
      </c>
    </row>
    <row r="270" spans="1:20" ht="12.75">
      <c r="A270" s="128" t="s">
        <v>66</v>
      </c>
      <c r="B270" s="128" t="s">
        <v>234</v>
      </c>
      <c r="C270" s="129">
        <v>47475807.084</v>
      </c>
      <c r="D270" s="129">
        <v>208.573</v>
      </c>
      <c r="E270" s="129">
        <v>159.461</v>
      </c>
      <c r="F270" s="129">
        <v>66.057</v>
      </c>
      <c r="G270" s="129">
        <v>2.764</v>
      </c>
      <c r="H270" s="129">
        <v>140.081</v>
      </c>
      <c r="I270" s="129">
        <v>6752.566</v>
      </c>
      <c r="J270" s="129">
        <v>1435.926</v>
      </c>
      <c r="K270" s="129">
        <v>39320.253</v>
      </c>
      <c r="L270" s="129">
        <v>28459.61</v>
      </c>
      <c r="M270" s="129">
        <v>17.422</v>
      </c>
      <c r="N270" s="129">
        <v>295.985</v>
      </c>
      <c r="O270" s="129">
        <v>220.041</v>
      </c>
      <c r="P270" s="129">
        <v>264.009</v>
      </c>
      <c r="Q270" s="129">
        <v>375.507</v>
      </c>
      <c r="R270" s="129">
        <v>2387.399</v>
      </c>
      <c r="S270" s="129">
        <v>1116.465</v>
      </c>
      <c r="T270" s="129">
        <v>6857.217</v>
      </c>
    </row>
    <row r="271" spans="1:20" ht="12.75">
      <c r="A271" s="128" t="s">
        <v>65</v>
      </c>
      <c r="B271" s="128" t="s">
        <v>235</v>
      </c>
      <c r="C271" s="129">
        <v>25751445.171</v>
      </c>
      <c r="D271" s="129">
        <v>3382.537</v>
      </c>
      <c r="E271" s="129">
        <v>3204.985</v>
      </c>
      <c r="F271" s="129">
        <v>461.036</v>
      </c>
      <c r="G271" s="129">
        <v>952.584</v>
      </c>
      <c r="H271" s="129">
        <v>831.018</v>
      </c>
      <c r="I271" s="129">
        <v>8789.852</v>
      </c>
      <c r="J271" s="129">
        <v>34.529</v>
      </c>
      <c r="K271" s="129">
        <v>49981.396</v>
      </c>
      <c r="L271" s="129">
        <v>3292.342</v>
      </c>
      <c r="M271" s="129">
        <v>36960.615</v>
      </c>
      <c r="N271" s="129">
        <v>12024.386</v>
      </c>
      <c r="O271" s="129">
        <v>16633.692</v>
      </c>
      <c r="P271" s="129">
        <v>15761.89</v>
      </c>
      <c r="Q271" s="129">
        <v>396.359</v>
      </c>
      <c r="R271" s="129">
        <v>8160.303</v>
      </c>
      <c r="S271" s="129">
        <v>3717.301</v>
      </c>
      <c r="T271" s="129">
        <v>4843.451</v>
      </c>
    </row>
    <row r="272" spans="1:20" ht="12.75">
      <c r="A272" s="128" t="s">
        <v>64</v>
      </c>
      <c r="B272" s="128" t="s">
        <v>236</v>
      </c>
      <c r="C272" s="129">
        <v>64043610.047</v>
      </c>
      <c r="D272" s="129">
        <v>8454.475</v>
      </c>
      <c r="E272" s="129">
        <v>2771.438</v>
      </c>
      <c r="F272" s="129">
        <v>243.138</v>
      </c>
      <c r="G272" s="129">
        <v>532.304</v>
      </c>
      <c r="H272" s="129">
        <v>754.827</v>
      </c>
      <c r="I272" s="129">
        <v>583.284</v>
      </c>
      <c r="J272" s="129">
        <v>1945.264</v>
      </c>
      <c r="K272" s="129">
        <v>3511.05</v>
      </c>
      <c r="L272" s="129">
        <v>15698.47</v>
      </c>
      <c r="M272" s="129">
        <v>19110.59</v>
      </c>
      <c r="N272" s="129">
        <v>5640.138</v>
      </c>
      <c r="O272" s="129">
        <v>2850.781</v>
      </c>
      <c r="P272" s="129">
        <v>7025.129</v>
      </c>
      <c r="Q272" s="129">
        <v>348.342</v>
      </c>
      <c r="R272" s="129">
        <v>8223.579</v>
      </c>
      <c r="S272" s="129">
        <v>896.687</v>
      </c>
      <c r="T272" s="129">
        <v>907.101</v>
      </c>
    </row>
    <row r="273" spans="1:20" ht="12.75">
      <c r="A273" s="128" t="s">
        <v>63</v>
      </c>
      <c r="B273" s="128" t="s">
        <v>237</v>
      </c>
      <c r="C273" s="129">
        <v>35854426.098</v>
      </c>
      <c r="D273" s="129">
        <v>514.057</v>
      </c>
      <c r="E273" s="129">
        <v>69.076</v>
      </c>
      <c r="F273" s="129">
        <v>42.754</v>
      </c>
      <c r="G273" s="129">
        <v>151.46</v>
      </c>
      <c r="H273" s="129">
        <v>27.486</v>
      </c>
      <c r="I273" s="129">
        <v>3.157</v>
      </c>
      <c r="J273" s="129">
        <v>19.227</v>
      </c>
      <c r="K273" s="129">
        <v>1206.369</v>
      </c>
      <c r="L273" s="129">
        <v>392.561</v>
      </c>
      <c r="M273" s="129">
        <v>4655.362</v>
      </c>
      <c r="N273" s="129">
        <v>417.046</v>
      </c>
      <c r="O273" s="129">
        <v>542.505</v>
      </c>
      <c r="P273" s="129">
        <v>195.303</v>
      </c>
      <c r="Q273" s="129">
        <v>147.976</v>
      </c>
      <c r="R273" s="129">
        <v>635.959</v>
      </c>
      <c r="S273" s="129">
        <v>72.62</v>
      </c>
      <c r="T273" s="129">
        <v>640.825</v>
      </c>
    </row>
    <row r="274" spans="1:20" ht="12.75">
      <c r="A274" s="128" t="s">
        <v>62</v>
      </c>
      <c r="B274" s="128" t="s">
        <v>238</v>
      </c>
      <c r="C274" s="129">
        <v>80002475.742</v>
      </c>
      <c r="D274" s="129">
        <v>2272.951</v>
      </c>
      <c r="E274" s="129">
        <v>638.486</v>
      </c>
      <c r="F274" s="129">
        <v>1027.973</v>
      </c>
      <c r="G274" s="129">
        <v>14252.634</v>
      </c>
      <c r="H274" s="129">
        <v>1036.215</v>
      </c>
      <c r="I274" s="129">
        <v>286.123</v>
      </c>
      <c r="J274" s="129">
        <v>1007.486</v>
      </c>
      <c r="K274" s="129">
        <v>18816.023</v>
      </c>
      <c r="L274" s="129">
        <v>12380.675</v>
      </c>
      <c r="M274" s="129">
        <v>28723.566</v>
      </c>
      <c r="N274" s="129">
        <v>2066.67</v>
      </c>
      <c r="O274" s="129">
        <v>3694.891</v>
      </c>
      <c r="P274" s="129">
        <v>5237.608</v>
      </c>
      <c r="Q274" s="129">
        <v>400.504</v>
      </c>
      <c r="R274" s="129">
        <v>1653.472</v>
      </c>
      <c r="S274" s="129">
        <v>3982.661</v>
      </c>
      <c r="T274" s="129">
        <v>10791.652</v>
      </c>
    </row>
    <row r="275" spans="1:20" ht="12.75">
      <c r="A275" s="128" t="s">
        <v>61</v>
      </c>
      <c r="B275" s="128" t="s">
        <v>239</v>
      </c>
      <c r="C275" s="129">
        <v>186352359.196</v>
      </c>
      <c r="D275" s="129">
        <v>5091.286</v>
      </c>
      <c r="E275" s="129">
        <v>11534.559</v>
      </c>
      <c r="F275" s="129">
        <v>11345.787</v>
      </c>
      <c r="G275" s="129">
        <v>16743.236</v>
      </c>
      <c r="H275" s="129">
        <v>14978.298</v>
      </c>
      <c r="I275" s="129">
        <v>1461.164</v>
      </c>
      <c r="J275" s="129">
        <v>4328.335</v>
      </c>
      <c r="K275" s="129">
        <v>23519.314</v>
      </c>
      <c r="L275" s="129">
        <v>26185.484</v>
      </c>
      <c r="M275" s="129">
        <v>46595.099</v>
      </c>
      <c r="N275" s="129">
        <v>31417.34</v>
      </c>
      <c r="O275" s="129">
        <v>24923.652</v>
      </c>
      <c r="P275" s="129">
        <v>17745.406</v>
      </c>
      <c r="Q275" s="129">
        <v>4824.017</v>
      </c>
      <c r="R275" s="129">
        <v>17007.695</v>
      </c>
      <c r="S275" s="129">
        <v>5491.098</v>
      </c>
      <c r="T275" s="129">
        <v>16349.836</v>
      </c>
    </row>
    <row r="276" spans="1:20" ht="12">
      <c r="A276" s="65"/>
      <c r="B276" s="65"/>
      <c r="C276" s="65"/>
      <c r="D276" s="65"/>
      <c r="E276" s="65"/>
      <c r="F276" s="65"/>
      <c r="G276" s="65"/>
      <c r="H276" s="65"/>
      <c r="I276" s="65"/>
      <c r="J276" s="65"/>
      <c r="K276" s="65"/>
      <c r="L276" s="65"/>
      <c r="M276" s="65"/>
      <c r="N276" s="65"/>
      <c r="O276" s="65"/>
      <c r="P276" s="65"/>
      <c r="Q276" s="65"/>
      <c r="R276" s="65"/>
      <c r="S276" s="65"/>
      <c r="T276" s="65"/>
    </row>
    <row r="277" spans="1:20" ht="12.75">
      <c r="A277" s="126" t="s">
        <v>50</v>
      </c>
      <c r="B277" s="65"/>
      <c r="C277" s="65"/>
      <c r="D277" s="65"/>
      <c r="E277" s="65"/>
      <c r="F277" s="65"/>
      <c r="G277" s="65"/>
      <c r="H277" s="65"/>
      <c r="I277" s="65"/>
      <c r="J277" s="65"/>
      <c r="K277" s="65"/>
      <c r="L277" s="65"/>
      <c r="M277" s="65"/>
      <c r="N277" s="65"/>
      <c r="O277" s="65"/>
      <c r="P277" s="65"/>
      <c r="Q277" s="65"/>
      <c r="R277" s="65"/>
      <c r="S277" s="65"/>
      <c r="T277" s="65"/>
    </row>
    <row r="278" spans="1:20" ht="12.75">
      <c r="A278" s="126" t="s">
        <v>42</v>
      </c>
      <c r="B278" s="126" t="s">
        <v>49</v>
      </c>
      <c r="C278" s="65"/>
      <c r="D278" s="65"/>
      <c r="E278" s="65"/>
      <c r="F278" s="65"/>
      <c r="G278" s="65"/>
      <c r="H278" s="65"/>
      <c r="I278" s="65"/>
      <c r="J278" s="65"/>
      <c r="K278" s="65"/>
      <c r="L278" s="65"/>
      <c r="M278" s="65"/>
      <c r="N278" s="65"/>
      <c r="O278" s="65"/>
      <c r="P278" s="65"/>
      <c r="Q278" s="65"/>
      <c r="R278" s="65"/>
      <c r="S278" s="65"/>
      <c r="T278" s="65"/>
    </row>
    <row r="279" spans="1:20" ht="12">
      <c r="A279" s="65"/>
      <c r="B279" s="65"/>
      <c r="C279" s="65"/>
      <c r="D279" s="65"/>
      <c r="E279" s="65"/>
      <c r="F279" s="65"/>
      <c r="G279" s="65"/>
      <c r="H279" s="65"/>
      <c r="I279" s="65"/>
      <c r="J279" s="65"/>
      <c r="K279" s="65"/>
      <c r="L279" s="65"/>
      <c r="M279" s="65"/>
      <c r="N279" s="65"/>
      <c r="O279" s="65"/>
      <c r="P279" s="65"/>
      <c r="Q279" s="65"/>
      <c r="R279" s="65"/>
      <c r="S279" s="65"/>
      <c r="T279" s="65"/>
    </row>
    <row r="280" spans="1:20" ht="12.75">
      <c r="A280" s="126" t="s">
        <v>200</v>
      </c>
      <c r="B280" s="126" t="s">
        <v>331</v>
      </c>
      <c r="C280" s="65"/>
      <c r="D280" s="65"/>
      <c r="E280" s="65"/>
      <c r="F280" s="65"/>
      <c r="G280" s="65"/>
      <c r="H280" s="65"/>
      <c r="I280" s="65"/>
      <c r="J280" s="65"/>
      <c r="K280" s="65"/>
      <c r="L280" s="65"/>
      <c r="M280" s="65"/>
      <c r="N280" s="65"/>
      <c r="O280" s="65"/>
      <c r="P280" s="65"/>
      <c r="Q280" s="65"/>
      <c r="R280" s="65"/>
      <c r="S280" s="65"/>
      <c r="T280" s="65"/>
    </row>
    <row r="281" spans="1:20" ht="12.75">
      <c r="A281" s="126" t="s">
        <v>204</v>
      </c>
      <c r="B281" s="126" t="s">
        <v>205</v>
      </c>
      <c r="C281" s="65"/>
      <c r="D281" s="65"/>
      <c r="E281" s="65"/>
      <c r="F281" s="65"/>
      <c r="G281" s="65"/>
      <c r="H281" s="65"/>
      <c r="I281" s="65"/>
      <c r="J281" s="65"/>
      <c r="K281" s="65"/>
      <c r="L281" s="65"/>
      <c r="M281" s="65"/>
      <c r="N281" s="65"/>
      <c r="O281" s="65"/>
      <c r="P281" s="65"/>
      <c r="Q281" s="65"/>
      <c r="R281" s="65"/>
      <c r="S281" s="65"/>
      <c r="T281" s="65"/>
    </row>
    <row r="282" spans="1:20" ht="12.75">
      <c r="A282" s="126" t="s">
        <v>202</v>
      </c>
      <c r="B282" s="126" t="s">
        <v>203</v>
      </c>
      <c r="C282" s="65"/>
      <c r="D282" s="65"/>
      <c r="E282" s="65"/>
      <c r="F282" s="65"/>
      <c r="G282" s="65"/>
      <c r="H282" s="65"/>
      <c r="I282" s="65"/>
      <c r="J282" s="65"/>
      <c r="K282" s="65"/>
      <c r="L282" s="65"/>
      <c r="M282" s="65"/>
      <c r="N282" s="65"/>
      <c r="O282" s="65"/>
      <c r="P282" s="65"/>
      <c r="Q282" s="65"/>
      <c r="R282" s="65"/>
      <c r="S282" s="65"/>
      <c r="T282" s="65"/>
    </row>
    <row r="283" spans="1:20" ht="12.75">
      <c r="A283" s="126" t="s">
        <v>206</v>
      </c>
      <c r="B283" s="126" t="s">
        <v>208</v>
      </c>
      <c r="C283" s="65"/>
      <c r="D283" s="65"/>
      <c r="E283" s="65"/>
      <c r="F283" s="65"/>
      <c r="G283" s="65"/>
      <c r="H283" s="65"/>
      <c r="I283" s="65"/>
      <c r="J283" s="65"/>
      <c r="K283" s="65"/>
      <c r="L283" s="65"/>
      <c r="M283" s="65"/>
      <c r="N283" s="65"/>
      <c r="O283" s="65"/>
      <c r="P283" s="65"/>
      <c r="Q283" s="65"/>
      <c r="R283" s="65"/>
      <c r="S283" s="65"/>
      <c r="T283" s="65"/>
    </row>
    <row r="284" spans="1:20" ht="12">
      <c r="A284" s="65"/>
      <c r="B284" s="65"/>
      <c r="C284" s="65"/>
      <c r="D284" s="65"/>
      <c r="E284" s="65"/>
      <c r="F284" s="65"/>
      <c r="G284" s="65"/>
      <c r="H284" s="65"/>
      <c r="I284" s="65"/>
      <c r="J284" s="65"/>
      <c r="K284" s="65"/>
      <c r="L284" s="65"/>
      <c r="M284" s="65"/>
      <c r="N284" s="65"/>
      <c r="O284" s="65"/>
      <c r="P284" s="65"/>
      <c r="Q284" s="65"/>
      <c r="R284" s="65"/>
      <c r="S284" s="65"/>
      <c r="T284" s="65"/>
    </row>
    <row r="285" spans="1:20" ht="12.75">
      <c r="A285" s="128" t="s">
        <v>209</v>
      </c>
      <c r="B285" s="128" t="s">
        <v>210</v>
      </c>
      <c r="C285" s="128" t="s">
        <v>190</v>
      </c>
      <c r="D285" s="128" t="s">
        <v>314</v>
      </c>
      <c r="E285" s="128" t="s">
        <v>315</v>
      </c>
      <c r="F285" s="128" t="s">
        <v>316</v>
      </c>
      <c r="G285" s="128" t="s">
        <v>317</v>
      </c>
      <c r="H285" s="128" t="s">
        <v>318</v>
      </c>
      <c r="I285" s="128" t="s">
        <v>319</v>
      </c>
      <c r="J285" s="128" t="s">
        <v>320</v>
      </c>
      <c r="K285" s="128" t="s">
        <v>321</v>
      </c>
      <c r="L285" s="128" t="s">
        <v>322</v>
      </c>
      <c r="M285" s="128" t="s">
        <v>323</v>
      </c>
      <c r="N285" s="128" t="s">
        <v>324</v>
      </c>
      <c r="O285" s="128" t="s">
        <v>325</v>
      </c>
      <c r="P285" s="128" t="s">
        <v>326</v>
      </c>
      <c r="Q285" s="128" t="s">
        <v>327</v>
      </c>
      <c r="R285" s="128" t="s">
        <v>328</v>
      </c>
      <c r="S285" s="128" t="s">
        <v>329</v>
      </c>
      <c r="T285" s="128" t="s">
        <v>330</v>
      </c>
    </row>
    <row r="286" spans="1:20" ht="12.75">
      <c r="A286" s="128" t="s">
        <v>89</v>
      </c>
      <c r="B286" s="128" t="s">
        <v>211</v>
      </c>
      <c r="C286" s="129">
        <v>1903700.9361</v>
      </c>
      <c r="D286" s="129">
        <v>2636.436</v>
      </c>
      <c r="E286" s="129">
        <v>1786.8762</v>
      </c>
      <c r="F286" s="129">
        <v>1269.4692</v>
      </c>
      <c r="G286" s="129">
        <v>1234.6535</v>
      </c>
      <c r="H286" s="129">
        <v>1381.1207</v>
      </c>
      <c r="I286" s="129">
        <v>1311.3526</v>
      </c>
      <c r="J286" s="129">
        <v>391.114</v>
      </c>
      <c r="K286" s="129">
        <v>3355.8393</v>
      </c>
      <c r="L286" s="129">
        <v>358.5166</v>
      </c>
      <c r="M286" s="129">
        <v>3243.5823</v>
      </c>
      <c r="N286" s="129">
        <v>1195.8404</v>
      </c>
      <c r="O286" s="129">
        <v>5303.4286</v>
      </c>
      <c r="P286" s="129">
        <v>1217.4428</v>
      </c>
      <c r="Q286" s="129">
        <v>2051.9319</v>
      </c>
      <c r="R286" s="129">
        <v>3321.9337</v>
      </c>
      <c r="S286" s="129">
        <v>1916.088</v>
      </c>
      <c r="T286" s="129">
        <v>1611.581</v>
      </c>
    </row>
    <row r="287" spans="1:20" ht="12.75">
      <c r="A287" s="128" t="s">
        <v>88</v>
      </c>
      <c r="B287" s="128" t="s">
        <v>212</v>
      </c>
      <c r="C287" s="129">
        <v>201618.1597</v>
      </c>
      <c r="D287" s="129">
        <v>217.2866</v>
      </c>
      <c r="E287" s="129">
        <v>119.3846</v>
      </c>
      <c r="F287" s="129">
        <v>53.0896</v>
      </c>
      <c r="G287" s="129">
        <v>57.9793</v>
      </c>
      <c r="H287" s="129">
        <v>204.1291</v>
      </c>
      <c r="I287" s="129">
        <v>65.1765</v>
      </c>
      <c r="J287" s="129">
        <v>32.4431</v>
      </c>
      <c r="K287" s="129">
        <v>173.779</v>
      </c>
      <c r="L287" s="129">
        <v>27.2544</v>
      </c>
      <c r="M287" s="129">
        <v>1300.0088</v>
      </c>
      <c r="N287" s="129">
        <v>154.8726</v>
      </c>
      <c r="O287" s="129">
        <v>51.5212</v>
      </c>
      <c r="P287" s="129">
        <v>18.0715</v>
      </c>
      <c r="Q287" s="129">
        <v>14.0354</v>
      </c>
      <c r="R287" s="129">
        <v>432.746</v>
      </c>
      <c r="S287" s="129">
        <v>35.6479</v>
      </c>
      <c r="T287" s="129">
        <v>180.6869</v>
      </c>
    </row>
    <row r="288" spans="1:20" ht="12.75">
      <c r="A288" s="128" t="s">
        <v>87</v>
      </c>
      <c r="B288" s="128" t="s">
        <v>213</v>
      </c>
      <c r="C288" s="129">
        <v>15170.5978</v>
      </c>
      <c r="D288" s="129">
        <v>6.1916</v>
      </c>
      <c r="E288" s="129">
        <v>0.539</v>
      </c>
      <c r="F288" s="129">
        <v>2.5654</v>
      </c>
      <c r="G288" s="129">
        <v>0.0117</v>
      </c>
      <c r="H288" s="129">
        <v>0.23</v>
      </c>
      <c r="I288" s="129">
        <v>5.9042</v>
      </c>
      <c r="J288" s="129">
        <v>2.1727</v>
      </c>
      <c r="K288" s="129">
        <v>8.1674</v>
      </c>
      <c r="L288" s="129">
        <v>4.32</v>
      </c>
      <c r="M288" s="129">
        <v>1.1536</v>
      </c>
      <c r="N288" s="129">
        <v>0.1128</v>
      </c>
      <c r="O288" s="129">
        <v>16.361</v>
      </c>
      <c r="P288" s="129">
        <v>1.0364</v>
      </c>
      <c r="Q288" s="129">
        <v>4.2572</v>
      </c>
      <c r="R288" s="129">
        <v>0.9495</v>
      </c>
      <c r="S288" s="129">
        <v>6.4683</v>
      </c>
      <c r="T288" s="129">
        <v>2.1203</v>
      </c>
    </row>
    <row r="289" spans="1:20" ht="12.75">
      <c r="A289" s="128" t="s">
        <v>86</v>
      </c>
      <c r="B289" s="128" t="s">
        <v>214</v>
      </c>
      <c r="C289" s="129">
        <v>63066.5971</v>
      </c>
      <c r="D289" s="129">
        <v>9.0904</v>
      </c>
      <c r="E289" s="129">
        <v>14.2974</v>
      </c>
      <c r="F289" s="129">
        <v>10.6986</v>
      </c>
      <c r="G289" s="129">
        <v>2.8583</v>
      </c>
      <c r="H289" s="129">
        <v>20.0967</v>
      </c>
      <c r="I289" s="129">
        <v>13.9374</v>
      </c>
      <c r="J289" s="129">
        <v>4.2556</v>
      </c>
      <c r="K289" s="129">
        <v>14.5803</v>
      </c>
      <c r="L289" s="129">
        <v>3.2811</v>
      </c>
      <c r="M289" s="129">
        <v>63.7069</v>
      </c>
      <c r="N289" s="129">
        <v>2.5045</v>
      </c>
      <c r="O289" s="129">
        <v>16.724</v>
      </c>
      <c r="P289" s="129">
        <v>4.4698</v>
      </c>
      <c r="Q289" s="129">
        <v>9.3923</v>
      </c>
      <c r="R289" s="129">
        <v>36.1915</v>
      </c>
      <c r="S289" s="129">
        <v>7.0849</v>
      </c>
      <c r="T289" s="129">
        <v>3.7326</v>
      </c>
    </row>
    <row r="290" spans="1:20" ht="12.75">
      <c r="A290" s="128" t="s">
        <v>85</v>
      </c>
      <c r="B290" s="128" t="s">
        <v>215</v>
      </c>
      <c r="C290" s="129">
        <v>29722.1872</v>
      </c>
      <c r="D290" s="129">
        <v>0.6915</v>
      </c>
      <c r="E290" s="129">
        <v>7.6881</v>
      </c>
      <c r="F290" s="129">
        <v>0.6751</v>
      </c>
      <c r="G290" s="129">
        <v>3.7422</v>
      </c>
      <c r="H290" s="129">
        <v>32.9089</v>
      </c>
      <c r="I290" s="129">
        <v>0.3207</v>
      </c>
      <c r="J290" s="129">
        <v>0.0721</v>
      </c>
      <c r="K290" s="129">
        <v>2.1298</v>
      </c>
      <c r="L290" s="129">
        <v>1.6925</v>
      </c>
      <c r="M290" s="129">
        <v>8.8926</v>
      </c>
      <c r="N290" s="129">
        <v>3.0131</v>
      </c>
      <c r="O290" s="129">
        <v>6.7389</v>
      </c>
      <c r="P290" s="129">
        <v>4.4941</v>
      </c>
      <c r="Q290" s="129">
        <v>3.2806</v>
      </c>
      <c r="R290" s="129">
        <v>2.8008</v>
      </c>
      <c r="S290" s="129">
        <v>1.305</v>
      </c>
      <c r="T290" s="129">
        <v>2.1598</v>
      </c>
    </row>
    <row r="291" spans="1:20" ht="12.75">
      <c r="A291" s="128" t="s">
        <v>84</v>
      </c>
      <c r="B291" s="128" t="s">
        <v>216</v>
      </c>
      <c r="C291" s="129">
        <v>314794.9732</v>
      </c>
      <c r="D291" s="129">
        <v>18.2811</v>
      </c>
      <c r="E291" s="129">
        <v>100.1201</v>
      </c>
      <c r="F291" s="129">
        <v>75.4472</v>
      </c>
      <c r="G291" s="129">
        <v>41.5813</v>
      </c>
      <c r="H291" s="129">
        <v>50.207</v>
      </c>
      <c r="I291" s="129">
        <v>34.6508</v>
      </c>
      <c r="J291" s="129">
        <v>35.011</v>
      </c>
      <c r="K291" s="129">
        <v>62.7313</v>
      </c>
      <c r="L291" s="129">
        <v>50.3975</v>
      </c>
      <c r="M291" s="129">
        <v>342.4748</v>
      </c>
      <c r="N291" s="129">
        <v>46.671</v>
      </c>
      <c r="O291" s="129">
        <v>72.1224</v>
      </c>
      <c r="P291" s="129">
        <v>41.4364</v>
      </c>
      <c r="Q291" s="129">
        <v>26.2947</v>
      </c>
      <c r="R291" s="129">
        <v>99.7751</v>
      </c>
      <c r="S291" s="129">
        <v>24.7859</v>
      </c>
      <c r="T291" s="129">
        <v>36.7422</v>
      </c>
    </row>
    <row r="292" spans="1:20" ht="12.75">
      <c r="A292" s="128" t="s">
        <v>83</v>
      </c>
      <c r="B292" s="128" t="s">
        <v>217</v>
      </c>
      <c r="C292" s="129">
        <v>10880.4589</v>
      </c>
      <c r="D292" s="129">
        <v>0.2464</v>
      </c>
      <c r="E292" s="129">
        <v>0.096</v>
      </c>
      <c r="F292" s="129">
        <v>0.0387</v>
      </c>
      <c r="G292" s="129">
        <v>0.4953</v>
      </c>
      <c r="H292" s="129">
        <v>0.0727</v>
      </c>
      <c r="I292" s="129">
        <v>1.2848</v>
      </c>
      <c r="J292" s="129">
        <v>0.2352</v>
      </c>
      <c r="K292" s="129">
        <v>7.5271</v>
      </c>
      <c r="L292" s="129">
        <v>0.0513</v>
      </c>
      <c r="M292" s="129">
        <v>0.049</v>
      </c>
      <c r="N292" s="129">
        <v>0.0298</v>
      </c>
      <c r="O292" s="129">
        <v>0.0532</v>
      </c>
      <c r="P292" s="129">
        <v>0.0085</v>
      </c>
      <c r="Q292" s="129">
        <v>0.0289</v>
      </c>
      <c r="R292" s="129">
        <v>0.0153</v>
      </c>
      <c r="S292" s="129">
        <v>0.2192</v>
      </c>
      <c r="T292" s="129">
        <v>0.7445</v>
      </c>
    </row>
    <row r="293" spans="1:20" ht="12.75">
      <c r="A293" s="128" t="s">
        <v>82</v>
      </c>
      <c r="B293" s="128" t="s">
        <v>218</v>
      </c>
      <c r="C293" s="129">
        <v>14788.1061</v>
      </c>
      <c r="D293" s="129">
        <v>0.9387</v>
      </c>
      <c r="E293" s="129">
        <v>1.672</v>
      </c>
      <c r="F293" s="129">
        <v>0.62</v>
      </c>
      <c r="G293" s="129">
        <v>1.0639</v>
      </c>
      <c r="H293" s="129">
        <v>0.966</v>
      </c>
      <c r="I293" s="129">
        <v>0.1775</v>
      </c>
      <c r="J293" s="129">
        <v>0.6188</v>
      </c>
      <c r="K293" s="129">
        <v>32.3815</v>
      </c>
      <c r="L293" s="129">
        <v>0.2087</v>
      </c>
      <c r="M293" s="129">
        <v>13.5684</v>
      </c>
      <c r="N293" s="129">
        <v>0.6649</v>
      </c>
      <c r="O293" s="129">
        <v>2.2889</v>
      </c>
      <c r="P293" s="129">
        <v>0.7646</v>
      </c>
      <c r="Q293" s="129">
        <v>1.307</v>
      </c>
      <c r="R293" s="129">
        <v>4.5999</v>
      </c>
      <c r="S293" s="129">
        <v>0.1383</v>
      </c>
      <c r="T293" s="129">
        <v>1.6011</v>
      </c>
    </row>
    <row r="294" spans="1:20" ht="12.75">
      <c r="A294" s="128" t="s">
        <v>81</v>
      </c>
      <c r="B294" s="128" t="s">
        <v>219</v>
      </c>
      <c r="C294" s="129">
        <v>13610.9044</v>
      </c>
      <c r="D294" s="129">
        <v>34.9702</v>
      </c>
      <c r="E294" s="129">
        <v>3.0996</v>
      </c>
      <c r="F294" s="129">
        <v>3.4787</v>
      </c>
      <c r="G294" s="129">
        <v>1.777</v>
      </c>
      <c r="H294" s="129">
        <v>1.6723</v>
      </c>
      <c r="I294" s="129">
        <v>33.5375</v>
      </c>
      <c r="J294" s="129">
        <v>0.1475</v>
      </c>
      <c r="K294" s="129">
        <v>34.9117</v>
      </c>
      <c r="L294" s="129">
        <v>8.806</v>
      </c>
      <c r="M294" s="129">
        <v>44.4861</v>
      </c>
      <c r="N294" s="129">
        <v>5.1561</v>
      </c>
      <c r="O294" s="129">
        <v>290.138</v>
      </c>
      <c r="P294" s="129">
        <v>107.4182</v>
      </c>
      <c r="Q294" s="129">
        <v>162.0179</v>
      </c>
      <c r="R294" s="129">
        <v>23.0433</v>
      </c>
      <c r="S294" s="129">
        <v>155.727</v>
      </c>
      <c r="T294" s="129">
        <v>125.8862</v>
      </c>
    </row>
    <row r="295" spans="1:20" ht="12.75">
      <c r="A295" s="128" t="s">
        <v>80</v>
      </c>
      <c r="B295" s="128" t="s">
        <v>220</v>
      </c>
      <c r="C295" s="129">
        <v>104985.5018</v>
      </c>
      <c r="D295" s="129">
        <v>799.9361</v>
      </c>
      <c r="E295" s="129">
        <v>414.0971</v>
      </c>
      <c r="F295" s="129">
        <v>428.3723</v>
      </c>
      <c r="G295" s="129">
        <v>796.6716</v>
      </c>
      <c r="H295" s="129">
        <v>136.7477</v>
      </c>
      <c r="I295" s="129">
        <v>622.3088</v>
      </c>
      <c r="J295" s="129">
        <v>26.0055</v>
      </c>
      <c r="K295" s="129">
        <v>1422.4292</v>
      </c>
      <c r="L295" s="129">
        <v>88.7997</v>
      </c>
      <c r="M295" s="129">
        <v>131.4745</v>
      </c>
      <c r="N295" s="129">
        <v>169.506</v>
      </c>
      <c r="O295" s="129">
        <v>3462.0507</v>
      </c>
      <c r="P295" s="129">
        <v>137.7106</v>
      </c>
      <c r="Q295" s="129">
        <v>1162.0923</v>
      </c>
      <c r="R295" s="129">
        <v>151.0369</v>
      </c>
      <c r="S295" s="129">
        <v>1074.2226</v>
      </c>
      <c r="T295" s="129">
        <v>642.2892</v>
      </c>
    </row>
    <row r="296" spans="1:20" ht="12.75">
      <c r="A296" s="128" t="s">
        <v>79</v>
      </c>
      <c r="B296" s="128" t="s">
        <v>221</v>
      </c>
      <c r="C296" s="129">
        <v>146921.3098</v>
      </c>
      <c r="D296" s="129">
        <v>219.8885</v>
      </c>
      <c r="E296" s="129">
        <v>124.1969</v>
      </c>
      <c r="F296" s="129">
        <v>156.5193</v>
      </c>
      <c r="G296" s="129">
        <v>38.1327</v>
      </c>
      <c r="H296" s="129">
        <v>99.4944</v>
      </c>
      <c r="I296" s="129">
        <v>10.9492</v>
      </c>
      <c r="J296" s="129">
        <v>187.2205</v>
      </c>
      <c r="K296" s="129">
        <v>131.2757</v>
      </c>
      <c r="L296" s="129">
        <v>34.3589</v>
      </c>
      <c r="M296" s="129">
        <v>251.0996</v>
      </c>
      <c r="N296" s="129">
        <v>57.2396</v>
      </c>
      <c r="O296" s="129">
        <v>67.9343</v>
      </c>
      <c r="P296" s="129">
        <v>11.985</v>
      </c>
      <c r="Q296" s="129">
        <v>46.7109</v>
      </c>
      <c r="R296" s="129">
        <v>439.5452</v>
      </c>
      <c r="S296" s="129">
        <v>96.5937</v>
      </c>
      <c r="T296" s="129">
        <v>34.5734</v>
      </c>
    </row>
    <row r="297" spans="1:20" ht="12.75">
      <c r="A297" s="128" t="s">
        <v>78</v>
      </c>
      <c r="B297" s="128" t="s">
        <v>222</v>
      </c>
      <c r="C297" s="129">
        <v>11580.7204</v>
      </c>
      <c r="D297" s="129">
        <v>6.6894</v>
      </c>
      <c r="E297" s="129">
        <v>0.4231</v>
      </c>
      <c r="F297" s="129">
        <v>1.241</v>
      </c>
      <c r="G297" s="129">
        <v>0.3655</v>
      </c>
      <c r="H297" s="129">
        <v>0.3609</v>
      </c>
      <c r="I297" s="129">
        <v>3.987</v>
      </c>
      <c r="J297" s="129">
        <v>0.0024</v>
      </c>
      <c r="K297" s="129">
        <v>1.7061</v>
      </c>
      <c r="L297" s="129">
        <v>0.6515</v>
      </c>
      <c r="M297" s="129">
        <v>0.8022</v>
      </c>
      <c r="N297" s="129">
        <v>0.4472</v>
      </c>
      <c r="O297" s="129">
        <v>4.0996</v>
      </c>
      <c r="P297" s="129">
        <v>0.7433</v>
      </c>
      <c r="Q297" s="129">
        <v>2.4653</v>
      </c>
      <c r="R297" s="129">
        <v>26.4196</v>
      </c>
      <c r="S297" s="129">
        <v>4.5413</v>
      </c>
      <c r="T297" s="129">
        <v>1.2114</v>
      </c>
    </row>
    <row r="298" spans="1:20" ht="12.75">
      <c r="A298" s="128" t="s">
        <v>77</v>
      </c>
      <c r="B298" s="128" t="s">
        <v>223</v>
      </c>
      <c r="C298" s="129">
        <v>92038.0042</v>
      </c>
      <c r="D298" s="129">
        <v>60.3434</v>
      </c>
      <c r="E298" s="129">
        <v>57.0425</v>
      </c>
      <c r="F298" s="129">
        <v>142.1646</v>
      </c>
      <c r="G298" s="129">
        <v>121.7623</v>
      </c>
      <c r="H298" s="129">
        <v>138.7919</v>
      </c>
      <c r="I298" s="129">
        <v>10.6513</v>
      </c>
      <c r="J298" s="129">
        <v>5.7405</v>
      </c>
      <c r="K298" s="129">
        <v>246.3454</v>
      </c>
      <c r="L298" s="129">
        <v>50.8133</v>
      </c>
      <c r="M298" s="129">
        <v>71.8745</v>
      </c>
      <c r="N298" s="129">
        <v>25.4883</v>
      </c>
      <c r="O298" s="129">
        <v>227.6669</v>
      </c>
      <c r="P298" s="129">
        <v>464.2926</v>
      </c>
      <c r="Q298" s="129">
        <v>234.6118</v>
      </c>
      <c r="R298" s="129">
        <v>875.3142</v>
      </c>
      <c r="S298" s="129">
        <v>315.1259</v>
      </c>
      <c r="T298" s="129">
        <v>245.3436</v>
      </c>
    </row>
    <row r="299" spans="1:20" ht="12.75">
      <c r="A299" s="128" t="s">
        <v>76</v>
      </c>
      <c r="B299" s="128" t="s">
        <v>224</v>
      </c>
      <c r="C299" s="129">
        <v>760.2551</v>
      </c>
      <c r="D299" s="130" t="s">
        <v>42</v>
      </c>
      <c r="E299" s="129">
        <v>0.0042</v>
      </c>
      <c r="F299" s="129">
        <v>0.0357</v>
      </c>
      <c r="G299" s="129">
        <v>0.0018</v>
      </c>
      <c r="H299" s="129">
        <v>0.0117</v>
      </c>
      <c r="I299" s="129">
        <v>0.004</v>
      </c>
      <c r="J299" s="129">
        <v>0.02</v>
      </c>
      <c r="K299" s="129">
        <v>1.3823</v>
      </c>
      <c r="L299" s="129">
        <v>0.096</v>
      </c>
      <c r="M299" s="129">
        <v>0.1096</v>
      </c>
      <c r="N299" s="129">
        <v>0.0199</v>
      </c>
      <c r="O299" s="129">
        <v>20.822</v>
      </c>
      <c r="P299" s="129">
        <v>0.1887</v>
      </c>
      <c r="Q299" s="129">
        <v>0.0329</v>
      </c>
      <c r="R299" s="129">
        <v>0.0044</v>
      </c>
      <c r="S299" s="129">
        <v>0.003</v>
      </c>
      <c r="T299" s="129">
        <v>0.0703</v>
      </c>
    </row>
    <row r="300" spans="1:20" ht="12.75">
      <c r="A300" s="128" t="s">
        <v>75</v>
      </c>
      <c r="B300" s="128" t="s">
        <v>225</v>
      </c>
      <c r="C300" s="129">
        <v>16056.0501</v>
      </c>
      <c r="D300" s="129">
        <v>4.3044</v>
      </c>
      <c r="E300" s="129">
        <v>2.0696</v>
      </c>
      <c r="F300" s="129">
        <v>2.3698</v>
      </c>
      <c r="G300" s="129">
        <v>0.3609</v>
      </c>
      <c r="H300" s="129">
        <v>3.1593</v>
      </c>
      <c r="I300" s="129">
        <v>1.2214</v>
      </c>
      <c r="J300" s="129">
        <v>0.3441</v>
      </c>
      <c r="K300" s="129">
        <v>2.1596</v>
      </c>
      <c r="L300" s="129">
        <v>0.2417</v>
      </c>
      <c r="M300" s="129">
        <v>15.716</v>
      </c>
      <c r="N300" s="129">
        <v>2.2951</v>
      </c>
      <c r="O300" s="129">
        <v>7.2153</v>
      </c>
      <c r="P300" s="129">
        <v>6.1542</v>
      </c>
      <c r="Q300" s="129">
        <v>4.8923</v>
      </c>
      <c r="R300" s="129">
        <v>9.393</v>
      </c>
      <c r="S300" s="129">
        <v>3.2343</v>
      </c>
      <c r="T300" s="129">
        <v>3.558</v>
      </c>
    </row>
    <row r="301" spans="1:20" ht="12.75">
      <c r="A301" s="128" t="s">
        <v>74</v>
      </c>
      <c r="B301" s="128" t="s">
        <v>226</v>
      </c>
      <c r="C301" s="129">
        <v>19079.8271</v>
      </c>
      <c r="D301" s="129">
        <v>2.2489</v>
      </c>
      <c r="E301" s="129">
        <v>4.3699</v>
      </c>
      <c r="F301" s="129">
        <v>1.4574</v>
      </c>
      <c r="G301" s="129">
        <v>0.8282</v>
      </c>
      <c r="H301" s="129">
        <v>8.7813</v>
      </c>
      <c r="I301" s="129">
        <v>3.1371</v>
      </c>
      <c r="J301" s="129">
        <v>35.1263</v>
      </c>
      <c r="K301" s="129">
        <v>15.9648</v>
      </c>
      <c r="L301" s="129">
        <v>1.0694</v>
      </c>
      <c r="M301" s="129">
        <v>12.1233</v>
      </c>
      <c r="N301" s="129">
        <v>0.8976</v>
      </c>
      <c r="O301" s="129">
        <v>8.8008</v>
      </c>
      <c r="P301" s="129">
        <v>2.1701</v>
      </c>
      <c r="Q301" s="129">
        <v>7.7523</v>
      </c>
      <c r="R301" s="129">
        <v>10.7735</v>
      </c>
      <c r="S301" s="129">
        <v>2.3888</v>
      </c>
      <c r="T301" s="129">
        <v>1.7727</v>
      </c>
    </row>
    <row r="302" spans="1:20" ht="12.75">
      <c r="A302" s="128" t="s">
        <v>72</v>
      </c>
      <c r="B302" s="128" t="s">
        <v>227</v>
      </c>
      <c r="C302" s="129">
        <v>7302.4591</v>
      </c>
      <c r="D302" s="129">
        <v>0.4974</v>
      </c>
      <c r="E302" s="129">
        <v>0.4049</v>
      </c>
      <c r="F302" s="129">
        <v>0.3051</v>
      </c>
      <c r="G302" s="129">
        <v>0.2281</v>
      </c>
      <c r="H302" s="129">
        <v>0.5813</v>
      </c>
      <c r="I302" s="129">
        <v>0.1248</v>
      </c>
      <c r="J302" s="129">
        <v>0.046</v>
      </c>
      <c r="K302" s="129">
        <v>1.0328</v>
      </c>
      <c r="L302" s="129">
        <v>0.4477</v>
      </c>
      <c r="M302" s="129">
        <v>0.2619</v>
      </c>
      <c r="N302" s="129">
        <v>1.3462</v>
      </c>
      <c r="O302" s="129">
        <v>0.5153</v>
      </c>
      <c r="P302" s="129">
        <v>0.1405</v>
      </c>
      <c r="Q302" s="129">
        <v>0.733</v>
      </c>
      <c r="R302" s="129">
        <v>0.4857</v>
      </c>
      <c r="S302" s="129">
        <v>0.2065</v>
      </c>
      <c r="T302" s="129">
        <v>1.0337</v>
      </c>
    </row>
    <row r="303" spans="1:20" ht="12.75">
      <c r="A303" s="128" t="s">
        <v>71</v>
      </c>
      <c r="B303" s="128" t="s">
        <v>228</v>
      </c>
      <c r="C303" s="129">
        <v>39017.4666</v>
      </c>
      <c r="D303" s="129">
        <v>3.6763</v>
      </c>
      <c r="E303" s="129">
        <v>3.6608</v>
      </c>
      <c r="F303" s="129">
        <v>6.7595</v>
      </c>
      <c r="G303" s="129">
        <v>6.441</v>
      </c>
      <c r="H303" s="129">
        <v>15.9735</v>
      </c>
      <c r="I303" s="129">
        <v>10.4954</v>
      </c>
      <c r="J303" s="129">
        <v>2.871</v>
      </c>
      <c r="K303" s="129">
        <v>49.0497</v>
      </c>
      <c r="L303" s="129">
        <v>4.5122</v>
      </c>
      <c r="M303" s="129">
        <v>11.8249</v>
      </c>
      <c r="N303" s="129">
        <v>1.8108</v>
      </c>
      <c r="O303" s="129">
        <v>6.9762</v>
      </c>
      <c r="P303" s="129">
        <v>5.3847</v>
      </c>
      <c r="Q303" s="129">
        <v>89.5385</v>
      </c>
      <c r="R303" s="129">
        <v>38.7415</v>
      </c>
      <c r="S303" s="129">
        <v>46.1183</v>
      </c>
      <c r="T303" s="129">
        <v>14.6271</v>
      </c>
    </row>
    <row r="304" spans="1:20" ht="12.75">
      <c r="A304" s="128" t="s">
        <v>70</v>
      </c>
      <c r="B304" s="128" t="s">
        <v>229</v>
      </c>
      <c r="C304" s="129">
        <v>519.112</v>
      </c>
      <c r="D304" s="130" t="s">
        <v>42</v>
      </c>
      <c r="E304" s="130" t="s">
        <v>42</v>
      </c>
      <c r="F304" s="130" t="s">
        <v>42</v>
      </c>
      <c r="G304" s="130" t="s">
        <v>42</v>
      </c>
      <c r="H304" s="130" t="s">
        <v>42</v>
      </c>
      <c r="I304" s="130" t="s">
        <v>42</v>
      </c>
      <c r="J304" s="130" t="s">
        <v>42</v>
      </c>
      <c r="K304" s="130" t="s">
        <v>42</v>
      </c>
      <c r="L304" s="130" t="s">
        <v>42</v>
      </c>
      <c r="M304" s="130" t="s">
        <v>42</v>
      </c>
      <c r="N304" s="130" t="s">
        <v>42</v>
      </c>
      <c r="O304" s="130" t="s">
        <v>42</v>
      </c>
      <c r="P304" s="130" t="s">
        <v>42</v>
      </c>
      <c r="Q304" s="130" t="s">
        <v>42</v>
      </c>
      <c r="R304" s="130" t="s">
        <v>42</v>
      </c>
      <c r="S304" s="130" t="s">
        <v>42</v>
      </c>
      <c r="T304" s="130" t="s">
        <v>42</v>
      </c>
    </row>
    <row r="305" spans="1:20" ht="12.75">
      <c r="A305" s="128" t="s">
        <v>73</v>
      </c>
      <c r="B305" s="128" t="s">
        <v>230</v>
      </c>
      <c r="C305" s="129">
        <v>350918.437</v>
      </c>
      <c r="D305" s="129">
        <v>1041.2204</v>
      </c>
      <c r="E305" s="129">
        <v>741.4049</v>
      </c>
      <c r="F305" s="129">
        <v>227.1413</v>
      </c>
      <c r="G305" s="129">
        <v>125.8161</v>
      </c>
      <c r="H305" s="129">
        <v>538.4091</v>
      </c>
      <c r="I305" s="129">
        <v>422.1726</v>
      </c>
      <c r="J305" s="129">
        <v>37.9858</v>
      </c>
      <c r="K305" s="129">
        <v>733.8423</v>
      </c>
      <c r="L305" s="129">
        <v>45.1203</v>
      </c>
      <c r="M305" s="129">
        <v>712.4397</v>
      </c>
      <c r="N305" s="129">
        <v>630.6881</v>
      </c>
      <c r="O305" s="129">
        <v>798.3772</v>
      </c>
      <c r="P305" s="129">
        <v>368.9386</v>
      </c>
      <c r="Q305" s="129">
        <v>250.2359</v>
      </c>
      <c r="R305" s="129">
        <v>564.8203</v>
      </c>
      <c r="S305" s="129">
        <v>75.1947</v>
      </c>
      <c r="T305" s="129">
        <v>197.0555</v>
      </c>
    </row>
    <row r="306" spans="1:20" ht="12.75">
      <c r="A306" s="128" t="s">
        <v>69</v>
      </c>
      <c r="B306" s="128" t="s">
        <v>231</v>
      </c>
      <c r="C306" s="129">
        <v>51739.8283</v>
      </c>
      <c r="D306" s="129">
        <v>15.8229</v>
      </c>
      <c r="E306" s="129">
        <v>45.4125</v>
      </c>
      <c r="F306" s="129">
        <v>5.9709</v>
      </c>
      <c r="G306" s="129">
        <v>3.4703</v>
      </c>
      <c r="H306" s="129">
        <v>12.5331</v>
      </c>
      <c r="I306" s="129">
        <v>22.8095</v>
      </c>
      <c r="J306" s="129">
        <v>0.7043</v>
      </c>
      <c r="K306" s="129">
        <v>36.4952</v>
      </c>
      <c r="L306" s="129">
        <v>3.1261</v>
      </c>
      <c r="M306" s="129">
        <v>16.0925</v>
      </c>
      <c r="N306" s="129">
        <v>10.4927</v>
      </c>
      <c r="O306" s="129">
        <v>25.5568</v>
      </c>
      <c r="P306" s="129">
        <v>12.5145</v>
      </c>
      <c r="Q306" s="129">
        <v>4.453</v>
      </c>
      <c r="R306" s="129">
        <v>61.0139</v>
      </c>
      <c r="S306" s="129">
        <v>30.6693</v>
      </c>
      <c r="T306" s="129">
        <v>16.0536</v>
      </c>
    </row>
    <row r="307" spans="1:20" ht="12.75">
      <c r="A307" s="128" t="s">
        <v>68</v>
      </c>
      <c r="B307" s="128" t="s">
        <v>232</v>
      </c>
      <c r="C307" s="129">
        <v>91001.2609</v>
      </c>
      <c r="D307" s="129">
        <v>73.4809</v>
      </c>
      <c r="E307" s="129">
        <v>115.0475</v>
      </c>
      <c r="F307" s="129">
        <v>95.7182</v>
      </c>
      <c r="G307" s="129">
        <v>10.3274</v>
      </c>
      <c r="H307" s="129">
        <v>58.3783</v>
      </c>
      <c r="I307" s="129">
        <v>14.8489</v>
      </c>
      <c r="J307" s="129">
        <v>5.8984</v>
      </c>
      <c r="K307" s="129">
        <v>245.1097</v>
      </c>
      <c r="L307" s="129">
        <v>2.5925</v>
      </c>
      <c r="M307" s="129">
        <v>60.7123</v>
      </c>
      <c r="N307" s="129">
        <v>1.1645</v>
      </c>
      <c r="O307" s="129">
        <v>4.9952</v>
      </c>
      <c r="P307" s="129">
        <v>1.5083</v>
      </c>
      <c r="Q307" s="129">
        <v>7.7175</v>
      </c>
      <c r="R307" s="129">
        <v>384.4465</v>
      </c>
      <c r="S307" s="129">
        <v>6.307</v>
      </c>
      <c r="T307" s="129">
        <v>35.4063</v>
      </c>
    </row>
    <row r="308" spans="1:20" ht="12.75">
      <c r="A308" s="128" t="s">
        <v>67</v>
      </c>
      <c r="B308" s="128" t="s">
        <v>233</v>
      </c>
      <c r="C308" s="129">
        <v>25510.7332</v>
      </c>
      <c r="D308" s="129">
        <v>109.1047</v>
      </c>
      <c r="E308" s="129">
        <v>9.2963</v>
      </c>
      <c r="F308" s="129">
        <v>41.6031</v>
      </c>
      <c r="G308" s="129">
        <v>7.3575</v>
      </c>
      <c r="H308" s="129">
        <v>15.7033</v>
      </c>
      <c r="I308" s="129">
        <v>0.2946</v>
      </c>
      <c r="J308" s="129">
        <v>0.9164</v>
      </c>
      <c r="K308" s="129">
        <v>87.4686</v>
      </c>
      <c r="L308" s="129">
        <v>18.2385</v>
      </c>
      <c r="M308" s="129">
        <v>15.5513</v>
      </c>
      <c r="N308" s="129">
        <v>46.0102</v>
      </c>
      <c r="O308" s="129">
        <v>146.7162</v>
      </c>
      <c r="P308" s="129">
        <v>5.8116</v>
      </c>
      <c r="Q308" s="129">
        <v>12.991</v>
      </c>
      <c r="R308" s="129">
        <v>94.6051</v>
      </c>
      <c r="S308" s="129">
        <v>19.0436</v>
      </c>
      <c r="T308" s="129">
        <v>47.0106</v>
      </c>
    </row>
    <row r="309" spans="1:20" ht="12.75">
      <c r="A309" s="128" t="s">
        <v>66</v>
      </c>
      <c r="B309" s="128" t="s">
        <v>234</v>
      </c>
      <c r="C309" s="129">
        <v>22136.5239</v>
      </c>
      <c r="D309" s="129">
        <v>0.2221</v>
      </c>
      <c r="E309" s="129">
        <v>0.6203</v>
      </c>
      <c r="F309" s="129">
        <v>0.1734</v>
      </c>
      <c r="G309" s="129">
        <v>0.0007</v>
      </c>
      <c r="H309" s="129">
        <v>0.4128</v>
      </c>
      <c r="I309" s="129">
        <v>15.5115</v>
      </c>
      <c r="J309" s="129">
        <v>4.2727</v>
      </c>
      <c r="K309" s="129">
        <v>5.2924</v>
      </c>
      <c r="L309" s="129">
        <v>4.7126</v>
      </c>
      <c r="M309" s="129">
        <v>0.0229</v>
      </c>
      <c r="N309" s="129">
        <v>0.1415</v>
      </c>
      <c r="O309" s="129">
        <v>0.2739</v>
      </c>
      <c r="P309" s="129">
        <v>0.4433</v>
      </c>
      <c r="Q309" s="129">
        <v>2.9972</v>
      </c>
      <c r="R309" s="129">
        <v>6.5822</v>
      </c>
      <c r="S309" s="129">
        <v>1.2751</v>
      </c>
      <c r="T309" s="129">
        <v>1.8675</v>
      </c>
    </row>
    <row r="310" spans="1:20" ht="12.75">
      <c r="A310" s="128" t="s">
        <v>65</v>
      </c>
      <c r="B310" s="128" t="s">
        <v>235</v>
      </c>
      <c r="C310" s="129">
        <v>18262.4483</v>
      </c>
      <c r="D310" s="129">
        <v>2.2642</v>
      </c>
      <c r="E310" s="129">
        <v>2.7585</v>
      </c>
      <c r="F310" s="129">
        <v>0.754</v>
      </c>
      <c r="G310" s="129">
        <v>0.3611</v>
      </c>
      <c r="H310" s="129">
        <v>1.4414</v>
      </c>
      <c r="I310" s="129">
        <v>15.884</v>
      </c>
      <c r="J310" s="129">
        <v>0.0179</v>
      </c>
      <c r="K310" s="129">
        <v>17.0838</v>
      </c>
      <c r="L310" s="129">
        <v>0.9756</v>
      </c>
      <c r="M310" s="129">
        <v>48.7161</v>
      </c>
      <c r="N310" s="129">
        <v>5.6237</v>
      </c>
      <c r="O310" s="129">
        <v>19.3191</v>
      </c>
      <c r="P310" s="129">
        <v>7.4909</v>
      </c>
      <c r="Q310" s="129">
        <v>0.6088</v>
      </c>
      <c r="R310" s="129">
        <v>19.1994</v>
      </c>
      <c r="S310" s="129">
        <v>4.8286</v>
      </c>
      <c r="T310" s="129">
        <v>2.6937</v>
      </c>
    </row>
    <row r="311" spans="1:20" ht="12.75">
      <c r="A311" s="128" t="s">
        <v>64</v>
      </c>
      <c r="B311" s="128" t="s">
        <v>236</v>
      </c>
      <c r="C311" s="129">
        <v>38439.4203</v>
      </c>
      <c r="D311" s="129">
        <v>5.0523</v>
      </c>
      <c r="E311" s="129">
        <v>10.6612</v>
      </c>
      <c r="F311" s="129">
        <v>0.4897</v>
      </c>
      <c r="G311" s="129">
        <v>0.2694</v>
      </c>
      <c r="H311" s="129">
        <v>0.7082</v>
      </c>
      <c r="I311" s="129">
        <v>1.2595</v>
      </c>
      <c r="J311" s="129">
        <v>4.0067</v>
      </c>
      <c r="K311" s="129">
        <v>6.8323</v>
      </c>
      <c r="L311" s="129">
        <v>1.9955</v>
      </c>
      <c r="M311" s="129">
        <v>23.2384</v>
      </c>
      <c r="N311" s="129">
        <v>2.8437</v>
      </c>
      <c r="O311" s="129">
        <v>3.6104</v>
      </c>
      <c r="P311" s="129">
        <v>3.8754</v>
      </c>
      <c r="Q311" s="129">
        <v>0.6448</v>
      </c>
      <c r="R311" s="129">
        <v>13.6053</v>
      </c>
      <c r="S311" s="129">
        <v>1.1058</v>
      </c>
      <c r="T311" s="129">
        <v>0.4046</v>
      </c>
    </row>
    <row r="312" spans="1:20" ht="12.75">
      <c r="A312" s="128" t="s">
        <v>63</v>
      </c>
      <c r="B312" s="128" t="s">
        <v>237</v>
      </c>
      <c r="C312" s="129">
        <v>30385.036</v>
      </c>
      <c r="D312" s="129">
        <v>0.2807</v>
      </c>
      <c r="E312" s="129">
        <v>0.0261</v>
      </c>
      <c r="F312" s="129">
        <v>0.0305</v>
      </c>
      <c r="G312" s="129">
        <v>0.0314</v>
      </c>
      <c r="H312" s="129">
        <v>0.0578</v>
      </c>
      <c r="I312" s="129">
        <v>0.0014</v>
      </c>
      <c r="J312" s="129">
        <v>0.0033</v>
      </c>
      <c r="K312" s="129">
        <v>0.1634</v>
      </c>
      <c r="L312" s="129">
        <v>0.0574</v>
      </c>
      <c r="M312" s="129">
        <v>7.5305</v>
      </c>
      <c r="N312" s="129">
        <v>0.1427</v>
      </c>
      <c r="O312" s="129">
        <v>0.5044</v>
      </c>
      <c r="P312" s="129">
        <v>0.0769</v>
      </c>
      <c r="Q312" s="129">
        <v>0.1416</v>
      </c>
      <c r="R312" s="129">
        <v>0.4931</v>
      </c>
      <c r="S312" s="129">
        <v>0.0383</v>
      </c>
      <c r="T312" s="129">
        <v>0.3128</v>
      </c>
    </row>
    <row r="313" spans="1:20" ht="12.75">
      <c r="A313" s="128" t="s">
        <v>62</v>
      </c>
      <c r="B313" s="128" t="s">
        <v>238</v>
      </c>
      <c r="C313" s="129">
        <v>65646.036</v>
      </c>
      <c r="D313" s="129">
        <v>1.1832</v>
      </c>
      <c r="E313" s="129">
        <v>0.3157</v>
      </c>
      <c r="F313" s="129">
        <v>0.4838</v>
      </c>
      <c r="G313" s="129">
        <v>5.0005</v>
      </c>
      <c r="H313" s="129">
        <v>1.1194</v>
      </c>
      <c r="I313" s="129">
        <v>0.0795</v>
      </c>
      <c r="J313" s="129">
        <v>3.9312</v>
      </c>
      <c r="K313" s="129">
        <v>5.407</v>
      </c>
      <c r="L313" s="129">
        <v>1.3942</v>
      </c>
      <c r="M313" s="129">
        <v>31.5126</v>
      </c>
      <c r="N313" s="129">
        <v>0.775</v>
      </c>
      <c r="O313" s="129">
        <v>3.6063</v>
      </c>
      <c r="P313" s="129">
        <v>1.9292</v>
      </c>
      <c r="Q313" s="129">
        <v>0.1822</v>
      </c>
      <c r="R313" s="129">
        <v>1.0923</v>
      </c>
      <c r="S313" s="129">
        <v>1.3102</v>
      </c>
      <c r="T313" s="129">
        <v>5.4156</v>
      </c>
    </row>
    <row r="314" spans="1:20" ht="12.75">
      <c r="A314" s="128" t="s">
        <v>61</v>
      </c>
      <c r="B314" s="128" t="s">
        <v>239</v>
      </c>
      <c r="C314" s="129">
        <v>107748.5213</v>
      </c>
      <c r="D314" s="129">
        <v>2.5237</v>
      </c>
      <c r="E314" s="129">
        <v>8.1673</v>
      </c>
      <c r="F314" s="129">
        <v>11.2664</v>
      </c>
      <c r="G314" s="129">
        <v>7.7181</v>
      </c>
      <c r="H314" s="129">
        <v>38.1724</v>
      </c>
      <c r="I314" s="129">
        <v>0.6227</v>
      </c>
      <c r="J314" s="129">
        <v>1.045</v>
      </c>
      <c r="K314" s="129">
        <v>10.591</v>
      </c>
      <c r="L314" s="129">
        <v>3.3019</v>
      </c>
      <c r="M314" s="129">
        <v>58.1393</v>
      </c>
      <c r="N314" s="129">
        <v>25.8827</v>
      </c>
      <c r="O314" s="129">
        <v>38.4403</v>
      </c>
      <c r="P314" s="129">
        <v>8.3847</v>
      </c>
      <c r="Q314" s="129">
        <v>2.5164</v>
      </c>
      <c r="R314" s="129">
        <v>24.2401</v>
      </c>
      <c r="S314" s="129">
        <v>2.5045</v>
      </c>
      <c r="T314" s="129">
        <v>7.2076</v>
      </c>
    </row>
    <row r="315" spans="1:20" ht="12">
      <c r="A315" s="65"/>
      <c r="B315" s="65"/>
      <c r="C315" s="65"/>
      <c r="D315" s="65"/>
      <c r="E315" s="65"/>
      <c r="F315" s="65"/>
      <c r="G315" s="65"/>
      <c r="H315" s="65"/>
      <c r="I315" s="65"/>
      <c r="J315" s="65"/>
      <c r="K315" s="65"/>
      <c r="L315" s="65"/>
      <c r="M315" s="65"/>
      <c r="N315" s="65"/>
      <c r="O315" s="65"/>
      <c r="P315" s="65"/>
      <c r="Q315" s="65"/>
      <c r="R315" s="65"/>
      <c r="S315" s="65"/>
      <c r="T315" s="65"/>
    </row>
    <row r="316" spans="1:20" ht="12.75">
      <c r="A316" s="126" t="s">
        <v>50</v>
      </c>
      <c r="B316" s="65"/>
      <c r="C316" s="65"/>
      <c r="D316" s="65"/>
      <c r="E316" s="65"/>
      <c r="F316" s="65"/>
      <c r="G316" s="65"/>
      <c r="H316" s="65"/>
      <c r="I316" s="65"/>
      <c r="J316" s="65"/>
      <c r="K316" s="65"/>
      <c r="L316" s="65"/>
      <c r="M316" s="65"/>
      <c r="N316" s="65"/>
      <c r="O316" s="65"/>
      <c r="P316" s="65"/>
      <c r="Q316" s="65"/>
      <c r="R316" s="65"/>
      <c r="S316" s="65"/>
      <c r="T316" s="65"/>
    </row>
    <row r="317" spans="1:20" ht="12.75">
      <c r="A317" s="126" t="s">
        <v>42</v>
      </c>
      <c r="B317" s="126" t="s">
        <v>49</v>
      </c>
      <c r="C317" s="65"/>
      <c r="D317" s="65"/>
      <c r="E317" s="65"/>
      <c r="F317" s="65"/>
      <c r="G317" s="65"/>
      <c r="H317" s="65"/>
      <c r="I317" s="65"/>
      <c r="J317" s="65"/>
      <c r="K317" s="65"/>
      <c r="L317" s="65"/>
      <c r="M317" s="65"/>
      <c r="N317" s="65"/>
      <c r="O317" s="65"/>
      <c r="P317" s="65"/>
      <c r="Q317" s="65"/>
      <c r="R317" s="65"/>
      <c r="S317" s="65"/>
      <c r="T317" s="65"/>
    </row>
    <row r="318" spans="1:20" ht="12">
      <c r="A318" s="65"/>
      <c r="B318" s="65"/>
      <c r="C318" s="65"/>
      <c r="D318" s="65"/>
      <c r="E318" s="65"/>
      <c r="F318" s="65"/>
      <c r="G318" s="65"/>
      <c r="H318" s="65"/>
      <c r="I318" s="65"/>
      <c r="J318" s="65"/>
      <c r="K318" s="65"/>
      <c r="L318" s="65"/>
      <c r="M318" s="65"/>
      <c r="N318" s="65"/>
      <c r="O318" s="65"/>
      <c r="P318" s="65"/>
      <c r="Q318" s="65"/>
      <c r="R318" s="65"/>
      <c r="S318" s="65"/>
      <c r="T318" s="65"/>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workbookViewId="0" topLeftCell="A1"/>
  </sheetViews>
  <sheetFormatPr defaultColWidth="9.140625" defaultRowHeight="12"/>
  <cols>
    <col min="1" max="1" width="40.7109375" style="0" customWidth="1"/>
    <col min="2" max="2" width="13.7109375" style="0" customWidth="1"/>
    <col min="3" max="11" width="11.7109375" style="0" customWidth="1"/>
    <col min="12" max="12" width="16.140625" style="0" customWidth="1"/>
    <col min="13" max="13" width="10.421875" style="0" bestFit="1" customWidth="1"/>
    <col min="16" max="16" width="9.8515625" style="0" bestFit="1" customWidth="1"/>
  </cols>
  <sheetData>
    <row r="1" spans="1:12" ht="14.25">
      <c r="A1" s="134" t="s">
        <v>199</v>
      </c>
      <c r="B1" s="133"/>
      <c r="C1" s="133"/>
      <c r="D1" s="133"/>
      <c r="E1" s="133"/>
      <c r="F1" s="133"/>
      <c r="G1" s="133"/>
      <c r="H1" s="133"/>
      <c r="I1" s="133"/>
      <c r="J1" s="133"/>
      <c r="K1" s="133"/>
      <c r="L1" s="133"/>
    </row>
    <row r="3" spans="1:12" ht="14.25">
      <c r="A3" s="134" t="s">
        <v>97</v>
      </c>
      <c r="B3" s="135">
        <v>43693.43796296296</v>
      </c>
      <c r="C3" s="133"/>
      <c r="D3" s="133"/>
      <c r="E3" s="133"/>
      <c r="F3" s="133"/>
      <c r="G3" s="133"/>
      <c r="H3" s="133"/>
      <c r="I3" s="133"/>
      <c r="J3" s="133"/>
      <c r="K3" s="133"/>
      <c r="L3" s="133"/>
    </row>
    <row r="4" spans="1:12" ht="14.25">
      <c r="A4" s="134" t="s">
        <v>96</v>
      </c>
      <c r="B4" s="135">
        <v>43697.67501238426</v>
      </c>
      <c r="C4" s="133"/>
      <c r="D4" s="133"/>
      <c r="E4" s="133"/>
      <c r="F4" s="133"/>
      <c r="G4" s="133"/>
      <c r="H4" s="133"/>
      <c r="I4" s="133"/>
      <c r="J4" s="133"/>
      <c r="K4" s="133"/>
      <c r="L4" s="133"/>
    </row>
    <row r="5" spans="1:12" ht="14.25">
      <c r="A5" s="134" t="s">
        <v>95</v>
      </c>
      <c r="B5" s="134" t="s">
        <v>94</v>
      </c>
      <c r="C5" s="133"/>
      <c r="D5" s="133"/>
      <c r="E5" s="133"/>
      <c r="F5" s="133"/>
      <c r="G5" s="133"/>
      <c r="H5" s="133"/>
      <c r="I5" s="133"/>
      <c r="J5" s="133"/>
      <c r="K5" s="133"/>
      <c r="L5" s="133"/>
    </row>
    <row r="7" spans="1:12" ht="14.25">
      <c r="A7" s="134" t="s">
        <v>200</v>
      </c>
      <c r="B7" s="134" t="s">
        <v>201</v>
      </c>
      <c r="C7" s="133"/>
      <c r="D7" s="133"/>
      <c r="E7" s="133"/>
      <c r="F7" s="133"/>
      <c r="G7" s="133"/>
      <c r="H7" s="133"/>
      <c r="I7" s="133"/>
      <c r="J7" s="133"/>
      <c r="K7" s="133"/>
      <c r="L7" s="133"/>
    </row>
    <row r="8" spans="1:12" ht="14.25">
      <c r="A8" s="134" t="s">
        <v>209</v>
      </c>
      <c r="B8" s="134" t="s">
        <v>351</v>
      </c>
      <c r="C8" s="133"/>
      <c r="D8" s="133"/>
      <c r="E8" s="133"/>
      <c r="F8" s="133"/>
      <c r="G8" s="133"/>
      <c r="H8" s="133"/>
      <c r="I8" s="133"/>
      <c r="J8" s="133"/>
      <c r="K8" s="133"/>
      <c r="L8" s="133"/>
    </row>
    <row r="9" spans="1:12" ht="14.25">
      <c r="A9" s="134" t="s">
        <v>202</v>
      </c>
      <c r="B9" s="134" t="s">
        <v>296</v>
      </c>
      <c r="C9" s="133"/>
      <c r="D9" s="133"/>
      <c r="E9" s="133"/>
      <c r="F9" s="133"/>
      <c r="G9" s="133"/>
      <c r="H9" s="133"/>
      <c r="I9" s="133"/>
      <c r="J9" s="133"/>
      <c r="K9" s="133"/>
      <c r="L9" s="133"/>
    </row>
    <row r="10" spans="1:12" ht="14.25">
      <c r="A10" s="134" t="s">
        <v>206</v>
      </c>
      <c r="B10" s="126" t="s">
        <v>207</v>
      </c>
      <c r="C10" s="133"/>
      <c r="D10" s="133"/>
      <c r="E10" s="133"/>
      <c r="F10" s="133"/>
      <c r="G10" s="133"/>
      <c r="H10" s="133"/>
      <c r="I10" s="133"/>
      <c r="J10" s="133"/>
      <c r="K10" s="133"/>
      <c r="L10" s="133"/>
    </row>
    <row r="12" spans="1:12" ht="12.75">
      <c r="A12" s="136" t="s">
        <v>352</v>
      </c>
      <c r="B12" s="136" t="s">
        <v>353</v>
      </c>
      <c r="C12" s="136" t="s">
        <v>354</v>
      </c>
      <c r="D12" s="136" t="s">
        <v>355</v>
      </c>
      <c r="E12" s="136" t="s">
        <v>356</v>
      </c>
      <c r="F12" s="136" t="s">
        <v>357</v>
      </c>
      <c r="G12" s="136" t="s">
        <v>358</v>
      </c>
      <c r="H12" s="136" t="s">
        <v>359</v>
      </c>
      <c r="I12" s="136" t="s">
        <v>360</v>
      </c>
      <c r="J12" s="136" t="s">
        <v>361</v>
      </c>
      <c r="K12" s="136" t="s">
        <v>362</v>
      </c>
      <c r="L12" s="136" t="s">
        <v>205</v>
      </c>
    </row>
    <row r="13" spans="1:16" ht="12.75">
      <c r="A13" s="136" t="s">
        <v>363</v>
      </c>
      <c r="B13" s="137">
        <f>SUM(B14:B21)</f>
        <v>2129617.582</v>
      </c>
      <c r="C13" s="137">
        <f aca="true" t="shared" si="0" ref="C13:L13">SUM(C14:C21)</f>
        <v>1758610.04</v>
      </c>
      <c r="D13" s="137">
        <f t="shared" si="0"/>
        <v>1783534.2280000001</v>
      </c>
      <c r="E13" s="137">
        <f t="shared" si="0"/>
        <v>1972544.4009999996</v>
      </c>
      <c r="F13" s="137">
        <f t="shared" si="0"/>
        <v>1948311.8739999998</v>
      </c>
      <c r="G13" s="137">
        <f t="shared" si="0"/>
        <v>1850121.81</v>
      </c>
      <c r="H13" s="137">
        <f t="shared" si="0"/>
        <v>1943144.6889999998</v>
      </c>
      <c r="I13" s="137">
        <f t="shared" si="0"/>
        <v>1966435.9279999998</v>
      </c>
      <c r="J13" s="137">
        <f t="shared" si="0"/>
        <v>2222714.1829999997</v>
      </c>
      <c r="K13" s="137">
        <f t="shared" si="0"/>
        <v>2428945.998</v>
      </c>
      <c r="L13" s="137">
        <f t="shared" si="0"/>
        <v>2533906.25</v>
      </c>
      <c r="M13" s="170">
        <f>L13/$L$13*100</f>
        <v>100</v>
      </c>
      <c r="N13" s="172">
        <f>L13/($L$13+$L$22)*100</f>
        <v>12.502753937672503</v>
      </c>
      <c r="P13" s="173">
        <f>L13+L22</f>
        <v>20266784.923</v>
      </c>
    </row>
    <row r="14" spans="1:14" ht="12.75">
      <c r="A14" s="136" t="s">
        <v>297</v>
      </c>
      <c r="B14" s="137">
        <v>397331.779</v>
      </c>
      <c r="C14" s="137">
        <v>350718.569</v>
      </c>
      <c r="D14" s="137">
        <v>401788.567</v>
      </c>
      <c r="E14" s="137">
        <v>437139.464</v>
      </c>
      <c r="F14" s="137">
        <v>357352.498</v>
      </c>
      <c r="G14" s="137">
        <v>353748.135</v>
      </c>
      <c r="H14" s="137">
        <v>346516.552</v>
      </c>
      <c r="I14" s="137">
        <v>416071.244</v>
      </c>
      <c r="J14" s="137">
        <v>475904.064</v>
      </c>
      <c r="K14" s="137">
        <v>530616.851</v>
      </c>
      <c r="L14" s="137">
        <v>650174.014</v>
      </c>
      <c r="M14" s="169">
        <f>L14/$L$13*100</f>
        <v>25.658960902756366</v>
      </c>
      <c r="N14" s="171">
        <f aca="true" t="shared" si="1" ref="N14:N31">L14/($L$13+$L$22)*100</f>
        <v>3.2080767446352203</v>
      </c>
    </row>
    <row r="15" spans="1:14" ht="12.75">
      <c r="A15" s="136" t="s">
        <v>298</v>
      </c>
      <c r="B15" s="137">
        <v>291858.835</v>
      </c>
      <c r="C15" s="137">
        <v>230328.661</v>
      </c>
      <c r="D15" s="137">
        <v>205594.224</v>
      </c>
      <c r="E15" s="137">
        <v>299856.644</v>
      </c>
      <c r="F15" s="137">
        <v>327550.134</v>
      </c>
      <c r="G15" s="137">
        <v>241709.452</v>
      </c>
      <c r="H15" s="137">
        <v>270756.953</v>
      </c>
      <c r="I15" s="137">
        <v>240579.912</v>
      </c>
      <c r="J15" s="137">
        <v>258658.784</v>
      </c>
      <c r="K15" s="137">
        <v>309606.593</v>
      </c>
      <c r="L15" s="137">
        <v>266604.121</v>
      </c>
      <c r="M15" s="169">
        <f aca="true" t="shared" si="2" ref="M15:M21">L15/$L$13*100</f>
        <v>10.521467437873836</v>
      </c>
      <c r="N15" s="171">
        <f t="shared" si="1"/>
        <v>1.3154731843897014</v>
      </c>
    </row>
    <row r="16" spans="1:14" ht="12.75">
      <c r="A16" s="136" t="s">
        <v>299</v>
      </c>
      <c r="B16" s="137">
        <v>22614.377</v>
      </c>
      <c r="C16" s="137">
        <v>18441.141</v>
      </c>
      <c r="D16" s="137">
        <v>15249.47</v>
      </c>
      <c r="E16" s="137">
        <v>20319.767</v>
      </c>
      <c r="F16" s="137">
        <v>21543.356</v>
      </c>
      <c r="G16" s="137">
        <v>24398.673</v>
      </c>
      <c r="H16" s="137">
        <v>29551.458</v>
      </c>
      <c r="I16" s="137">
        <v>30017.086</v>
      </c>
      <c r="J16" s="137">
        <v>37406.88</v>
      </c>
      <c r="K16" s="137">
        <v>45121.525</v>
      </c>
      <c r="L16" s="137">
        <v>45156.515</v>
      </c>
      <c r="M16" s="169">
        <f t="shared" si="2"/>
        <v>1.7820909909354379</v>
      </c>
      <c r="N16" s="171">
        <f t="shared" si="1"/>
        <v>0.22281045154208742</v>
      </c>
    </row>
    <row r="17" spans="1:14" ht="12.75">
      <c r="A17" s="136" t="s">
        <v>300</v>
      </c>
      <c r="B17" s="137">
        <v>14955.502</v>
      </c>
      <c r="C17" s="137">
        <v>15676.676</v>
      </c>
      <c r="D17" s="137">
        <v>11291.183</v>
      </c>
      <c r="E17" s="137">
        <v>16733.247</v>
      </c>
      <c r="F17" s="137">
        <v>13274.514</v>
      </c>
      <c r="G17" s="137">
        <v>11394.409</v>
      </c>
      <c r="H17" s="137">
        <v>10301.481</v>
      </c>
      <c r="I17" s="137">
        <v>6275.98</v>
      </c>
      <c r="J17" s="137">
        <v>4797.08</v>
      </c>
      <c r="K17" s="137">
        <v>5434.751</v>
      </c>
      <c r="L17" s="137">
        <v>15352.517</v>
      </c>
      <c r="M17" s="169">
        <f t="shared" si="2"/>
        <v>0.6058833865696491</v>
      </c>
      <c r="N17" s="171">
        <f t="shared" si="1"/>
        <v>0.07575210897204032</v>
      </c>
    </row>
    <row r="18" spans="1:14" ht="12.75">
      <c r="A18" s="136" t="s">
        <v>301</v>
      </c>
      <c r="B18" s="137">
        <v>20323.946</v>
      </c>
      <c r="C18" s="137">
        <v>23872.218</v>
      </c>
      <c r="D18" s="137">
        <v>39131.328</v>
      </c>
      <c r="E18" s="137">
        <v>34633.992</v>
      </c>
      <c r="F18" s="137">
        <v>35073.056</v>
      </c>
      <c r="G18" s="137">
        <v>45636.052</v>
      </c>
      <c r="H18" s="137">
        <v>48896.341</v>
      </c>
      <c r="I18" s="137">
        <v>33605.431</v>
      </c>
      <c r="J18" s="137">
        <v>47708.875</v>
      </c>
      <c r="K18" s="137">
        <v>47085.439</v>
      </c>
      <c r="L18" s="137">
        <v>33084.644</v>
      </c>
      <c r="M18" s="169">
        <f t="shared" si="2"/>
        <v>1.3056775087870753</v>
      </c>
      <c r="N18" s="171">
        <f t="shared" si="1"/>
        <v>0.16324564614318032</v>
      </c>
    </row>
    <row r="19" spans="1:14" ht="12.75">
      <c r="A19" s="136" t="s">
        <v>302</v>
      </c>
      <c r="B19" s="137">
        <v>26892.899</v>
      </c>
      <c r="C19" s="137">
        <v>28029.183</v>
      </c>
      <c r="D19" s="137">
        <v>33224.803</v>
      </c>
      <c r="E19" s="137">
        <v>29327.058</v>
      </c>
      <c r="F19" s="137">
        <v>23725.775</v>
      </c>
      <c r="G19" s="137">
        <v>20275.792</v>
      </c>
      <c r="H19" s="137">
        <v>22628.427</v>
      </c>
      <c r="I19" s="137">
        <v>29806.304</v>
      </c>
      <c r="J19" s="137">
        <v>37316.198</v>
      </c>
      <c r="K19" s="137">
        <v>45394.947</v>
      </c>
      <c r="L19" s="137">
        <v>45947.368</v>
      </c>
      <c r="M19" s="169">
        <f t="shared" si="2"/>
        <v>1.8133018141456496</v>
      </c>
      <c r="N19" s="171">
        <f t="shared" si="1"/>
        <v>0.22671266396998216</v>
      </c>
    </row>
    <row r="20" spans="1:14" ht="12.75">
      <c r="A20" s="136" t="s">
        <v>303</v>
      </c>
      <c r="B20" s="137">
        <v>403717.284</v>
      </c>
      <c r="C20" s="137">
        <v>380164.55</v>
      </c>
      <c r="D20" s="137">
        <v>373809.814</v>
      </c>
      <c r="E20" s="137">
        <v>390670.784</v>
      </c>
      <c r="F20" s="137">
        <v>422475.221</v>
      </c>
      <c r="G20" s="137">
        <v>409665.623</v>
      </c>
      <c r="H20" s="137">
        <v>455645.191</v>
      </c>
      <c r="I20" s="137">
        <v>502327.116</v>
      </c>
      <c r="J20" s="137">
        <v>543254.209</v>
      </c>
      <c r="K20" s="137">
        <v>547688.319</v>
      </c>
      <c r="L20" s="137">
        <v>547855.232</v>
      </c>
      <c r="M20" s="169">
        <f t="shared" si="2"/>
        <v>21.62097480915089</v>
      </c>
      <c r="N20" s="171">
        <f t="shared" si="1"/>
        <v>2.703217279314293</v>
      </c>
    </row>
    <row r="21" spans="1:14" ht="12.75">
      <c r="A21" s="136" t="s">
        <v>304</v>
      </c>
      <c r="B21" s="137">
        <v>951922.96</v>
      </c>
      <c r="C21" s="137">
        <v>711379.042</v>
      </c>
      <c r="D21" s="137">
        <v>703444.839</v>
      </c>
      <c r="E21" s="137">
        <v>743863.445</v>
      </c>
      <c r="F21" s="137">
        <v>747317.32</v>
      </c>
      <c r="G21" s="137">
        <v>743293.674</v>
      </c>
      <c r="H21" s="137">
        <v>758848.286</v>
      </c>
      <c r="I21" s="137">
        <v>707752.855</v>
      </c>
      <c r="J21" s="137">
        <v>817668.093</v>
      </c>
      <c r="K21" s="137">
        <v>897997.573</v>
      </c>
      <c r="L21" s="137">
        <v>929731.839</v>
      </c>
      <c r="M21" s="169">
        <f t="shared" si="2"/>
        <v>36.69164314978109</v>
      </c>
      <c r="N21" s="171">
        <f t="shared" si="1"/>
        <v>4.5874658587059995</v>
      </c>
    </row>
    <row r="22" spans="1:14" ht="12.75">
      <c r="A22" s="136" t="s">
        <v>364</v>
      </c>
      <c r="B22" s="137">
        <f>SUM(B23:B31)</f>
        <v>11174366.617</v>
      </c>
      <c r="C22" s="137">
        <f aca="true" t="shared" si="3" ref="C22:L22">SUM(C23:C31)</f>
        <v>11709781.947</v>
      </c>
      <c r="D22" s="137">
        <f t="shared" si="3"/>
        <v>10701727.890999999</v>
      </c>
      <c r="E22" s="137">
        <f t="shared" si="3"/>
        <v>11450506.629000003</v>
      </c>
      <c r="F22" s="137">
        <f t="shared" si="3"/>
        <v>11752401.694000002</v>
      </c>
      <c r="G22" s="137">
        <f t="shared" si="3"/>
        <v>12099878.398000002</v>
      </c>
      <c r="H22" s="137">
        <f t="shared" si="3"/>
        <v>13404220.867</v>
      </c>
      <c r="I22" s="137">
        <f t="shared" si="3"/>
        <v>14212108.44</v>
      </c>
      <c r="J22" s="137">
        <f t="shared" si="3"/>
        <v>16886544.95</v>
      </c>
      <c r="K22" s="137">
        <f t="shared" si="3"/>
        <v>17165131.005</v>
      </c>
      <c r="L22" s="137">
        <f t="shared" si="3"/>
        <v>17732878.673</v>
      </c>
      <c r="M22" s="169">
        <f>L22/$L$22*100</f>
        <v>100</v>
      </c>
      <c r="N22" s="172">
        <f t="shared" si="1"/>
        <v>87.49724606232749</v>
      </c>
    </row>
    <row r="23" spans="1:14" ht="12.75">
      <c r="A23" s="136" t="s">
        <v>305</v>
      </c>
      <c r="B23" s="137">
        <v>2012243.556</v>
      </c>
      <c r="C23" s="137">
        <v>1936009.52</v>
      </c>
      <c r="D23" s="137">
        <v>1763183.044</v>
      </c>
      <c r="E23" s="137">
        <v>2140612.35</v>
      </c>
      <c r="F23" s="137">
        <v>2351646.086</v>
      </c>
      <c r="G23" s="137">
        <v>2497980.225</v>
      </c>
      <c r="H23" s="137">
        <v>3029587.688</v>
      </c>
      <c r="I23" s="137">
        <v>3593587.547</v>
      </c>
      <c r="J23" s="137">
        <v>5012815.39</v>
      </c>
      <c r="K23" s="137">
        <v>4292400.032</v>
      </c>
      <c r="L23" s="137">
        <v>4035611.065</v>
      </c>
      <c r="M23" s="169">
        <f aca="true" t="shared" si="4" ref="M23:M31">L23/$L$22*100</f>
        <v>22.75778873480143</v>
      </c>
      <c r="N23" s="171">
        <f t="shared" si="1"/>
        <v>19.912438407633857</v>
      </c>
    </row>
    <row r="24" spans="1:14" ht="12.75">
      <c r="A24" s="136" t="s">
        <v>306</v>
      </c>
      <c r="B24" s="137">
        <v>2777728.222</v>
      </c>
      <c r="C24" s="137">
        <v>3005978.193</v>
      </c>
      <c r="D24" s="137">
        <v>2819284.695</v>
      </c>
      <c r="E24" s="137">
        <v>2804781.529</v>
      </c>
      <c r="F24" s="137">
        <v>2870570.622</v>
      </c>
      <c r="G24" s="137">
        <v>2885979.982</v>
      </c>
      <c r="H24" s="137">
        <v>2986613.784</v>
      </c>
      <c r="I24" s="137">
        <v>3107010.685</v>
      </c>
      <c r="J24" s="137">
        <v>3374474.286</v>
      </c>
      <c r="K24" s="137">
        <v>3505046.459</v>
      </c>
      <c r="L24" s="137">
        <v>3923736.495</v>
      </c>
      <c r="M24" s="169">
        <f t="shared" si="4"/>
        <v>22.126900924294166</v>
      </c>
      <c r="N24" s="171">
        <f t="shared" si="1"/>
        <v>19.360428947697084</v>
      </c>
    </row>
    <row r="25" spans="1:14" ht="12.75">
      <c r="A25" s="136" t="s">
        <v>307</v>
      </c>
      <c r="B25" s="137">
        <v>1332822.2</v>
      </c>
      <c r="C25" s="137">
        <v>1369694.324</v>
      </c>
      <c r="D25" s="137">
        <v>1300341.616</v>
      </c>
      <c r="E25" s="137">
        <v>1387150.241</v>
      </c>
      <c r="F25" s="137">
        <v>1382468.627</v>
      </c>
      <c r="G25" s="137">
        <v>1427516.305</v>
      </c>
      <c r="H25" s="137">
        <v>1595914.954</v>
      </c>
      <c r="I25" s="137">
        <v>1790332.471</v>
      </c>
      <c r="J25" s="137">
        <v>2205858.652</v>
      </c>
      <c r="K25" s="137">
        <v>2613132.286</v>
      </c>
      <c r="L25" s="137">
        <v>2862289.482</v>
      </c>
      <c r="M25" s="169">
        <f t="shared" si="4"/>
        <v>16.141144000258166</v>
      </c>
      <c r="N25" s="171">
        <f t="shared" si="1"/>
        <v>14.123056483180502</v>
      </c>
    </row>
    <row r="26" spans="1:14" ht="12.75">
      <c r="A26" s="136" t="s">
        <v>308</v>
      </c>
      <c r="B26" s="137">
        <v>1368545.01</v>
      </c>
      <c r="C26" s="137">
        <v>1539641.076</v>
      </c>
      <c r="D26" s="137">
        <v>1267734.838</v>
      </c>
      <c r="E26" s="137">
        <v>1512206.482</v>
      </c>
      <c r="F26" s="137">
        <v>1262963.904</v>
      </c>
      <c r="G26" s="137">
        <v>1373935.545</v>
      </c>
      <c r="H26" s="137">
        <v>1532946.162</v>
      </c>
      <c r="I26" s="137">
        <v>1489868.69</v>
      </c>
      <c r="J26" s="137">
        <v>1737672.846</v>
      </c>
      <c r="K26" s="137">
        <v>2044826.002</v>
      </c>
      <c r="L26" s="137">
        <v>1991101.28</v>
      </c>
      <c r="M26" s="169">
        <f t="shared" si="4"/>
        <v>11.228302616380281</v>
      </c>
      <c r="N26" s="171">
        <f t="shared" si="1"/>
        <v>9.82445556887701</v>
      </c>
    </row>
    <row r="27" spans="1:14" ht="12.75">
      <c r="A27" s="136" t="s">
        <v>309</v>
      </c>
      <c r="B27" s="137">
        <v>1289512.376</v>
      </c>
      <c r="C27" s="137">
        <v>1425977.015</v>
      </c>
      <c r="D27" s="137">
        <v>1380118.551</v>
      </c>
      <c r="E27" s="137">
        <v>1516167.108</v>
      </c>
      <c r="F27" s="137">
        <v>1633129.756</v>
      </c>
      <c r="G27" s="137">
        <v>1686037.335</v>
      </c>
      <c r="H27" s="137">
        <v>1732240.323</v>
      </c>
      <c r="I27" s="137">
        <v>1805305.551</v>
      </c>
      <c r="J27" s="137">
        <v>1883098.895</v>
      </c>
      <c r="K27" s="137">
        <v>1833185.966</v>
      </c>
      <c r="L27" s="137">
        <v>1834256.879</v>
      </c>
      <c r="M27" s="169">
        <f t="shared" si="4"/>
        <v>10.343819031440344</v>
      </c>
      <c r="N27" s="171">
        <f t="shared" si="1"/>
        <v>9.050556790181219</v>
      </c>
    </row>
    <row r="28" spans="1:14" ht="12.75">
      <c r="A28" s="136" t="s">
        <v>310</v>
      </c>
      <c r="B28" s="137">
        <v>395834.185</v>
      </c>
      <c r="C28" s="137">
        <v>394440.057</v>
      </c>
      <c r="D28" s="137">
        <v>386125.697</v>
      </c>
      <c r="E28" s="137">
        <v>371359.045</v>
      </c>
      <c r="F28" s="137">
        <v>428757.391</v>
      </c>
      <c r="G28" s="137">
        <v>407425.435</v>
      </c>
      <c r="H28" s="137">
        <v>407974.548</v>
      </c>
      <c r="I28" s="137">
        <v>491706.479</v>
      </c>
      <c r="J28" s="137">
        <v>547375.65</v>
      </c>
      <c r="K28" s="137">
        <v>553605.237</v>
      </c>
      <c r="L28" s="137">
        <v>637196.907</v>
      </c>
      <c r="M28" s="169">
        <f t="shared" si="4"/>
        <v>3.5933077688632307</v>
      </c>
      <c r="N28" s="171">
        <f t="shared" si="1"/>
        <v>3.1440453402989914</v>
      </c>
    </row>
    <row r="29" spans="1:14" ht="12.75">
      <c r="A29" s="136" t="s">
        <v>311</v>
      </c>
      <c r="B29" s="137">
        <v>1050825.811</v>
      </c>
      <c r="C29" s="137">
        <v>1018172.227</v>
      </c>
      <c r="D29" s="137">
        <v>931752.862</v>
      </c>
      <c r="E29" s="137">
        <v>813079.057</v>
      </c>
      <c r="F29" s="137">
        <v>806597.082</v>
      </c>
      <c r="G29" s="137">
        <v>747136.573</v>
      </c>
      <c r="H29" s="137">
        <v>1037061.736</v>
      </c>
      <c r="I29" s="137">
        <v>776398.06</v>
      </c>
      <c r="J29" s="137">
        <v>772083.781</v>
      </c>
      <c r="K29" s="137">
        <v>727451.111</v>
      </c>
      <c r="L29" s="137">
        <v>750808.545</v>
      </c>
      <c r="M29" s="169">
        <f t="shared" si="4"/>
        <v>4.233991326761727</v>
      </c>
      <c r="N29" s="171">
        <f t="shared" si="1"/>
        <v>3.704625809434313</v>
      </c>
    </row>
    <row r="30" spans="1:14" ht="12.75">
      <c r="A30" s="136" t="s">
        <v>312</v>
      </c>
      <c r="B30" s="137">
        <v>352605.859</v>
      </c>
      <c r="C30" s="137">
        <v>332347.701</v>
      </c>
      <c r="D30" s="137">
        <v>293231.166</v>
      </c>
      <c r="E30" s="137">
        <v>303719.403</v>
      </c>
      <c r="F30" s="137">
        <v>316697.614</v>
      </c>
      <c r="G30" s="137">
        <v>349666.553</v>
      </c>
      <c r="H30" s="137">
        <v>348590.647</v>
      </c>
      <c r="I30" s="137">
        <v>295857.453</v>
      </c>
      <c r="J30" s="137">
        <v>301472.159</v>
      </c>
      <c r="K30" s="137">
        <v>397095.546</v>
      </c>
      <c r="L30" s="137">
        <v>355870.818</v>
      </c>
      <c r="M30" s="169">
        <f t="shared" si="4"/>
        <v>2.006841779963494</v>
      </c>
      <c r="N30" s="171">
        <f t="shared" si="1"/>
        <v>1.7559312902962514</v>
      </c>
    </row>
    <row r="31" spans="1:14" ht="12.75">
      <c r="A31" s="136" t="s">
        <v>313</v>
      </c>
      <c r="B31" s="137">
        <v>594249.398</v>
      </c>
      <c r="C31" s="137">
        <v>687521.834</v>
      </c>
      <c r="D31" s="137">
        <v>559955.422</v>
      </c>
      <c r="E31" s="137">
        <v>601431.414</v>
      </c>
      <c r="F31" s="137">
        <v>699570.612</v>
      </c>
      <c r="G31" s="137">
        <v>724200.445</v>
      </c>
      <c r="H31" s="137">
        <v>733291.025</v>
      </c>
      <c r="I31" s="137">
        <v>862041.504</v>
      </c>
      <c r="J31" s="137">
        <v>1051693.291</v>
      </c>
      <c r="K31" s="137">
        <v>1198388.366</v>
      </c>
      <c r="L31" s="137">
        <v>1342007.202</v>
      </c>
      <c r="M31" s="169">
        <f t="shared" si="4"/>
        <v>7.567903817237154</v>
      </c>
      <c r="N31" s="171">
        <f t="shared" si="1"/>
        <v>6.621707424728267</v>
      </c>
    </row>
    <row r="33" spans="1:12" ht="14.25">
      <c r="A33" s="134" t="s">
        <v>50</v>
      </c>
      <c r="B33" s="133"/>
      <c r="C33" s="133"/>
      <c r="D33" s="133"/>
      <c r="E33" s="133"/>
      <c r="F33" s="133"/>
      <c r="G33" s="133"/>
      <c r="H33" s="133"/>
      <c r="I33" s="133"/>
      <c r="J33" s="133"/>
      <c r="K33" s="133"/>
      <c r="L33" s="133"/>
    </row>
    <row r="34" spans="1:12" ht="14.25">
      <c r="A34" s="134" t="s">
        <v>42</v>
      </c>
      <c r="B34" s="134" t="s">
        <v>49</v>
      </c>
      <c r="C34" s="133"/>
      <c r="D34" s="133"/>
      <c r="E34" s="133"/>
      <c r="F34" s="133"/>
      <c r="G34" s="133"/>
      <c r="H34" s="133"/>
      <c r="I34" s="133"/>
      <c r="J34" s="133"/>
      <c r="K34" s="133"/>
      <c r="L34" s="133"/>
    </row>
    <row r="36" spans="1:12" ht="14.25">
      <c r="A36" s="134" t="s">
        <v>200</v>
      </c>
      <c r="B36" s="134" t="s">
        <v>201</v>
      </c>
      <c r="C36" s="133"/>
      <c r="D36" s="133"/>
      <c r="E36" s="133"/>
      <c r="F36" s="133"/>
      <c r="G36" s="133"/>
      <c r="H36" s="133"/>
      <c r="I36" s="133"/>
      <c r="J36" s="133"/>
      <c r="K36" s="133"/>
      <c r="L36" s="133"/>
    </row>
    <row r="37" spans="1:12" ht="14.25">
      <c r="A37" s="134" t="s">
        <v>209</v>
      </c>
      <c r="B37" s="134" t="s">
        <v>351</v>
      </c>
      <c r="C37" s="133"/>
      <c r="D37" s="133"/>
      <c r="E37" s="133"/>
      <c r="F37" s="133"/>
      <c r="G37" s="133"/>
      <c r="H37" s="133"/>
      <c r="I37" s="133"/>
      <c r="J37" s="133"/>
      <c r="K37" s="133"/>
      <c r="L37" s="133"/>
    </row>
    <row r="38" spans="1:12" ht="14.25">
      <c r="A38" s="134" t="s">
        <v>202</v>
      </c>
      <c r="B38" s="134" t="s">
        <v>203</v>
      </c>
      <c r="C38" s="133"/>
      <c r="D38" s="133"/>
      <c r="E38" s="133"/>
      <c r="F38" s="133"/>
      <c r="G38" s="133"/>
      <c r="H38" s="133"/>
      <c r="I38" s="133"/>
      <c r="J38" s="133"/>
      <c r="K38" s="133"/>
      <c r="L38" s="133"/>
    </row>
    <row r="39" spans="1:12" ht="14.25">
      <c r="A39" s="134" t="s">
        <v>206</v>
      </c>
      <c r="B39" s="126" t="s">
        <v>207</v>
      </c>
      <c r="C39" s="133"/>
      <c r="D39" s="133"/>
      <c r="E39" s="133"/>
      <c r="F39" s="133"/>
      <c r="G39" s="133"/>
      <c r="H39" s="133"/>
      <c r="I39" s="133"/>
      <c r="J39" s="133"/>
      <c r="K39" s="133"/>
      <c r="L39" s="133"/>
    </row>
    <row r="41" spans="1:12" ht="12.75">
      <c r="A41" s="136" t="s">
        <v>352</v>
      </c>
      <c r="B41" s="136" t="s">
        <v>353</v>
      </c>
      <c r="C41" s="136" t="s">
        <v>354</v>
      </c>
      <c r="D41" s="136" t="s">
        <v>355</v>
      </c>
      <c r="E41" s="136" t="s">
        <v>356</v>
      </c>
      <c r="F41" s="136" t="s">
        <v>357</v>
      </c>
      <c r="G41" s="136" t="s">
        <v>358</v>
      </c>
      <c r="H41" s="136" t="s">
        <v>359</v>
      </c>
      <c r="I41" s="136" t="s">
        <v>360</v>
      </c>
      <c r="J41" s="136" t="s">
        <v>361</v>
      </c>
      <c r="K41" s="136" t="s">
        <v>362</v>
      </c>
      <c r="L41" s="136" t="s">
        <v>205</v>
      </c>
    </row>
    <row r="42" spans="1:12" ht="12.75">
      <c r="A42" s="136" t="s">
        <v>363</v>
      </c>
      <c r="B42" s="137">
        <f>SUM(B43:B50)</f>
        <v>1078923.173</v>
      </c>
      <c r="C42" s="137">
        <f aca="true" t="shared" si="5" ref="C42:L42">SUM(C43:C50)</f>
        <v>1212138.625</v>
      </c>
      <c r="D42" s="137">
        <f t="shared" si="5"/>
        <v>1076120.026</v>
      </c>
      <c r="E42" s="137">
        <f t="shared" si="5"/>
        <v>1364500.833</v>
      </c>
      <c r="F42" s="137">
        <f t="shared" si="5"/>
        <v>1380602.414</v>
      </c>
      <c r="G42" s="137">
        <f t="shared" si="5"/>
        <v>1607781.8740000003</v>
      </c>
      <c r="H42" s="137">
        <f t="shared" si="5"/>
        <v>1830900.6970000002</v>
      </c>
      <c r="I42" s="137">
        <f t="shared" si="5"/>
        <v>1578684.817</v>
      </c>
      <c r="J42" s="137">
        <f t="shared" si="5"/>
        <v>1503173.5950000002</v>
      </c>
      <c r="K42" s="137">
        <f t="shared" si="5"/>
        <v>1590088.8159999999</v>
      </c>
      <c r="L42" s="137">
        <f t="shared" si="5"/>
        <v>1587791.7280000001</v>
      </c>
    </row>
    <row r="43" spans="1:12" ht="12.75">
      <c r="A43" s="136" t="s">
        <v>297</v>
      </c>
      <c r="B43" s="137">
        <v>207814.391</v>
      </c>
      <c r="C43" s="137">
        <v>238486.122</v>
      </c>
      <c r="D43" s="137">
        <v>184477.41</v>
      </c>
      <c r="E43" s="137">
        <v>213704.527</v>
      </c>
      <c r="F43" s="137">
        <v>236089.026</v>
      </c>
      <c r="G43" s="137">
        <v>359232.796</v>
      </c>
      <c r="H43" s="137">
        <v>436260.671</v>
      </c>
      <c r="I43" s="137">
        <v>357822.947</v>
      </c>
      <c r="J43" s="137">
        <v>225777.73</v>
      </c>
      <c r="K43" s="137">
        <v>200151.241</v>
      </c>
      <c r="L43" s="137">
        <v>210288.494</v>
      </c>
    </row>
    <row r="44" spans="1:12" ht="12.75">
      <c r="A44" s="136" t="s">
        <v>298</v>
      </c>
      <c r="B44" s="137">
        <v>133118.839</v>
      </c>
      <c r="C44" s="137">
        <v>147499.305</v>
      </c>
      <c r="D44" s="137">
        <v>164291.114</v>
      </c>
      <c r="E44" s="137">
        <v>285308.126</v>
      </c>
      <c r="F44" s="137">
        <v>222448.793</v>
      </c>
      <c r="G44" s="137">
        <v>226713.415</v>
      </c>
      <c r="H44" s="137">
        <v>300760.375</v>
      </c>
      <c r="I44" s="137">
        <v>275979.86</v>
      </c>
      <c r="J44" s="137">
        <v>378315.319</v>
      </c>
      <c r="K44" s="137">
        <v>440068.892</v>
      </c>
      <c r="L44" s="137">
        <v>379726.478</v>
      </c>
    </row>
    <row r="45" spans="1:12" ht="12.75">
      <c r="A45" s="136" t="s">
        <v>299</v>
      </c>
      <c r="B45" s="137">
        <v>94302.607</v>
      </c>
      <c r="C45" s="137">
        <v>123081.734</v>
      </c>
      <c r="D45" s="137">
        <v>85234.806</v>
      </c>
      <c r="E45" s="137">
        <v>99955.471</v>
      </c>
      <c r="F45" s="137">
        <v>111919.518</v>
      </c>
      <c r="G45" s="137">
        <v>102513.535</v>
      </c>
      <c r="H45" s="137">
        <v>120198.484</v>
      </c>
      <c r="I45" s="137">
        <v>117824.687</v>
      </c>
      <c r="J45" s="137">
        <v>92126.778</v>
      </c>
      <c r="K45" s="137">
        <v>86620.009</v>
      </c>
      <c r="L45" s="137">
        <v>93723.969</v>
      </c>
    </row>
    <row r="46" spans="1:12" ht="12.75">
      <c r="A46" s="136" t="s">
        <v>300</v>
      </c>
      <c r="B46" s="137">
        <v>81998.188</v>
      </c>
      <c r="C46" s="137">
        <v>88268.172</v>
      </c>
      <c r="D46" s="137">
        <v>79802.854</v>
      </c>
      <c r="E46" s="137">
        <v>96741.959</v>
      </c>
      <c r="F46" s="137">
        <v>90703.665</v>
      </c>
      <c r="G46" s="137">
        <v>115398.545</v>
      </c>
      <c r="H46" s="137">
        <v>125624.205</v>
      </c>
      <c r="I46" s="137">
        <v>109934.03</v>
      </c>
      <c r="J46" s="137">
        <v>104858.388</v>
      </c>
      <c r="K46" s="137">
        <v>98947.124</v>
      </c>
      <c r="L46" s="137">
        <v>106954.272</v>
      </c>
    </row>
    <row r="47" spans="1:12" ht="12.75">
      <c r="A47" s="136" t="s">
        <v>301</v>
      </c>
      <c r="B47" s="137">
        <v>36405.567</v>
      </c>
      <c r="C47" s="137">
        <v>59325.024</v>
      </c>
      <c r="D47" s="137">
        <v>33357.482</v>
      </c>
      <c r="E47" s="137">
        <v>48582.635</v>
      </c>
      <c r="F47" s="137">
        <v>55313.422</v>
      </c>
      <c r="G47" s="137">
        <v>47583.039</v>
      </c>
      <c r="H47" s="137">
        <v>64915.564</v>
      </c>
      <c r="I47" s="137">
        <v>47562.101</v>
      </c>
      <c r="J47" s="137">
        <v>49686.016</v>
      </c>
      <c r="K47" s="137">
        <v>41729.901</v>
      </c>
      <c r="L47" s="137">
        <v>34672.294</v>
      </c>
    </row>
    <row r="48" spans="1:12" ht="12.75">
      <c r="A48" s="136" t="s">
        <v>302</v>
      </c>
      <c r="B48" s="137">
        <v>39767.117</v>
      </c>
      <c r="C48" s="137">
        <v>45145.298</v>
      </c>
      <c r="D48" s="137">
        <v>37446.427</v>
      </c>
      <c r="E48" s="137">
        <v>37495.417</v>
      </c>
      <c r="F48" s="137">
        <v>49135.38</v>
      </c>
      <c r="G48" s="137">
        <v>65537.945</v>
      </c>
      <c r="H48" s="137">
        <v>80857.943</v>
      </c>
      <c r="I48" s="137">
        <v>58530.221</v>
      </c>
      <c r="J48" s="137">
        <v>40502.973</v>
      </c>
      <c r="K48" s="137">
        <v>41549.986</v>
      </c>
      <c r="L48" s="137">
        <v>40195.041</v>
      </c>
    </row>
    <row r="49" spans="1:12" ht="12.75">
      <c r="A49" s="136" t="s">
        <v>303</v>
      </c>
      <c r="B49" s="137">
        <v>15854.96</v>
      </c>
      <c r="C49" s="137">
        <v>14308.095</v>
      </c>
      <c r="D49" s="137">
        <v>9841.526</v>
      </c>
      <c r="E49" s="137">
        <v>12437.03</v>
      </c>
      <c r="F49" s="137">
        <v>16063.024</v>
      </c>
      <c r="G49" s="137">
        <v>20030.236</v>
      </c>
      <c r="H49" s="137">
        <v>23490.817</v>
      </c>
      <c r="I49" s="137">
        <v>29488.511</v>
      </c>
      <c r="J49" s="137">
        <v>40239.556</v>
      </c>
      <c r="K49" s="137">
        <v>45507.173</v>
      </c>
      <c r="L49" s="137">
        <v>40225.106</v>
      </c>
    </row>
    <row r="50" spans="1:12" ht="12.75">
      <c r="A50" s="136" t="s">
        <v>304</v>
      </c>
      <c r="B50" s="137">
        <v>469661.504</v>
      </c>
      <c r="C50" s="137">
        <v>496024.875</v>
      </c>
      <c r="D50" s="137">
        <v>481668.407</v>
      </c>
      <c r="E50" s="137">
        <v>570275.668</v>
      </c>
      <c r="F50" s="137">
        <v>598929.586</v>
      </c>
      <c r="G50" s="137">
        <v>670772.363</v>
      </c>
      <c r="H50" s="137">
        <v>678792.638</v>
      </c>
      <c r="I50" s="137">
        <v>581542.46</v>
      </c>
      <c r="J50" s="137">
        <v>571666.835</v>
      </c>
      <c r="K50" s="137">
        <v>635514.49</v>
      </c>
      <c r="L50" s="137">
        <v>682006.074</v>
      </c>
    </row>
    <row r="51" spans="1:12" ht="12.75">
      <c r="A51" s="136" t="s">
        <v>364</v>
      </c>
      <c r="B51" s="137">
        <f>SUM(B52:B60)</f>
        <v>2024371.933</v>
      </c>
      <c r="C51" s="137">
        <f aca="true" t="shared" si="6" ref="C51:L51">SUM(C52:C60)</f>
        <v>2222135.971</v>
      </c>
      <c r="D51" s="137">
        <f t="shared" si="6"/>
        <v>2087274.2429999998</v>
      </c>
      <c r="E51" s="137">
        <f t="shared" si="6"/>
        <v>2579132.0600000005</v>
      </c>
      <c r="F51" s="137">
        <f t="shared" si="6"/>
        <v>2891979.0130000003</v>
      </c>
      <c r="G51" s="137">
        <f t="shared" si="6"/>
        <v>3486468.705</v>
      </c>
      <c r="H51" s="137">
        <f t="shared" si="6"/>
        <v>3550029.8720000004</v>
      </c>
      <c r="I51" s="137">
        <f t="shared" si="6"/>
        <v>3527614.7369999997</v>
      </c>
      <c r="J51" s="137">
        <f t="shared" si="6"/>
        <v>3209391.2709999997</v>
      </c>
      <c r="K51" s="137">
        <f t="shared" si="6"/>
        <v>3148388.554</v>
      </c>
      <c r="L51" s="137">
        <f t="shared" si="6"/>
        <v>3120017.52</v>
      </c>
    </row>
    <row r="52" spans="1:12" ht="12.75">
      <c r="A52" s="136" t="s">
        <v>305</v>
      </c>
      <c r="B52" s="137">
        <v>154021.46</v>
      </c>
      <c r="C52" s="137">
        <v>151939.369</v>
      </c>
      <c r="D52" s="137">
        <v>149216.265</v>
      </c>
      <c r="E52" s="137">
        <v>177694.341</v>
      </c>
      <c r="F52" s="137">
        <v>177370.942</v>
      </c>
      <c r="G52" s="137">
        <v>198633.76</v>
      </c>
      <c r="H52" s="137">
        <v>217775.39</v>
      </c>
      <c r="I52" s="137">
        <v>248211.637</v>
      </c>
      <c r="J52" s="137">
        <v>307863.22</v>
      </c>
      <c r="K52" s="137">
        <v>281038.023</v>
      </c>
      <c r="L52" s="137">
        <v>269814.336</v>
      </c>
    </row>
    <row r="53" spans="1:12" ht="12.75">
      <c r="A53" s="136" t="s">
        <v>306</v>
      </c>
      <c r="B53" s="137">
        <v>9453.963</v>
      </c>
      <c r="C53" s="137">
        <v>11202.465</v>
      </c>
      <c r="D53" s="137">
        <v>8917.593</v>
      </c>
      <c r="E53" s="137">
        <v>9269.04</v>
      </c>
      <c r="F53" s="137">
        <v>10669.911</v>
      </c>
      <c r="G53" s="137">
        <v>7662.965</v>
      </c>
      <c r="H53" s="137">
        <v>7334.677</v>
      </c>
      <c r="I53" s="137">
        <v>8258.964</v>
      </c>
      <c r="J53" s="137">
        <v>9713.895</v>
      </c>
      <c r="K53" s="137">
        <v>14525.994</v>
      </c>
      <c r="L53" s="137">
        <v>11409.518</v>
      </c>
    </row>
    <row r="54" spans="1:12" ht="12.75">
      <c r="A54" s="136" t="s">
        <v>307</v>
      </c>
      <c r="B54" s="137">
        <v>95599.016</v>
      </c>
      <c r="C54" s="137">
        <v>114787.295</v>
      </c>
      <c r="D54" s="137">
        <v>98370.562</v>
      </c>
      <c r="E54" s="137">
        <v>116246.996</v>
      </c>
      <c r="F54" s="137">
        <v>124059.41</v>
      </c>
      <c r="G54" s="137">
        <v>146824.47</v>
      </c>
      <c r="H54" s="137">
        <v>165204.915</v>
      </c>
      <c r="I54" s="137">
        <v>172108.454</v>
      </c>
      <c r="J54" s="137">
        <v>189197.946</v>
      </c>
      <c r="K54" s="137">
        <v>224109.883</v>
      </c>
      <c r="L54" s="137">
        <v>253902.107</v>
      </c>
    </row>
    <row r="55" spans="1:12" ht="12.75">
      <c r="A55" s="136" t="s">
        <v>308</v>
      </c>
      <c r="B55" s="137">
        <v>438343.501</v>
      </c>
      <c r="C55" s="137">
        <v>411727.886</v>
      </c>
      <c r="D55" s="137">
        <v>407073.987</v>
      </c>
      <c r="E55" s="137">
        <v>460916.184</v>
      </c>
      <c r="F55" s="137">
        <v>489383.323</v>
      </c>
      <c r="G55" s="137">
        <v>580036.829</v>
      </c>
      <c r="H55" s="137">
        <v>575505.331</v>
      </c>
      <c r="I55" s="137">
        <v>554074.699</v>
      </c>
      <c r="J55" s="137">
        <v>504689.985</v>
      </c>
      <c r="K55" s="137">
        <v>496474.258</v>
      </c>
      <c r="L55" s="137">
        <v>513944.428</v>
      </c>
    </row>
    <row r="56" spans="1:12" ht="12.75">
      <c r="A56" s="136" t="s">
        <v>309</v>
      </c>
      <c r="B56" s="137">
        <v>165376.375</v>
      </c>
      <c r="C56" s="137">
        <v>193860.269</v>
      </c>
      <c r="D56" s="137">
        <v>164684.475</v>
      </c>
      <c r="E56" s="137">
        <v>186254.543</v>
      </c>
      <c r="F56" s="137">
        <v>196974.704</v>
      </c>
      <c r="G56" s="137">
        <v>238938.486</v>
      </c>
      <c r="H56" s="137">
        <v>234294.507</v>
      </c>
      <c r="I56" s="137">
        <v>176268.978</v>
      </c>
      <c r="J56" s="137">
        <v>182232.482</v>
      </c>
      <c r="K56" s="137">
        <v>163304.426</v>
      </c>
      <c r="L56" s="137">
        <v>165032.587</v>
      </c>
    </row>
    <row r="57" spans="1:12" ht="12.75">
      <c r="A57" s="136" t="s">
        <v>310</v>
      </c>
      <c r="B57" s="137">
        <v>50083.602</v>
      </c>
      <c r="C57" s="137">
        <v>54983.003</v>
      </c>
      <c r="D57" s="137">
        <v>53493.941</v>
      </c>
      <c r="E57" s="137">
        <v>65630.219</v>
      </c>
      <c r="F57" s="137">
        <v>64256.114</v>
      </c>
      <c r="G57" s="137">
        <v>71992.864</v>
      </c>
      <c r="H57" s="137">
        <v>80355.512</v>
      </c>
      <c r="I57" s="137">
        <v>80676.626</v>
      </c>
      <c r="J57" s="137">
        <v>84994.226</v>
      </c>
      <c r="K57" s="137">
        <v>79750.337</v>
      </c>
      <c r="L57" s="137">
        <v>87442.932</v>
      </c>
    </row>
    <row r="58" spans="1:12" ht="12.75">
      <c r="A58" s="136" t="s">
        <v>311</v>
      </c>
      <c r="B58" s="137">
        <v>626603.338</v>
      </c>
      <c r="C58" s="137">
        <v>705996.121</v>
      </c>
      <c r="D58" s="137">
        <v>650785.355</v>
      </c>
      <c r="E58" s="137">
        <v>813412.087</v>
      </c>
      <c r="F58" s="137">
        <v>980006.716</v>
      </c>
      <c r="G58" s="137">
        <v>1135899.845</v>
      </c>
      <c r="H58" s="137">
        <v>1115963.574</v>
      </c>
      <c r="I58" s="137">
        <v>1188478.179</v>
      </c>
      <c r="J58" s="137">
        <v>1032558.517</v>
      </c>
      <c r="K58" s="137">
        <v>986432.82</v>
      </c>
      <c r="L58" s="137">
        <v>890447.071</v>
      </c>
    </row>
    <row r="59" spans="1:12" ht="12.75">
      <c r="A59" s="136" t="s">
        <v>312</v>
      </c>
      <c r="B59" s="137">
        <v>235282.655</v>
      </c>
      <c r="C59" s="137">
        <v>274618.544</v>
      </c>
      <c r="D59" s="137">
        <v>260531.555</v>
      </c>
      <c r="E59" s="137">
        <v>367252.132</v>
      </c>
      <c r="F59" s="137">
        <v>400827.957</v>
      </c>
      <c r="G59" s="137">
        <v>527163.924</v>
      </c>
      <c r="H59" s="137">
        <v>495115.196</v>
      </c>
      <c r="I59" s="137">
        <v>454280.582</v>
      </c>
      <c r="J59" s="137">
        <v>318034.254</v>
      </c>
      <c r="K59" s="137">
        <v>272640.686</v>
      </c>
      <c r="L59" s="137">
        <v>276395.63</v>
      </c>
    </row>
    <row r="60" spans="1:12" ht="12.75">
      <c r="A60" s="136" t="s">
        <v>313</v>
      </c>
      <c r="B60" s="137">
        <v>249608.023</v>
      </c>
      <c r="C60" s="137">
        <v>303021.019</v>
      </c>
      <c r="D60" s="137">
        <v>294200.51</v>
      </c>
      <c r="E60" s="137">
        <v>382456.518</v>
      </c>
      <c r="F60" s="137">
        <v>448429.936</v>
      </c>
      <c r="G60" s="137">
        <v>579315.562</v>
      </c>
      <c r="H60" s="137">
        <v>658480.77</v>
      </c>
      <c r="I60" s="137">
        <v>645256.618</v>
      </c>
      <c r="J60" s="137">
        <v>580106.746</v>
      </c>
      <c r="K60" s="137">
        <v>630112.127</v>
      </c>
      <c r="L60" s="137">
        <v>651628.911</v>
      </c>
    </row>
    <row r="62" spans="1:12" ht="14.25">
      <c r="A62" s="134" t="s">
        <v>50</v>
      </c>
      <c r="B62" s="133"/>
      <c r="C62" s="133"/>
      <c r="D62" s="133"/>
      <c r="E62" s="133"/>
      <c r="F62" s="133"/>
      <c r="G62" s="133"/>
      <c r="H62" s="133"/>
      <c r="I62" s="133"/>
      <c r="J62" s="133"/>
      <c r="K62" s="133"/>
      <c r="L62" s="133"/>
    </row>
    <row r="63" spans="1:12" ht="14.25">
      <c r="A63" s="134" t="s">
        <v>42</v>
      </c>
      <c r="B63" s="134" t="s">
        <v>49</v>
      </c>
      <c r="C63" s="133"/>
      <c r="D63" s="133"/>
      <c r="E63" s="133"/>
      <c r="F63" s="133"/>
      <c r="G63" s="133"/>
      <c r="H63" s="133"/>
      <c r="I63" s="133"/>
      <c r="J63" s="133"/>
      <c r="K63" s="133"/>
      <c r="L63" s="133"/>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1"/>
  <sheetViews>
    <sheetView workbookViewId="0" topLeftCell="A1"/>
  </sheetViews>
  <sheetFormatPr defaultColWidth="9.140625" defaultRowHeight="12"/>
  <cols>
    <col min="1" max="1" width="9.140625" style="65" customWidth="1"/>
    <col min="2" max="2" width="31.421875" style="65" customWidth="1"/>
    <col min="3" max="3" width="12.8515625" style="65" customWidth="1"/>
    <col min="4" max="249" width="9.140625" style="65" customWidth="1"/>
    <col min="250" max="250" width="31.421875" style="65" customWidth="1"/>
    <col min="251" max="505" width="9.140625" style="65" customWidth="1"/>
    <col min="506" max="506" width="31.421875" style="65" customWidth="1"/>
    <col min="507" max="761" width="9.140625" style="65" customWidth="1"/>
    <col min="762" max="762" width="31.421875" style="65" customWidth="1"/>
    <col min="763" max="1017" width="9.140625" style="65" customWidth="1"/>
    <col min="1018" max="1018" width="31.421875" style="65" customWidth="1"/>
    <col min="1019" max="1273" width="9.140625" style="65" customWidth="1"/>
    <col min="1274" max="1274" width="31.421875" style="65" customWidth="1"/>
    <col min="1275" max="1529" width="9.140625" style="65" customWidth="1"/>
    <col min="1530" max="1530" width="31.421875" style="65" customWidth="1"/>
    <col min="1531" max="1785" width="9.140625" style="65" customWidth="1"/>
    <col min="1786" max="1786" width="31.421875" style="65" customWidth="1"/>
    <col min="1787" max="2041" width="9.140625" style="65" customWidth="1"/>
    <col min="2042" max="2042" width="31.421875" style="65" customWidth="1"/>
    <col min="2043" max="2297" width="9.140625" style="65" customWidth="1"/>
    <col min="2298" max="2298" width="31.421875" style="65" customWidth="1"/>
    <col min="2299" max="2553" width="9.140625" style="65" customWidth="1"/>
    <col min="2554" max="2554" width="31.421875" style="65" customWidth="1"/>
    <col min="2555" max="2809" width="9.140625" style="65" customWidth="1"/>
    <col min="2810" max="2810" width="31.421875" style="65" customWidth="1"/>
    <col min="2811" max="3065" width="9.140625" style="65" customWidth="1"/>
    <col min="3066" max="3066" width="31.421875" style="65" customWidth="1"/>
    <col min="3067" max="3321" width="9.140625" style="65" customWidth="1"/>
    <col min="3322" max="3322" width="31.421875" style="65" customWidth="1"/>
    <col min="3323" max="3577" width="9.140625" style="65" customWidth="1"/>
    <col min="3578" max="3578" width="31.421875" style="65" customWidth="1"/>
    <col min="3579" max="3833" width="9.140625" style="65" customWidth="1"/>
    <col min="3834" max="3834" width="31.421875" style="65" customWidth="1"/>
    <col min="3835" max="4089" width="9.140625" style="65" customWidth="1"/>
    <col min="4090" max="4090" width="31.421875" style="65" customWidth="1"/>
    <col min="4091" max="4345" width="9.140625" style="65" customWidth="1"/>
    <col min="4346" max="4346" width="31.421875" style="65" customWidth="1"/>
    <col min="4347" max="4601" width="9.140625" style="65" customWidth="1"/>
    <col min="4602" max="4602" width="31.421875" style="65" customWidth="1"/>
    <col min="4603" max="4857" width="9.140625" style="65" customWidth="1"/>
    <col min="4858" max="4858" width="31.421875" style="65" customWidth="1"/>
    <col min="4859" max="5113" width="9.140625" style="65" customWidth="1"/>
    <col min="5114" max="5114" width="31.421875" style="65" customWidth="1"/>
    <col min="5115" max="5369" width="9.140625" style="65" customWidth="1"/>
    <col min="5370" max="5370" width="31.421875" style="65" customWidth="1"/>
    <col min="5371" max="5625" width="9.140625" style="65" customWidth="1"/>
    <col min="5626" max="5626" width="31.421875" style="65" customWidth="1"/>
    <col min="5627" max="5881" width="9.140625" style="65" customWidth="1"/>
    <col min="5882" max="5882" width="31.421875" style="65" customWidth="1"/>
    <col min="5883" max="6137" width="9.140625" style="65" customWidth="1"/>
    <col min="6138" max="6138" width="31.421875" style="65" customWidth="1"/>
    <col min="6139" max="6393" width="9.140625" style="65" customWidth="1"/>
    <col min="6394" max="6394" width="31.421875" style="65" customWidth="1"/>
    <col min="6395" max="6649" width="9.140625" style="65" customWidth="1"/>
    <col min="6650" max="6650" width="31.421875" style="65" customWidth="1"/>
    <col min="6651" max="6905" width="9.140625" style="65" customWidth="1"/>
    <col min="6906" max="6906" width="31.421875" style="65" customWidth="1"/>
    <col min="6907" max="7161" width="9.140625" style="65" customWidth="1"/>
    <col min="7162" max="7162" width="31.421875" style="65" customWidth="1"/>
    <col min="7163" max="7417" width="9.140625" style="65" customWidth="1"/>
    <col min="7418" max="7418" width="31.421875" style="65" customWidth="1"/>
    <col min="7419" max="7673" width="9.140625" style="65" customWidth="1"/>
    <col min="7674" max="7674" width="31.421875" style="65" customWidth="1"/>
    <col min="7675" max="7929" width="9.140625" style="65" customWidth="1"/>
    <col min="7930" max="7930" width="31.421875" style="65" customWidth="1"/>
    <col min="7931" max="8185" width="9.140625" style="65" customWidth="1"/>
    <col min="8186" max="8186" width="31.421875" style="65" customWidth="1"/>
    <col min="8187" max="8441" width="9.140625" style="65" customWidth="1"/>
    <col min="8442" max="8442" width="31.421875" style="65" customWidth="1"/>
    <col min="8443" max="8697" width="9.140625" style="65" customWidth="1"/>
    <col min="8698" max="8698" width="31.421875" style="65" customWidth="1"/>
    <col min="8699" max="8953" width="9.140625" style="65" customWidth="1"/>
    <col min="8954" max="8954" width="31.421875" style="65" customWidth="1"/>
    <col min="8955" max="9209" width="9.140625" style="65" customWidth="1"/>
    <col min="9210" max="9210" width="31.421875" style="65" customWidth="1"/>
    <col min="9211" max="9465" width="9.140625" style="65" customWidth="1"/>
    <col min="9466" max="9466" width="31.421875" style="65" customWidth="1"/>
    <col min="9467" max="9721" width="9.140625" style="65" customWidth="1"/>
    <col min="9722" max="9722" width="31.421875" style="65" customWidth="1"/>
    <col min="9723" max="9977" width="9.140625" style="65" customWidth="1"/>
    <col min="9978" max="9978" width="31.421875" style="65" customWidth="1"/>
    <col min="9979" max="10233" width="9.140625" style="65" customWidth="1"/>
    <col min="10234" max="10234" width="31.421875" style="65" customWidth="1"/>
    <col min="10235" max="10489" width="9.140625" style="65" customWidth="1"/>
    <col min="10490" max="10490" width="31.421875" style="65" customWidth="1"/>
    <col min="10491" max="10745" width="9.140625" style="65" customWidth="1"/>
    <col min="10746" max="10746" width="31.421875" style="65" customWidth="1"/>
    <col min="10747" max="11001" width="9.140625" style="65" customWidth="1"/>
    <col min="11002" max="11002" width="31.421875" style="65" customWidth="1"/>
    <col min="11003" max="11257" width="9.140625" style="65" customWidth="1"/>
    <col min="11258" max="11258" width="31.421875" style="65" customWidth="1"/>
    <col min="11259" max="11513" width="9.140625" style="65" customWidth="1"/>
    <col min="11514" max="11514" width="31.421875" style="65" customWidth="1"/>
    <col min="11515" max="11769" width="9.140625" style="65" customWidth="1"/>
    <col min="11770" max="11770" width="31.421875" style="65" customWidth="1"/>
    <col min="11771" max="12025" width="9.140625" style="65" customWidth="1"/>
    <col min="12026" max="12026" width="31.421875" style="65" customWidth="1"/>
    <col min="12027" max="12281" width="9.140625" style="65" customWidth="1"/>
    <col min="12282" max="12282" width="31.421875" style="65" customWidth="1"/>
    <col min="12283" max="12537" width="9.140625" style="65" customWidth="1"/>
    <col min="12538" max="12538" width="31.421875" style="65" customWidth="1"/>
    <col min="12539" max="12793" width="9.140625" style="65" customWidth="1"/>
    <col min="12794" max="12794" width="31.421875" style="65" customWidth="1"/>
    <col min="12795" max="13049" width="9.140625" style="65" customWidth="1"/>
    <col min="13050" max="13050" width="31.421875" style="65" customWidth="1"/>
    <col min="13051" max="13305" width="9.140625" style="65" customWidth="1"/>
    <col min="13306" max="13306" width="31.421875" style="65" customWidth="1"/>
    <col min="13307" max="13561" width="9.140625" style="65" customWidth="1"/>
    <col min="13562" max="13562" width="31.421875" style="65" customWidth="1"/>
    <col min="13563" max="13817" width="9.140625" style="65" customWidth="1"/>
    <col min="13818" max="13818" width="31.421875" style="65" customWidth="1"/>
    <col min="13819" max="14073" width="9.140625" style="65" customWidth="1"/>
    <col min="14074" max="14074" width="31.421875" style="65" customWidth="1"/>
    <col min="14075" max="14329" width="9.140625" style="65" customWidth="1"/>
    <col min="14330" max="14330" width="31.421875" style="65" customWidth="1"/>
    <col min="14331" max="14585" width="9.140625" style="65" customWidth="1"/>
    <col min="14586" max="14586" width="31.421875" style="65" customWidth="1"/>
    <col min="14587" max="14841" width="9.140625" style="65" customWidth="1"/>
    <col min="14842" max="14842" width="31.421875" style="65" customWidth="1"/>
    <col min="14843" max="15097" width="9.140625" style="65" customWidth="1"/>
    <col min="15098" max="15098" width="31.421875" style="65" customWidth="1"/>
    <col min="15099" max="15353" width="9.140625" style="65" customWidth="1"/>
    <col min="15354" max="15354" width="31.421875" style="65" customWidth="1"/>
    <col min="15355" max="15609" width="9.140625" style="65" customWidth="1"/>
    <col min="15610" max="15610" width="31.421875" style="65" customWidth="1"/>
    <col min="15611" max="15865" width="9.140625" style="65" customWidth="1"/>
    <col min="15866" max="15866" width="31.421875" style="65" customWidth="1"/>
    <col min="15867" max="16121" width="9.140625" style="65" customWidth="1"/>
    <col min="16122" max="16122" width="31.421875" style="65" customWidth="1"/>
    <col min="16123" max="16384" width="9.140625" style="65" customWidth="1"/>
  </cols>
  <sheetData>
    <row r="1" ht="12.75">
      <c r="A1" s="64" t="s">
        <v>242</v>
      </c>
    </row>
    <row r="3" spans="1:2" ht="12.75">
      <c r="A3" s="64" t="s">
        <v>97</v>
      </c>
      <c r="B3" s="95">
        <v>43693.43796296296</v>
      </c>
    </row>
    <row r="4" spans="1:2" ht="12.75">
      <c r="A4" s="64" t="s">
        <v>96</v>
      </c>
      <c r="B4" s="95">
        <v>43706.632475543985</v>
      </c>
    </row>
    <row r="5" spans="1:2" ht="12.75">
      <c r="A5" s="64" t="s">
        <v>95</v>
      </c>
      <c r="B5" s="64" t="s">
        <v>94</v>
      </c>
    </row>
    <row r="7" spans="1:2" ht="12.75">
      <c r="A7" s="64" t="s">
        <v>200</v>
      </c>
      <c r="B7" s="64" t="s">
        <v>201</v>
      </c>
    </row>
    <row r="8" spans="1:2" ht="12.75">
      <c r="A8" s="64" t="s">
        <v>202</v>
      </c>
      <c r="B8" s="64" t="s">
        <v>203</v>
      </c>
    </row>
    <row r="9" spans="1:30" ht="12.75">
      <c r="A9" s="64" t="s">
        <v>204</v>
      </c>
      <c r="B9" s="64" t="s">
        <v>205</v>
      </c>
      <c r="D9" s="64" t="s">
        <v>256</v>
      </c>
      <c r="E9" s="64" t="s">
        <v>257</v>
      </c>
      <c r="F9" s="64" t="s">
        <v>258</v>
      </c>
      <c r="G9" s="64" t="s">
        <v>259</v>
      </c>
      <c r="H9" s="64" t="s">
        <v>260</v>
      </c>
      <c r="I9" s="64" t="s">
        <v>261</v>
      </c>
      <c r="J9" s="64" t="s">
        <v>262</v>
      </c>
      <c r="K9" s="64" t="s">
        <v>263</v>
      </c>
      <c r="L9" s="64" t="s">
        <v>264</v>
      </c>
      <c r="M9" s="64" t="s">
        <v>265</v>
      </c>
      <c r="N9" s="64" t="s">
        <v>266</v>
      </c>
      <c r="O9" s="64" t="s">
        <v>267</v>
      </c>
      <c r="P9" s="64" t="s">
        <v>268</v>
      </c>
      <c r="R9" s="64" t="s">
        <v>256</v>
      </c>
      <c r="S9" s="64" t="s">
        <v>257</v>
      </c>
      <c r="T9" s="64" t="s">
        <v>258</v>
      </c>
      <c r="U9" s="64" t="s">
        <v>259</v>
      </c>
      <c r="V9" s="64" t="s">
        <v>260</v>
      </c>
      <c r="W9" s="64" t="s">
        <v>261</v>
      </c>
      <c r="X9" s="64" t="s">
        <v>262</v>
      </c>
      <c r="Y9" s="64" t="s">
        <v>263</v>
      </c>
      <c r="Z9" s="64" t="s">
        <v>264</v>
      </c>
      <c r="AA9" s="64" t="s">
        <v>265</v>
      </c>
      <c r="AB9" s="64" t="s">
        <v>266</v>
      </c>
      <c r="AC9" s="64" t="s">
        <v>267</v>
      </c>
      <c r="AD9" s="64" t="s">
        <v>268</v>
      </c>
    </row>
    <row r="11" spans="1:30" ht="13.5" thickBot="1">
      <c r="A11" s="66" t="s">
        <v>47</v>
      </c>
      <c r="B11" s="66" t="s">
        <v>206</v>
      </c>
      <c r="C11" s="103" t="s">
        <v>207</v>
      </c>
      <c r="D11" s="107"/>
      <c r="E11" s="107"/>
      <c r="F11" s="107"/>
      <c r="G11" s="107"/>
      <c r="H11" s="107"/>
      <c r="I11" s="107"/>
      <c r="J11" s="107"/>
      <c r="K11" s="107"/>
      <c r="L11" s="107"/>
      <c r="M11" s="107"/>
      <c r="N11" s="107"/>
      <c r="O11" s="107"/>
      <c r="P11" s="107"/>
      <c r="Q11" s="103" t="s">
        <v>208</v>
      </c>
      <c r="R11" s="107"/>
      <c r="S11" s="107"/>
      <c r="T11" s="107"/>
      <c r="U11" s="107"/>
      <c r="V11" s="107"/>
      <c r="W11" s="107"/>
      <c r="X11" s="107"/>
      <c r="Y11" s="107"/>
      <c r="Z11" s="107"/>
      <c r="AA11" s="107"/>
      <c r="AB11" s="107"/>
      <c r="AC11" s="107"/>
      <c r="AD11" s="107"/>
    </row>
    <row r="12" spans="1:30" ht="13.5" thickTop="1">
      <c r="A12" s="66" t="s">
        <v>209</v>
      </c>
      <c r="B12" s="66" t="s">
        <v>210</v>
      </c>
      <c r="C12" s="105" t="s">
        <v>190</v>
      </c>
      <c r="D12" s="147" t="s">
        <v>243</v>
      </c>
      <c r="E12" s="148" t="s">
        <v>244</v>
      </c>
      <c r="F12" s="148" t="s">
        <v>245</v>
      </c>
      <c r="G12" s="148" t="s">
        <v>246</v>
      </c>
      <c r="H12" s="148" t="s">
        <v>247</v>
      </c>
      <c r="I12" s="148" t="s">
        <v>248</v>
      </c>
      <c r="J12" s="148" t="s">
        <v>249</v>
      </c>
      <c r="K12" s="148" t="s">
        <v>250</v>
      </c>
      <c r="L12" s="149" t="s">
        <v>251</v>
      </c>
      <c r="M12" s="150" t="s">
        <v>252</v>
      </c>
      <c r="N12" s="151" t="s">
        <v>253</v>
      </c>
      <c r="O12" s="151" t="s">
        <v>254</v>
      </c>
      <c r="P12" s="152" t="s">
        <v>255</v>
      </c>
      <c r="Q12" s="108" t="s">
        <v>190</v>
      </c>
      <c r="R12" s="147" t="s">
        <v>243</v>
      </c>
      <c r="S12" s="148" t="s">
        <v>244</v>
      </c>
      <c r="T12" s="148" t="s">
        <v>245</v>
      </c>
      <c r="U12" s="148" t="s">
        <v>246</v>
      </c>
      <c r="V12" s="148" t="s">
        <v>247</v>
      </c>
      <c r="W12" s="148" t="s">
        <v>248</v>
      </c>
      <c r="X12" s="148" t="s">
        <v>249</v>
      </c>
      <c r="Y12" s="148" t="s">
        <v>250</v>
      </c>
      <c r="Z12" s="149" t="s">
        <v>251</v>
      </c>
      <c r="AA12" s="150" t="s">
        <v>252</v>
      </c>
      <c r="AB12" s="151" t="s">
        <v>253</v>
      </c>
      <c r="AC12" s="151" t="s">
        <v>254</v>
      </c>
      <c r="AD12" s="152" t="s">
        <v>255</v>
      </c>
    </row>
    <row r="13" spans="1:30" ht="12.75">
      <c r="A13" s="66" t="s">
        <v>89</v>
      </c>
      <c r="B13" s="66" t="s">
        <v>211</v>
      </c>
      <c r="C13" s="106">
        <v>1878970832.205</v>
      </c>
      <c r="D13" s="153">
        <v>50075.383</v>
      </c>
      <c r="E13" s="104">
        <v>7397.355</v>
      </c>
      <c r="F13" s="104">
        <v>3915.09</v>
      </c>
      <c r="G13" s="104">
        <v>39219.519</v>
      </c>
      <c r="H13" s="104">
        <v>456.197</v>
      </c>
      <c r="I13" s="104">
        <v>1745.21</v>
      </c>
      <c r="J13" s="104">
        <v>103.036</v>
      </c>
      <c r="K13" s="104">
        <v>9811.298</v>
      </c>
      <c r="L13" s="106">
        <v>2332.831</v>
      </c>
      <c r="M13" s="154">
        <v>35527.757</v>
      </c>
      <c r="N13" s="104">
        <v>49657.747</v>
      </c>
      <c r="O13" s="104">
        <v>2257.427</v>
      </c>
      <c r="P13" s="155">
        <v>123208.327</v>
      </c>
      <c r="Q13" s="109">
        <v>698433.7256</v>
      </c>
      <c r="R13" s="153">
        <v>47.9177</v>
      </c>
      <c r="S13" s="104">
        <v>1.182</v>
      </c>
      <c r="T13" s="104">
        <v>0.3235</v>
      </c>
      <c r="U13" s="104">
        <v>0.117</v>
      </c>
      <c r="V13" s="104">
        <v>0.3076</v>
      </c>
      <c r="W13" s="104">
        <v>0.9273</v>
      </c>
      <c r="X13" s="104">
        <v>0.0256</v>
      </c>
      <c r="Y13" s="104">
        <v>6.0173</v>
      </c>
      <c r="Z13" s="106">
        <v>1.722</v>
      </c>
      <c r="AA13" s="154">
        <v>63.6293</v>
      </c>
      <c r="AB13" s="104">
        <v>41.598</v>
      </c>
      <c r="AC13" s="104">
        <v>0.8397</v>
      </c>
      <c r="AD13" s="155">
        <v>58.0116</v>
      </c>
    </row>
    <row r="14" spans="1:30" ht="12.75">
      <c r="A14" s="66" t="s">
        <v>88</v>
      </c>
      <c r="B14" s="66" t="s">
        <v>212</v>
      </c>
      <c r="C14" s="106">
        <v>106287555.917</v>
      </c>
      <c r="D14" s="153">
        <v>389.214</v>
      </c>
      <c r="E14" s="104">
        <v>13.611</v>
      </c>
      <c r="F14" s="104">
        <v>1.105</v>
      </c>
      <c r="G14" s="68" t="s">
        <v>42</v>
      </c>
      <c r="H14" s="104">
        <v>0.258</v>
      </c>
      <c r="I14" s="68" t="s">
        <v>42</v>
      </c>
      <c r="J14" s="104">
        <v>0.155</v>
      </c>
      <c r="K14" s="104">
        <v>47.674</v>
      </c>
      <c r="L14" s="106">
        <v>4.012</v>
      </c>
      <c r="M14" s="154">
        <v>867.188</v>
      </c>
      <c r="N14" s="104">
        <v>577.966</v>
      </c>
      <c r="O14" s="104">
        <v>109.82</v>
      </c>
      <c r="P14" s="155">
        <v>10779.983</v>
      </c>
      <c r="Q14" s="109">
        <v>53212.0642</v>
      </c>
      <c r="R14" s="153">
        <v>0.181</v>
      </c>
      <c r="S14" s="104">
        <v>0.0009</v>
      </c>
      <c r="T14" s="104">
        <v>0.0001</v>
      </c>
      <c r="U14" s="68" t="s">
        <v>42</v>
      </c>
      <c r="V14" s="104">
        <v>0</v>
      </c>
      <c r="W14" s="68" t="s">
        <v>42</v>
      </c>
      <c r="X14" s="104">
        <v>0</v>
      </c>
      <c r="Y14" s="104">
        <v>0.0126</v>
      </c>
      <c r="Z14" s="106">
        <v>0.0006</v>
      </c>
      <c r="AA14" s="154">
        <v>0.8401</v>
      </c>
      <c r="AB14" s="104">
        <v>0.5627</v>
      </c>
      <c r="AC14" s="104">
        <v>0.034</v>
      </c>
      <c r="AD14" s="155">
        <v>2.5971</v>
      </c>
    </row>
    <row r="15" spans="1:30" ht="12.75">
      <c r="A15" s="66" t="s">
        <v>87</v>
      </c>
      <c r="B15" s="66" t="s">
        <v>213</v>
      </c>
      <c r="C15" s="106">
        <v>10116153.468</v>
      </c>
      <c r="D15" s="156" t="s">
        <v>42</v>
      </c>
      <c r="E15" s="104">
        <v>341.29</v>
      </c>
      <c r="F15" s="104">
        <v>276.459</v>
      </c>
      <c r="G15" s="104">
        <v>250.481</v>
      </c>
      <c r="H15" s="68" t="s">
        <v>42</v>
      </c>
      <c r="I15" s="68" t="s">
        <v>42</v>
      </c>
      <c r="J15" s="68" t="s">
        <v>42</v>
      </c>
      <c r="K15" s="68" t="s">
        <v>42</v>
      </c>
      <c r="L15" s="157" t="s">
        <v>42</v>
      </c>
      <c r="M15" s="158" t="s">
        <v>42</v>
      </c>
      <c r="N15" s="68" t="s">
        <v>42</v>
      </c>
      <c r="O15" s="68" t="s">
        <v>42</v>
      </c>
      <c r="P15" s="155">
        <v>42.641</v>
      </c>
      <c r="Q15" s="109">
        <v>14230.9557</v>
      </c>
      <c r="R15" s="156" t="s">
        <v>42</v>
      </c>
      <c r="S15" s="104">
        <v>0.0347</v>
      </c>
      <c r="T15" s="104">
        <v>0.0133</v>
      </c>
      <c r="U15" s="104">
        <v>0.001</v>
      </c>
      <c r="V15" s="68" t="s">
        <v>42</v>
      </c>
      <c r="W15" s="68" t="s">
        <v>42</v>
      </c>
      <c r="X15" s="68" t="s">
        <v>42</v>
      </c>
      <c r="Y15" s="68" t="s">
        <v>42</v>
      </c>
      <c r="Z15" s="157" t="s">
        <v>42</v>
      </c>
      <c r="AA15" s="158" t="s">
        <v>42</v>
      </c>
      <c r="AB15" s="68" t="s">
        <v>42</v>
      </c>
      <c r="AC15" s="68" t="s">
        <v>42</v>
      </c>
      <c r="AD15" s="155">
        <v>0.0461</v>
      </c>
    </row>
    <row r="16" spans="1:30" ht="12.75">
      <c r="A16" s="66" t="s">
        <v>86</v>
      </c>
      <c r="B16" s="66" t="s">
        <v>214</v>
      </c>
      <c r="C16" s="106">
        <v>25976610.457</v>
      </c>
      <c r="D16" s="156" t="s">
        <v>42</v>
      </c>
      <c r="E16" s="104">
        <v>3.292</v>
      </c>
      <c r="F16" s="104">
        <v>0.038</v>
      </c>
      <c r="G16" s="68" t="s">
        <v>42</v>
      </c>
      <c r="H16" s="68" t="s">
        <v>42</v>
      </c>
      <c r="I16" s="68" t="s">
        <v>42</v>
      </c>
      <c r="J16" s="68" t="s">
        <v>42</v>
      </c>
      <c r="K16" s="104">
        <v>0.031</v>
      </c>
      <c r="L16" s="106">
        <v>0.003</v>
      </c>
      <c r="M16" s="154">
        <v>13.342</v>
      </c>
      <c r="N16" s="104">
        <v>9.058</v>
      </c>
      <c r="O16" s="68" t="s">
        <v>42</v>
      </c>
      <c r="P16" s="155">
        <v>0.161</v>
      </c>
      <c r="Q16" s="109">
        <v>5156.0069</v>
      </c>
      <c r="R16" s="156" t="s">
        <v>42</v>
      </c>
      <c r="S16" s="104">
        <v>0.0006</v>
      </c>
      <c r="T16" s="104">
        <v>0</v>
      </c>
      <c r="U16" s="68" t="s">
        <v>42</v>
      </c>
      <c r="V16" s="68" t="s">
        <v>42</v>
      </c>
      <c r="W16" s="68" t="s">
        <v>42</v>
      </c>
      <c r="X16" s="68" t="s">
        <v>42</v>
      </c>
      <c r="Y16" s="104">
        <v>0</v>
      </c>
      <c r="Z16" s="106">
        <v>0</v>
      </c>
      <c r="AA16" s="154">
        <v>0.0012</v>
      </c>
      <c r="AB16" s="104">
        <v>0.0006</v>
      </c>
      <c r="AC16" s="68" t="s">
        <v>42</v>
      </c>
      <c r="AD16" s="155">
        <v>0</v>
      </c>
    </row>
    <row r="17" spans="1:30" ht="12.75">
      <c r="A17" s="66" t="s">
        <v>85</v>
      </c>
      <c r="B17" s="66" t="s">
        <v>215</v>
      </c>
      <c r="C17" s="106">
        <v>34687968.123</v>
      </c>
      <c r="D17" s="153">
        <v>106.505</v>
      </c>
      <c r="E17" s="104">
        <v>1.705</v>
      </c>
      <c r="F17" s="68" t="s">
        <v>42</v>
      </c>
      <c r="G17" s="104">
        <v>0.419</v>
      </c>
      <c r="H17" s="104">
        <v>76.293</v>
      </c>
      <c r="I17" s="104">
        <v>0.469</v>
      </c>
      <c r="J17" s="104">
        <v>1.874</v>
      </c>
      <c r="K17" s="104">
        <v>20.344</v>
      </c>
      <c r="L17" s="106">
        <v>12.342</v>
      </c>
      <c r="M17" s="154">
        <v>374.484</v>
      </c>
      <c r="N17" s="104">
        <v>466.384</v>
      </c>
      <c r="O17" s="104">
        <v>14.531</v>
      </c>
      <c r="P17" s="155">
        <v>212.415</v>
      </c>
      <c r="Q17" s="109">
        <v>9219.6679</v>
      </c>
      <c r="R17" s="153">
        <v>0.0324</v>
      </c>
      <c r="S17" s="104">
        <v>0.0001</v>
      </c>
      <c r="T17" s="68" t="s">
        <v>42</v>
      </c>
      <c r="U17" s="104">
        <v>0</v>
      </c>
      <c r="V17" s="104">
        <v>0.01</v>
      </c>
      <c r="W17" s="104">
        <v>0.0001</v>
      </c>
      <c r="X17" s="104">
        <v>0.0005</v>
      </c>
      <c r="Y17" s="104">
        <v>0.0054</v>
      </c>
      <c r="Z17" s="106">
        <v>0.0025</v>
      </c>
      <c r="AA17" s="154">
        <v>0.4461</v>
      </c>
      <c r="AB17" s="104">
        <v>0.4014</v>
      </c>
      <c r="AC17" s="104">
        <v>0.0035</v>
      </c>
      <c r="AD17" s="155">
        <v>0.0594</v>
      </c>
    </row>
    <row r="18" spans="1:30" ht="12.75">
      <c r="A18" s="66" t="s">
        <v>84</v>
      </c>
      <c r="B18" s="66" t="s">
        <v>216</v>
      </c>
      <c r="C18" s="106">
        <v>531972779.086</v>
      </c>
      <c r="D18" s="153">
        <v>1790.704</v>
      </c>
      <c r="E18" s="104">
        <v>193.047</v>
      </c>
      <c r="F18" s="104">
        <v>71.314</v>
      </c>
      <c r="G18" s="104">
        <v>1122.469</v>
      </c>
      <c r="H18" s="104">
        <v>7.888</v>
      </c>
      <c r="I18" s="68" t="s">
        <v>42</v>
      </c>
      <c r="J18" s="104">
        <v>0.92</v>
      </c>
      <c r="K18" s="104">
        <v>76.999</v>
      </c>
      <c r="L18" s="106">
        <v>212.039</v>
      </c>
      <c r="M18" s="154">
        <v>788.929</v>
      </c>
      <c r="N18" s="104">
        <v>704.866</v>
      </c>
      <c r="O18" s="104">
        <v>84.87</v>
      </c>
      <c r="P18" s="155">
        <v>1869.28</v>
      </c>
      <c r="Q18" s="109">
        <v>90342.9478</v>
      </c>
      <c r="R18" s="153">
        <v>0.5439</v>
      </c>
      <c r="S18" s="104">
        <v>0.0203</v>
      </c>
      <c r="T18" s="104">
        <v>0.0047</v>
      </c>
      <c r="U18" s="104">
        <v>0.0021</v>
      </c>
      <c r="V18" s="104">
        <v>0.0027</v>
      </c>
      <c r="W18" s="68" t="s">
        <v>42</v>
      </c>
      <c r="X18" s="104">
        <v>0.0002</v>
      </c>
      <c r="Y18" s="104">
        <v>0.0424</v>
      </c>
      <c r="Z18" s="106">
        <v>0.1211</v>
      </c>
      <c r="AA18" s="154">
        <v>1.1932</v>
      </c>
      <c r="AB18" s="104">
        <v>0.7214</v>
      </c>
      <c r="AC18" s="104">
        <v>0.023</v>
      </c>
      <c r="AD18" s="155">
        <v>0.4881</v>
      </c>
    </row>
    <row r="19" spans="1:30" ht="12.75">
      <c r="A19" s="66" t="s">
        <v>83</v>
      </c>
      <c r="B19" s="66" t="s">
        <v>217</v>
      </c>
      <c r="C19" s="106">
        <v>3629033.948</v>
      </c>
      <c r="D19" s="153">
        <v>0.562</v>
      </c>
      <c r="E19" s="104">
        <v>0.068</v>
      </c>
      <c r="F19" s="68" t="s">
        <v>42</v>
      </c>
      <c r="G19" s="68" t="s">
        <v>42</v>
      </c>
      <c r="H19" s="68" t="s">
        <v>42</v>
      </c>
      <c r="I19" s="68" t="s">
        <v>42</v>
      </c>
      <c r="J19" s="68" t="s">
        <v>42</v>
      </c>
      <c r="K19" s="104">
        <v>1.445</v>
      </c>
      <c r="L19" s="157" t="s">
        <v>42</v>
      </c>
      <c r="M19" s="154">
        <v>1.307</v>
      </c>
      <c r="N19" s="104">
        <v>2.666</v>
      </c>
      <c r="O19" s="104">
        <v>0.494</v>
      </c>
      <c r="P19" s="155">
        <v>1.504</v>
      </c>
      <c r="Q19" s="109">
        <v>4110.2224</v>
      </c>
      <c r="R19" s="153">
        <v>0.0002</v>
      </c>
      <c r="S19" s="104">
        <v>0</v>
      </c>
      <c r="T19" s="68" t="s">
        <v>42</v>
      </c>
      <c r="U19" s="68" t="s">
        <v>42</v>
      </c>
      <c r="V19" s="68" t="s">
        <v>42</v>
      </c>
      <c r="W19" s="68" t="s">
        <v>42</v>
      </c>
      <c r="X19" s="68" t="s">
        <v>42</v>
      </c>
      <c r="Y19" s="104">
        <v>0.0003</v>
      </c>
      <c r="Z19" s="157" t="s">
        <v>42</v>
      </c>
      <c r="AA19" s="154">
        <v>0.0012</v>
      </c>
      <c r="AB19" s="104">
        <v>0.0015</v>
      </c>
      <c r="AC19" s="104">
        <v>0.0001</v>
      </c>
      <c r="AD19" s="155">
        <v>0.0002</v>
      </c>
    </row>
    <row r="20" spans="1:30" ht="12.75">
      <c r="A20" s="66" t="s">
        <v>82</v>
      </c>
      <c r="B20" s="66" t="s">
        <v>218</v>
      </c>
      <c r="C20" s="106">
        <v>59558709.177</v>
      </c>
      <c r="D20" s="156" t="s">
        <v>42</v>
      </c>
      <c r="E20" s="68" t="s">
        <v>42</v>
      </c>
      <c r="F20" s="68" t="s">
        <v>42</v>
      </c>
      <c r="G20" s="68" t="s">
        <v>42</v>
      </c>
      <c r="H20" s="68" t="s">
        <v>42</v>
      </c>
      <c r="I20" s="68" t="s">
        <v>42</v>
      </c>
      <c r="J20" s="68" t="s">
        <v>42</v>
      </c>
      <c r="K20" s="68" t="s">
        <v>42</v>
      </c>
      <c r="L20" s="106">
        <v>38.501</v>
      </c>
      <c r="M20" s="158" t="s">
        <v>42</v>
      </c>
      <c r="N20" s="68" t="s">
        <v>42</v>
      </c>
      <c r="O20" s="68" t="s">
        <v>42</v>
      </c>
      <c r="P20" s="159" t="s">
        <v>42</v>
      </c>
      <c r="Q20" s="109">
        <v>3547.9869</v>
      </c>
      <c r="R20" s="156" t="s">
        <v>42</v>
      </c>
      <c r="S20" s="68" t="s">
        <v>42</v>
      </c>
      <c r="T20" s="68" t="s">
        <v>42</v>
      </c>
      <c r="U20" s="68" t="s">
        <v>42</v>
      </c>
      <c r="V20" s="68" t="s">
        <v>42</v>
      </c>
      <c r="W20" s="68" t="s">
        <v>42</v>
      </c>
      <c r="X20" s="68" t="s">
        <v>42</v>
      </c>
      <c r="Y20" s="68" t="s">
        <v>42</v>
      </c>
      <c r="Z20" s="106">
        <v>0.0225</v>
      </c>
      <c r="AA20" s="158" t="s">
        <v>42</v>
      </c>
      <c r="AB20" s="68" t="s">
        <v>42</v>
      </c>
      <c r="AC20" s="68" t="s">
        <v>42</v>
      </c>
      <c r="AD20" s="159" t="s">
        <v>42</v>
      </c>
    </row>
    <row r="21" spans="1:30" ht="12.75">
      <c r="A21" s="66" t="s">
        <v>81</v>
      </c>
      <c r="B21" s="66" t="s">
        <v>219</v>
      </c>
      <c r="C21" s="106">
        <v>13375064.079</v>
      </c>
      <c r="D21" s="153">
        <v>194.379</v>
      </c>
      <c r="E21" s="68" t="s">
        <v>42</v>
      </c>
      <c r="F21" s="68" t="s">
        <v>42</v>
      </c>
      <c r="G21" s="68" t="s">
        <v>42</v>
      </c>
      <c r="H21" s="104">
        <v>119.185</v>
      </c>
      <c r="I21" s="104">
        <v>191.094</v>
      </c>
      <c r="J21" s="68" t="s">
        <v>42</v>
      </c>
      <c r="K21" s="104">
        <v>0.032</v>
      </c>
      <c r="L21" s="106">
        <v>62.927</v>
      </c>
      <c r="M21" s="154">
        <v>3489.591</v>
      </c>
      <c r="N21" s="104">
        <v>46.529</v>
      </c>
      <c r="O21" s="104">
        <v>0.165</v>
      </c>
      <c r="P21" s="155">
        <v>5712.343</v>
      </c>
      <c r="Q21" s="109">
        <v>29642.6234</v>
      </c>
      <c r="R21" s="153">
        <v>0.251</v>
      </c>
      <c r="S21" s="68" t="s">
        <v>42</v>
      </c>
      <c r="T21" s="68" t="s">
        <v>42</v>
      </c>
      <c r="U21" s="68" t="s">
        <v>42</v>
      </c>
      <c r="V21" s="104">
        <v>0.1659</v>
      </c>
      <c r="W21" s="104">
        <v>0.3703</v>
      </c>
      <c r="X21" s="68" t="s">
        <v>42</v>
      </c>
      <c r="Y21" s="104">
        <v>0.0001</v>
      </c>
      <c r="Z21" s="106">
        <v>0.0644</v>
      </c>
      <c r="AA21" s="154">
        <v>15.7062</v>
      </c>
      <c r="AB21" s="104">
        <v>0.1337</v>
      </c>
      <c r="AC21" s="104">
        <v>0.0002</v>
      </c>
      <c r="AD21" s="155">
        <v>3.4184</v>
      </c>
    </row>
    <row r="22" spans="1:30" ht="12.75">
      <c r="A22" s="66" t="s">
        <v>80</v>
      </c>
      <c r="B22" s="66" t="s">
        <v>220</v>
      </c>
      <c r="C22" s="106">
        <v>95512945.028</v>
      </c>
      <c r="D22" s="153">
        <v>627.213</v>
      </c>
      <c r="E22" s="104">
        <v>84.699</v>
      </c>
      <c r="F22" s="104">
        <v>74.972</v>
      </c>
      <c r="G22" s="104">
        <v>4883.656</v>
      </c>
      <c r="H22" s="104">
        <v>44.959</v>
      </c>
      <c r="I22" s="104">
        <v>121.612</v>
      </c>
      <c r="J22" s="104">
        <v>22.643</v>
      </c>
      <c r="K22" s="104">
        <v>799.692</v>
      </c>
      <c r="L22" s="106">
        <v>641.847</v>
      </c>
      <c r="M22" s="154">
        <v>8315.274</v>
      </c>
      <c r="N22" s="104">
        <v>8101.36</v>
      </c>
      <c r="O22" s="104">
        <v>314.351</v>
      </c>
      <c r="P22" s="155">
        <v>21032.59</v>
      </c>
      <c r="Q22" s="109">
        <v>75541.3527</v>
      </c>
      <c r="R22" s="153">
        <v>0.5827</v>
      </c>
      <c r="S22" s="104">
        <v>0.0049</v>
      </c>
      <c r="T22" s="104">
        <v>0.0112</v>
      </c>
      <c r="U22" s="104">
        <v>0.008</v>
      </c>
      <c r="V22" s="104">
        <v>0.0603</v>
      </c>
      <c r="W22" s="104">
        <v>0.1075</v>
      </c>
      <c r="X22" s="104">
        <v>0.0138</v>
      </c>
      <c r="Y22" s="104">
        <v>0.4611</v>
      </c>
      <c r="Z22" s="106">
        <v>0.7267</v>
      </c>
      <c r="AA22" s="154">
        <v>14.8392</v>
      </c>
      <c r="AB22" s="104">
        <v>8.5177</v>
      </c>
      <c r="AC22" s="104">
        <v>0.1668</v>
      </c>
      <c r="AD22" s="155">
        <v>7.4862</v>
      </c>
    </row>
    <row r="23" spans="1:30" ht="12.75">
      <c r="A23" s="66" t="s">
        <v>79</v>
      </c>
      <c r="B23" s="66" t="s">
        <v>221</v>
      </c>
      <c r="C23" s="106">
        <v>195186351.83</v>
      </c>
      <c r="D23" s="153">
        <v>698.052</v>
      </c>
      <c r="E23" s="104">
        <v>571.053</v>
      </c>
      <c r="F23" s="104">
        <v>655.396</v>
      </c>
      <c r="G23" s="104">
        <v>8195.234</v>
      </c>
      <c r="H23" s="104">
        <v>10.909</v>
      </c>
      <c r="I23" s="104">
        <v>142.357</v>
      </c>
      <c r="J23" s="68" t="s">
        <v>42</v>
      </c>
      <c r="K23" s="104">
        <v>538.124</v>
      </c>
      <c r="L23" s="106">
        <v>547.664</v>
      </c>
      <c r="M23" s="154">
        <v>5546.179</v>
      </c>
      <c r="N23" s="104">
        <v>21654.076</v>
      </c>
      <c r="O23" s="104">
        <v>453.846</v>
      </c>
      <c r="P23" s="155">
        <v>20329.615</v>
      </c>
      <c r="Q23" s="109">
        <v>51743.5084</v>
      </c>
      <c r="R23" s="153">
        <v>0.0851</v>
      </c>
      <c r="S23" s="104">
        <v>0.0408</v>
      </c>
      <c r="T23" s="104">
        <v>0.0345</v>
      </c>
      <c r="U23" s="104">
        <v>0.0513</v>
      </c>
      <c r="V23" s="104">
        <v>0.0016</v>
      </c>
      <c r="W23" s="104">
        <v>0.0338</v>
      </c>
      <c r="X23" s="68" t="s">
        <v>42</v>
      </c>
      <c r="Y23" s="104">
        <v>0.2276</v>
      </c>
      <c r="Z23" s="106">
        <v>0.3638</v>
      </c>
      <c r="AA23" s="154">
        <v>8.8078</v>
      </c>
      <c r="AB23" s="104">
        <v>14.5627</v>
      </c>
      <c r="AC23" s="104">
        <v>0.1718</v>
      </c>
      <c r="AD23" s="155">
        <v>4.4482</v>
      </c>
    </row>
    <row r="24" spans="1:30" ht="12.75">
      <c r="A24" s="66" t="s">
        <v>78</v>
      </c>
      <c r="B24" s="66" t="s">
        <v>222</v>
      </c>
      <c r="C24" s="106">
        <v>5110420.992</v>
      </c>
      <c r="D24" s="153">
        <v>23.06</v>
      </c>
      <c r="E24" s="104">
        <v>33.747</v>
      </c>
      <c r="F24" s="104">
        <v>1.677</v>
      </c>
      <c r="G24" s="104">
        <v>215.12</v>
      </c>
      <c r="H24" s="68" t="s">
        <v>42</v>
      </c>
      <c r="I24" s="68" t="s">
        <v>42</v>
      </c>
      <c r="J24" s="68" t="s">
        <v>42</v>
      </c>
      <c r="K24" s="104">
        <v>0.219</v>
      </c>
      <c r="L24" s="106">
        <v>19.484</v>
      </c>
      <c r="M24" s="154">
        <v>0.07</v>
      </c>
      <c r="N24" s="104">
        <v>4.96</v>
      </c>
      <c r="O24" s="68" t="s">
        <v>42</v>
      </c>
      <c r="P24" s="155">
        <v>1.785</v>
      </c>
      <c r="Q24" s="109">
        <v>6414.094</v>
      </c>
      <c r="R24" s="153">
        <v>0.0168</v>
      </c>
      <c r="S24" s="104">
        <v>0</v>
      </c>
      <c r="T24" s="104">
        <v>0.0001</v>
      </c>
      <c r="U24" s="104">
        <v>0.0001</v>
      </c>
      <c r="V24" s="68" t="s">
        <v>42</v>
      </c>
      <c r="W24" s="68" t="s">
        <v>42</v>
      </c>
      <c r="X24" s="68" t="s">
        <v>42</v>
      </c>
      <c r="Y24" s="104">
        <v>0.0005</v>
      </c>
      <c r="Z24" s="106">
        <v>0.0007</v>
      </c>
      <c r="AA24" s="154">
        <v>0.0001</v>
      </c>
      <c r="AB24" s="104">
        <v>0.008</v>
      </c>
      <c r="AC24" s="68" t="s">
        <v>42</v>
      </c>
      <c r="AD24" s="155">
        <v>0.0029</v>
      </c>
    </row>
    <row r="25" spans="1:30" ht="12.75">
      <c r="A25" s="66" t="s">
        <v>77</v>
      </c>
      <c r="B25" s="66" t="s">
        <v>223</v>
      </c>
      <c r="C25" s="106">
        <v>198841916.206</v>
      </c>
      <c r="D25" s="153">
        <v>261.969</v>
      </c>
      <c r="E25" s="104">
        <v>66.21</v>
      </c>
      <c r="F25" s="104">
        <v>1739.937</v>
      </c>
      <c r="G25" s="104">
        <v>23823.084</v>
      </c>
      <c r="H25" s="104">
        <v>56.508</v>
      </c>
      <c r="I25" s="104">
        <v>805.711</v>
      </c>
      <c r="J25" s="104">
        <v>71.038</v>
      </c>
      <c r="K25" s="104">
        <v>7611.217</v>
      </c>
      <c r="L25" s="106">
        <v>2.508</v>
      </c>
      <c r="M25" s="154">
        <v>8520.976</v>
      </c>
      <c r="N25" s="104">
        <v>4250.967</v>
      </c>
      <c r="O25" s="104">
        <v>15.801</v>
      </c>
      <c r="P25" s="155">
        <v>4271.186</v>
      </c>
      <c r="Q25" s="109">
        <v>60509.733</v>
      </c>
      <c r="R25" s="153">
        <v>0.0179</v>
      </c>
      <c r="S25" s="104">
        <v>0.0128</v>
      </c>
      <c r="T25" s="104">
        <v>0.1685</v>
      </c>
      <c r="U25" s="104">
        <v>0.0523</v>
      </c>
      <c r="V25" s="104">
        <v>0.022</v>
      </c>
      <c r="W25" s="104">
        <v>0.2371</v>
      </c>
      <c r="X25" s="104">
        <v>0.0095</v>
      </c>
      <c r="Y25" s="104">
        <v>4.5991</v>
      </c>
      <c r="Z25" s="106">
        <v>0.0015</v>
      </c>
      <c r="AA25" s="154">
        <v>13.9421</v>
      </c>
      <c r="AB25" s="104">
        <v>3.5956</v>
      </c>
      <c r="AC25" s="104">
        <v>0.0055</v>
      </c>
      <c r="AD25" s="155">
        <v>1.5672</v>
      </c>
    </row>
    <row r="26" spans="1:30" ht="12.75">
      <c r="A26" s="66" t="s">
        <v>76</v>
      </c>
      <c r="B26" s="66" t="s">
        <v>224</v>
      </c>
      <c r="C26" s="106">
        <v>1792764.213</v>
      </c>
      <c r="D26" s="153">
        <v>216.877</v>
      </c>
      <c r="E26" s="68" t="s">
        <v>42</v>
      </c>
      <c r="F26" s="68" t="s">
        <v>42</v>
      </c>
      <c r="G26" s="68" t="s">
        <v>42</v>
      </c>
      <c r="H26" s="68" t="s">
        <v>42</v>
      </c>
      <c r="I26" s="104">
        <v>2.31</v>
      </c>
      <c r="J26" s="104">
        <v>1.291</v>
      </c>
      <c r="K26" s="68" t="s">
        <v>42</v>
      </c>
      <c r="L26" s="157" t="s">
        <v>42</v>
      </c>
      <c r="M26" s="158" t="s">
        <v>42</v>
      </c>
      <c r="N26" s="68" t="s">
        <v>42</v>
      </c>
      <c r="O26" s="68" t="s">
        <v>42</v>
      </c>
      <c r="P26" s="159" t="s">
        <v>42</v>
      </c>
      <c r="Q26" s="109">
        <v>2923.8641</v>
      </c>
      <c r="R26" s="153">
        <v>0.0586</v>
      </c>
      <c r="S26" s="68" t="s">
        <v>42</v>
      </c>
      <c r="T26" s="68" t="s">
        <v>42</v>
      </c>
      <c r="U26" s="68" t="s">
        <v>42</v>
      </c>
      <c r="V26" s="68" t="s">
        <v>42</v>
      </c>
      <c r="W26" s="104">
        <v>0.0005</v>
      </c>
      <c r="X26" s="104">
        <v>0.0004</v>
      </c>
      <c r="Y26" s="68" t="s">
        <v>42</v>
      </c>
      <c r="Z26" s="157" t="s">
        <v>42</v>
      </c>
      <c r="AA26" s="158" t="s">
        <v>42</v>
      </c>
      <c r="AB26" s="68" t="s">
        <v>42</v>
      </c>
      <c r="AC26" s="68" t="s">
        <v>42</v>
      </c>
      <c r="AD26" s="159" t="s">
        <v>42</v>
      </c>
    </row>
    <row r="27" spans="1:30" ht="12.75">
      <c r="A27" s="66" t="s">
        <v>75</v>
      </c>
      <c r="B27" s="66" t="s">
        <v>225</v>
      </c>
      <c r="C27" s="106">
        <v>4144976.211</v>
      </c>
      <c r="D27" s="153">
        <v>19.751</v>
      </c>
      <c r="E27" s="104">
        <v>2.398</v>
      </c>
      <c r="F27" s="68" t="s">
        <v>42</v>
      </c>
      <c r="G27" s="104">
        <v>0.083</v>
      </c>
      <c r="H27" s="68" t="s">
        <v>42</v>
      </c>
      <c r="I27" s="68" t="s">
        <v>42</v>
      </c>
      <c r="J27" s="68" t="s">
        <v>42</v>
      </c>
      <c r="K27" s="68" t="s">
        <v>42</v>
      </c>
      <c r="L27" s="157" t="s">
        <v>42</v>
      </c>
      <c r="M27" s="158" t="s">
        <v>42</v>
      </c>
      <c r="N27" s="68" t="s">
        <v>42</v>
      </c>
      <c r="O27" s="68" t="s">
        <v>42</v>
      </c>
      <c r="P27" s="159" t="s">
        <v>42</v>
      </c>
      <c r="Q27" s="109">
        <v>4538.8639</v>
      </c>
      <c r="R27" s="153">
        <v>0.1276</v>
      </c>
      <c r="S27" s="104">
        <v>0</v>
      </c>
      <c r="T27" s="68" t="s">
        <v>42</v>
      </c>
      <c r="U27" s="104">
        <v>0</v>
      </c>
      <c r="V27" s="68" t="s">
        <v>42</v>
      </c>
      <c r="W27" s="68" t="s">
        <v>42</v>
      </c>
      <c r="X27" s="68" t="s">
        <v>42</v>
      </c>
      <c r="Y27" s="68" t="s">
        <v>42</v>
      </c>
      <c r="Z27" s="157" t="s">
        <v>42</v>
      </c>
      <c r="AA27" s="158" t="s">
        <v>42</v>
      </c>
      <c r="AB27" s="68" t="s">
        <v>42</v>
      </c>
      <c r="AC27" s="68" t="s">
        <v>42</v>
      </c>
      <c r="AD27" s="159" t="s">
        <v>42</v>
      </c>
    </row>
    <row r="28" spans="1:30" ht="12.75">
      <c r="A28" s="66" t="s">
        <v>74</v>
      </c>
      <c r="B28" s="66" t="s">
        <v>226</v>
      </c>
      <c r="C28" s="106">
        <v>11001208.842</v>
      </c>
      <c r="D28" s="153">
        <v>3890.615</v>
      </c>
      <c r="E28" s="104">
        <v>1027.075</v>
      </c>
      <c r="F28" s="104">
        <v>3.105</v>
      </c>
      <c r="G28" s="68" t="s">
        <v>42</v>
      </c>
      <c r="H28" s="68" t="s">
        <v>42</v>
      </c>
      <c r="I28" s="68" t="s">
        <v>42</v>
      </c>
      <c r="J28" s="68" t="s">
        <v>42</v>
      </c>
      <c r="K28" s="104">
        <v>29.664</v>
      </c>
      <c r="L28" s="106">
        <v>0.001</v>
      </c>
      <c r="M28" s="154">
        <v>228.709</v>
      </c>
      <c r="N28" s="104">
        <v>377.717</v>
      </c>
      <c r="O28" s="104">
        <v>23.258</v>
      </c>
      <c r="P28" s="155">
        <v>11185.489</v>
      </c>
      <c r="Q28" s="109">
        <v>11391.7529</v>
      </c>
      <c r="R28" s="153">
        <v>9.6102</v>
      </c>
      <c r="S28" s="104">
        <v>0.1982</v>
      </c>
      <c r="T28" s="104">
        <v>0.0003</v>
      </c>
      <c r="U28" s="68" t="s">
        <v>42</v>
      </c>
      <c r="V28" s="68" t="s">
        <v>42</v>
      </c>
      <c r="W28" s="68" t="s">
        <v>42</v>
      </c>
      <c r="X28" s="68" t="s">
        <v>42</v>
      </c>
      <c r="Y28" s="104">
        <v>0.2473</v>
      </c>
      <c r="Z28" s="106">
        <v>0</v>
      </c>
      <c r="AA28" s="154">
        <v>0.4811</v>
      </c>
      <c r="AB28" s="104">
        <v>0.547</v>
      </c>
      <c r="AC28" s="104">
        <v>0.0185</v>
      </c>
      <c r="AD28" s="155">
        <v>25.4894</v>
      </c>
    </row>
    <row r="29" spans="1:30" ht="12.75">
      <c r="A29" s="66" t="s">
        <v>72</v>
      </c>
      <c r="B29" s="66" t="s">
        <v>227</v>
      </c>
      <c r="C29" s="106">
        <v>2198942.067</v>
      </c>
      <c r="D29" s="153">
        <v>3.492</v>
      </c>
      <c r="E29" s="68" t="s">
        <v>42</v>
      </c>
      <c r="F29" s="104">
        <v>0.086</v>
      </c>
      <c r="G29" s="104">
        <v>1.514</v>
      </c>
      <c r="H29" s="68" t="s">
        <v>42</v>
      </c>
      <c r="I29" s="68" t="s">
        <v>42</v>
      </c>
      <c r="J29" s="68" t="s">
        <v>42</v>
      </c>
      <c r="K29" s="104">
        <v>1.51</v>
      </c>
      <c r="L29" s="106">
        <v>1.164</v>
      </c>
      <c r="M29" s="158" t="s">
        <v>42</v>
      </c>
      <c r="N29" s="104">
        <v>0.922</v>
      </c>
      <c r="O29" s="104">
        <v>3.164</v>
      </c>
      <c r="P29" s="155">
        <v>12.436</v>
      </c>
      <c r="Q29" s="109">
        <v>940.6695</v>
      </c>
      <c r="R29" s="153">
        <v>0</v>
      </c>
      <c r="S29" s="68" t="s">
        <v>42</v>
      </c>
      <c r="T29" s="104">
        <v>0</v>
      </c>
      <c r="U29" s="104">
        <v>0</v>
      </c>
      <c r="V29" s="68" t="s">
        <v>42</v>
      </c>
      <c r="W29" s="68" t="s">
        <v>42</v>
      </c>
      <c r="X29" s="68" t="s">
        <v>42</v>
      </c>
      <c r="Y29" s="104">
        <v>0.0003</v>
      </c>
      <c r="Z29" s="106">
        <v>0.0001</v>
      </c>
      <c r="AA29" s="158" t="s">
        <v>42</v>
      </c>
      <c r="AB29" s="104">
        <v>0.0002</v>
      </c>
      <c r="AC29" s="104">
        <v>0.0004</v>
      </c>
      <c r="AD29" s="155">
        <v>0.0014</v>
      </c>
    </row>
    <row r="30" spans="1:30" ht="12.75">
      <c r="A30" s="66" t="s">
        <v>71</v>
      </c>
      <c r="B30" s="66" t="s">
        <v>228</v>
      </c>
      <c r="C30" s="106">
        <v>18910218.612</v>
      </c>
      <c r="D30" s="153">
        <v>6.483</v>
      </c>
      <c r="E30" s="68" t="s">
        <v>42</v>
      </c>
      <c r="F30" s="104">
        <v>11.369</v>
      </c>
      <c r="G30" s="104">
        <v>613.76</v>
      </c>
      <c r="H30" s="68" t="s">
        <v>42</v>
      </c>
      <c r="I30" s="104">
        <v>0.829</v>
      </c>
      <c r="J30" s="68" t="s">
        <v>42</v>
      </c>
      <c r="K30" s="68" t="s">
        <v>42</v>
      </c>
      <c r="L30" s="106">
        <v>0</v>
      </c>
      <c r="M30" s="158" t="s">
        <v>42</v>
      </c>
      <c r="N30" s="68" t="s">
        <v>42</v>
      </c>
      <c r="O30" s="68" t="s">
        <v>42</v>
      </c>
      <c r="P30" s="159" t="s">
        <v>42</v>
      </c>
      <c r="Q30" s="109">
        <v>6194.0331</v>
      </c>
      <c r="R30" s="153">
        <v>0.0046</v>
      </c>
      <c r="S30" s="68" t="s">
        <v>42</v>
      </c>
      <c r="T30" s="104">
        <v>0.0016</v>
      </c>
      <c r="U30" s="104">
        <v>0.0013</v>
      </c>
      <c r="V30" s="68" t="s">
        <v>42</v>
      </c>
      <c r="W30" s="104">
        <v>0.0001</v>
      </c>
      <c r="X30" s="68" t="s">
        <v>42</v>
      </c>
      <c r="Y30" s="68" t="s">
        <v>42</v>
      </c>
      <c r="Z30" s="106">
        <v>0</v>
      </c>
      <c r="AA30" s="158" t="s">
        <v>42</v>
      </c>
      <c r="AB30" s="68" t="s">
        <v>42</v>
      </c>
      <c r="AC30" s="68" t="s">
        <v>42</v>
      </c>
      <c r="AD30" s="159" t="s">
        <v>42</v>
      </c>
    </row>
    <row r="31" spans="1:30" ht="12.75">
      <c r="A31" s="66" t="s">
        <v>70</v>
      </c>
      <c r="B31" s="66" t="s">
        <v>229</v>
      </c>
      <c r="C31" s="106">
        <v>1025784.693</v>
      </c>
      <c r="D31" s="156" t="s">
        <v>42</v>
      </c>
      <c r="E31" s="68" t="s">
        <v>42</v>
      </c>
      <c r="F31" s="68" t="s">
        <v>42</v>
      </c>
      <c r="G31" s="104">
        <v>2.122</v>
      </c>
      <c r="H31" s="68" t="s">
        <v>42</v>
      </c>
      <c r="I31" s="68" t="s">
        <v>42</v>
      </c>
      <c r="J31" s="68" t="s">
        <v>42</v>
      </c>
      <c r="K31" s="68" t="s">
        <v>42</v>
      </c>
      <c r="L31" s="157" t="s">
        <v>42</v>
      </c>
      <c r="M31" s="158" t="s">
        <v>42</v>
      </c>
      <c r="N31" s="68" t="s">
        <v>42</v>
      </c>
      <c r="O31" s="68" t="s">
        <v>42</v>
      </c>
      <c r="P31" s="159" t="s">
        <v>42</v>
      </c>
      <c r="Q31" s="109">
        <v>206.3992</v>
      </c>
      <c r="R31" s="156" t="s">
        <v>42</v>
      </c>
      <c r="S31" s="68" t="s">
        <v>42</v>
      </c>
      <c r="T31" s="68" t="s">
        <v>42</v>
      </c>
      <c r="U31" s="104">
        <v>0.0003</v>
      </c>
      <c r="V31" s="68" t="s">
        <v>42</v>
      </c>
      <c r="W31" s="68" t="s">
        <v>42</v>
      </c>
      <c r="X31" s="68" t="s">
        <v>42</v>
      </c>
      <c r="Y31" s="68" t="s">
        <v>42</v>
      </c>
      <c r="Z31" s="157" t="s">
        <v>42</v>
      </c>
      <c r="AA31" s="158" t="s">
        <v>42</v>
      </c>
      <c r="AB31" s="68" t="s">
        <v>42</v>
      </c>
      <c r="AC31" s="68" t="s">
        <v>42</v>
      </c>
      <c r="AD31" s="159" t="s">
        <v>42</v>
      </c>
    </row>
    <row r="32" spans="1:30" ht="12.75">
      <c r="A32" s="66" t="s">
        <v>73</v>
      </c>
      <c r="B32" s="66" t="s">
        <v>230</v>
      </c>
      <c r="C32" s="106">
        <v>142747926.675</v>
      </c>
      <c r="D32" s="153">
        <v>8877.674</v>
      </c>
      <c r="E32" s="104">
        <v>2845.458</v>
      </c>
      <c r="F32" s="104">
        <v>56.112</v>
      </c>
      <c r="G32" s="104">
        <v>27.579</v>
      </c>
      <c r="H32" s="104">
        <v>58.749</v>
      </c>
      <c r="I32" s="104">
        <v>266.709</v>
      </c>
      <c r="J32" s="104">
        <v>2.752</v>
      </c>
      <c r="K32" s="104">
        <v>545.757</v>
      </c>
      <c r="L32" s="106">
        <v>656.313</v>
      </c>
      <c r="M32" s="154">
        <v>6881.054</v>
      </c>
      <c r="N32" s="104">
        <v>12323.014</v>
      </c>
      <c r="O32" s="104">
        <v>1163.732</v>
      </c>
      <c r="P32" s="155">
        <v>44237.971</v>
      </c>
      <c r="Q32" s="109">
        <v>96942.6846</v>
      </c>
      <c r="R32" s="153">
        <v>3.3263</v>
      </c>
      <c r="S32" s="104">
        <v>0.5837</v>
      </c>
      <c r="T32" s="104">
        <v>0.0029</v>
      </c>
      <c r="U32" s="104">
        <v>0.0004</v>
      </c>
      <c r="V32" s="104">
        <v>0.0061</v>
      </c>
      <c r="W32" s="104">
        <v>0.0536</v>
      </c>
      <c r="X32" s="104">
        <v>0.0005</v>
      </c>
      <c r="Y32" s="104">
        <v>0.3136</v>
      </c>
      <c r="Z32" s="106">
        <v>0.3299</v>
      </c>
      <c r="AA32" s="154">
        <v>6.489</v>
      </c>
      <c r="AB32" s="104">
        <v>11.2357</v>
      </c>
      <c r="AC32" s="104">
        <v>0.3853</v>
      </c>
      <c r="AD32" s="155">
        <v>8.9592</v>
      </c>
    </row>
    <row r="33" spans="1:30" ht="12.75">
      <c r="A33" s="66" t="s">
        <v>69</v>
      </c>
      <c r="B33" s="66" t="s">
        <v>231</v>
      </c>
      <c r="C33" s="106">
        <v>42852807.207</v>
      </c>
      <c r="D33" s="153">
        <v>1395.095</v>
      </c>
      <c r="E33" s="104">
        <v>500.564</v>
      </c>
      <c r="F33" s="104">
        <v>172.639</v>
      </c>
      <c r="G33" s="104">
        <v>0.862</v>
      </c>
      <c r="H33" s="68" t="s">
        <v>42</v>
      </c>
      <c r="I33" s="68" t="s">
        <v>42</v>
      </c>
      <c r="J33" s="68" t="s">
        <v>42</v>
      </c>
      <c r="K33" s="104">
        <v>2.088</v>
      </c>
      <c r="L33" s="106">
        <v>0.341</v>
      </c>
      <c r="M33" s="154">
        <v>1.793</v>
      </c>
      <c r="N33" s="104">
        <v>91.854</v>
      </c>
      <c r="O33" s="68" t="s">
        <v>42</v>
      </c>
      <c r="P33" s="155">
        <v>4.355</v>
      </c>
      <c r="Q33" s="109">
        <v>11051.8269</v>
      </c>
      <c r="R33" s="153">
        <v>0.5687</v>
      </c>
      <c r="S33" s="104">
        <v>0.0741</v>
      </c>
      <c r="T33" s="104">
        <v>0.0125</v>
      </c>
      <c r="U33" s="104">
        <v>0</v>
      </c>
      <c r="V33" s="68" t="s">
        <v>42</v>
      </c>
      <c r="W33" s="68" t="s">
        <v>42</v>
      </c>
      <c r="X33" s="68" t="s">
        <v>42</v>
      </c>
      <c r="Y33" s="104">
        <v>0.0013</v>
      </c>
      <c r="Z33" s="106">
        <v>0.0001</v>
      </c>
      <c r="AA33" s="154">
        <v>0.0019</v>
      </c>
      <c r="AB33" s="104">
        <v>0.0757</v>
      </c>
      <c r="AC33" s="68" t="s">
        <v>42</v>
      </c>
      <c r="AD33" s="155">
        <v>0.001</v>
      </c>
    </row>
    <row r="34" spans="1:30" ht="12.75">
      <c r="A34" s="66" t="s">
        <v>68</v>
      </c>
      <c r="B34" s="66" t="s">
        <v>232</v>
      </c>
      <c r="C34" s="106">
        <v>41524303.263</v>
      </c>
      <c r="D34" s="153">
        <v>31389.53</v>
      </c>
      <c r="E34" s="104">
        <v>698.606</v>
      </c>
      <c r="F34" s="104">
        <v>438.33</v>
      </c>
      <c r="G34" s="68" t="s">
        <v>42</v>
      </c>
      <c r="H34" s="68" t="s">
        <v>42</v>
      </c>
      <c r="I34" s="104">
        <v>0.102</v>
      </c>
      <c r="J34" s="68" t="s">
        <v>42</v>
      </c>
      <c r="K34" s="104">
        <v>44.966</v>
      </c>
      <c r="L34" s="106">
        <v>8.047</v>
      </c>
      <c r="M34" s="154">
        <v>83.104</v>
      </c>
      <c r="N34" s="104">
        <v>32.033</v>
      </c>
      <c r="O34" s="104">
        <v>57.024</v>
      </c>
      <c r="P34" s="155">
        <v>2365.022</v>
      </c>
      <c r="Q34" s="109">
        <v>19754.4941</v>
      </c>
      <c r="R34" s="153">
        <v>32.4808</v>
      </c>
      <c r="S34" s="104">
        <v>0.108</v>
      </c>
      <c r="T34" s="104">
        <v>0.0497</v>
      </c>
      <c r="U34" s="68" t="s">
        <v>42</v>
      </c>
      <c r="V34" s="68" t="s">
        <v>42</v>
      </c>
      <c r="W34" s="104">
        <v>0</v>
      </c>
      <c r="X34" s="68" t="s">
        <v>42</v>
      </c>
      <c r="Y34" s="104">
        <v>0.0288</v>
      </c>
      <c r="Z34" s="106">
        <v>0.0087</v>
      </c>
      <c r="AA34" s="154">
        <v>0.0804</v>
      </c>
      <c r="AB34" s="104">
        <v>0.0365</v>
      </c>
      <c r="AC34" s="104">
        <v>0.0259</v>
      </c>
      <c r="AD34" s="155">
        <v>3.1278</v>
      </c>
    </row>
    <row r="35" spans="1:30" ht="12.75">
      <c r="A35" s="66" t="s">
        <v>67</v>
      </c>
      <c r="B35" s="66" t="s">
        <v>233</v>
      </c>
      <c r="C35" s="106">
        <v>14227082.988</v>
      </c>
      <c r="D35" s="153">
        <v>143.74</v>
      </c>
      <c r="E35" s="68" t="s">
        <v>42</v>
      </c>
      <c r="F35" s="68" t="s">
        <v>42</v>
      </c>
      <c r="G35" s="68" t="s">
        <v>42</v>
      </c>
      <c r="H35" s="104">
        <v>38.83</v>
      </c>
      <c r="I35" s="104">
        <v>130.609</v>
      </c>
      <c r="J35" s="104">
        <v>0.675</v>
      </c>
      <c r="K35" s="104">
        <v>0.663</v>
      </c>
      <c r="L35" s="106">
        <v>8.149</v>
      </c>
      <c r="M35" s="154">
        <v>67.133</v>
      </c>
      <c r="N35" s="104">
        <v>591.565</v>
      </c>
      <c r="O35" s="104">
        <v>5.939</v>
      </c>
      <c r="P35" s="155">
        <v>140.689</v>
      </c>
      <c r="Q35" s="109">
        <v>13738.529</v>
      </c>
      <c r="R35" s="153">
        <v>0.009</v>
      </c>
      <c r="S35" s="68" t="s">
        <v>42</v>
      </c>
      <c r="T35" s="68" t="s">
        <v>42</v>
      </c>
      <c r="U35" s="68" t="s">
        <v>42</v>
      </c>
      <c r="V35" s="104">
        <v>0.0242</v>
      </c>
      <c r="W35" s="104">
        <v>0.1087</v>
      </c>
      <c r="X35" s="104">
        <v>0.0001</v>
      </c>
      <c r="Y35" s="104">
        <v>0.0003</v>
      </c>
      <c r="Z35" s="106">
        <v>0.0048</v>
      </c>
      <c r="AA35" s="154">
        <v>0.0982</v>
      </c>
      <c r="AB35" s="104">
        <v>0.6461</v>
      </c>
      <c r="AC35" s="104">
        <v>0.0018</v>
      </c>
      <c r="AD35" s="155">
        <v>0.0302</v>
      </c>
    </row>
    <row r="36" spans="1:30" ht="12.75">
      <c r="A36" s="66" t="s">
        <v>66</v>
      </c>
      <c r="B36" s="66" t="s">
        <v>234</v>
      </c>
      <c r="C36" s="106">
        <v>15139795.214</v>
      </c>
      <c r="D36" s="156" t="s">
        <v>42</v>
      </c>
      <c r="E36" s="104">
        <v>4.592</v>
      </c>
      <c r="F36" s="104">
        <v>378.772</v>
      </c>
      <c r="G36" s="104">
        <v>14.087</v>
      </c>
      <c r="H36" s="68" t="s">
        <v>42</v>
      </c>
      <c r="I36" s="68" t="s">
        <v>42</v>
      </c>
      <c r="J36" s="68" t="s">
        <v>42</v>
      </c>
      <c r="K36" s="104">
        <v>2.713</v>
      </c>
      <c r="L36" s="106">
        <v>0.199</v>
      </c>
      <c r="M36" s="154">
        <v>15.905</v>
      </c>
      <c r="N36" s="104">
        <v>10.566</v>
      </c>
      <c r="O36" s="104">
        <v>0.357</v>
      </c>
      <c r="P36" s="155">
        <v>0.832</v>
      </c>
      <c r="Q36" s="109">
        <v>18753.4081</v>
      </c>
      <c r="R36" s="156" t="s">
        <v>42</v>
      </c>
      <c r="S36" s="104">
        <v>0.0007</v>
      </c>
      <c r="T36" s="104">
        <v>0.0204</v>
      </c>
      <c r="U36" s="104">
        <v>0</v>
      </c>
      <c r="V36" s="68" t="s">
        <v>42</v>
      </c>
      <c r="W36" s="68" t="s">
        <v>42</v>
      </c>
      <c r="X36" s="68" t="s">
        <v>42</v>
      </c>
      <c r="Y36" s="104">
        <v>0.0011</v>
      </c>
      <c r="Z36" s="106">
        <v>0.0001</v>
      </c>
      <c r="AA36" s="154">
        <v>0.0691</v>
      </c>
      <c r="AB36" s="104">
        <v>0.0084</v>
      </c>
      <c r="AC36" s="104">
        <v>0.0001</v>
      </c>
      <c r="AD36" s="155">
        <v>0.0001</v>
      </c>
    </row>
    <row r="37" spans="1:30" ht="12.75">
      <c r="A37" s="66" t="s">
        <v>65</v>
      </c>
      <c r="B37" s="66" t="s">
        <v>235</v>
      </c>
      <c r="C37" s="106">
        <v>8255750.471</v>
      </c>
      <c r="D37" s="153">
        <v>18.161</v>
      </c>
      <c r="E37" s="68" t="s">
        <v>42</v>
      </c>
      <c r="F37" s="68" t="s">
        <v>42</v>
      </c>
      <c r="G37" s="104">
        <v>4.935</v>
      </c>
      <c r="H37" s="68" t="s">
        <v>42</v>
      </c>
      <c r="I37" s="68" t="s">
        <v>42</v>
      </c>
      <c r="J37" s="68" t="s">
        <v>42</v>
      </c>
      <c r="K37" s="104">
        <v>70.997</v>
      </c>
      <c r="L37" s="106">
        <v>0.078</v>
      </c>
      <c r="M37" s="154">
        <v>184.071</v>
      </c>
      <c r="N37" s="104">
        <v>328.944</v>
      </c>
      <c r="O37" s="104">
        <v>9.931</v>
      </c>
      <c r="P37" s="155">
        <v>259.761</v>
      </c>
      <c r="Q37" s="109">
        <v>3588.5754</v>
      </c>
      <c r="R37" s="153">
        <v>0.0117</v>
      </c>
      <c r="S37" s="68" t="s">
        <v>42</v>
      </c>
      <c r="T37" s="68" t="s">
        <v>42</v>
      </c>
      <c r="U37" s="104">
        <v>0</v>
      </c>
      <c r="V37" s="68" t="s">
        <v>42</v>
      </c>
      <c r="W37" s="68" t="s">
        <v>42</v>
      </c>
      <c r="X37" s="68" t="s">
        <v>42</v>
      </c>
      <c r="Y37" s="104">
        <v>0.0675</v>
      </c>
      <c r="Z37" s="106">
        <v>0</v>
      </c>
      <c r="AA37" s="154">
        <v>0.3448</v>
      </c>
      <c r="AB37" s="104">
        <v>0.4781</v>
      </c>
      <c r="AC37" s="104">
        <v>0.0029</v>
      </c>
      <c r="AD37" s="155">
        <v>0.1437</v>
      </c>
    </row>
    <row r="38" spans="1:30" ht="12.75">
      <c r="A38" s="66" t="s">
        <v>64</v>
      </c>
      <c r="B38" s="66" t="s">
        <v>236</v>
      </c>
      <c r="C38" s="106">
        <v>10682800.114</v>
      </c>
      <c r="D38" s="156" t="s">
        <v>42</v>
      </c>
      <c r="E38" s="68" t="s">
        <v>42</v>
      </c>
      <c r="F38" s="68" t="s">
        <v>42</v>
      </c>
      <c r="G38" s="68" t="s">
        <v>42</v>
      </c>
      <c r="H38" s="68" t="s">
        <v>42</v>
      </c>
      <c r="I38" s="68" t="s">
        <v>42</v>
      </c>
      <c r="J38" s="68" t="s">
        <v>42</v>
      </c>
      <c r="K38" s="68" t="s">
        <v>42</v>
      </c>
      <c r="L38" s="157" t="s">
        <v>42</v>
      </c>
      <c r="M38" s="158" t="s">
        <v>42</v>
      </c>
      <c r="N38" s="68" t="s">
        <v>42</v>
      </c>
      <c r="O38" s="68" t="s">
        <v>42</v>
      </c>
      <c r="P38" s="159" t="s">
        <v>42</v>
      </c>
      <c r="Q38" s="109">
        <v>2874.436</v>
      </c>
      <c r="R38" s="156" t="s">
        <v>42</v>
      </c>
      <c r="S38" s="68" t="s">
        <v>42</v>
      </c>
      <c r="T38" s="68" t="s">
        <v>42</v>
      </c>
      <c r="U38" s="68" t="s">
        <v>42</v>
      </c>
      <c r="V38" s="68" t="s">
        <v>42</v>
      </c>
      <c r="W38" s="68" t="s">
        <v>42</v>
      </c>
      <c r="X38" s="68" t="s">
        <v>42</v>
      </c>
      <c r="Y38" s="68" t="s">
        <v>42</v>
      </c>
      <c r="Z38" s="157" t="s">
        <v>42</v>
      </c>
      <c r="AA38" s="158" t="s">
        <v>42</v>
      </c>
      <c r="AB38" s="68" t="s">
        <v>42</v>
      </c>
      <c r="AC38" s="68" t="s">
        <v>42</v>
      </c>
      <c r="AD38" s="159" t="s">
        <v>42</v>
      </c>
    </row>
    <row r="39" spans="1:30" ht="12.75">
      <c r="A39" s="66" t="s">
        <v>63</v>
      </c>
      <c r="B39" s="66" t="s">
        <v>237</v>
      </c>
      <c r="C39" s="106">
        <v>24384767.233</v>
      </c>
      <c r="D39" s="156" t="s">
        <v>42</v>
      </c>
      <c r="E39" s="104">
        <v>0.018</v>
      </c>
      <c r="F39" s="68" t="s">
        <v>42</v>
      </c>
      <c r="G39" s="68" t="s">
        <v>42</v>
      </c>
      <c r="H39" s="68" t="s">
        <v>42</v>
      </c>
      <c r="I39" s="68" t="s">
        <v>42</v>
      </c>
      <c r="J39" s="68" t="s">
        <v>42</v>
      </c>
      <c r="K39" s="68" t="s">
        <v>42</v>
      </c>
      <c r="L39" s="157" t="s">
        <v>42</v>
      </c>
      <c r="M39" s="158" t="s">
        <v>42</v>
      </c>
      <c r="N39" s="68" t="s">
        <v>42</v>
      </c>
      <c r="O39" s="68" t="s">
        <v>42</v>
      </c>
      <c r="P39" s="155">
        <v>1.6</v>
      </c>
      <c r="Q39" s="109">
        <v>16207.2453</v>
      </c>
      <c r="R39" s="156" t="s">
        <v>42</v>
      </c>
      <c r="S39" s="104">
        <v>0</v>
      </c>
      <c r="T39" s="68" t="s">
        <v>42</v>
      </c>
      <c r="U39" s="68" t="s">
        <v>42</v>
      </c>
      <c r="V39" s="68" t="s">
        <v>42</v>
      </c>
      <c r="W39" s="68" t="s">
        <v>42</v>
      </c>
      <c r="X39" s="68" t="s">
        <v>42</v>
      </c>
      <c r="Y39" s="68" t="s">
        <v>42</v>
      </c>
      <c r="Z39" s="157" t="s">
        <v>42</v>
      </c>
      <c r="AA39" s="158" t="s">
        <v>42</v>
      </c>
      <c r="AB39" s="68" t="s">
        <v>42</v>
      </c>
      <c r="AC39" s="68" t="s">
        <v>42</v>
      </c>
      <c r="AD39" s="155">
        <v>0.0002</v>
      </c>
    </row>
    <row r="40" spans="1:30" ht="12.75">
      <c r="A40" s="66" t="s">
        <v>62</v>
      </c>
      <c r="B40" s="66" t="s">
        <v>238</v>
      </c>
      <c r="C40" s="106">
        <v>55354442.332</v>
      </c>
      <c r="D40" s="153">
        <v>22.307</v>
      </c>
      <c r="E40" s="104">
        <v>1004.814</v>
      </c>
      <c r="F40" s="104">
        <v>33.779</v>
      </c>
      <c r="G40" s="104">
        <v>64.114</v>
      </c>
      <c r="H40" s="104">
        <v>6.523</v>
      </c>
      <c r="I40" s="68" t="s">
        <v>42</v>
      </c>
      <c r="J40" s="104">
        <v>0.237</v>
      </c>
      <c r="K40" s="104">
        <v>2.426</v>
      </c>
      <c r="L40" s="106">
        <v>0.012</v>
      </c>
      <c r="M40" s="154">
        <v>19.8</v>
      </c>
      <c r="N40" s="104">
        <v>40.939</v>
      </c>
      <c r="O40" s="104">
        <v>0.144</v>
      </c>
      <c r="P40" s="155">
        <v>607.034</v>
      </c>
      <c r="Q40" s="109">
        <v>32542.0311</v>
      </c>
      <c r="R40" s="153">
        <v>0.0091</v>
      </c>
      <c r="S40" s="104">
        <v>0.1018</v>
      </c>
      <c r="T40" s="104">
        <v>0.0037</v>
      </c>
      <c r="U40" s="104">
        <v>0.0002</v>
      </c>
      <c r="V40" s="104">
        <v>0.0008</v>
      </c>
      <c r="W40" s="68" t="s">
        <v>42</v>
      </c>
      <c r="X40" s="104">
        <v>0.0001</v>
      </c>
      <c r="Y40" s="104">
        <v>0.0011</v>
      </c>
      <c r="Z40" s="106">
        <v>0</v>
      </c>
      <c r="AA40" s="154">
        <v>0.0142</v>
      </c>
      <c r="AB40" s="104">
        <v>0.0262</v>
      </c>
      <c r="AC40" s="104">
        <v>0</v>
      </c>
      <c r="AD40" s="155">
        <v>0.1243</v>
      </c>
    </row>
    <row r="41" spans="1:30" ht="13.5" thickBot="1">
      <c r="A41" s="66" t="s">
        <v>61</v>
      </c>
      <c r="B41" s="66" t="s">
        <v>239</v>
      </c>
      <c r="C41" s="106">
        <v>204471753.759</v>
      </c>
      <c r="D41" s="160" t="s">
        <v>42</v>
      </c>
      <c r="E41" s="161">
        <v>5.108</v>
      </c>
      <c r="F41" s="162" t="s">
        <v>42</v>
      </c>
      <c r="G41" s="162" t="s">
        <v>42</v>
      </c>
      <c r="H41" s="161">
        <v>36.095</v>
      </c>
      <c r="I41" s="161">
        <v>83.408</v>
      </c>
      <c r="J41" s="161">
        <v>1.451</v>
      </c>
      <c r="K41" s="161">
        <v>14.737</v>
      </c>
      <c r="L41" s="163">
        <v>117.2</v>
      </c>
      <c r="M41" s="164">
        <v>128.848</v>
      </c>
      <c r="N41" s="165">
        <v>41.361</v>
      </c>
      <c r="O41" s="166" t="s">
        <v>42</v>
      </c>
      <c r="P41" s="167">
        <v>139.635</v>
      </c>
      <c r="Q41" s="109">
        <v>53113.7492</v>
      </c>
      <c r="R41" s="160" t="s">
        <v>42</v>
      </c>
      <c r="S41" s="161">
        <v>0.0005</v>
      </c>
      <c r="T41" s="162" t="s">
        <v>42</v>
      </c>
      <c r="U41" s="162" t="s">
        <v>42</v>
      </c>
      <c r="V41" s="161">
        <v>0.0139</v>
      </c>
      <c r="W41" s="161">
        <v>0.0155</v>
      </c>
      <c r="X41" s="161">
        <v>0.0005</v>
      </c>
      <c r="Y41" s="161">
        <v>0.007</v>
      </c>
      <c r="Z41" s="163">
        <v>0.0744</v>
      </c>
      <c r="AA41" s="164">
        <v>0.2733</v>
      </c>
      <c r="AB41" s="165">
        <v>0.0388</v>
      </c>
      <c r="AC41" s="166" t="s">
        <v>42</v>
      </c>
      <c r="AD41" s="167">
        <v>0.0204</v>
      </c>
    </row>
    <row r="42" ht="12.75" thickTop="1"/>
    <row r="43" ht="12.75">
      <c r="A43" s="64" t="s">
        <v>50</v>
      </c>
    </row>
    <row r="44" spans="1:2" ht="12.75">
      <c r="A44" s="64" t="s">
        <v>42</v>
      </c>
      <c r="B44" s="64" t="s">
        <v>49</v>
      </c>
    </row>
    <row r="46" spans="1:2" ht="12.75">
      <c r="A46" s="64" t="s">
        <v>200</v>
      </c>
      <c r="B46" s="64" t="s">
        <v>240</v>
      </c>
    </row>
    <row r="47" spans="1:2" ht="12.75">
      <c r="A47" s="64" t="s">
        <v>202</v>
      </c>
      <c r="B47" s="64" t="s">
        <v>203</v>
      </c>
    </row>
    <row r="48" spans="1:2" ht="12.75">
      <c r="A48" s="64" t="s">
        <v>204</v>
      </c>
      <c r="B48" s="64" t="s">
        <v>205</v>
      </c>
    </row>
    <row r="50" spans="1:30" ht="13.5" thickBot="1">
      <c r="A50" s="66" t="s">
        <v>47</v>
      </c>
      <c r="B50" s="66" t="s">
        <v>206</v>
      </c>
      <c r="C50" s="103" t="s">
        <v>207</v>
      </c>
      <c r="D50" s="107"/>
      <c r="E50" s="107"/>
      <c r="F50" s="107"/>
      <c r="G50" s="107"/>
      <c r="H50" s="107"/>
      <c r="I50" s="107"/>
      <c r="J50" s="107"/>
      <c r="K50" s="107"/>
      <c r="L50" s="107"/>
      <c r="M50" s="107"/>
      <c r="N50" s="107"/>
      <c r="O50" s="107"/>
      <c r="P50" s="107"/>
      <c r="Q50" s="103" t="s">
        <v>208</v>
      </c>
      <c r="R50" s="107"/>
      <c r="S50" s="107"/>
      <c r="T50" s="107"/>
      <c r="U50" s="107"/>
      <c r="V50" s="107"/>
      <c r="W50" s="107"/>
      <c r="X50" s="107"/>
      <c r="Y50" s="107"/>
      <c r="Z50" s="107"/>
      <c r="AA50" s="107"/>
      <c r="AB50" s="107"/>
      <c r="AC50" s="107"/>
      <c r="AD50" s="107"/>
    </row>
    <row r="51" spans="1:30" ht="13.5" thickTop="1">
      <c r="A51" s="66" t="s">
        <v>209</v>
      </c>
      <c r="B51" s="66" t="s">
        <v>210</v>
      </c>
      <c r="C51" s="105" t="s">
        <v>190</v>
      </c>
      <c r="D51" s="147" t="s">
        <v>243</v>
      </c>
      <c r="E51" s="148" t="s">
        <v>244</v>
      </c>
      <c r="F51" s="148" t="s">
        <v>245</v>
      </c>
      <c r="G51" s="148" t="s">
        <v>246</v>
      </c>
      <c r="H51" s="148" t="s">
        <v>247</v>
      </c>
      <c r="I51" s="148" t="s">
        <v>248</v>
      </c>
      <c r="J51" s="148" t="s">
        <v>249</v>
      </c>
      <c r="K51" s="148" t="s">
        <v>250</v>
      </c>
      <c r="L51" s="149" t="s">
        <v>251</v>
      </c>
      <c r="M51" s="150" t="s">
        <v>252</v>
      </c>
      <c r="N51" s="151" t="s">
        <v>253</v>
      </c>
      <c r="O51" s="151" t="s">
        <v>254</v>
      </c>
      <c r="P51" s="152" t="s">
        <v>255</v>
      </c>
      <c r="Q51" s="108" t="s">
        <v>190</v>
      </c>
      <c r="R51" s="147" t="s">
        <v>243</v>
      </c>
      <c r="S51" s="148" t="s">
        <v>244</v>
      </c>
      <c r="T51" s="148" t="s">
        <v>245</v>
      </c>
      <c r="U51" s="148" t="s">
        <v>246</v>
      </c>
      <c r="V51" s="148" t="s">
        <v>247</v>
      </c>
      <c r="W51" s="148" t="s">
        <v>248</v>
      </c>
      <c r="X51" s="148" t="s">
        <v>249</v>
      </c>
      <c r="Y51" s="148" t="s">
        <v>250</v>
      </c>
      <c r="Z51" s="149" t="s">
        <v>251</v>
      </c>
      <c r="AA51" s="150" t="s">
        <v>252</v>
      </c>
      <c r="AB51" s="151" t="s">
        <v>253</v>
      </c>
      <c r="AC51" s="151" t="s">
        <v>254</v>
      </c>
      <c r="AD51" s="152" t="s">
        <v>255</v>
      </c>
    </row>
    <row r="52" spans="1:30" ht="12.75">
      <c r="A52" s="66" t="s">
        <v>89</v>
      </c>
      <c r="B52" s="66" t="s">
        <v>211</v>
      </c>
      <c r="C52" s="106">
        <v>3352556436.385</v>
      </c>
      <c r="D52" s="153">
        <v>649630.784</v>
      </c>
      <c r="E52" s="104">
        <v>60856.441</v>
      </c>
      <c r="F52" s="104">
        <v>33781.588</v>
      </c>
      <c r="G52" s="104">
        <v>65783.305</v>
      </c>
      <c r="H52" s="104">
        <v>30524.847</v>
      </c>
      <c r="I52" s="104">
        <v>24963.517</v>
      </c>
      <c r="J52" s="104">
        <v>3901.23</v>
      </c>
      <c r="K52" s="104">
        <v>68325.124</v>
      </c>
      <c r="L52" s="106">
        <v>54567.752</v>
      </c>
      <c r="M52" s="154">
        <v>548400.955</v>
      </c>
      <c r="N52" s="104">
        <v>534313.049</v>
      </c>
      <c r="O52" s="104">
        <v>36862.779</v>
      </c>
      <c r="P52" s="155">
        <v>1078636.324</v>
      </c>
      <c r="Q52" s="109">
        <v>1903700.9361</v>
      </c>
      <c r="R52" s="153">
        <v>348.0905</v>
      </c>
      <c r="S52" s="104">
        <v>10.9929</v>
      </c>
      <c r="T52" s="104">
        <v>3.9629</v>
      </c>
      <c r="U52" s="104">
        <v>0.4958</v>
      </c>
      <c r="V52" s="104">
        <v>32.0453</v>
      </c>
      <c r="W52" s="104">
        <v>28.6387</v>
      </c>
      <c r="X52" s="104">
        <v>2.3117</v>
      </c>
      <c r="Y52" s="104">
        <v>57.2963</v>
      </c>
      <c r="Z52" s="106">
        <v>62.3953</v>
      </c>
      <c r="AA52" s="154">
        <v>1349.1878</v>
      </c>
      <c r="AB52" s="104">
        <v>687.4781</v>
      </c>
      <c r="AC52" s="104">
        <v>15.266</v>
      </c>
      <c r="AD52" s="155">
        <v>468.7059</v>
      </c>
    </row>
    <row r="53" spans="1:30" ht="12.75">
      <c r="A53" s="66" t="s">
        <v>88</v>
      </c>
      <c r="B53" s="66" t="s">
        <v>212</v>
      </c>
      <c r="C53" s="106">
        <v>275101777.948</v>
      </c>
      <c r="D53" s="153">
        <v>30736.075</v>
      </c>
      <c r="E53" s="104">
        <v>1904.011</v>
      </c>
      <c r="F53" s="104">
        <v>246.005</v>
      </c>
      <c r="G53" s="104">
        <v>15.068</v>
      </c>
      <c r="H53" s="104">
        <v>158.743</v>
      </c>
      <c r="I53" s="104">
        <v>5.758</v>
      </c>
      <c r="J53" s="104">
        <v>7.068</v>
      </c>
      <c r="K53" s="104">
        <v>1968.994</v>
      </c>
      <c r="L53" s="106">
        <v>1796.615</v>
      </c>
      <c r="M53" s="154">
        <v>2997.676</v>
      </c>
      <c r="N53" s="104">
        <v>9362.872</v>
      </c>
      <c r="O53" s="104">
        <v>1403.534</v>
      </c>
      <c r="P53" s="155">
        <v>151664.518</v>
      </c>
      <c r="Q53" s="109">
        <v>201618.1597</v>
      </c>
      <c r="R53" s="153">
        <v>16.7089</v>
      </c>
      <c r="S53" s="104">
        <v>0.1827</v>
      </c>
      <c r="T53" s="104">
        <v>0.0113</v>
      </c>
      <c r="U53" s="104">
        <v>0.0001</v>
      </c>
      <c r="V53" s="104">
        <v>0.0301</v>
      </c>
      <c r="W53" s="104">
        <v>0.0023</v>
      </c>
      <c r="X53" s="104">
        <v>0.0021</v>
      </c>
      <c r="Y53" s="104">
        <v>1.4966</v>
      </c>
      <c r="Z53" s="106">
        <v>1.7122</v>
      </c>
      <c r="AA53" s="154">
        <v>4.8023</v>
      </c>
      <c r="AB53" s="104">
        <v>8.6152</v>
      </c>
      <c r="AC53" s="104">
        <v>0.6179</v>
      </c>
      <c r="AD53" s="155">
        <v>45.3375</v>
      </c>
    </row>
    <row r="54" spans="1:30" ht="12.75">
      <c r="A54" s="66" t="s">
        <v>87</v>
      </c>
      <c r="B54" s="66" t="s">
        <v>213</v>
      </c>
      <c r="C54" s="106">
        <v>17663709.809</v>
      </c>
      <c r="D54" s="153">
        <v>5180.099</v>
      </c>
      <c r="E54" s="104">
        <v>1004.716</v>
      </c>
      <c r="F54" s="104">
        <v>2001.013</v>
      </c>
      <c r="G54" s="104">
        <v>13120.579</v>
      </c>
      <c r="H54" s="104">
        <v>605.956</v>
      </c>
      <c r="I54" s="68" t="s">
        <v>42</v>
      </c>
      <c r="J54" s="68" t="s">
        <v>42</v>
      </c>
      <c r="K54" s="68" t="s">
        <v>42</v>
      </c>
      <c r="L54" s="106">
        <v>459.321</v>
      </c>
      <c r="M54" s="154">
        <v>1000.504</v>
      </c>
      <c r="N54" s="104">
        <v>6.555</v>
      </c>
      <c r="O54" s="68" t="s">
        <v>42</v>
      </c>
      <c r="P54" s="155">
        <v>2000.58</v>
      </c>
      <c r="Q54" s="109">
        <v>15170.5978</v>
      </c>
      <c r="R54" s="153">
        <v>0.2752</v>
      </c>
      <c r="S54" s="104">
        <v>0.1679</v>
      </c>
      <c r="T54" s="104">
        <v>0.2825</v>
      </c>
      <c r="U54" s="104">
        <v>0.1472</v>
      </c>
      <c r="V54" s="104">
        <v>0.362</v>
      </c>
      <c r="W54" s="68" t="s">
        <v>42</v>
      </c>
      <c r="X54" s="68" t="s">
        <v>42</v>
      </c>
      <c r="Y54" s="68" t="s">
        <v>42</v>
      </c>
      <c r="Z54" s="106">
        <v>2.5879</v>
      </c>
      <c r="AA54" s="154">
        <v>4.2457</v>
      </c>
      <c r="AB54" s="104">
        <v>0.0115</v>
      </c>
      <c r="AC54" s="68" t="s">
        <v>42</v>
      </c>
      <c r="AD54" s="155">
        <v>1.0395</v>
      </c>
    </row>
    <row r="55" spans="1:30" ht="12.75">
      <c r="A55" s="66" t="s">
        <v>86</v>
      </c>
      <c r="B55" s="66" t="s">
        <v>214</v>
      </c>
      <c r="C55" s="106">
        <v>135237259.198</v>
      </c>
      <c r="D55" s="153">
        <v>4518.651</v>
      </c>
      <c r="E55" s="104">
        <v>34.21</v>
      </c>
      <c r="F55" s="68" t="s">
        <v>42</v>
      </c>
      <c r="G55" s="104">
        <v>1.733</v>
      </c>
      <c r="H55" s="104">
        <v>5.106</v>
      </c>
      <c r="I55" s="104">
        <v>3.97</v>
      </c>
      <c r="J55" s="104">
        <v>0.002</v>
      </c>
      <c r="K55" s="104">
        <v>54.187</v>
      </c>
      <c r="L55" s="106">
        <v>376.572</v>
      </c>
      <c r="M55" s="154">
        <v>2531.491</v>
      </c>
      <c r="N55" s="104">
        <v>635.987</v>
      </c>
      <c r="O55" s="104">
        <v>14.135</v>
      </c>
      <c r="P55" s="155">
        <v>1143.165</v>
      </c>
      <c r="Q55" s="109">
        <v>63066.5971</v>
      </c>
      <c r="R55" s="153">
        <v>1.5705</v>
      </c>
      <c r="S55" s="104">
        <v>0.003</v>
      </c>
      <c r="T55" s="68" t="s">
        <v>42</v>
      </c>
      <c r="U55" s="104">
        <v>0</v>
      </c>
      <c r="V55" s="104">
        <v>0.0019</v>
      </c>
      <c r="W55" s="104">
        <v>0.0011</v>
      </c>
      <c r="X55" s="104">
        <v>0</v>
      </c>
      <c r="Y55" s="104">
        <v>0.034</v>
      </c>
      <c r="Z55" s="106">
        <v>0.5087</v>
      </c>
      <c r="AA55" s="154">
        <v>8.6759</v>
      </c>
      <c r="AB55" s="104">
        <v>0.7129</v>
      </c>
      <c r="AC55" s="104">
        <v>0.0035</v>
      </c>
      <c r="AD55" s="155">
        <v>0.4657</v>
      </c>
    </row>
    <row r="56" spans="1:30" ht="12.75">
      <c r="A56" s="66" t="s">
        <v>85</v>
      </c>
      <c r="B56" s="66" t="s">
        <v>215</v>
      </c>
      <c r="C56" s="106">
        <v>56114227.669</v>
      </c>
      <c r="D56" s="153">
        <v>21.135</v>
      </c>
      <c r="E56" s="104">
        <v>0.45</v>
      </c>
      <c r="F56" s="68" t="s">
        <v>42</v>
      </c>
      <c r="G56" s="104">
        <v>3.301</v>
      </c>
      <c r="H56" s="104">
        <v>256.446</v>
      </c>
      <c r="I56" s="104">
        <v>0.181</v>
      </c>
      <c r="J56" s="68" t="s">
        <v>42</v>
      </c>
      <c r="K56" s="104">
        <v>63.041</v>
      </c>
      <c r="L56" s="106">
        <v>97.228</v>
      </c>
      <c r="M56" s="154">
        <v>875.495</v>
      </c>
      <c r="N56" s="104">
        <v>3086.567</v>
      </c>
      <c r="O56" s="104">
        <v>2.956</v>
      </c>
      <c r="P56" s="155">
        <v>90.195</v>
      </c>
      <c r="Q56" s="109">
        <v>29722.1872</v>
      </c>
      <c r="R56" s="153">
        <v>0.0072</v>
      </c>
      <c r="S56" s="104">
        <v>0.0002</v>
      </c>
      <c r="T56" s="68" t="s">
        <v>42</v>
      </c>
      <c r="U56" s="104">
        <v>0</v>
      </c>
      <c r="V56" s="104">
        <v>0.0811</v>
      </c>
      <c r="W56" s="104">
        <v>0</v>
      </c>
      <c r="X56" s="68" t="s">
        <v>42</v>
      </c>
      <c r="Y56" s="104">
        <v>0.0201</v>
      </c>
      <c r="Z56" s="106">
        <v>0.0481</v>
      </c>
      <c r="AA56" s="154">
        <v>1.0267</v>
      </c>
      <c r="AB56" s="104">
        <v>2.2472</v>
      </c>
      <c r="AC56" s="104">
        <v>0.0067</v>
      </c>
      <c r="AD56" s="155">
        <v>0.0263</v>
      </c>
    </row>
    <row r="57" spans="1:30" ht="12.75">
      <c r="A57" s="66" t="s">
        <v>84</v>
      </c>
      <c r="B57" s="66" t="s">
        <v>216</v>
      </c>
      <c r="C57" s="106">
        <v>749973714.49</v>
      </c>
      <c r="D57" s="153">
        <v>14524.003</v>
      </c>
      <c r="E57" s="104">
        <v>5424.81</v>
      </c>
      <c r="F57" s="104">
        <v>441.893</v>
      </c>
      <c r="G57" s="104">
        <v>595.656</v>
      </c>
      <c r="H57" s="104">
        <v>612.023</v>
      </c>
      <c r="I57" s="104">
        <v>72.846</v>
      </c>
      <c r="J57" s="104">
        <v>8.693</v>
      </c>
      <c r="K57" s="104">
        <v>2270.458</v>
      </c>
      <c r="L57" s="106">
        <v>3232.251</v>
      </c>
      <c r="M57" s="154">
        <v>10861.617</v>
      </c>
      <c r="N57" s="104">
        <v>7772.429</v>
      </c>
      <c r="O57" s="104">
        <v>3346.542</v>
      </c>
      <c r="P57" s="155">
        <v>36849.929</v>
      </c>
      <c r="Q57" s="109">
        <v>314794.9732</v>
      </c>
      <c r="R57" s="153">
        <v>8.7968</v>
      </c>
      <c r="S57" s="104">
        <v>0.8522</v>
      </c>
      <c r="T57" s="104">
        <v>0.0298</v>
      </c>
      <c r="U57" s="104">
        <v>0.0026</v>
      </c>
      <c r="V57" s="104">
        <v>0.12</v>
      </c>
      <c r="W57" s="104">
        <v>0.021</v>
      </c>
      <c r="X57" s="104">
        <v>0.0009</v>
      </c>
      <c r="Y57" s="104">
        <v>1.7419</v>
      </c>
      <c r="Z57" s="106">
        <v>2.583</v>
      </c>
      <c r="AA57" s="154">
        <v>18.3655</v>
      </c>
      <c r="AB57" s="104">
        <v>6.6483</v>
      </c>
      <c r="AC57" s="104">
        <v>1.2809</v>
      </c>
      <c r="AD57" s="155">
        <v>12.5554</v>
      </c>
    </row>
    <row r="58" spans="1:30" ht="12.75">
      <c r="A58" s="66" t="s">
        <v>83</v>
      </c>
      <c r="B58" s="66" t="s">
        <v>217</v>
      </c>
      <c r="C58" s="106">
        <v>9244521.621</v>
      </c>
      <c r="D58" s="153">
        <v>5.449</v>
      </c>
      <c r="E58" s="104">
        <v>810.783</v>
      </c>
      <c r="F58" s="104">
        <v>0.545</v>
      </c>
      <c r="G58" s="68" t="s">
        <v>42</v>
      </c>
      <c r="H58" s="104">
        <v>0.009</v>
      </c>
      <c r="I58" s="68" t="s">
        <v>42</v>
      </c>
      <c r="J58" s="68" t="s">
        <v>42</v>
      </c>
      <c r="K58" s="104">
        <v>3.16</v>
      </c>
      <c r="L58" s="106">
        <v>0.002</v>
      </c>
      <c r="M58" s="154">
        <v>15.864</v>
      </c>
      <c r="N58" s="104">
        <v>13.473</v>
      </c>
      <c r="O58" s="104">
        <v>0.539</v>
      </c>
      <c r="P58" s="155">
        <v>780.346</v>
      </c>
      <c r="Q58" s="109">
        <v>10880.4589</v>
      </c>
      <c r="R58" s="153">
        <v>0.0023</v>
      </c>
      <c r="S58" s="104">
        <v>0.122</v>
      </c>
      <c r="T58" s="104">
        <v>0.0001</v>
      </c>
      <c r="U58" s="68" t="s">
        <v>42</v>
      </c>
      <c r="V58" s="104">
        <v>0</v>
      </c>
      <c r="W58" s="68" t="s">
        <v>42</v>
      </c>
      <c r="X58" s="68" t="s">
        <v>42</v>
      </c>
      <c r="Y58" s="104">
        <v>0.0014</v>
      </c>
      <c r="Z58" s="106">
        <v>0</v>
      </c>
      <c r="AA58" s="154">
        <v>0.0196</v>
      </c>
      <c r="AB58" s="104">
        <v>0.0092</v>
      </c>
      <c r="AC58" s="104">
        <v>0.0001</v>
      </c>
      <c r="AD58" s="155">
        <v>0.6238</v>
      </c>
    </row>
    <row r="59" spans="1:30" ht="12.75">
      <c r="A59" s="66" t="s">
        <v>82</v>
      </c>
      <c r="B59" s="66" t="s">
        <v>218</v>
      </c>
      <c r="C59" s="106">
        <v>62200991.402</v>
      </c>
      <c r="D59" s="153">
        <v>92344.784</v>
      </c>
      <c r="E59" s="68" t="s">
        <v>42</v>
      </c>
      <c r="F59" s="68" t="s">
        <v>42</v>
      </c>
      <c r="G59" s="104">
        <v>3.632</v>
      </c>
      <c r="H59" s="68" t="s">
        <v>42</v>
      </c>
      <c r="I59" s="68" t="s">
        <v>42</v>
      </c>
      <c r="J59" s="68" t="s">
        <v>42</v>
      </c>
      <c r="K59" s="104">
        <v>7.665</v>
      </c>
      <c r="L59" s="106">
        <v>6.027</v>
      </c>
      <c r="M59" s="154">
        <v>577.885</v>
      </c>
      <c r="N59" s="104">
        <v>718.127</v>
      </c>
      <c r="O59" s="68" t="s">
        <v>42</v>
      </c>
      <c r="P59" s="155">
        <v>7236.316</v>
      </c>
      <c r="Q59" s="109">
        <v>14788.1061</v>
      </c>
      <c r="R59" s="153">
        <v>31.2617</v>
      </c>
      <c r="S59" s="68" t="s">
        <v>42</v>
      </c>
      <c r="T59" s="68" t="s">
        <v>42</v>
      </c>
      <c r="U59" s="104">
        <v>0.0036</v>
      </c>
      <c r="V59" s="68" t="s">
        <v>42</v>
      </c>
      <c r="W59" s="68" t="s">
        <v>42</v>
      </c>
      <c r="X59" s="68" t="s">
        <v>42</v>
      </c>
      <c r="Y59" s="104">
        <v>0.0039</v>
      </c>
      <c r="Z59" s="106">
        <v>0.0024</v>
      </c>
      <c r="AA59" s="154">
        <v>0.5465</v>
      </c>
      <c r="AB59" s="104">
        <v>0.7606</v>
      </c>
      <c r="AC59" s="68" t="s">
        <v>42</v>
      </c>
      <c r="AD59" s="155">
        <v>1.0341</v>
      </c>
    </row>
    <row r="60" spans="1:30" ht="12.75">
      <c r="A60" s="66" t="s">
        <v>81</v>
      </c>
      <c r="B60" s="66" t="s">
        <v>219</v>
      </c>
      <c r="C60" s="106">
        <v>15502935.2</v>
      </c>
      <c r="D60" s="153">
        <v>223.391</v>
      </c>
      <c r="E60" s="68" t="s">
        <v>42</v>
      </c>
      <c r="F60" s="68" t="s">
        <v>42</v>
      </c>
      <c r="G60" s="68" t="s">
        <v>42</v>
      </c>
      <c r="H60" s="104">
        <v>724.448</v>
      </c>
      <c r="I60" s="104">
        <v>2629.073</v>
      </c>
      <c r="J60" s="104">
        <v>0.33</v>
      </c>
      <c r="K60" s="104">
        <v>10.886</v>
      </c>
      <c r="L60" s="106">
        <v>9.713</v>
      </c>
      <c r="M60" s="154">
        <v>42088.298</v>
      </c>
      <c r="N60" s="104">
        <v>898.895</v>
      </c>
      <c r="O60" s="104">
        <v>82.337</v>
      </c>
      <c r="P60" s="155">
        <v>24320.276</v>
      </c>
      <c r="Q60" s="109">
        <v>13610.9044</v>
      </c>
      <c r="R60" s="153">
        <v>0.1123</v>
      </c>
      <c r="S60" s="68" t="s">
        <v>42</v>
      </c>
      <c r="T60" s="68" t="s">
        <v>42</v>
      </c>
      <c r="U60" s="68" t="s">
        <v>42</v>
      </c>
      <c r="V60" s="104">
        <v>0.3866</v>
      </c>
      <c r="W60" s="104">
        <v>1.7549</v>
      </c>
      <c r="X60" s="104">
        <v>0.0002</v>
      </c>
      <c r="Y60" s="104">
        <v>0.0281</v>
      </c>
      <c r="Z60" s="106">
        <v>0.0436</v>
      </c>
      <c r="AA60" s="154">
        <v>157.3044</v>
      </c>
      <c r="AB60" s="104">
        <v>4.5771</v>
      </c>
      <c r="AC60" s="104">
        <v>0.1364</v>
      </c>
      <c r="AD60" s="155">
        <v>23.172</v>
      </c>
    </row>
    <row r="61" spans="1:30" ht="12.75">
      <c r="A61" s="66" t="s">
        <v>80</v>
      </c>
      <c r="B61" s="66" t="s">
        <v>220</v>
      </c>
      <c r="C61" s="106">
        <v>187581692.221</v>
      </c>
      <c r="D61" s="153">
        <v>5751.381</v>
      </c>
      <c r="E61" s="104">
        <v>154.546</v>
      </c>
      <c r="F61" s="104">
        <v>307.572</v>
      </c>
      <c r="G61" s="104">
        <v>14031.151</v>
      </c>
      <c r="H61" s="104">
        <v>5803.744</v>
      </c>
      <c r="I61" s="104">
        <v>9812.682</v>
      </c>
      <c r="J61" s="104">
        <v>3738.03</v>
      </c>
      <c r="K61" s="104">
        <v>6398.829</v>
      </c>
      <c r="L61" s="106">
        <v>24961.872</v>
      </c>
      <c r="M61" s="154">
        <v>316088.532</v>
      </c>
      <c r="N61" s="104">
        <v>279630.431</v>
      </c>
      <c r="O61" s="104">
        <v>5368.851</v>
      </c>
      <c r="P61" s="155">
        <v>566227.462</v>
      </c>
      <c r="Q61" s="109">
        <v>104985.5018</v>
      </c>
      <c r="R61" s="153">
        <v>2.9529</v>
      </c>
      <c r="S61" s="104">
        <v>0.0193</v>
      </c>
      <c r="T61" s="104">
        <v>0.0785</v>
      </c>
      <c r="U61" s="104">
        <v>0.0391</v>
      </c>
      <c r="V61" s="104">
        <v>5.1824</v>
      </c>
      <c r="W61" s="104">
        <v>11.5987</v>
      </c>
      <c r="X61" s="104">
        <v>2.2825</v>
      </c>
      <c r="Y61" s="104">
        <v>4.0223</v>
      </c>
      <c r="Z61" s="106">
        <v>25.6671</v>
      </c>
      <c r="AA61" s="154">
        <v>726.8179</v>
      </c>
      <c r="AB61" s="104">
        <v>432.4748</v>
      </c>
      <c r="AC61" s="104">
        <v>2.7996</v>
      </c>
      <c r="AD61" s="155">
        <v>296.8273</v>
      </c>
    </row>
    <row r="62" spans="1:30" ht="12.75">
      <c r="A62" s="66" t="s">
        <v>79</v>
      </c>
      <c r="B62" s="66" t="s">
        <v>221</v>
      </c>
      <c r="C62" s="106">
        <v>278535071.072</v>
      </c>
      <c r="D62" s="153">
        <v>371.426</v>
      </c>
      <c r="E62" s="104">
        <v>1376.254</v>
      </c>
      <c r="F62" s="104">
        <v>1596.416</v>
      </c>
      <c r="G62" s="104">
        <v>2226.105</v>
      </c>
      <c r="H62" s="104">
        <v>34.732</v>
      </c>
      <c r="I62" s="104">
        <v>7.02</v>
      </c>
      <c r="J62" s="104">
        <v>5.375</v>
      </c>
      <c r="K62" s="104">
        <v>866.163</v>
      </c>
      <c r="L62" s="106">
        <v>6282.692</v>
      </c>
      <c r="M62" s="154">
        <v>9675.456</v>
      </c>
      <c r="N62" s="104">
        <v>38369.562</v>
      </c>
      <c r="O62" s="104">
        <v>517.257</v>
      </c>
      <c r="P62" s="155">
        <v>17295.398</v>
      </c>
      <c r="Q62" s="109">
        <v>146921.3098</v>
      </c>
      <c r="R62" s="153">
        <v>0.122</v>
      </c>
      <c r="S62" s="104">
        <v>0.1254</v>
      </c>
      <c r="T62" s="104">
        <v>0.2286</v>
      </c>
      <c r="U62" s="104">
        <v>0.0109</v>
      </c>
      <c r="V62" s="104">
        <v>0.0048</v>
      </c>
      <c r="W62" s="104">
        <v>0.0021</v>
      </c>
      <c r="X62" s="104">
        <v>0.0008</v>
      </c>
      <c r="Y62" s="104">
        <v>0.5254</v>
      </c>
      <c r="Z62" s="106">
        <v>6.0686</v>
      </c>
      <c r="AA62" s="154">
        <v>18.5243</v>
      </c>
      <c r="AB62" s="104">
        <v>27.9889</v>
      </c>
      <c r="AC62" s="104">
        <v>0.1977</v>
      </c>
      <c r="AD62" s="155">
        <v>6.7548</v>
      </c>
    </row>
    <row r="63" spans="1:30" ht="12.75">
      <c r="A63" s="66" t="s">
        <v>78</v>
      </c>
      <c r="B63" s="66" t="s">
        <v>222</v>
      </c>
      <c r="C63" s="106">
        <v>9090990.863</v>
      </c>
      <c r="D63" s="153">
        <v>64.476</v>
      </c>
      <c r="E63" s="104">
        <v>84.508</v>
      </c>
      <c r="F63" s="104">
        <v>686.114</v>
      </c>
      <c r="G63" s="104">
        <v>2166.326</v>
      </c>
      <c r="H63" s="68" t="s">
        <v>42</v>
      </c>
      <c r="I63" s="104">
        <v>0.039</v>
      </c>
      <c r="J63" s="68" t="s">
        <v>42</v>
      </c>
      <c r="K63" s="104">
        <v>0.112</v>
      </c>
      <c r="L63" s="106">
        <v>0.074</v>
      </c>
      <c r="M63" s="154">
        <v>553.56</v>
      </c>
      <c r="N63" s="104">
        <v>80.221</v>
      </c>
      <c r="O63" s="104">
        <v>0.012</v>
      </c>
      <c r="P63" s="155">
        <v>130.562</v>
      </c>
      <c r="Q63" s="109">
        <v>11580.7204</v>
      </c>
      <c r="R63" s="153">
        <v>0.038</v>
      </c>
      <c r="S63" s="104">
        <v>0.0149</v>
      </c>
      <c r="T63" s="104">
        <v>0.1105</v>
      </c>
      <c r="U63" s="104">
        <v>0.0027</v>
      </c>
      <c r="V63" s="68" t="s">
        <v>42</v>
      </c>
      <c r="W63" s="104">
        <v>0</v>
      </c>
      <c r="X63" s="68" t="s">
        <v>42</v>
      </c>
      <c r="Y63" s="104">
        <v>0.0001</v>
      </c>
      <c r="Z63" s="106">
        <v>0.0001</v>
      </c>
      <c r="AA63" s="154">
        <v>2.3216</v>
      </c>
      <c r="AB63" s="104">
        <v>0.1437</v>
      </c>
      <c r="AC63" s="104">
        <v>0</v>
      </c>
      <c r="AD63" s="155">
        <v>0.0461</v>
      </c>
    </row>
    <row r="64" spans="1:30" ht="12.75">
      <c r="A64" s="66" t="s">
        <v>77</v>
      </c>
      <c r="B64" s="66" t="s">
        <v>223</v>
      </c>
      <c r="C64" s="106">
        <v>250287114.7</v>
      </c>
      <c r="D64" s="153">
        <v>914.854</v>
      </c>
      <c r="E64" s="104">
        <v>532.897</v>
      </c>
      <c r="F64" s="104">
        <v>3209.479</v>
      </c>
      <c r="G64" s="104">
        <v>21092.802</v>
      </c>
      <c r="H64" s="104">
        <v>6786.431</v>
      </c>
      <c r="I64" s="104">
        <v>409.717</v>
      </c>
      <c r="J64" s="104">
        <v>121.001</v>
      </c>
      <c r="K64" s="104">
        <v>51596.818</v>
      </c>
      <c r="L64" s="106">
        <v>41.774</v>
      </c>
      <c r="M64" s="154">
        <v>64045.369</v>
      </c>
      <c r="N64" s="104">
        <v>23005.712</v>
      </c>
      <c r="O64" s="104">
        <v>291.181</v>
      </c>
      <c r="P64" s="155">
        <v>33804.73</v>
      </c>
      <c r="Q64" s="109">
        <v>92038.0042</v>
      </c>
      <c r="R64" s="153">
        <v>0.3602</v>
      </c>
      <c r="S64" s="104">
        <v>0.0717</v>
      </c>
      <c r="T64" s="104">
        <v>0.3457</v>
      </c>
      <c r="U64" s="104">
        <v>0.1405</v>
      </c>
      <c r="V64" s="104">
        <v>2.6707</v>
      </c>
      <c r="W64" s="104">
        <v>0.2228</v>
      </c>
      <c r="X64" s="104">
        <v>0.0179</v>
      </c>
      <c r="Y64" s="104">
        <v>45.722</v>
      </c>
      <c r="Z64" s="106">
        <v>0.0186</v>
      </c>
      <c r="AA64" s="154">
        <v>200.9055</v>
      </c>
      <c r="AB64" s="104">
        <v>33.5971</v>
      </c>
      <c r="AC64" s="104">
        <v>0.1092</v>
      </c>
      <c r="AD64" s="155">
        <v>13.8968</v>
      </c>
    </row>
    <row r="65" spans="1:30" ht="12.75">
      <c r="A65" s="66" t="s">
        <v>76</v>
      </c>
      <c r="B65" s="66" t="s">
        <v>224</v>
      </c>
      <c r="C65" s="106">
        <v>1111665.231</v>
      </c>
      <c r="D65" s="156" t="s">
        <v>42</v>
      </c>
      <c r="E65" s="68" t="s">
        <v>42</v>
      </c>
      <c r="F65" s="68" t="s">
        <v>42</v>
      </c>
      <c r="G65" s="68" t="s">
        <v>42</v>
      </c>
      <c r="H65" s="104">
        <v>0.074</v>
      </c>
      <c r="I65" s="104">
        <v>5.542</v>
      </c>
      <c r="J65" s="68" t="s">
        <v>42</v>
      </c>
      <c r="K65" s="68" t="s">
        <v>42</v>
      </c>
      <c r="L65" s="157" t="s">
        <v>42</v>
      </c>
      <c r="M65" s="154">
        <v>34.902</v>
      </c>
      <c r="N65" s="104">
        <v>14.836</v>
      </c>
      <c r="O65" s="68" t="s">
        <v>42</v>
      </c>
      <c r="P65" s="155">
        <v>10.528</v>
      </c>
      <c r="Q65" s="109">
        <v>760.2551</v>
      </c>
      <c r="R65" s="156" t="s">
        <v>42</v>
      </c>
      <c r="S65" s="68" t="s">
        <v>42</v>
      </c>
      <c r="T65" s="68" t="s">
        <v>42</v>
      </c>
      <c r="U65" s="68" t="s">
        <v>42</v>
      </c>
      <c r="V65" s="104">
        <v>0</v>
      </c>
      <c r="W65" s="104">
        <v>0.0021</v>
      </c>
      <c r="X65" s="68" t="s">
        <v>42</v>
      </c>
      <c r="Y65" s="68" t="s">
        <v>42</v>
      </c>
      <c r="Z65" s="157" t="s">
        <v>42</v>
      </c>
      <c r="AA65" s="154">
        <v>0.0195</v>
      </c>
      <c r="AB65" s="104">
        <v>0.0134</v>
      </c>
      <c r="AC65" s="68" t="s">
        <v>42</v>
      </c>
      <c r="AD65" s="155">
        <v>0.0023</v>
      </c>
    </row>
    <row r="66" spans="1:30" ht="12.75">
      <c r="A66" s="66" t="s">
        <v>75</v>
      </c>
      <c r="B66" s="66" t="s">
        <v>225</v>
      </c>
      <c r="C66" s="106">
        <v>8324384.699</v>
      </c>
      <c r="D66" s="153">
        <v>19.761</v>
      </c>
      <c r="E66" s="104">
        <v>372.05</v>
      </c>
      <c r="F66" s="104">
        <v>1.751</v>
      </c>
      <c r="G66" s="104">
        <v>4.189</v>
      </c>
      <c r="H66" s="104">
        <v>0.028</v>
      </c>
      <c r="I66" s="104">
        <v>0.002</v>
      </c>
      <c r="J66" s="104">
        <v>0.058</v>
      </c>
      <c r="K66" s="104">
        <v>24.793</v>
      </c>
      <c r="L66" s="106">
        <v>72.993</v>
      </c>
      <c r="M66" s="154">
        <v>1349.107</v>
      </c>
      <c r="N66" s="104">
        <v>1732.621</v>
      </c>
      <c r="O66" s="104">
        <v>62.226</v>
      </c>
      <c r="P66" s="155">
        <v>807.111</v>
      </c>
      <c r="Q66" s="109">
        <v>16056.0501</v>
      </c>
      <c r="R66" s="153">
        <v>0.0077</v>
      </c>
      <c r="S66" s="104">
        <v>0.1012</v>
      </c>
      <c r="T66" s="104">
        <v>0.0003</v>
      </c>
      <c r="U66" s="104">
        <v>0</v>
      </c>
      <c r="V66" s="104">
        <v>0</v>
      </c>
      <c r="W66" s="104">
        <v>0</v>
      </c>
      <c r="X66" s="104">
        <v>0</v>
      </c>
      <c r="Y66" s="104">
        <v>0.014</v>
      </c>
      <c r="Z66" s="106">
        <v>0.0397</v>
      </c>
      <c r="AA66" s="154">
        <v>2.6122</v>
      </c>
      <c r="AB66" s="104">
        <v>2.2631</v>
      </c>
      <c r="AC66" s="104">
        <v>0.0169</v>
      </c>
      <c r="AD66" s="155">
        <v>0.4935</v>
      </c>
    </row>
    <row r="67" spans="1:30" ht="12.75">
      <c r="A67" s="66" t="s">
        <v>74</v>
      </c>
      <c r="B67" s="66" t="s">
        <v>226</v>
      </c>
      <c r="C67" s="106">
        <v>15409304.077</v>
      </c>
      <c r="D67" s="153">
        <v>14029.56</v>
      </c>
      <c r="E67" s="104">
        <v>24723.437</v>
      </c>
      <c r="F67" s="104">
        <v>935.507</v>
      </c>
      <c r="G67" s="104">
        <v>1.423</v>
      </c>
      <c r="H67" s="68" t="s">
        <v>42</v>
      </c>
      <c r="I67" s="68" t="s">
        <v>42</v>
      </c>
      <c r="J67" s="68" t="s">
        <v>42</v>
      </c>
      <c r="K67" s="104">
        <v>10.744</v>
      </c>
      <c r="L67" s="106">
        <v>55.757</v>
      </c>
      <c r="M67" s="154">
        <v>2434.656</v>
      </c>
      <c r="N67" s="104">
        <v>522.708</v>
      </c>
      <c r="O67" s="104">
        <v>11.969</v>
      </c>
      <c r="P67" s="155">
        <v>364.213</v>
      </c>
      <c r="Q67" s="109">
        <v>19079.8271</v>
      </c>
      <c r="R67" s="153">
        <v>9.1424</v>
      </c>
      <c r="S67" s="104">
        <v>5.2345</v>
      </c>
      <c r="T67" s="104">
        <v>0.1926</v>
      </c>
      <c r="U67" s="104">
        <v>0.0005</v>
      </c>
      <c r="V67" s="68" t="s">
        <v>42</v>
      </c>
      <c r="W67" s="68" t="s">
        <v>42</v>
      </c>
      <c r="X67" s="68" t="s">
        <v>42</v>
      </c>
      <c r="Y67" s="104">
        <v>0.0079</v>
      </c>
      <c r="Z67" s="106">
        <v>0.2781</v>
      </c>
      <c r="AA67" s="154">
        <v>7.1384</v>
      </c>
      <c r="AB67" s="104">
        <v>0.6108</v>
      </c>
      <c r="AC67" s="104">
        <v>0.0031</v>
      </c>
      <c r="AD67" s="155">
        <v>0.101</v>
      </c>
    </row>
    <row r="68" spans="1:30" ht="12.75">
      <c r="A68" s="66" t="s">
        <v>72</v>
      </c>
      <c r="B68" s="66" t="s">
        <v>227</v>
      </c>
      <c r="C68" s="106">
        <v>11766780.652</v>
      </c>
      <c r="D68" s="153">
        <v>226.898</v>
      </c>
      <c r="E68" s="104">
        <v>14.977</v>
      </c>
      <c r="F68" s="104">
        <v>89.946</v>
      </c>
      <c r="G68" s="104">
        <v>215.778</v>
      </c>
      <c r="H68" s="104">
        <v>1.404</v>
      </c>
      <c r="I68" s="104">
        <v>1.407</v>
      </c>
      <c r="J68" s="68" t="s">
        <v>42</v>
      </c>
      <c r="K68" s="104">
        <v>60.781</v>
      </c>
      <c r="L68" s="106">
        <v>25.045</v>
      </c>
      <c r="M68" s="154">
        <v>56.593</v>
      </c>
      <c r="N68" s="104">
        <v>210.83</v>
      </c>
      <c r="O68" s="104">
        <v>920.382</v>
      </c>
      <c r="P68" s="155">
        <v>1163.159</v>
      </c>
      <c r="Q68" s="109">
        <v>7302.4591</v>
      </c>
      <c r="R68" s="153">
        <v>0.0739</v>
      </c>
      <c r="S68" s="104">
        <v>0.0012</v>
      </c>
      <c r="T68" s="104">
        <v>0.013</v>
      </c>
      <c r="U68" s="104">
        <v>0.0012</v>
      </c>
      <c r="V68" s="104">
        <v>0.001</v>
      </c>
      <c r="W68" s="104">
        <v>0.0005</v>
      </c>
      <c r="X68" s="68" t="s">
        <v>42</v>
      </c>
      <c r="Y68" s="104">
        <v>0.0258</v>
      </c>
      <c r="Z68" s="106">
        <v>0.0063</v>
      </c>
      <c r="AA68" s="154">
        <v>0.0762</v>
      </c>
      <c r="AB68" s="104">
        <v>0.099</v>
      </c>
      <c r="AC68" s="104">
        <v>0.5579</v>
      </c>
      <c r="AD68" s="155">
        <v>0.2195</v>
      </c>
    </row>
    <row r="69" spans="1:30" ht="12.75">
      <c r="A69" s="66" t="s">
        <v>71</v>
      </c>
      <c r="B69" s="66" t="s">
        <v>228</v>
      </c>
      <c r="C69" s="106">
        <v>81842215.662</v>
      </c>
      <c r="D69" s="153">
        <v>14774.772</v>
      </c>
      <c r="E69" s="68" t="s">
        <v>42</v>
      </c>
      <c r="F69" s="68" t="s">
        <v>42</v>
      </c>
      <c r="G69" s="104">
        <v>2098.99</v>
      </c>
      <c r="H69" s="68" t="s">
        <v>42</v>
      </c>
      <c r="I69" s="68" t="s">
        <v>42</v>
      </c>
      <c r="J69" s="68" t="s">
        <v>42</v>
      </c>
      <c r="K69" s="68" t="s">
        <v>42</v>
      </c>
      <c r="L69" s="106">
        <v>2357.3</v>
      </c>
      <c r="M69" s="154">
        <v>17904.741</v>
      </c>
      <c r="N69" s="104">
        <v>180.007</v>
      </c>
      <c r="O69" s="104">
        <v>2.019</v>
      </c>
      <c r="P69" s="155">
        <v>74.419</v>
      </c>
      <c r="Q69" s="109">
        <v>39017.4666</v>
      </c>
      <c r="R69" s="153">
        <v>8.2833</v>
      </c>
      <c r="S69" s="68" t="s">
        <v>42</v>
      </c>
      <c r="T69" s="68" t="s">
        <v>42</v>
      </c>
      <c r="U69" s="104">
        <v>0.0178</v>
      </c>
      <c r="V69" s="68" t="s">
        <v>42</v>
      </c>
      <c r="W69" s="68" t="s">
        <v>42</v>
      </c>
      <c r="X69" s="68" t="s">
        <v>42</v>
      </c>
      <c r="Y69" s="68" t="s">
        <v>42</v>
      </c>
      <c r="Z69" s="106">
        <v>5.1634</v>
      </c>
      <c r="AA69" s="154">
        <v>89.3008</v>
      </c>
      <c r="AB69" s="104">
        <v>0.2372</v>
      </c>
      <c r="AC69" s="104">
        <v>0.0005</v>
      </c>
      <c r="AD69" s="155">
        <v>0.0214</v>
      </c>
    </row>
    <row r="70" spans="1:30" ht="12.75">
      <c r="A70" s="66" t="s">
        <v>70</v>
      </c>
      <c r="B70" s="66" t="s">
        <v>229</v>
      </c>
      <c r="C70" s="106">
        <v>1193245.815</v>
      </c>
      <c r="D70" s="156" t="s">
        <v>42</v>
      </c>
      <c r="E70" s="68" t="s">
        <v>42</v>
      </c>
      <c r="F70" s="68" t="s">
        <v>42</v>
      </c>
      <c r="G70" s="68" t="s">
        <v>42</v>
      </c>
      <c r="H70" s="68" t="s">
        <v>42</v>
      </c>
      <c r="I70" s="68" t="s">
        <v>42</v>
      </c>
      <c r="J70" s="68" t="s">
        <v>42</v>
      </c>
      <c r="K70" s="68" t="s">
        <v>42</v>
      </c>
      <c r="L70" s="157" t="s">
        <v>42</v>
      </c>
      <c r="M70" s="158" t="s">
        <v>42</v>
      </c>
      <c r="N70" s="68" t="s">
        <v>42</v>
      </c>
      <c r="O70" s="68" t="s">
        <v>42</v>
      </c>
      <c r="P70" s="159" t="s">
        <v>42</v>
      </c>
      <c r="Q70" s="109">
        <v>519.112</v>
      </c>
      <c r="R70" s="156" t="s">
        <v>42</v>
      </c>
      <c r="S70" s="68" t="s">
        <v>42</v>
      </c>
      <c r="T70" s="68" t="s">
        <v>42</v>
      </c>
      <c r="U70" s="68" t="s">
        <v>42</v>
      </c>
      <c r="V70" s="68" t="s">
        <v>42</v>
      </c>
      <c r="W70" s="68" t="s">
        <v>42</v>
      </c>
      <c r="X70" s="68" t="s">
        <v>42</v>
      </c>
      <c r="Y70" s="68" t="s">
        <v>42</v>
      </c>
      <c r="Z70" s="157" t="s">
        <v>42</v>
      </c>
      <c r="AA70" s="158" t="s">
        <v>42</v>
      </c>
      <c r="AB70" s="68" t="s">
        <v>42</v>
      </c>
      <c r="AC70" s="68" t="s">
        <v>42</v>
      </c>
      <c r="AD70" s="159" t="s">
        <v>42</v>
      </c>
    </row>
    <row r="71" spans="1:30" ht="12.75">
      <c r="A71" s="66" t="s">
        <v>73</v>
      </c>
      <c r="B71" s="66" t="s">
        <v>230</v>
      </c>
      <c r="C71" s="106">
        <v>434339147.015</v>
      </c>
      <c r="D71" s="153">
        <v>151924.136</v>
      </c>
      <c r="E71" s="104">
        <v>4839.687</v>
      </c>
      <c r="F71" s="104">
        <v>287.161</v>
      </c>
      <c r="G71" s="104">
        <v>94.24</v>
      </c>
      <c r="H71" s="104">
        <v>537.192</v>
      </c>
      <c r="I71" s="104">
        <v>3022.223</v>
      </c>
      <c r="J71" s="104">
        <v>3.78</v>
      </c>
      <c r="K71" s="104">
        <v>4443.349</v>
      </c>
      <c r="L71" s="106">
        <v>11141.038</v>
      </c>
      <c r="M71" s="154">
        <v>65570.11</v>
      </c>
      <c r="N71" s="104">
        <v>157033.887</v>
      </c>
      <c r="O71" s="104">
        <v>21501.824</v>
      </c>
      <c r="P71" s="155">
        <v>208429.207</v>
      </c>
      <c r="Q71" s="109">
        <v>350918.437</v>
      </c>
      <c r="R71" s="153">
        <v>68.0237</v>
      </c>
      <c r="S71" s="104">
        <v>0.9088</v>
      </c>
      <c r="T71" s="104">
        <v>0.0139</v>
      </c>
      <c r="U71" s="104">
        <v>0.0009</v>
      </c>
      <c r="V71" s="104">
        <v>0.1455</v>
      </c>
      <c r="W71" s="104">
        <v>0.821</v>
      </c>
      <c r="X71" s="104">
        <v>0.0009</v>
      </c>
      <c r="Y71" s="104">
        <v>3.3343</v>
      </c>
      <c r="Z71" s="106">
        <v>5.5041</v>
      </c>
      <c r="AA71" s="154">
        <v>85.5078</v>
      </c>
      <c r="AB71" s="104">
        <v>156.5159</v>
      </c>
      <c r="AC71" s="104">
        <v>8.2122</v>
      </c>
      <c r="AD71" s="155">
        <v>50.6259</v>
      </c>
    </row>
    <row r="72" spans="1:30" ht="12.75">
      <c r="A72" s="66" t="s">
        <v>69</v>
      </c>
      <c r="B72" s="66" t="s">
        <v>231</v>
      </c>
      <c r="C72" s="106">
        <v>105903583.05</v>
      </c>
      <c r="D72" s="153">
        <v>1204.175</v>
      </c>
      <c r="E72" s="104">
        <v>3572.114</v>
      </c>
      <c r="F72" s="104">
        <v>202.052</v>
      </c>
      <c r="G72" s="104">
        <v>30.304</v>
      </c>
      <c r="H72" s="104">
        <v>0.628</v>
      </c>
      <c r="I72" s="104">
        <v>24.126</v>
      </c>
      <c r="J72" s="104">
        <v>11.508</v>
      </c>
      <c r="K72" s="104">
        <v>184.681</v>
      </c>
      <c r="L72" s="106">
        <v>205.542</v>
      </c>
      <c r="M72" s="154">
        <v>1293.998</v>
      </c>
      <c r="N72" s="104">
        <v>1900.548</v>
      </c>
      <c r="O72" s="104">
        <v>106.379</v>
      </c>
      <c r="P72" s="155">
        <v>3356.894</v>
      </c>
      <c r="Q72" s="109">
        <v>51739.8283</v>
      </c>
      <c r="R72" s="153">
        <v>0.3715</v>
      </c>
      <c r="S72" s="104">
        <v>0.5469</v>
      </c>
      <c r="T72" s="104">
        <v>0.0146</v>
      </c>
      <c r="U72" s="104">
        <v>0.0001</v>
      </c>
      <c r="V72" s="104">
        <v>0.0001</v>
      </c>
      <c r="W72" s="104">
        <v>0.0063</v>
      </c>
      <c r="X72" s="104">
        <v>0.0053</v>
      </c>
      <c r="Y72" s="104">
        <v>0.0878</v>
      </c>
      <c r="Z72" s="106">
        <v>0.1108</v>
      </c>
      <c r="AA72" s="154">
        <v>2.3437</v>
      </c>
      <c r="AB72" s="104">
        <v>2.0807</v>
      </c>
      <c r="AC72" s="104">
        <v>0.0287</v>
      </c>
      <c r="AD72" s="155">
        <v>1.0251</v>
      </c>
    </row>
    <row r="73" spans="1:30" ht="12.75">
      <c r="A73" s="66" t="s">
        <v>68</v>
      </c>
      <c r="B73" s="66" t="s">
        <v>232</v>
      </c>
      <c r="C73" s="106">
        <v>165861075.944</v>
      </c>
      <c r="D73" s="153">
        <v>305774.656</v>
      </c>
      <c r="E73" s="104">
        <v>10064.353</v>
      </c>
      <c r="F73" s="104">
        <v>1330.168</v>
      </c>
      <c r="G73" s="104">
        <v>242.168</v>
      </c>
      <c r="H73" s="104">
        <v>17.24</v>
      </c>
      <c r="I73" s="104">
        <v>0.647</v>
      </c>
      <c r="J73" s="104">
        <v>0.543</v>
      </c>
      <c r="K73" s="104">
        <v>192.145</v>
      </c>
      <c r="L73" s="106">
        <v>966.093</v>
      </c>
      <c r="M73" s="154">
        <v>2551.434</v>
      </c>
      <c r="N73" s="104">
        <v>41.562</v>
      </c>
      <c r="O73" s="104">
        <v>0.685</v>
      </c>
      <c r="P73" s="155">
        <v>9449.956</v>
      </c>
      <c r="Q73" s="109">
        <v>91001.2609</v>
      </c>
      <c r="R73" s="153">
        <v>196.2268</v>
      </c>
      <c r="S73" s="104">
        <v>1.7734</v>
      </c>
      <c r="T73" s="104">
        <v>0.1606</v>
      </c>
      <c r="U73" s="104">
        <v>0.0708</v>
      </c>
      <c r="V73" s="104">
        <v>0.0067</v>
      </c>
      <c r="W73" s="104">
        <v>0.0006</v>
      </c>
      <c r="X73" s="104">
        <v>0.0005</v>
      </c>
      <c r="Y73" s="104">
        <v>0.0677</v>
      </c>
      <c r="Z73" s="106">
        <v>4.4848</v>
      </c>
      <c r="AA73" s="154">
        <v>7.6673</v>
      </c>
      <c r="AB73" s="104">
        <v>0.0499</v>
      </c>
      <c r="AC73" s="104">
        <v>0.0003</v>
      </c>
      <c r="AD73" s="155">
        <v>5.9583</v>
      </c>
    </row>
    <row r="74" spans="1:30" ht="12.75">
      <c r="A74" s="66" t="s">
        <v>67</v>
      </c>
      <c r="B74" s="66" t="s">
        <v>233</v>
      </c>
      <c r="C74" s="106">
        <v>40790904.709</v>
      </c>
      <c r="D74" s="153">
        <v>3219.925</v>
      </c>
      <c r="E74" s="104">
        <v>493.205</v>
      </c>
      <c r="F74" s="104">
        <v>112.75</v>
      </c>
      <c r="G74" s="68" t="s">
        <v>42</v>
      </c>
      <c r="H74" s="104">
        <v>14920.377</v>
      </c>
      <c r="I74" s="104">
        <v>8713.313</v>
      </c>
      <c r="J74" s="68" t="s">
        <v>42</v>
      </c>
      <c r="K74" s="104">
        <v>0.337</v>
      </c>
      <c r="L74" s="106">
        <v>389.864</v>
      </c>
      <c r="M74" s="154">
        <v>3964.828</v>
      </c>
      <c r="N74" s="104">
        <v>4656.747</v>
      </c>
      <c r="O74" s="104">
        <v>3104.559</v>
      </c>
      <c r="P74" s="155">
        <v>8903.903</v>
      </c>
      <c r="Q74" s="109">
        <v>25510.7332</v>
      </c>
      <c r="R74" s="153">
        <v>1.2593</v>
      </c>
      <c r="S74" s="104">
        <v>0.0284</v>
      </c>
      <c r="T74" s="104">
        <v>0.0094</v>
      </c>
      <c r="U74" s="68" t="s">
        <v>42</v>
      </c>
      <c r="V74" s="104">
        <v>23.0368</v>
      </c>
      <c r="W74" s="104">
        <v>14.1762</v>
      </c>
      <c r="X74" s="68" t="s">
        <v>42</v>
      </c>
      <c r="Y74" s="104">
        <v>0.0001</v>
      </c>
      <c r="Z74" s="106">
        <v>0.8486</v>
      </c>
      <c r="AA74" s="154">
        <v>5.8422</v>
      </c>
      <c r="AB74" s="104">
        <v>5.9029</v>
      </c>
      <c r="AC74" s="104">
        <v>1.2459</v>
      </c>
      <c r="AD74" s="155">
        <v>4.0994</v>
      </c>
    </row>
    <row r="75" spans="1:30" ht="12.75">
      <c r="A75" s="66" t="s">
        <v>66</v>
      </c>
      <c r="B75" s="66" t="s">
        <v>234</v>
      </c>
      <c r="C75" s="106">
        <v>47475807.084</v>
      </c>
      <c r="D75" s="153">
        <v>1867.753</v>
      </c>
      <c r="E75" s="104">
        <v>3880.29</v>
      </c>
      <c r="F75" s="104">
        <v>19015.832</v>
      </c>
      <c r="G75" s="104">
        <v>8129.588</v>
      </c>
      <c r="H75" s="68" t="s">
        <v>42</v>
      </c>
      <c r="I75" s="104">
        <v>0.934</v>
      </c>
      <c r="J75" s="104">
        <v>0.014</v>
      </c>
      <c r="K75" s="104">
        <v>17.479</v>
      </c>
      <c r="L75" s="106">
        <v>58.556</v>
      </c>
      <c r="M75" s="154">
        <v>367.873</v>
      </c>
      <c r="N75" s="104">
        <v>7.632</v>
      </c>
      <c r="O75" s="68" t="s">
        <v>42</v>
      </c>
      <c r="P75" s="155">
        <v>100.562</v>
      </c>
      <c r="Q75" s="109">
        <v>22136.5239</v>
      </c>
      <c r="R75" s="153">
        <v>1.587</v>
      </c>
      <c r="S75" s="104">
        <v>0.5784</v>
      </c>
      <c r="T75" s="104">
        <v>2.0725</v>
      </c>
      <c r="U75" s="104">
        <v>0.0428</v>
      </c>
      <c r="V75" s="68" t="s">
        <v>42</v>
      </c>
      <c r="W75" s="104">
        <v>0.0004</v>
      </c>
      <c r="X75" s="104">
        <v>0</v>
      </c>
      <c r="Y75" s="104">
        <v>0.0188</v>
      </c>
      <c r="Z75" s="106">
        <v>0.1694</v>
      </c>
      <c r="AA75" s="154">
        <v>2.9876</v>
      </c>
      <c r="AB75" s="104">
        <v>0.0096</v>
      </c>
      <c r="AC75" s="68" t="s">
        <v>42</v>
      </c>
      <c r="AD75" s="155">
        <v>0.1616</v>
      </c>
    </row>
    <row r="76" spans="1:30" ht="12.75">
      <c r="A76" s="66" t="s">
        <v>65</v>
      </c>
      <c r="B76" s="66" t="s">
        <v>235</v>
      </c>
      <c r="C76" s="106">
        <v>25751445.171</v>
      </c>
      <c r="D76" s="153">
        <v>13.68</v>
      </c>
      <c r="E76" s="104">
        <v>1524.458</v>
      </c>
      <c r="F76" s="104">
        <v>3258.426</v>
      </c>
      <c r="G76" s="104">
        <v>1690.905</v>
      </c>
      <c r="H76" s="68" t="s">
        <v>42</v>
      </c>
      <c r="I76" s="68" t="s">
        <v>42</v>
      </c>
      <c r="J76" s="68" t="s">
        <v>42</v>
      </c>
      <c r="K76" s="104">
        <v>13.374</v>
      </c>
      <c r="L76" s="106">
        <v>6.145</v>
      </c>
      <c r="M76" s="154">
        <v>172.118</v>
      </c>
      <c r="N76" s="104">
        <v>175.444</v>
      </c>
      <c r="O76" s="104">
        <v>48.797</v>
      </c>
      <c r="P76" s="155">
        <v>359.003</v>
      </c>
      <c r="Q76" s="109">
        <v>18262.4483</v>
      </c>
      <c r="R76" s="153">
        <v>0.0062</v>
      </c>
      <c r="S76" s="104">
        <v>0.257</v>
      </c>
      <c r="T76" s="104">
        <v>0.37</v>
      </c>
      <c r="U76" s="104">
        <v>0.0128</v>
      </c>
      <c r="V76" s="68" t="s">
        <v>42</v>
      </c>
      <c r="W76" s="68" t="s">
        <v>42</v>
      </c>
      <c r="X76" s="68" t="s">
        <v>42</v>
      </c>
      <c r="Y76" s="104">
        <v>0.0081</v>
      </c>
      <c r="Z76" s="106">
        <v>0.0005</v>
      </c>
      <c r="AA76" s="154">
        <v>0.454</v>
      </c>
      <c r="AB76" s="104">
        <v>0.1307</v>
      </c>
      <c r="AC76" s="104">
        <v>0.0241</v>
      </c>
      <c r="AD76" s="155">
        <v>0.1092</v>
      </c>
    </row>
    <row r="77" spans="1:30" ht="12.75">
      <c r="A77" s="66" t="s">
        <v>64</v>
      </c>
      <c r="B77" s="66" t="s">
        <v>236</v>
      </c>
      <c r="C77" s="106">
        <v>64043610.047</v>
      </c>
      <c r="D77" s="153">
        <v>24.273</v>
      </c>
      <c r="E77" s="104">
        <v>12.501</v>
      </c>
      <c r="F77" s="104">
        <v>5.214</v>
      </c>
      <c r="G77" s="104">
        <v>0.764</v>
      </c>
      <c r="H77" s="68" t="s">
        <v>42</v>
      </c>
      <c r="I77" s="104">
        <v>0.155</v>
      </c>
      <c r="J77" s="104">
        <v>0.388</v>
      </c>
      <c r="K77" s="104">
        <v>2.1</v>
      </c>
      <c r="L77" s="106">
        <v>786.072</v>
      </c>
      <c r="M77" s="154">
        <v>278.698</v>
      </c>
      <c r="N77" s="104">
        <v>69.224</v>
      </c>
      <c r="O77" s="104">
        <v>0.42</v>
      </c>
      <c r="P77" s="155">
        <v>500.659</v>
      </c>
      <c r="Q77" s="109">
        <v>38439.4203</v>
      </c>
      <c r="R77" s="153">
        <v>0.0037</v>
      </c>
      <c r="S77" s="104">
        <v>0.0001</v>
      </c>
      <c r="T77" s="104">
        <v>0.0002</v>
      </c>
      <c r="U77" s="104">
        <v>0</v>
      </c>
      <c r="V77" s="68" t="s">
        <v>42</v>
      </c>
      <c r="W77" s="104">
        <v>0</v>
      </c>
      <c r="X77" s="104">
        <v>0</v>
      </c>
      <c r="Y77" s="104">
        <v>0.001</v>
      </c>
      <c r="Z77" s="106">
        <v>5.921</v>
      </c>
      <c r="AA77" s="154">
        <v>0.5851</v>
      </c>
      <c r="AB77" s="104">
        <v>0.0595</v>
      </c>
      <c r="AC77" s="104">
        <v>0.0002</v>
      </c>
      <c r="AD77" s="155">
        <v>0.1339</v>
      </c>
    </row>
    <row r="78" spans="1:30" ht="12.75">
      <c r="A78" s="66" t="s">
        <v>63</v>
      </c>
      <c r="B78" s="66" t="s">
        <v>237</v>
      </c>
      <c r="C78" s="106">
        <v>35854426.098</v>
      </c>
      <c r="D78" s="156" t="s">
        <v>42</v>
      </c>
      <c r="E78" s="104">
        <v>5.815</v>
      </c>
      <c r="F78" s="68" t="s">
        <v>42</v>
      </c>
      <c r="G78" s="68" t="s">
        <v>42</v>
      </c>
      <c r="H78" s="68" t="s">
        <v>42</v>
      </c>
      <c r="I78" s="68" t="s">
        <v>42</v>
      </c>
      <c r="J78" s="68" t="s">
        <v>42</v>
      </c>
      <c r="K78" s="104">
        <v>1.679</v>
      </c>
      <c r="L78" s="157" t="s">
        <v>42</v>
      </c>
      <c r="M78" s="154">
        <v>76.788</v>
      </c>
      <c r="N78" s="104">
        <v>66.39</v>
      </c>
      <c r="O78" s="104">
        <v>4.798</v>
      </c>
      <c r="P78" s="155">
        <v>19.108</v>
      </c>
      <c r="Q78" s="109">
        <v>30385.036</v>
      </c>
      <c r="R78" s="156" t="s">
        <v>42</v>
      </c>
      <c r="S78" s="104">
        <v>0.0005</v>
      </c>
      <c r="T78" s="68" t="s">
        <v>42</v>
      </c>
      <c r="U78" s="68" t="s">
        <v>42</v>
      </c>
      <c r="V78" s="68" t="s">
        <v>42</v>
      </c>
      <c r="W78" s="68" t="s">
        <v>42</v>
      </c>
      <c r="X78" s="68" t="s">
        <v>42</v>
      </c>
      <c r="Y78" s="104">
        <v>0.0006</v>
      </c>
      <c r="Z78" s="157" t="s">
        <v>42</v>
      </c>
      <c r="AA78" s="154">
        <v>0.0827</v>
      </c>
      <c r="AB78" s="104">
        <v>0.0573</v>
      </c>
      <c r="AC78" s="104">
        <v>0.0016</v>
      </c>
      <c r="AD78" s="155">
        <v>0.0054</v>
      </c>
    </row>
    <row r="79" spans="1:30" ht="12.75">
      <c r="A79" s="66" t="s">
        <v>62</v>
      </c>
      <c r="B79" s="66" t="s">
        <v>238</v>
      </c>
      <c r="C79" s="106">
        <v>80002475.742</v>
      </c>
      <c r="D79" s="153">
        <v>101.743</v>
      </c>
      <c r="E79" s="104">
        <v>23.856</v>
      </c>
      <c r="F79" s="104">
        <v>0.111</v>
      </c>
      <c r="G79" s="104">
        <v>3.041</v>
      </c>
      <c r="H79" s="68" t="s">
        <v>42</v>
      </c>
      <c r="I79" s="104">
        <v>60.989</v>
      </c>
      <c r="J79" s="68" t="s">
        <v>42</v>
      </c>
      <c r="K79" s="104">
        <v>65.31</v>
      </c>
      <c r="L79" s="106">
        <v>1.753</v>
      </c>
      <c r="M79" s="154">
        <v>36.979</v>
      </c>
      <c r="N79" s="104">
        <v>352.08</v>
      </c>
      <c r="O79" s="104">
        <v>11.443</v>
      </c>
      <c r="P79" s="155">
        <v>850.714</v>
      </c>
      <c r="Q79" s="109">
        <v>65646.036</v>
      </c>
      <c r="R79" s="153">
        <v>0.0277</v>
      </c>
      <c r="S79" s="104">
        <v>0.0029</v>
      </c>
      <c r="T79" s="104">
        <v>0.0001</v>
      </c>
      <c r="U79" s="104">
        <v>0</v>
      </c>
      <c r="V79" s="68" t="s">
        <v>42</v>
      </c>
      <c r="W79" s="104">
        <v>0.0168</v>
      </c>
      <c r="X79" s="68" t="s">
        <v>42</v>
      </c>
      <c r="Y79" s="104">
        <v>0.0488</v>
      </c>
      <c r="Z79" s="106">
        <v>0.0008</v>
      </c>
      <c r="AA79" s="154">
        <v>0.0273</v>
      </c>
      <c r="AB79" s="104">
        <v>0.1536</v>
      </c>
      <c r="AC79" s="104">
        <v>0.0014</v>
      </c>
      <c r="AD79" s="155">
        <v>0.2781</v>
      </c>
    </row>
    <row r="80" spans="1:30" ht="13.5" thickBot="1">
      <c r="A80" s="66" t="s">
        <v>61</v>
      </c>
      <c r="B80" s="66" t="s">
        <v>239</v>
      </c>
      <c r="C80" s="106">
        <v>186352359.196</v>
      </c>
      <c r="D80" s="168">
        <v>1793.728</v>
      </c>
      <c r="E80" s="161">
        <v>2.513</v>
      </c>
      <c r="F80" s="161">
        <v>53.633</v>
      </c>
      <c r="G80" s="161">
        <v>15.562</v>
      </c>
      <c r="H80" s="161">
        <v>60.266</v>
      </c>
      <c r="I80" s="161">
        <v>192.893</v>
      </c>
      <c r="J80" s="161">
        <v>4.44</v>
      </c>
      <c r="K80" s="161">
        <v>68.039</v>
      </c>
      <c r="L80" s="163">
        <v>1237.453</v>
      </c>
      <c r="M80" s="164">
        <v>996.383</v>
      </c>
      <c r="N80" s="165">
        <v>3767.702</v>
      </c>
      <c r="O80" s="165">
        <v>59.934</v>
      </c>
      <c r="P80" s="167">
        <v>2703.411</v>
      </c>
      <c r="Q80" s="109">
        <v>107748.5213</v>
      </c>
      <c r="R80" s="168">
        <v>0.8694</v>
      </c>
      <c r="S80" s="161">
        <v>0.0005</v>
      </c>
      <c r="T80" s="161">
        <v>0.0286</v>
      </c>
      <c r="U80" s="161">
        <v>0.0023</v>
      </c>
      <c r="V80" s="161">
        <v>0.0156</v>
      </c>
      <c r="W80" s="161">
        <v>0.0119</v>
      </c>
      <c r="X80" s="161">
        <v>0.0007</v>
      </c>
      <c r="Y80" s="161">
        <v>0.0855</v>
      </c>
      <c r="Z80" s="163">
        <v>0.6278</v>
      </c>
      <c r="AA80" s="164">
        <v>0.9869</v>
      </c>
      <c r="AB80" s="165">
        <v>1.5082</v>
      </c>
      <c r="AC80" s="165">
        <v>0.0213</v>
      </c>
      <c r="AD80" s="167">
        <v>3.6921</v>
      </c>
    </row>
    <row r="81" ht="12.75" thickTop="1"/>
    <row r="82" ht="12.75">
      <c r="A82" s="64" t="s">
        <v>50</v>
      </c>
    </row>
    <row r="83" spans="1:2" ht="12.75">
      <c r="A83" s="64" t="s">
        <v>42</v>
      </c>
      <c r="B83" s="64" t="s">
        <v>49</v>
      </c>
    </row>
    <row r="84" spans="1:2" ht="12.75">
      <c r="A84" s="64"/>
      <c r="B84" s="64"/>
    </row>
    <row r="85" spans="1:2" ht="12.75">
      <c r="A85" s="64" t="s">
        <v>200</v>
      </c>
      <c r="B85" s="64" t="s">
        <v>201</v>
      </c>
    </row>
    <row r="86" spans="1:2" ht="12.75">
      <c r="A86" s="64" t="s">
        <v>202</v>
      </c>
      <c r="B86" s="64" t="s">
        <v>296</v>
      </c>
    </row>
    <row r="87" spans="1:2" ht="12.75">
      <c r="A87" s="64" t="s">
        <v>204</v>
      </c>
      <c r="B87" s="64" t="s">
        <v>205</v>
      </c>
    </row>
    <row r="89" spans="1:30" ht="13.5" thickBot="1">
      <c r="A89" s="66" t="s">
        <v>47</v>
      </c>
      <c r="B89" s="66" t="s">
        <v>206</v>
      </c>
      <c r="C89" s="103" t="s">
        <v>207</v>
      </c>
      <c r="D89" s="107"/>
      <c r="E89" s="107"/>
      <c r="F89" s="107"/>
      <c r="G89" s="107"/>
      <c r="H89" s="107"/>
      <c r="I89" s="107"/>
      <c r="J89" s="107"/>
      <c r="K89" s="107"/>
      <c r="L89" s="107"/>
      <c r="M89" s="107"/>
      <c r="N89" s="107"/>
      <c r="O89" s="107"/>
      <c r="P89" s="107"/>
      <c r="Q89" s="103" t="s">
        <v>208</v>
      </c>
      <c r="R89" s="107"/>
      <c r="S89" s="107"/>
      <c r="T89" s="107"/>
      <c r="U89" s="107"/>
      <c r="V89" s="107"/>
      <c r="W89" s="107"/>
      <c r="X89" s="107"/>
      <c r="Y89" s="107"/>
      <c r="Z89" s="107"/>
      <c r="AA89" s="107"/>
      <c r="AB89" s="107"/>
      <c r="AC89" s="107"/>
      <c r="AD89" s="107"/>
    </row>
    <row r="90" spans="1:30" ht="13.5" thickTop="1">
      <c r="A90" s="66" t="s">
        <v>209</v>
      </c>
      <c r="B90" s="66" t="s">
        <v>210</v>
      </c>
      <c r="C90" s="105" t="s">
        <v>190</v>
      </c>
      <c r="D90" s="147" t="s">
        <v>243</v>
      </c>
      <c r="E90" s="148" t="s">
        <v>244</v>
      </c>
      <c r="F90" s="148" t="s">
        <v>245</v>
      </c>
      <c r="G90" s="148" t="s">
        <v>246</v>
      </c>
      <c r="H90" s="148" t="s">
        <v>247</v>
      </c>
      <c r="I90" s="148" t="s">
        <v>248</v>
      </c>
      <c r="J90" s="148" t="s">
        <v>249</v>
      </c>
      <c r="K90" s="148" t="s">
        <v>250</v>
      </c>
      <c r="L90" s="149" t="s">
        <v>251</v>
      </c>
      <c r="M90" s="150" t="s">
        <v>252</v>
      </c>
      <c r="N90" s="151" t="s">
        <v>253</v>
      </c>
      <c r="O90" s="151" t="s">
        <v>254</v>
      </c>
      <c r="P90" s="152" t="s">
        <v>255</v>
      </c>
      <c r="Q90" s="108" t="s">
        <v>190</v>
      </c>
      <c r="R90" s="147" t="s">
        <v>243</v>
      </c>
      <c r="S90" s="148" t="s">
        <v>244</v>
      </c>
      <c r="T90" s="148" t="s">
        <v>245</v>
      </c>
      <c r="U90" s="148" t="s">
        <v>246</v>
      </c>
      <c r="V90" s="148" t="s">
        <v>247</v>
      </c>
      <c r="W90" s="148" t="s">
        <v>248</v>
      </c>
      <c r="X90" s="148" t="s">
        <v>249</v>
      </c>
      <c r="Y90" s="148" t="s">
        <v>250</v>
      </c>
      <c r="Z90" s="149" t="s">
        <v>251</v>
      </c>
      <c r="AA90" s="150" t="s">
        <v>252</v>
      </c>
      <c r="AB90" s="151" t="s">
        <v>253</v>
      </c>
      <c r="AC90" s="151" t="s">
        <v>254</v>
      </c>
      <c r="AD90" s="152" t="s">
        <v>255</v>
      </c>
    </row>
    <row r="91" spans="1:30" ht="12.75">
      <c r="A91" s="66" t="s">
        <v>89</v>
      </c>
      <c r="B91" s="66" t="s">
        <v>211</v>
      </c>
      <c r="C91" s="106">
        <v>1855161837.375</v>
      </c>
      <c r="D91" s="153">
        <v>175.28</v>
      </c>
      <c r="E91" s="104">
        <v>52449.417</v>
      </c>
      <c r="F91" s="104">
        <v>5290.962</v>
      </c>
      <c r="G91" s="104">
        <v>4463.145</v>
      </c>
      <c r="H91" s="104">
        <v>3.247</v>
      </c>
      <c r="I91" s="104">
        <v>45.347</v>
      </c>
      <c r="J91" s="104">
        <v>8.41</v>
      </c>
      <c r="K91" s="104">
        <v>1037.226</v>
      </c>
      <c r="L91" s="106">
        <v>58458.781</v>
      </c>
      <c r="M91" s="154">
        <v>192281.717</v>
      </c>
      <c r="N91" s="104">
        <v>365052.808</v>
      </c>
      <c r="O91" s="104">
        <v>79862.377</v>
      </c>
      <c r="P91" s="155">
        <v>112704.593</v>
      </c>
      <c r="Q91" s="109">
        <v>1742386.8816</v>
      </c>
      <c r="R91" s="153">
        <v>0.0391</v>
      </c>
      <c r="S91" s="104">
        <v>11.333</v>
      </c>
      <c r="T91" s="104">
        <v>0.7552</v>
      </c>
      <c r="U91" s="104">
        <v>0.0707</v>
      </c>
      <c r="V91" s="104">
        <v>0.0019</v>
      </c>
      <c r="W91" s="104">
        <v>0.0222</v>
      </c>
      <c r="X91" s="104">
        <v>0.0028</v>
      </c>
      <c r="Y91" s="104">
        <v>0.6737</v>
      </c>
      <c r="Z91" s="106">
        <v>44.2223</v>
      </c>
      <c r="AA91" s="154">
        <v>335.8984</v>
      </c>
      <c r="AB91" s="104">
        <v>415.451</v>
      </c>
      <c r="AC91" s="104">
        <v>43.7614</v>
      </c>
      <c r="AD91" s="155">
        <v>35.6896</v>
      </c>
    </row>
    <row r="92" spans="1:30" ht="12.75">
      <c r="A92" s="66" t="s">
        <v>88</v>
      </c>
      <c r="B92" s="66" t="s">
        <v>212</v>
      </c>
      <c r="C92" s="106">
        <v>128704740.404</v>
      </c>
      <c r="D92" s="153">
        <v>0.391</v>
      </c>
      <c r="E92" s="104">
        <v>44.392</v>
      </c>
      <c r="F92" s="68" t="s">
        <v>42</v>
      </c>
      <c r="G92" s="68" t="s">
        <v>42</v>
      </c>
      <c r="H92" s="68" t="s">
        <v>42</v>
      </c>
      <c r="I92" s="68" t="s">
        <v>42</v>
      </c>
      <c r="J92" s="104">
        <v>7.797</v>
      </c>
      <c r="K92" s="104">
        <v>0.503</v>
      </c>
      <c r="L92" s="106">
        <v>1591.623</v>
      </c>
      <c r="M92" s="154">
        <v>2238.358</v>
      </c>
      <c r="N92" s="104">
        <v>2206.824</v>
      </c>
      <c r="O92" s="104">
        <v>1131.548</v>
      </c>
      <c r="P92" s="155">
        <v>20272.629</v>
      </c>
      <c r="Q92" s="109">
        <v>88068.8028</v>
      </c>
      <c r="R92" s="153">
        <v>0</v>
      </c>
      <c r="S92" s="104">
        <v>0.0033</v>
      </c>
      <c r="T92" s="68" t="s">
        <v>42</v>
      </c>
      <c r="U92" s="68" t="s">
        <v>42</v>
      </c>
      <c r="V92" s="68" t="s">
        <v>42</v>
      </c>
      <c r="W92" s="68" t="s">
        <v>42</v>
      </c>
      <c r="X92" s="104">
        <v>0.0025</v>
      </c>
      <c r="Y92" s="104">
        <v>0.0002</v>
      </c>
      <c r="Z92" s="106">
        <v>1.6582</v>
      </c>
      <c r="AA92" s="154">
        <v>5.2435</v>
      </c>
      <c r="AB92" s="104">
        <v>2.7042</v>
      </c>
      <c r="AC92" s="104">
        <v>0.5995</v>
      </c>
      <c r="AD92" s="155">
        <v>4.7343</v>
      </c>
    </row>
    <row r="93" spans="1:30" ht="12.75">
      <c r="A93" s="66" t="s">
        <v>87</v>
      </c>
      <c r="B93" s="66" t="s">
        <v>213</v>
      </c>
      <c r="C93" s="106">
        <v>10882024.688</v>
      </c>
      <c r="D93" s="153">
        <v>1.028</v>
      </c>
      <c r="E93" s="104">
        <v>51.263</v>
      </c>
      <c r="F93" s="104">
        <v>226.236</v>
      </c>
      <c r="G93" s="68" t="s">
        <v>42</v>
      </c>
      <c r="H93" s="68" t="s">
        <v>42</v>
      </c>
      <c r="I93" s="68" t="s">
        <v>42</v>
      </c>
      <c r="J93" s="68" t="s">
        <v>42</v>
      </c>
      <c r="K93" s="68" t="s">
        <v>42</v>
      </c>
      <c r="L93" s="157" t="s">
        <v>42</v>
      </c>
      <c r="M93" s="154">
        <v>484.894</v>
      </c>
      <c r="N93" s="104">
        <v>255.948</v>
      </c>
      <c r="O93" s="68" t="s">
        <v>42</v>
      </c>
      <c r="P93" s="155">
        <v>17.064</v>
      </c>
      <c r="Q93" s="109">
        <v>18214.5003</v>
      </c>
      <c r="R93" s="153">
        <v>0.0001</v>
      </c>
      <c r="S93" s="104">
        <v>0.0137</v>
      </c>
      <c r="T93" s="104">
        <v>0.0686</v>
      </c>
      <c r="U93" s="68" t="s">
        <v>42</v>
      </c>
      <c r="V93" s="68" t="s">
        <v>42</v>
      </c>
      <c r="W93" s="68" t="s">
        <v>42</v>
      </c>
      <c r="X93" s="68" t="s">
        <v>42</v>
      </c>
      <c r="Y93" s="68" t="s">
        <v>42</v>
      </c>
      <c r="Z93" s="157" t="s">
        <v>42</v>
      </c>
      <c r="AA93" s="154">
        <v>4.081</v>
      </c>
      <c r="AB93" s="104">
        <v>0.4969</v>
      </c>
      <c r="AC93" s="68" t="s">
        <v>42</v>
      </c>
      <c r="AD93" s="155">
        <v>0.0277</v>
      </c>
    </row>
    <row r="94" spans="1:30" ht="12.75">
      <c r="A94" s="66" t="s">
        <v>86</v>
      </c>
      <c r="B94" s="66" t="s">
        <v>214</v>
      </c>
      <c r="C94" s="106">
        <v>31723131.895</v>
      </c>
      <c r="D94" s="156" t="s">
        <v>42</v>
      </c>
      <c r="E94" s="104">
        <v>19.638</v>
      </c>
      <c r="F94" s="68" t="s">
        <v>42</v>
      </c>
      <c r="G94" s="68" t="s">
        <v>42</v>
      </c>
      <c r="H94" s="68" t="s">
        <v>42</v>
      </c>
      <c r="I94" s="68" t="s">
        <v>42</v>
      </c>
      <c r="J94" s="68" t="s">
        <v>42</v>
      </c>
      <c r="K94" s="68" t="s">
        <v>42</v>
      </c>
      <c r="L94" s="106">
        <v>0.185</v>
      </c>
      <c r="M94" s="154">
        <v>2149.844</v>
      </c>
      <c r="N94" s="104">
        <v>27.655</v>
      </c>
      <c r="O94" s="104">
        <v>389.436</v>
      </c>
      <c r="P94" s="155">
        <v>3.797</v>
      </c>
      <c r="Q94" s="109">
        <v>18544.5131</v>
      </c>
      <c r="R94" s="156" t="s">
        <v>42</v>
      </c>
      <c r="S94" s="104">
        <v>0.0065</v>
      </c>
      <c r="T94" s="68" t="s">
        <v>42</v>
      </c>
      <c r="U94" s="68" t="s">
        <v>42</v>
      </c>
      <c r="V94" s="68" t="s">
        <v>42</v>
      </c>
      <c r="W94" s="68" t="s">
        <v>42</v>
      </c>
      <c r="X94" s="68" t="s">
        <v>42</v>
      </c>
      <c r="Y94" s="68" t="s">
        <v>42</v>
      </c>
      <c r="Z94" s="106">
        <v>0.0001</v>
      </c>
      <c r="AA94" s="154">
        <v>8.1027</v>
      </c>
      <c r="AB94" s="104">
        <v>0.0475</v>
      </c>
      <c r="AC94" s="104">
        <v>0.1588</v>
      </c>
      <c r="AD94" s="155">
        <v>0.0024</v>
      </c>
    </row>
    <row r="95" spans="1:30" ht="12.75">
      <c r="A95" s="66" t="s">
        <v>85</v>
      </c>
      <c r="B95" s="66" t="s">
        <v>215</v>
      </c>
      <c r="C95" s="106">
        <v>24906134.377</v>
      </c>
      <c r="D95" s="156" t="s">
        <v>42</v>
      </c>
      <c r="E95" s="68" t="s">
        <v>42</v>
      </c>
      <c r="F95" s="68" t="s">
        <v>42</v>
      </c>
      <c r="G95" s="104">
        <v>6.123</v>
      </c>
      <c r="H95" s="68" t="s">
        <v>42</v>
      </c>
      <c r="I95" s="104">
        <v>1.603</v>
      </c>
      <c r="J95" s="104">
        <v>0.613</v>
      </c>
      <c r="K95" s="68" t="s">
        <v>42</v>
      </c>
      <c r="L95" s="106">
        <v>321.065</v>
      </c>
      <c r="M95" s="154">
        <v>116.985</v>
      </c>
      <c r="N95" s="104">
        <v>752.473</v>
      </c>
      <c r="O95" s="104">
        <v>143.876</v>
      </c>
      <c r="P95" s="155">
        <v>0.625</v>
      </c>
      <c r="Q95" s="109">
        <v>23400.8751</v>
      </c>
      <c r="R95" s="156" t="s">
        <v>42</v>
      </c>
      <c r="S95" s="68" t="s">
        <v>42</v>
      </c>
      <c r="T95" s="68" t="s">
        <v>42</v>
      </c>
      <c r="U95" s="104">
        <v>0</v>
      </c>
      <c r="V95" s="68" t="s">
        <v>42</v>
      </c>
      <c r="W95" s="104">
        <v>0.0024</v>
      </c>
      <c r="X95" s="104">
        <v>0.0003</v>
      </c>
      <c r="Y95" s="68" t="s">
        <v>42</v>
      </c>
      <c r="Z95" s="106">
        <v>0.1072</v>
      </c>
      <c r="AA95" s="154">
        <v>0.2152</v>
      </c>
      <c r="AB95" s="104">
        <v>1.1215</v>
      </c>
      <c r="AC95" s="104">
        <v>0.03</v>
      </c>
      <c r="AD95" s="155">
        <v>0.0001</v>
      </c>
    </row>
    <row r="96" spans="1:30" ht="12.75">
      <c r="A96" s="66" t="s">
        <v>84</v>
      </c>
      <c r="B96" s="66" t="s">
        <v>216</v>
      </c>
      <c r="C96" s="106">
        <v>347414591.466</v>
      </c>
      <c r="D96" s="153">
        <v>4.111</v>
      </c>
      <c r="E96" s="104">
        <v>19275.416</v>
      </c>
      <c r="F96" s="104">
        <v>685.831</v>
      </c>
      <c r="G96" s="104">
        <v>678.242</v>
      </c>
      <c r="H96" s="104">
        <v>0.144</v>
      </c>
      <c r="I96" s="104">
        <v>10.573</v>
      </c>
      <c r="J96" s="68" t="s">
        <v>42</v>
      </c>
      <c r="K96" s="104">
        <v>24.028</v>
      </c>
      <c r="L96" s="106">
        <v>1156.922</v>
      </c>
      <c r="M96" s="154">
        <v>1330.508</v>
      </c>
      <c r="N96" s="104">
        <v>3052.163</v>
      </c>
      <c r="O96" s="104">
        <v>9150.783</v>
      </c>
      <c r="P96" s="155">
        <v>12648.991</v>
      </c>
      <c r="Q96" s="109">
        <v>230569.3278</v>
      </c>
      <c r="R96" s="153">
        <v>0.001</v>
      </c>
      <c r="S96" s="104">
        <v>3.8761</v>
      </c>
      <c r="T96" s="104">
        <v>0.0549</v>
      </c>
      <c r="U96" s="104">
        <v>0.0133</v>
      </c>
      <c r="V96" s="104">
        <v>0.0004</v>
      </c>
      <c r="W96" s="104">
        <v>0.0121</v>
      </c>
      <c r="X96" s="68" t="s">
        <v>42</v>
      </c>
      <c r="Y96" s="104">
        <v>0.0084</v>
      </c>
      <c r="Z96" s="106">
        <v>0.8388</v>
      </c>
      <c r="AA96" s="154">
        <v>2.8684</v>
      </c>
      <c r="AB96" s="104">
        <v>4.0211</v>
      </c>
      <c r="AC96" s="104">
        <v>4.4446</v>
      </c>
      <c r="AD96" s="155">
        <v>3.1379</v>
      </c>
    </row>
    <row r="97" spans="1:30" ht="12.75">
      <c r="A97" s="66" t="s">
        <v>83</v>
      </c>
      <c r="B97" s="66" t="s">
        <v>217</v>
      </c>
      <c r="C97" s="106">
        <v>2799166.376</v>
      </c>
      <c r="D97" s="156" t="s">
        <v>42</v>
      </c>
      <c r="E97" s="68" t="s">
        <v>42</v>
      </c>
      <c r="F97" s="68" t="s">
        <v>42</v>
      </c>
      <c r="G97" s="68" t="s">
        <v>42</v>
      </c>
      <c r="H97" s="68" t="s">
        <v>42</v>
      </c>
      <c r="I97" s="68" t="s">
        <v>42</v>
      </c>
      <c r="J97" s="68" t="s">
        <v>42</v>
      </c>
      <c r="K97" s="68" t="s">
        <v>42</v>
      </c>
      <c r="L97" s="157" t="s">
        <v>42</v>
      </c>
      <c r="M97" s="154">
        <v>494.8</v>
      </c>
      <c r="N97" s="104">
        <v>88.248</v>
      </c>
      <c r="O97" s="104">
        <v>1.238</v>
      </c>
      <c r="P97" s="159" t="s">
        <v>42</v>
      </c>
      <c r="Q97" s="109">
        <v>4206.84</v>
      </c>
      <c r="R97" s="156" t="s">
        <v>42</v>
      </c>
      <c r="S97" s="68" t="s">
        <v>42</v>
      </c>
      <c r="T97" s="68" t="s">
        <v>42</v>
      </c>
      <c r="U97" s="68" t="s">
        <v>42</v>
      </c>
      <c r="V97" s="68" t="s">
        <v>42</v>
      </c>
      <c r="W97" s="68" t="s">
        <v>42</v>
      </c>
      <c r="X97" s="68" t="s">
        <v>42</v>
      </c>
      <c r="Y97" s="68" t="s">
        <v>42</v>
      </c>
      <c r="Z97" s="157" t="s">
        <v>42</v>
      </c>
      <c r="AA97" s="154">
        <v>2.6865</v>
      </c>
      <c r="AB97" s="104">
        <v>0.2507</v>
      </c>
      <c r="AC97" s="104">
        <v>0.0006</v>
      </c>
      <c r="AD97" s="159" t="s">
        <v>42</v>
      </c>
    </row>
    <row r="98" spans="1:30" ht="12.75">
      <c r="A98" s="66" t="s">
        <v>82</v>
      </c>
      <c r="B98" s="66" t="s">
        <v>218</v>
      </c>
      <c r="C98" s="106">
        <v>28392493.714</v>
      </c>
      <c r="D98" s="156" t="s">
        <v>42</v>
      </c>
      <c r="E98" s="68" t="s">
        <v>42</v>
      </c>
      <c r="F98" s="68" t="s">
        <v>42</v>
      </c>
      <c r="G98" s="68" t="s">
        <v>42</v>
      </c>
      <c r="H98" s="68" t="s">
        <v>42</v>
      </c>
      <c r="I98" s="68" t="s">
        <v>42</v>
      </c>
      <c r="J98" s="68" t="s">
        <v>42</v>
      </c>
      <c r="K98" s="68" t="s">
        <v>42</v>
      </c>
      <c r="L98" s="106">
        <v>9.441</v>
      </c>
      <c r="M98" s="154">
        <v>452.801</v>
      </c>
      <c r="N98" s="104">
        <v>2166.484</v>
      </c>
      <c r="O98" s="104">
        <v>3.157</v>
      </c>
      <c r="P98" s="155">
        <v>2621.251</v>
      </c>
      <c r="Q98" s="109">
        <v>14471.667</v>
      </c>
      <c r="R98" s="156" t="s">
        <v>42</v>
      </c>
      <c r="S98" s="68" t="s">
        <v>42</v>
      </c>
      <c r="T98" s="68" t="s">
        <v>42</v>
      </c>
      <c r="U98" s="68" t="s">
        <v>42</v>
      </c>
      <c r="V98" s="68" t="s">
        <v>42</v>
      </c>
      <c r="W98" s="68" t="s">
        <v>42</v>
      </c>
      <c r="X98" s="68" t="s">
        <v>42</v>
      </c>
      <c r="Y98" s="68" t="s">
        <v>42</v>
      </c>
      <c r="Z98" s="106">
        <v>0.004</v>
      </c>
      <c r="AA98" s="154">
        <v>0.6666</v>
      </c>
      <c r="AB98" s="104">
        <v>2.5965</v>
      </c>
      <c r="AC98" s="104">
        <v>0.0006</v>
      </c>
      <c r="AD98" s="155">
        <v>0.6226</v>
      </c>
    </row>
    <row r="99" spans="1:30" ht="12.75">
      <c r="A99" s="66" t="s">
        <v>81</v>
      </c>
      <c r="B99" s="66" t="s">
        <v>219</v>
      </c>
      <c r="C99" s="106">
        <v>21844916.328</v>
      </c>
      <c r="D99" s="153">
        <v>0</v>
      </c>
      <c r="E99" s="104">
        <v>0.115</v>
      </c>
      <c r="F99" s="68" t="s">
        <v>42</v>
      </c>
      <c r="G99" s="68" t="s">
        <v>42</v>
      </c>
      <c r="H99" s="68" t="s">
        <v>42</v>
      </c>
      <c r="I99" s="68" t="s">
        <v>42</v>
      </c>
      <c r="J99" s="68" t="s">
        <v>42</v>
      </c>
      <c r="K99" s="104">
        <v>4.048</v>
      </c>
      <c r="L99" s="106">
        <v>1.238</v>
      </c>
      <c r="M99" s="154">
        <v>8.65</v>
      </c>
      <c r="N99" s="104">
        <v>1.904</v>
      </c>
      <c r="O99" s="68" t="s">
        <v>42</v>
      </c>
      <c r="P99" s="155">
        <v>10.82</v>
      </c>
      <c r="Q99" s="109">
        <v>42048.6218</v>
      </c>
      <c r="R99" s="153">
        <v>0</v>
      </c>
      <c r="S99" s="104">
        <v>0</v>
      </c>
      <c r="T99" s="68" t="s">
        <v>42</v>
      </c>
      <c r="U99" s="68" t="s">
        <v>42</v>
      </c>
      <c r="V99" s="68" t="s">
        <v>42</v>
      </c>
      <c r="W99" s="68" t="s">
        <v>42</v>
      </c>
      <c r="X99" s="68" t="s">
        <v>42</v>
      </c>
      <c r="Y99" s="104">
        <v>0.0038</v>
      </c>
      <c r="Z99" s="106">
        <v>0.0006</v>
      </c>
      <c r="AA99" s="154">
        <v>0.0902</v>
      </c>
      <c r="AB99" s="104">
        <v>0.0019</v>
      </c>
      <c r="AC99" s="68" t="s">
        <v>42</v>
      </c>
      <c r="AD99" s="155">
        <v>0.0078</v>
      </c>
    </row>
    <row r="100" spans="1:30" ht="12.75">
      <c r="A100" s="66" t="s">
        <v>80</v>
      </c>
      <c r="B100" s="66" t="s">
        <v>220</v>
      </c>
      <c r="C100" s="106">
        <v>125611297.526</v>
      </c>
      <c r="D100" s="153">
        <v>21.565</v>
      </c>
      <c r="E100" s="104">
        <v>182.281</v>
      </c>
      <c r="F100" s="104">
        <v>35.831</v>
      </c>
      <c r="G100" s="104">
        <v>587.771</v>
      </c>
      <c r="H100" s="68" t="s">
        <v>42</v>
      </c>
      <c r="I100" s="104">
        <v>0.437</v>
      </c>
      <c r="J100" s="68" t="s">
        <v>42</v>
      </c>
      <c r="K100" s="104">
        <v>10.258</v>
      </c>
      <c r="L100" s="106">
        <v>2652.625</v>
      </c>
      <c r="M100" s="154">
        <v>40647.786</v>
      </c>
      <c r="N100" s="104">
        <v>54653.969</v>
      </c>
      <c r="O100" s="104">
        <v>13078.919</v>
      </c>
      <c r="P100" s="155">
        <v>38464.387</v>
      </c>
      <c r="Q100" s="109">
        <v>180999.765</v>
      </c>
      <c r="R100" s="153">
        <v>0.0092</v>
      </c>
      <c r="S100" s="104">
        <v>0.0117</v>
      </c>
      <c r="T100" s="104">
        <v>0.002</v>
      </c>
      <c r="U100" s="104">
        <v>0.0167</v>
      </c>
      <c r="V100" s="68" t="s">
        <v>42</v>
      </c>
      <c r="W100" s="104">
        <v>0.0001</v>
      </c>
      <c r="X100" s="68" t="s">
        <v>42</v>
      </c>
      <c r="Y100" s="104">
        <v>0.0031</v>
      </c>
      <c r="Z100" s="106">
        <v>3.5594</v>
      </c>
      <c r="AA100" s="154">
        <v>72.6699</v>
      </c>
      <c r="AB100" s="104">
        <v>75.026</v>
      </c>
      <c r="AC100" s="104">
        <v>7.2416</v>
      </c>
      <c r="AD100" s="155">
        <v>13.7781</v>
      </c>
    </row>
    <row r="101" spans="1:30" ht="12.75">
      <c r="A101" s="66" t="s">
        <v>79</v>
      </c>
      <c r="B101" s="66" t="s">
        <v>221</v>
      </c>
      <c r="C101" s="106">
        <v>166627162.95</v>
      </c>
      <c r="D101" s="153">
        <v>22.119</v>
      </c>
      <c r="E101" s="104">
        <v>3879.351</v>
      </c>
      <c r="F101" s="104">
        <v>13.798</v>
      </c>
      <c r="G101" s="104">
        <v>1370.378</v>
      </c>
      <c r="H101" s="104">
        <v>2.979</v>
      </c>
      <c r="I101" s="104">
        <v>5.402</v>
      </c>
      <c r="J101" s="68" t="s">
        <v>42</v>
      </c>
      <c r="K101" s="104">
        <v>32.461</v>
      </c>
      <c r="L101" s="106">
        <v>3404.383</v>
      </c>
      <c r="M101" s="154">
        <v>34301.091</v>
      </c>
      <c r="N101" s="104">
        <v>59392.047</v>
      </c>
      <c r="O101" s="104">
        <v>4940.71</v>
      </c>
      <c r="P101" s="155">
        <v>17183.057</v>
      </c>
      <c r="Q101" s="109">
        <v>149347.8345</v>
      </c>
      <c r="R101" s="153">
        <v>0.0003</v>
      </c>
      <c r="S101" s="104">
        <v>0.5282</v>
      </c>
      <c r="T101" s="104">
        <v>0.0006</v>
      </c>
      <c r="U101" s="104">
        <v>0.0211</v>
      </c>
      <c r="V101" s="104">
        <v>0.0015</v>
      </c>
      <c r="W101" s="104">
        <v>0.0022</v>
      </c>
      <c r="X101" s="68" t="s">
        <v>42</v>
      </c>
      <c r="Y101" s="104">
        <v>0.0331</v>
      </c>
      <c r="Z101" s="106">
        <v>3.5466</v>
      </c>
      <c r="AA101" s="154">
        <v>46.2743</v>
      </c>
      <c r="AB101" s="104">
        <v>50.5198</v>
      </c>
      <c r="AC101" s="104">
        <v>2.1498</v>
      </c>
      <c r="AD101" s="155">
        <v>5.2678</v>
      </c>
    </row>
    <row r="102" spans="1:30" ht="12.75">
      <c r="A102" s="66" t="s">
        <v>78</v>
      </c>
      <c r="B102" s="66" t="s">
        <v>222</v>
      </c>
      <c r="C102" s="106">
        <v>4891502.923</v>
      </c>
      <c r="D102" s="153">
        <v>4.557</v>
      </c>
      <c r="E102" s="104">
        <v>82.588</v>
      </c>
      <c r="F102" s="104">
        <v>66.974</v>
      </c>
      <c r="G102" s="104">
        <v>116.541</v>
      </c>
      <c r="H102" s="68" t="s">
        <v>42</v>
      </c>
      <c r="I102" s="68" t="s">
        <v>42</v>
      </c>
      <c r="J102" s="68" t="s">
        <v>42</v>
      </c>
      <c r="K102" s="68" t="s">
        <v>42</v>
      </c>
      <c r="L102" s="106">
        <v>0.332</v>
      </c>
      <c r="M102" s="154">
        <v>902.652</v>
      </c>
      <c r="N102" s="104">
        <v>37.748</v>
      </c>
      <c r="O102" s="68" t="s">
        <v>42</v>
      </c>
      <c r="P102" s="155">
        <v>46.388</v>
      </c>
      <c r="Q102" s="109">
        <v>8344.8422</v>
      </c>
      <c r="R102" s="153">
        <v>0.004</v>
      </c>
      <c r="S102" s="104">
        <v>0.0148</v>
      </c>
      <c r="T102" s="104">
        <v>0.0095</v>
      </c>
      <c r="U102" s="104">
        <v>0.0016</v>
      </c>
      <c r="V102" s="68" t="s">
        <v>42</v>
      </c>
      <c r="W102" s="68" t="s">
        <v>42</v>
      </c>
      <c r="X102" s="68" t="s">
        <v>42</v>
      </c>
      <c r="Y102" s="68" t="s">
        <v>42</v>
      </c>
      <c r="Z102" s="106">
        <v>0</v>
      </c>
      <c r="AA102" s="154">
        <v>3.3703</v>
      </c>
      <c r="AB102" s="104">
        <v>0.0734</v>
      </c>
      <c r="AC102" s="68" t="s">
        <v>42</v>
      </c>
      <c r="AD102" s="155">
        <v>0.0376</v>
      </c>
    </row>
    <row r="103" spans="1:30" ht="12.75">
      <c r="A103" s="66" t="s">
        <v>77</v>
      </c>
      <c r="B103" s="66" t="s">
        <v>223</v>
      </c>
      <c r="C103" s="106">
        <v>159922672.72</v>
      </c>
      <c r="D103" s="156" t="s">
        <v>42</v>
      </c>
      <c r="E103" s="104">
        <v>71.938</v>
      </c>
      <c r="F103" s="104">
        <v>737.581</v>
      </c>
      <c r="G103" s="104">
        <v>1245.528</v>
      </c>
      <c r="H103" s="68" t="s">
        <v>42</v>
      </c>
      <c r="I103" s="68" t="s">
        <v>42</v>
      </c>
      <c r="J103" s="68" t="s">
        <v>42</v>
      </c>
      <c r="K103" s="104">
        <v>146.278</v>
      </c>
      <c r="L103" s="157" t="s">
        <v>42</v>
      </c>
      <c r="M103" s="154">
        <v>1515.641</v>
      </c>
      <c r="N103" s="104">
        <v>10215.578</v>
      </c>
      <c r="O103" s="104">
        <v>3277.609</v>
      </c>
      <c r="P103" s="155">
        <v>641.857</v>
      </c>
      <c r="Q103" s="109">
        <v>207354.2245</v>
      </c>
      <c r="R103" s="156" t="s">
        <v>42</v>
      </c>
      <c r="S103" s="104">
        <v>0.0143</v>
      </c>
      <c r="T103" s="104">
        <v>0.0858</v>
      </c>
      <c r="U103" s="104">
        <v>0.0165</v>
      </c>
      <c r="V103" s="68" t="s">
        <v>42</v>
      </c>
      <c r="W103" s="68" t="s">
        <v>42</v>
      </c>
      <c r="X103" s="68" t="s">
        <v>42</v>
      </c>
      <c r="Y103" s="104">
        <v>0.3262</v>
      </c>
      <c r="Z103" s="157" t="s">
        <v>42</v>
      </c>
      <c r="AA103" s="154">
        <v>3.4605</v>
      </c>
      <c r="AB103" s="104">
        <v>13.0736</v>
      </c>
      <c r="AC103" s="104">
        <v>1.4764</v>
      </c>
      <c r="AD103" s="155">
        <v>0.4373</v>
      </c>
    </row>
    <row r="104" spans="1:30" ht="12.75">
      <c r="A104" s="66" t="s">
        <v>76</v>
      </c>
      <c r="B104" s="66" t="s">
        <v>224</v>
      </c>
      <c r="C104" s="106">
        <v>3200326.38</v>
      </c>
      <c r="D104" s="156" t="s">
        <v>42</v>
      </c>
      <c r="E104" s="68" t="s">
        <v>42</v>
      </c>
      <c r="F104" s="68" t="s">
        <v>42</v>
      </c>
      <c r="G104" s="68" t="s">
        <v>42</v>
      </c>
      <c r="H104" s="68" t="s">
        <v>42</v>
      </c>
      <c r="I104" s="68" t="s">
        <v>42</v>
      </c>
      <c r="J104" s="68" t="s">
        <v>42</v>
      </c>
      <c r="K104" s="68" t="s">
        <v>42</v>
      </c>
      <c r="L104" s="106">
        <v>14.54</v>
      </c>
      <c r="M104" s="154">
        <v>49.308</v>
      </c>
      <c r="N104" s="104">
        <v>50.088</v>
      </c>
      <c r="O104" s="104">
        <v>1.261</v>
      </c>
      <c r="P104" s="155">
        <v>24.305</v>
      </c>
      <c r="Q104" s="109">
        <v>2598.6533</v>
      </c>
      <c r="R104" s="156" t="s">
        <v>42</v>
      </c>
      <c r="S104" s="68" t="s">
        <v>42</v>
      </c>
      <c r="T104" s="68" t="s">
        <v>42</v>
      </c>
      <c r="U104" s="68" t="s">
        <v>42</v>
      </c>
      <c r="V104" s="68" t="s">
        <v>42</v>
      </c>
      <c r="W104" s="68" t="s">
        <v>42</v>
      </c>
      <c r="X104" s="68" t="s">
        <v>42</v>
      </c>
      <c r="Y104" s="68" t="s">
        <v>42</v>
      </c>
      <c r="Z104" s="106">
        <v>0.0229</v>
      </c>
      <c r="AA104" s="154">
        <v>0.0874</v>
      </c>
      <c r="AB104" s="104">
        <v>0.0454</v>
      </c>
      <c r="AC104" s="104">
        <v>0.0004</v>
      </c>
      <c r="AD104" s="155">
        <v>0.0078</v>
      </c>
    </row>
    <row r="105" spans="1:30" ht="12.75">
      <c r="A105" s="66" t="s">
        <v>75</v>
      </c>
      <c r="B105" s="66" t="s">
        <v>225</v>
      </c>
      <c r="C105" s="106">
        <v>3222832.448</v>
      </c>
      <c r="D105" s="156" t="s">
        <v>42</v>
      </c>
      <c r="E105" s="68" t="s">
        <v>42</v>
      </c>
      <c r="F105" s="68" t="s">
        <v>42</v>
      </c>
      <c r="G105" s="104">
        <v>0.359</v>
      </c>
      <c r="H105" s="68" t="s">
        <v>42</v>
      </c>
      <c r="I105" s="68" t="s">
        <v>42</v>
      </c>
      <c r="J105" s="68" t="s">
        <v>42</v>
      </c>
      <c r="K105" s="68" t="s">
        <v>42</v>
      </c>
      <c r="L105" s="157" t="s">
        <v>42</v>
      </c>
      <c r="M105" s="154">
        <v>978.236</v>
      </c>
      <c r="N105" s="104">
        <v>1438.184</v>
      </c>
      <c r="O105" s="68" t="s">
        <v>42</v>
      </c>
      <c r="P105" s="155">
        <v>22.267</v>
      </c>
      <c r="Q105" s="109">
        <v>5307.6199</v>
      </c>
      <c r="R105" s="156" t="s">
        <v>42</v>
      </c>
      <c r="S105" s="68" t="s">
        <v>42</v>
      </c>
      <c r="T105" s="68" t="s">
        <v>42</v>
      </c>
      <c r="U105" s="104">
        <v>0.0001</v>
      </c>
      <c r="V105" s="68" t="s">
        <v>42</v>
      </c>
      <c r="W105" s="68" t="s">
        <v>42</v>
      </c>
      <c r="X105" s="68" t="s">
        <v>42</v>
      </c>
      <c r="Y105" s="68" t="s">
        <v>42</v>
      </c>
      <c r="Z105" s="157" t="s">
        <v>42</v>
      </c>
      <c r="AA105" s="154">
        <v>5.9659</v>
      </c>
      <c r="AB105" s="104">
        <v>3.763</v>
      </c>
      <c r="AC105" s="68" t="s">
        <v>42</v>
      </c>
      <c r="AD105" s="155">
        <v>0.012</v>
      </c>
    </row>
    <row r="106" spans="1:30" ht="12.75">
      <c r="A106" s="66" t="s">
        <v>74</v>
      </c>
      <c r="B106" s="66" t="s">
        <v>226</v>
      </c>
      <c r="C106" s="106">
        <v>8372274.109</v>
      </c>
      <c r="D106" s="156" t="s">
        <v>42</v>
      </c>
      <c r="E106" s="104">
        <v>18348.367</v>
      </c>
      <c r="F106" s="104">
        <v>52.761</v>
      </c>
      <c r="G106" s="68" t="s">
        <v>42</v>
      </c>
      <c r="H106" s="68" t="s">
        <v>42</v>
      </c>
      <c r="I106" s="68" t="s">
        <v>42</v>
      </c>
      <c r="J106" s="68" t="s">
        <v>42</v>
      </c>
      <c r="K106" s="68" t="s">
        <v>42</v>
      </c>
      <c r="L106" s="157" t="s">
        <v>42</v>
      </c>
      <c r="M106" s="154">
        <v>2155.452</v>
      </c>
      <c r="N106" s="104">
        <v>393.588</v>
      </c>
      <c r="O106" s="68" t="s">
        <v>42</v>
      </c>
      <c r="P106" s="155">
        <v>6.137</v>
      </c>
      <c r="Q106" s="109">
        <v>20808.2581</v>
      </c>
      <c r="R106" s="156" t="s">
        <v>42</v>
      </c>
      <c r="S106" s="104">
        <v>4.962</v>
      </c>
      <c r="T106" s="104">
        <v>0.0123</v>
      </c>
      <c r="U106" s="68" t="s">
        <v>42</v>
      </c>
      <c r="V106" s="68" t="s">
        <v>42</v>
      </c>
      <c r="W106" s="68" t="s">
        <v>42</v>
      </c>
      <c r="X106" s="68" t="s">
        <v>42</v>
      </c>
      <c r="Y106" s="68" t="s">
        <v>42</v>
      </c>
      <c r="Z106" s="157" t="s">
        <v>42</v>
      </c>
      <c r="AA106" s="154">
        <v>11.4782</v>
      </c>
      <c r="AB106" s="104">
        <v>0.5879</v>
      </c>
      <c r="AC106" s="68" t="s">
        <v>42</v>
      </c>
      <c r="AD106" s="155">
        <v>0.0333</v>
      </c>
    </row>
    <row r="107" spans="1:30" ht="12.75">
      <c r="A107" s="66" t="s">
        <v>72</v>
      </c>
      <c r="B107" s="66" t="s">
        <v>227</v>
      </c>
      <c r="C107" s="106">
        <v>3413108.583</v>
      </c>
      <c r="D107" s="156" t="s">
        <v>42</v>
      </c>
      <c r="E107" s="68" t="s">
        <v>42</v>
      </c>
      <c r="F107" s="68" t="s">
        <v>42</v>
      </c>
      <c r="G107" s="68" t="s">
        <v>42</v>
      </c>
      <c r="H107" s="68" t="s">
        <v>42</v>
      </c>
      <c r="I107" s="68" t="s">
        <v>42</v>
      </c>
      <c r="J107" s="68" t="s">
        <v>42</v>
      </c>
      <c r="K107" s="68" t="s">
        <v>42</v>
      </c>
      <c r="L107" s="106">
        <v>0.091</v>
      </c>
      <c r="M107" s="158" t="s">
        <v>42</v>
      </c>
      <c r="N107" s="68" t="s">
        <v>42</v>
      </c>
      <c r="O107" s="104">
        <v>862.597</v>
      </c>
      <c r="P107" s="155">
        <v>496.671</v>
      </c>
      <c r="Q107" s="109">
        <v>196.8076</v>
      </c>
      <c r="R107" s="156" t="s">
        <v>42</v>
      </c>
      <c r="S107" s="68" t="s">
        <v>42</v>
      </c>
      <c r="T107" s="68" t="s">
        <v>42</v>
      </c>
      <c r="U107" s="68" t="s">
        <v>42</v>
      </c>
      <c r="V107" s="68" t="s">
        <v>42</v>
      </c>
      <c r="W107" s="68" t="s">
        <v>42</v>
      </c>
      <c r="X107" s="68" t="s">
        <v>42</v>
      </c>
      <c r="Y107" s="68" t="s">
        <v>42</v>
      </c>
      <c r="Z107" s="106">
        <v>0</v>
      </c>
      <c r="AA107" s="158" t="s">
        <v>42</v>
      </c>
      <c r="AB107" s="68" t="s">
        <v>42</v>
      </c>
      <c r="AC107" s="104">
        <v>0.5321</v>
      </c>
      <c r="AD107" s="155">
        <v>0.107</v>
      </c>
    </row>
    <row r="108" spans="1:30" ht="12.75">
      <c r="A108" s="66" t="s">
        <v>71</v>
      </c>
      <c r="B108" s="66" t="s">
        <v>228</v>
      </c>
      <c r="C108" s="106">
        <v>22760788.397</v>
      </c>
      <c r="D108" s="156" t="s">
        <v>42</v>
      </c>
      <c r="E108" s="68" t="s">
        <v>42</v>
      </c>
      <c r="F108" s="68" t="s">
        <v>42</v>
      </c>
      <c r="G108" s="104">
        <v>22.106</v>
      </c>
      <c r="H108" s="68" t="s">
        <v>42</v>
      </c>
      <c r="I108" s="68" t="s">
        <v>42</v>
      </c>
      <c r="J108" s="68" t="s">
        <v>42</v>
      </c>
      <c r="K108" s="68" t="s">
        <v>42</v>
      </c>
      <c r="L108" s="157" t="s">
        <v>42</v>
      </c>
      <c r="M108" s="154">
        <v>1928.079</v>
      </c>
      <c r="N108" s="104">
        <v>66.313</v>
      </c>
      <c r="O108" s="68" t="s">
        <v>42</v>
      </c>
      <c r="P108" s="155">
        <v>0.996</v>
      </c>
      <c r="Q108" s="109">
        <v>20545.4355</v>
      </c>
      <c r="R108" s="156" t="s">
        <v>42</v>
      </c>
      <c r="S108" s="68" t="s">
        <v>42</v>
      </c>
      <c r="T108" s="68" t="s">
        <v>42</v>
      </c>
      <c r="U108" s="104">
        <v>0.0003</v>
      </c>
      <c r="V108" s="68" t="s">
        <v>42</v>
      </c>
      <c r="W108" s="68" t="s">
        <v>42</v>
      </c>
      <c r="X108" s="68" t="s">
        <v>42</v>
      </c>
      <c r="Y108" s="68" t="s">
        <v>42</v>
      </c>
      <c r="Z108" s="157" t="s">
        <v>42</v>
      </c>
      <c r="AA108" s="154">
        <v>9.4042</v>
      </c>
      <c r="AB108" s="104">
        <v>0.1509</v>
      </c>
      <c r="AC108" s="68" t="s">
        <v>42</v>
      </c>
      <c r="AD108" s="155">
        <v>0.0011</v>
      </c>
    </row>
    <row r="109" spans="1:30" ht="12.75">
      <c r="A109" s="66" t="s">
        <v>70</v>
      </c>
      <c r="B109" s="66" t="s">
        <v>229</v>
      </c>
      <c r="C109" s="106">
        <v>1946298.176</v>
      </c>
      <c r="D109" s="156" t="s">
        <v>42</v>
      </c>
      <c r="E109" s="68" t="s">
        <v>42</v>
      </c>
      <c r="F109" s="68" t="s">
        <v>42</v>
      </c>
      <c r="G109" s="68" t="s">
        <v>42</v>
      </c>
      <c r="H109" s="68" t="s">
        <v>42</v>
      </c>
      <c r="I109" s="68" t="s">
        <v>42</v>
      </c>
      <c r="J109" s="68" t="s">
        <v>42</v>
      </c>
      <c r="K109" s="68" t="s">
        <v>42</v>
      </c>
      <c r="L109" s="157" t="s">
        <v>42</v>
      </c>
      <c r="M109" s="158" t="s">
        <v>42</v>
      </c>
      <c r="N109" s="68" t="s">
        <v>42</v>
      </c>
      <c r="O109" s="68" t="s">
        <v>42</v>
      </c>
      <c r="P109" s="159" t="s">
        <v>42</v>
      </c>
      <c r="Q109" s="109">
        <v>812.6958</v>
      </c>
      <c r="R109" s="156" t="s">
        <v>42</v>
      </c>
      <c r="S109" s="68" t="s">
        <v>42</v>
      </c>
      <c r="T109" s="68" t="s">
        <v>42</v>
      </c>
      <c r="U109" s="68" t="s">
        <v>42</v>
      </c>
      <c r="V109" s="68" t="s">
        <v>42</v>
      </c>
      <c r="W109" s="68" t="s">
        <v>42</v>
      </c>
      <c r="X109" s="68" t="s">
        <v>42</v>
      </c>
      <c r="Y109" s="68" t="s">
        <v>42</v>
      </c>
      <c r="Z109" s="157" t="s">
        <v>42</v>
      </c>
      <c r="AA109" s="158" t="s">
        <v>42</v>
      </c>
      <c r="AB109" s="68" t="s">
        <v>42</v>
      </c>
      <c r="AC109" s="68" t="s">
        <v>42</v>
      </c>
      <c r="AD109" s="159" t="s">
        <v>42</v>
      </c>
    </row>
    <row r="110" spans="1:30" ht="12.75">
      <c r="A110" s="66" t="s">
        <v>73</v>
      </c>
      <c r="B110" s="66" t="s">
        <v>230</v>
      </c>
      <c r="C110" s="106">
        <v>274554558.29</v>
      </c>
      <c r="D110" s="156" t="s">
        <v>42</v>
      </c>
      <c r="E110" s="104">
        <v>2651.292</v>
      </c>
      <c r="F110" s="104">
        <v>66.239</v>
      </c>
      <c r="G110" s="104">
        <v>7.581</v>
      </c>
      <c r="H110" s="68" t="s">
        <v>42</v>
      </c>
      <c r="I110" s="68" t="s">
        <v>42</v>
      </c>
      <c r="J110" s="68" t="s">
        <v>42</v>
      </c>
      <c r="K110" s="104">
        <v>364.111</v>
      </c>
      <c r="L110" s="106">
        <v>1731.311</v>
      </c>
      <c r="M110" s="154">
        <v>64465.885</v>
      </c>
      <c r="N110" s="104">
        <v>133716.994</v>
      </c>
      <c r="O110" s="104">
        <v>16161.877</v>
      </c>
      <c r="P110" s="155">
        <v>4528.95</v>
      </c>
      <c r="Q110" s="109">
        <v>275529.2443</v>
      </c>
      <c r="R110" s="156" t="s">
        <v>42</v>
      </c>
      <c r="S110" s="104">
        <v>0.2998</v>
      </c>
      <c r="T110" s="104">
        <v>0.0044</v>
      </c>
      <c r="U110" s="104">
        <v>0.0001</v>
      </c>
      <c r="V110" s="68" t="s">
        <v>42</v>
      </c>
      <c r="W110" s="68" t="s">
        <v>42</v>
      </c>
      <c r="X110" s="68" t="s">
        <v>42</v>
      </c>
      <c r="Y110" s="104">
        <v>0.0514</v>
      </c>
      <c r="Z110" s="106">
        <v>1.3663</v>
      </c>
      <c r="AA110" s="154">
        <v>91.7462</v>
      </c>
      <c r="AB110" s="104">
        <v>161.9405</v>
      </c>
      <c r="AC110" s="104">
        <v>11.5682</v>
      </c>
      <c r="AD110" s="155">
        <v>1.1778</v>
      </c>
    </row>
    <row r="111" spans="1:30" ht="12.75">
      <c r="A111" s="66" t="s">
        <v>69</v>
      </c>
      <c r="B111" s="66" t="s">
        <v>231</v>
      </c>
      <c r="C111" s="106">
        <v>35322334.852</v>
      </c>
      <c r="D111" s="156" t="s">
        <v>42</v>
      </c>
      <c r="E111" s="104">
        <v>3948.279</v>
      </c>
      <c r="F111" s="104">
        <v>226.638</v>
      </c>
      <c r="G111" s="104">
        <v>5.054</v>
      </c>
      <c r="H111" s="68" t="s">
        <v>42</v>
      </c>
      <c r="I111" s="68" t="s">
        <v>42</v>
      </c>
      <c r="J111" s="68" t="s">
        <v>42</v>
      </c>
      <c r="K111" s="68" t="s">
        <v>42</v>
      </c>
      <c r="L111" s="106">
        <v>165.377</v>
      </c>
      <c r="M111" s="154">
        <v>603.933</v>
      </c>
      <c r="N111" s="104">
        <v>1678.795</v>
      </c>
      <c r="O111" s="104">
        <v>147.106</v>
      </c>
      <c r="P111" s="155">
        <v>37.805</v>
      </c>
      <c r="Q111" s="109">
        <v>26337.6036</v>
      </c>
      <c r="R111" s="156" t="s">
        <v>42</v>
      </c>
      <c r="S111" s="104">
        <v>0.6628</v>
      </c>
      <c r="T111" s="104">
        <v>0.0215</v>
      </c>
      <c r="U111" s="104">
        <v>0.0002</v>
      </c>
      <c r="V111" s="68" t="s">
        <v>42</v>
      </c>
      <c r="W111" s="68" t="s">
        <v>42</v>
      </c>
      <c r="X111" s="68" t="s">
        <v>42</v>
      </c>
      <c r="Y111" s="68" t="s">
        <v>42</v>
      </c>
      <c r="Z111" s="106">
        <v>0.0974</v>
      </c>
      <c r="AA111" s="154">
        <v>1.6305</v>
      </c>
      <c r="AB111" s="104">
        <v>2.0488</v>
      </c>
      <c r="AC111" s="104">
        <v>0.0278</v>
      </c>
      <c r="AD111" s="155">
        <v>0.0122</v>
      </c>
    </row>
    <row r="112" spans="1:30" ht="12.75">
      <c r="A112" s="66" t="s">
        <v>68</v>
      </c>
      <c r="B112" s="66" t="s">
        <v>232</v>
      </c>
      <c r="C112" s="106">
        <v>58494322.429</v>
      </c>
      <c r="D112" s="153">
        <v>11.402</v>
      </c>
      <c r="E112" s="104">
        <v>1944.302</v>
      </c>
      <c r="F112" s="104">
        <v>81.493</v>
      </c>
      <c r="G112" s="68" t="s">
        <v>42</v>
      </c>
      <c r="H112" s="68" t="s">
        <v>42</v>
      </c>
      <c r="I112" s="68" t="s">
        <v>42</v>
      </c>
      <c r="J112" s="68" t="s">
        <v>42</v>
      </c>
      <c r="K112" s="104">
        <v>384.102</v>
      </c>
      <c r="L112" s="157" t="s">
        <v>42</v>
      </c>
      <c r="M112" s="154">
        <v>1509.682</v>
      </c>
      <c r="N112" s="104">
        <v>58.595</v>
      </c>
      <c r="O112" s="68" t="s">
        <v>42</v>
      </c>
      <c r="P112" s="155">
        <v>347.942</v>
      </c>
      <c r="Q112" s="109">
        <v>76329.3864</v>
      </c>
      <c r="R112" s="153">
        <v>0.0043</v>
      </c>
      <c r="S112" s="104">
        <v>0.5648</v>
      </c>
      <c r="T112" s="104">
        <v>0.0144</v>
      </c>
      <c r="U112" s="68" t="s">
        <v>42</v>
      </c>
      <c r="V112" s="68" t="s">
        <v>42</v>
      </c>
      <c r="W112" s="68" t="s">
        <v>42</v>
      </c>
      <c r="X112" s="68" t="s">
        <v>42</v>
      </c>
      <c r="Y112" s="104">
        <v>0.2372</v>
      </c>
      <c r="Z112" s="157" t="s">
        <v>42</v>
      </c>
      <c r="AA112" s="154">
        <v>7.3939</v>
      </c>
      <c r="AB112" s="104">
        <v>0.2367</v>
      </c>
      <c r="AC112" s="68" t="s">
        <v>42</v>
      </c>
      <c r="AD112" s="155">
        <v>0.209</v>
      </c>
    </row>
    <row r="113" spans="1:30" ht="12.75">
      <c r="A113" s="66" t="s">
        <v>67</v>
      </c>
      <c r="B113" s="66" t="s">
        <v>233</v>
      </c>
      <c r="C113" s="106">
        <v>16494704.145</v>
      </c>
      <c r="D113" s="156" t="s">
        <v>42</v>
      </c>
      <c r="E113" s="68" t="s">
        <v>42</v>
      </c>
      <c r="F113" s="68" t="s">
        <v>42</v>
      </c>
      <c r="G113" s="68" t="s">
        <v>42</v>
      </c>
      <c r="H113" s="68" t="s">
        <v>42</v>
      </c>
      <c r="I113" s="68" t="s">
        <v>42</v>
      </c>
      <c r="J113" s="68" t="s">
        <v>42</v>
      </c>
      <c r="K113" s="104">
        <v>0.144</v>
      </c>
      <c r="L113" s="157" t="s">
        <v>42</v>
      </c>
      <c r="M113" s="154">
        <v>311.689</v>
      </c>
      <c r="N113" s="104">
        <v>214.228</v>
      </c>
      <c r="O113" s="104">
        <v>17201.579</v>
      </c>
      <c r="P113" s="159" t="s">
        <v>42</v>
      </c>
      <c r="Q113" s="109">
        <v>32410.8362</v>
      </c>
      <c r="R113" s="156" t="s">
        <v>42</v>
      </c>
      <c r="S113" s="68" t="s">
        <v>42</v>
      </c>
      <c r="T113" s="68" t="s">
        <v>42</v>
      </c>
      <c r="U113" s="68" t="s">
        <v>42</v>
      </c>
      <c r="V113" s="68" t="s">
        <v>42</v>
      </c>
      <c r="W113" s="68" t="s">
        <v>42</v>
      </c>
      <c r="X113" s="68" t="s">
        <v>42</v>
      </c>
      <c r="Y113" s="104">
        <v>0.0001</v>
      </c>
      <c r="Z113" s="157" t="s">
        <v>42</v>
      </c>
      <c r="AA113" s="154">
        <v>0.4244</v>
      </c>
      <c r="AB113" s="104">
        <v>0.2357</v>
      </c>
      <c r="AC113" s="104">
        <v>8.4855</v>
      </c>
      <c r="AD113" s="159" t="s">
        <v>42</v>
      </c>
    </row>
    <row r="114" spans="1:30" ht="12.75">
      <c r="A114" s="66" t="s">
        <v>66</v>
      </c>
      <c r="B114" s="66" t="s">
        <v>234</v>
      </c>
      <c r="C114" s="106">
        <v>18294450.99</v>
      </c>
      <c r="D114" s="153">
        <v>6.663</v>
      </c>
      <c r="E114" s="104">
        <v>314.952</v>
      </c>
      <c r="F114" s="104">
        <v>317.918</v>
      </c>
      <c r="G114" s="68" t="s">
        <v>42</v>
      </c>
      <c r="H114" s="68" t="s">
        <v>42</v>
      </c>
      <c r="I114" s="68" t="s">
        <v>42</v>
      </c>
      <c r="J114" s="68" t="s">
        <v>42</v>
      </c>
      <c r="K114" s="68" t="s">
        <v>42</v>
      </c>
      <c r="L114" s="106">
        <v>1.69</v>
      </c>
      <c r="M114" s="154">
        <v>924.042</v>
      </c>
      <c r="N114" s="104">
        <v>1166.817</v>
      </c>
      <c r="O114" s="68" t="s">
        <v>42</v>
      </c>
      <c r="P114" s="155">
        <v>4260.745</v>
      </c>
      <c r="Q114" s="109">
        <v>25580.4175</v>
      </c>
      <c r="R114" s="153">
        <v>0.0071</v>
      </c>
      <c r="S114" s="104">
        <v>0.0949</v>
      </c>
      <c r="T114" s="104">
        <v>0.1454</v>
      </c>
      <c r="U114" s="68" t="s">
        <v>42</v>
      </c>
      <c r="V114" s="68" t="s">
        <v>42</v>
      </c>
      <c r="W114" s="68" t="s">
        <v>42</v>
      </c>
      <c r="X114" s="68" t="s">
        <v>42</v>
      </c>
      <c r="Y114" s="68" t="s">
        <v>42</v>
      </c>
      <c r="Z114" s="106">
        <v>0.0012</v>
      </c>
      <c r="AA114" s="154">
        <v>2.0271</v>
      </c>
      <c r="AB114" s="104">
        <v>1.6339</v>
      </c>
      <c r="AC114" s="68" t="s">
        <v>42</v>
      </c>
      <c r="AD114" s="155">
        <v>3.1529</v>
      </c>
    </row>
    <row r="115" spans="1:30" ht="12.75">
      <c r="A115" s="66" t="s">
        <v>65</v>
      </c>
      <c r="B115" s="66" t="s">
        <v>235</v>
      </c>
      <c r="C115" s="106">
        <v>9774166.9</v>
      </c>
      <c r="D115" s="156" t="s">
        <v>42</v>
      </c>
      <c r="E115" s="104">
        <v>1523.653</v>
      </c>
      <c r="F115" s="104">
        <v>2779.662</v>
      </c>
      <c r="G115" s="104">
        <v>130.549</v>
      </c>
      <c r="H115" s="68" t="s">
        <v>42</v>
      </c>
      <c r="I115" s="68" t="s">
        <v>42</v>
      </c>
      <c r="J115" s="68" t="s">
        <v>42</v>
      </c>
      <c r="K115" s="68" t="s">
        <v>42</v>
      </c>
      <c r="L115" s="106">
        <v>0.957</v>
      </c>
      <c r="M115" s="154">
        <v>356.59</v>
      </c>
      <c r="N115" s="104">
        <v>47.674</v>
      </c>
      <c r="O115" s="104">
        <v>47.5</v>
      </c>
      <c r="P115" s="155">
        <v>269.185</v>
      </c>
      <c r="Q115" s="109">
        <v>7872.4202</v>
      </c>
      <c r="R115" s="156" t="s">
        <v>42</v>
      </c>
      <c r="S115" s="104">
        <v>0.2642</v>
      </c>
      <c r="T115" s="104">
        <v>0.3358</v>
      </c>
      <c r="U115" s="104">
        <v>0.0001</v>
      </c>
      <c r="V115" s="68" t="s">
        <v>42</v>
      </c>
      <c r="W115" s="68" t="s">
        <v>42</v>
      </c>
      <c r="X115" s="68" t="s">
        <v>42</v>
      </c>
      <c r="Y115" s="68" t="s">
        <v>42</v>
      </c>
      <c r="Z115" s="106">
        <v>0.0018</v>
      </c>
      <c r="AA115" s="154">
        <v>1.5424</v>
      </c>
      <c r="AB115" s="104">
        <v>0.0444</v>
      </c>
      <c r="AC115" s="104">
        <v>0.0238</v>
      </c>
      <c r="AD115" s="155">
        <v>0.1354</v>
      </c>
    </row>
    <row r="116" spans="1:30" ht="12.75">
      <c r="A116" s="66" t="s">
        <v>64</v>
      </c>
      <c r="B116" s="66" t="s">
        <v>236</v>
      </c>
      <c r="C116" s="106">
        <v>14851504.131</v>
      </c>
      <c r="D116" s="156" t="s">
        <v>42</v>
      </c>
      <c r="E116" s="68" t="s">
        <v>42</v>
      </c>
      <c r="F116" s="68" t="s">
        <v>42</v>
      </c>
      <c r="G116" s="68" t="s">
        <v>42</v>
      </c>
      <c r="H116" s="68" t="s">
        <v>42</v>
      </c>
      <c r="I116" s="68" t="s">
        <v>42</v>
      </c>
      <c r="J116" s="68" t="s">
        <v>42</v>
      </c>
      <c r="K116" s="68" t="s">
        <v>42</v>
      </c>
      <c r="L116" s="157" t="s">
        <v>42</v>
      </c>
      <c r="M116" s="154">
        <v>847.975</v>
      </c>
      <c r="N116" s="104">
        <v>3.727</v>
      </c>
      <c r="O116" s="68" t="s">
        <v>42</v>
      </c>
      <c r="P116" s="155">
        <v>1.519</v>
      </c>
      <c r="Q116" s="109">
        <v>18953.844</v>
      </c>
      <c r="R116" s="156" t="s">
        <v>42</v>
      </c>
      <c r="S116" s="68" t="s">
        <v>42</v>
      </c>
      <c r="T116" s="68" t="s">
        <v>42</v>
      </c>
      <c r="U116" s="68" t="s">
        <v>42</v>
      </c>
      <c r="V116" s="68" t="s">
        <v>42</v>
      </c>
      <c r="W116" s="68" t="s">
        <v>42</v>
      </c>
      <c r="X116" s="68" t="s">
        <v>42</v>
      </c>
      <c r="Y116" s="68" t="s">
        <v>42</v>
      </c>
      <c r="Z116" s="157" t="s">
        <v>42</v>
      </c>
      <c r="AA116" s="154">
        <v>2.2585</v>
      </c>
      <c r="AB116" s="104">
        <v>0.0071</v>
      </c>
      <c r="AC116" s="68" t="s">
        <v>42</v>
      </c>
      <c r="AD116" s="155">
        <v>0.0011</v>
      </c>
    </row>
    <row r="117" spans="1:30" ht="12.75">
      <c r="A117" s="66" t="s">
        <v>63</v>
      </c>
      <c r="B117" s="66" t="s">
        <v>237</v>
      </c>
      <c r="C117" s="106">
        <v>17673388.551</v>
      </c>
      <c r="D117" s="156" t="s">
        <v>42</v>
      </c>
      <c r="E117" s="104">
        <v>72.015</v>
      </c>
      <c r="F117" s="104">
        <v>0</v>
      </c>
      <c r="G117" s="68" t="s">
        <v>42</v>
      </c>
      <c r="H117" s="68" t="s">
        <v>42</v>
      </c>
      <c r="I117" s="104">
        <v>0.637</v>
      </c>
      <c r="J117" s="68" t="s">
        <v>42</v>
      </c>
      <c r="K117" s="68" t="s">
        <v>42</v>
      </c>
      <c r="L117" s="106">
        <v>0.028</v>
      </c>
      <c r="M117" s="154">
        <v>163.446</v>
      </c>
      <c r="N117" s="104">
        <v>0.038</v>
      </c>
      <c r="O117" s="104">
        <v>47.223</v>
      </c>
      <c r="P117" s="159" t="s">
        <v>42</v>
      </c>
      <c r="Q117" s="109">
        <v>34934.9714</v>
      </c>
      <c r="R117" s="156" t="s">
        <v>42</v>
      </c>
      <c r="S117" s="104">
        <v>0.015</v>
      </c>
      <c r="T117" s="104">
        <v>0</v>
      </c>
      <c r="U117" s="68" t="s">
        <v>42</v>
      </c>
      <c r="V117" s="68" t="s">
        <v>42</v>
      </c>
      <c r="W117" s="104">
        <v>0.0001</v>
      </c>
      <c r="X117" s="68" t="s">
        <v>42</v>
      </c>
      <c r="Y117" s="68" t="s">
        <v>42</v>
      </c>
      <c r="Z117" s="106">
        <v>0</v>
      </c>
      <c r="AA117" s="154">
        <v>0.2358</v>
      </c>
      <c r="AB117" s="104">
        <v>0</v>
      </c>
      <c r="AC117" s="104">
        <v>0.0079</v>
      </c>
      <c r="AD117" s="159" t="s">
        <v>42</v>
      </c>
    </row>
    <row r="118" spans="1:30" ht="12.75">
      <c r="A118" s="66" t="s">
        <v>62</v>
      </c>
      <c r="B118" s="66" t="s">
        <v>238</v>
      </c>
      <c r="C118" s="106">
        <v>38883253.613</v>
      </c>
      <c r="D118" s="153">
        <v>0.349</v>
      </c>
      <c r="E118" s="104">
        <v>2.281</v>
      </c>
      <c r="F118" s="68" t="s">
        <v>42</v>
      </c>
      <c r="G118" s="68" t="s">
        <v>42</v>
      </c>
      <c r="H118" s="104">
        <v>0.124</v>
      </c>
      <c r="I118" s="104">
        <v>5.194</v>
      </c>
      <c r="J118" s="68" t="s">
        <v>42</v>
      </c>
      <c r="K118" s="68" t="s">
        <v>42</v>
      </c>
      <c r="L118" s="106">
        <v>27.823</v>
      </c>
      <c r="M118" s="154">
        <v>1692.261</v>
      </c>
      <c r="N118" s="104">
        <v>998.954</v>
      </c>
      <c r="O118" s="104">
        <v>207.985</v>
      </c>
      <c r="P118" s="155">
        <v>261.564</v>
      </c>
      <c r="Q118" s="109">
        <v>39576.2936</v>
      </c>
      <c r="R118" s="153">
        <v>0.0001</v>
      </c>
      <c r="S118" s="104">
        <v>0.0009</v>
      </c>
      <c r="T118" s="68" t="s">
        <v>42</v>
      </c>
      <c r="U118" s="68" t="s">
        <v>42</v>
      </c>
      <c r="V118" s="104">
        <v>0</v>
      </c>
      <c r="W118" s="104">
        <v>0.0029</v>
      </c>
      <c r="X118" s="68" t="s">
        <v>42</v>
      </c>
      <c r="Y118" s="68" t="s">
        <v>42</v>
      </c>
      <c r="Z118" s="106">
        <v>0.0238</v>
      </c>
      <c r="AA118" s="154">
        <v>3.1404</v>
      </c>
      <c r="AB118" s="104">
        <v>1.1649</v>
      </c>
      <c r="AC118" s="104">
        <v>0.0578</v>
      </c>
      <c r="AD118" s="155">
        <v>0.0583</v>
      </c>
    </row>
    <row r="119" spans="1:30" ht="13.5" thickBot="1">
      <c r="A119" s="66" t="s">
        <v>61</v>
      </c>
      <c r="B119" s="66" t="s">
        <v>239</v>
      </c>
      <c r="C119" s="106">
        <v>274183690.014</v>
      </c>
      <c r="D119" s="168">
        <v>103.095</v>
      </c>
      <c r="E119" s="161">
        <v>37.294</v>
      </c>
      <c r="F119" s="162" t="s">
        <v>42</v>
      </c>
      <c r="G119" s="161">
        <v>292.913</v>
      </c>
      <c r="H119" s="162" t="s">
        <v>42</v>
      </c>
      <c r="I119" s="161">
        <v>21.501</v>
      </c>
      <c r="J119" s="162" t="s">
        <v>42</v>
      </c>
      <c r="K119" s="161">
        <v>71.293</v>
      </c>
      <c r="L119" s="163">
        <v>47379.15</v>
      </c>
      <c r="M119" s="164">
        <v>31651.129</v>
      </c>
      <c r="N119" s="165">
        <v>92367.772</v>
      </c>
      <c r="O119" s="165">
        <v>13067.973</v>
      </c>
      <c r="P119" s="167">
        <v>10535.641</v>
      </c>
      <c r="Q119" s="109">
        <v>169020.5803</v>
      </c>
      <c r="R119" s="168">
        <v>0.013</v>
      </c>
      <c r="S119" s="161">
        <v>0.0002</v>
      </c>
      <c r="T119" s="162" t="s">
        <v>42</v>
      </c>
      <c r="U119" s="161">
        <v>0.0007</v>
      </c>
      <c r="V119" s="162" t="s">
        <v>42</v>
      </c>
      <c r="W119" s="161">
        <v>0.0025</v>
      </c>
      <c r="X119" s="162" t="s">
        <v>42</v>
      </c>
      <c r="Y119" s="161">
        <v>0.0102</v>
      </c>
      <c r="Z119" s="163">
        <v>32.9939</v>
      </c>
      <c r="AA119" s="164">
        <v>48.8344</v>
      </c>
      <c r="AB119" s="165">
        <v>93.6588</v>
      </c>
      <c r="AC119" s="165">
        <v>6.9561</v>
      </c>
      <c r="AD119" s="167">
        <v>2.7282</v>
      </c>
    </row>
    <row r="120" ht="12.75" thickTop="1"/>
    <row r="121" ht="12.75">
      <c r="A121" s="64" t="s">
        <v>50</v>
      </c>
    </row>
    <row r="122" spans="1:2" ht="12.75">
      <c r="A122" s="64" t="s">
        <v>42</v>
      </c>
      <c r="B122" s="64" t="s">
        <v>49</v>
      </c>
    </row>
    <row r="124" spans="1:2" ht="12.75">
      <c r="A124" s="64" t="s">
        <v>200</v>
      </c>
      <c r="B124" s="64" t="s">
        <v>240</v>
      </c>
    </row>
    <row r="125" spans="1:2" ht="12.75">
      <c r="A125" s="64" t="s">
        <v>202</v>
      </c>
      <c r="B125" s="64" t="s">
        <v>296</v>
      </c>
    </row>
    <row r="126" spans="1:2" ht="12.75">
      <c r="A126" s="64" t="s">
        <v>204</v>
      </c>
      <c r="B126" s="64" t="s">
        <v>205</v>
      </c>
    </row>
    <row r="128" spans="1:30" ht="13.5" thickBot="1">
      <c r="A128" s="66" t="s">
        <v>47</v>
      </c>
      <c r="B128" s="66" t="s">
        <v>206</v>
      </c>
      <c r="C128" s="103" t="s">
        <v>207</v>
      </c>
      <c r="D128" s="107"/>
      <c r="E128" s="107"/>
      <c r="F128" s="107"/>
      <c r="G128" s="107"/>
      <c r="H128" s="107"/>
      <c r="I128" s="107"/>
      <c r="J128" s="107"/>
      <c r="K128" s="107"/>
      <c r="L128" s="107"/>
      <c r="M128" s="107"/>
      <c r="N128" s="107"/>
      <c r="O128" s="107"/>
      <c r="P128" s="107"/>
      <c r="Q128" s="103" t="s">
        <v>208</v>
      </c>
      <c r="R128" s="107"/>
      <c r="S128" s="107"/>
      <c r="T128" s="107"/>
      <c r="U128" s="107"/>
      <c r="V128" s="107"/>
      <c r="W128" s="107"/>
      <c r="X128" s="107"/>
      <c r="Y128" s="107"/>
      <c r="Z128" s="107"/>
      <c r="AA128" s="107"/>
      <c r="AB128" s="107"/>
      <c r="AC128" s="107"/>
      <c r="AD128" s="107"/>
    </row>
    <row r="129" spans="1:30" ht="13.5" thickTop="1">
      <c r="A129" s="66" t="s">
        <v>209</v>
      </c>
      <c r="B129" s="66" t="s">
        <v>210</v>
      </c>
      <c r="C129" s="105" t="s">
        <v>190</v>
      </c>
      <c r="D129" s="147" t="s">
        <v>243</v>
      </c>
      <c r="E129" s="148" t="s">
        <v>244</v>
      </c>
      <c r="F129" s="148" t="s">
        <v>245</v>
      </c>
      <c r="G129" s="148" t="s">
        <v>246</v>
      </c>
      <c r="H129" s="148" t="s">
        <v>247</v>
      </c>
      <c r="I129" s="148" t="s">
        <v>248</v>
      </c>
      <c r="J129" s="148" t="s">
        <v>249</v>
      </c>
      <c r="K129" s="148" t="s">
        <v>250</v>
      </c>
      <c r="L129" s="149" t="s">
        <v>251</v>
      </c>
      <c r="M129" s="150" t="s">
        <v>252</v>
      </c>
      <c r="N129" s="151" t="s">
        <v>253</v>
      </c>
      <c r="O129" s="151" t="s">
        <v>254</v>
      </c>
      <c r="P129" s="152" t="s">
        <v>255</v>
      </c>
      <c r="Q129" s="108" t="s">
        <v>190</v>
      </c>
      <c r="R129" s="147" t="s">
        <v>243</v>
      </c>
      <c r="S129" s="148" t="s">
        <v>244</v>
      </c>
      <c r="T129" s="148" t="s">
        <v>245</v>
      </c>
      <c r="U129" s="148" t="s">
        <v>246</v>
      </c>
      <c r="V129" s="148" t="s">
        <v>247</v>
      </c>
      <c r="W129" s="148" t="s">
        <v>248</v>
      </c>
      <c r="X129" s="148" t="s">
        <v>249</v>
      </c>
      <c r="Y129" s="148" t="s">
        <v>250</v>
      </c>
      <c r="Z129" s="149" t="s">
        <v>251</v>
      </c>
      <c r="AA129" s="150" t="s">
        <v>252</v>
      </c>
      <c r="AB129" s="151" t="s">
        <v>253</v>
      </c>
      <c r="AC129" s="151" t="s">
        <v>254</v>
      </c>
      <c r="AD129" s="152" t="s">
        <v>255</v>
      </c>
    </row>
    <row r="130" spans="1:30" ht="12.75">
      <c r="A130" s="66" t="s">
        <v>89</v>
      </c>
      <c r="B130" s="66" t="s">
        <v>211</v>
      </c>
      <c r="C130" s="106">
        <v>3285074908.907</v>
      </c>
      <c r="D130" s="153">
        <v>598232.759</v>
      </c>
      <c r="E130" s="104">
        <v>49600.656</v>
      </c>
      <c r="F130" s="104">
        <v>40547.015</v>
      </c>
      <c r="G130" s="104">
        <v>52290.253</v>
      </c>
      <c r="H130" s="104">
        <v>35092.143</v>
      </c>
      <c r="I130" s="104">
        <v>15756.291</v>
      </c>
      <c r="J130" s="104">
        <v>928.674</v>
      </c>
      <c r="K130" s="104">
        <v>75992.893</v>
      </c>
      <c r="L130" s="106">
        <v>53027.197</v>
      </c>
      <c r="M130" s="154">
        <v>567301.914</v>
      </c>
      <c r="N130" s="104">
        <v>556574.848</v>
      </c>
      <c r="O130" s="104">
        <v>36480.157</v>
      </c>
      <c r="P130" s="155">
        <v>1062179.141</v>
      </c>
      <c r="Q130" s="109">
        <v>1933286.4792</v>
      </c>
      <c r="R130" s="153">
        <v>316.443</v>
      </c>
      <c r="S130" s="104">
        <v>8.807</v>
      </c>
      <c r="T130" s="104">
        <v>5.356</v>
      </c>
      <c r="U130" s="104">
        <v>0.6651</v>
      </c>
      <c r="V130" s="104">
        <v>23.9788</v>
      </c>
      <c r="W130" s="104">
        <v>19.3597</v>
      </c>
      <c r="X130" s="104">
        <v>0.3521</v>
      </c>
      <c r="Y130" s="104">
        <v>57.1308</v>
      </c>
      <c r="Z130" s="106">
        <v>39.9031</v>
      </c>
      <c r="AA130" s="154">
        <v>1297.7842</v>
      </c>
      <c r="AB130" s="104">
        <v>654.261</v>
      </c>
      <c r="AC130" s="104">
        <v>15.9909</v>
      </c>
      <c r="AD130" s="155">
        <v>448.4386</v>
      </c>
    </row>
    <row r="131" spans="1:30" ht="12.75">
      <c r="A131" s="66" t="s">
        <v>88</v>
      </c>
      <c r="B131" s="66" t="s">
        <v>212</v>
      </c>
      <c r="C131" s="106">
        <v>233621784.325</v>
      </c>
      <c r="D131" s="153">
        <v>26582.306</v>
      </c>
      <c r="E131" s="104">
        <v>2366.405</v>
      </c>
      <c r="F131" s="104">
        <v>291.814</v>
      </c>
      <c r="G131" s="104">
        <v>477.377</v>
      </c>
      <c r="H131" s="104">
        <v>485.052</v>
      </c>
      <c r="I131" s="104">
        <v>164.663</v>
      </c>
      <c r="J131" s="104">
        <v>301.356</v>
      </c>
      <c r="K131" s="104">
        <v>5210.184</v>
      </c>
      <c r="L131" s="106">
        <v>1557.242</v>
      </c>
      <c r="M131" s="154">
        <v>15195.2</v>
      </c>
      <c r="N131" s="104">
        <v>47899.816</v>
      </c>
      <c r="O131" s="104">
        <v>1622.669</v>
      </c>
      <c r="P131" s="155">
        <v>80545.87</v>
      </c>
      <c r="Q131" s="109">
        <v>240997.2252</v>
      </c>
      <c r="R131" s="153">
        <v>14.5812</v>
      </c>
      <c r="S131" s="104">
        <v>0.2971</v>
      </c>
      <c r="T131" s="104">
        <v>0.026</v>
      </c>
      <c r="U131" s="104">
        <v>0.007</v>
      </c>
      <c r="V131" s="104">
        <v>0.2363</v>
      </c>
      <c r="W131" s="104">
        <v>0.0854</v>
      </c>
      <c r="X131" s="104">
        <v>0.1106</v>
      </c>
      <c r="Y131" s="104">
        <v>3.8293</v>
      </c>
      <c r="Z131" s="106">
        <v>0.6829</v>
      </c>
      <c r="AA131" s="154">
        <v>21.5039</v>
      </c>
      <c r="AB131" s="104">
        <v>40.8083</v>
      </c>
      <c r="AC131" s="104">
        <v>0.7563</v>
      </c>
      <c r="AD131" s="155">
        <v>32.9975</v>
      </c>
    </row>
    <row r="132" spans="1:30" ht="12.75">
      <c r="A132" s="66" t="s">
        <v>87</v>
      </c>
      <c r="B132" s="66" t="s">
        <v>213</v>
      </c>
      <c r="C132" s="106">
        <v>19331136.25</v>
      </c>
      <c r="D132" s="153">
        <v>5075.771</v>
      </c>
      <c r="E132" s="68" t="s">
        <v>42</v>
      </c>
      <c r="F132" s="104">
        <v>78.617</v>
      </c>
      <c r="G132" s="68" t="s">
        <v>42</v>
      </c>
      <c r="H132" s="104">
        <v>669.498</v>
      </c>
      <c r="I132" s="104">
        <v>348.047</v>
      </c>
      <c r="J132" s="104">
        <v>0.774</v>
      </c>
      <c r="K132" s="104">
        <v>17.971</v>
      </c>
      <c r="L132" s="106">
        <v>38.308</v>
      </c>
      <c r="M132" s="154">
        <v>2683.513</v>
      </c>
      <c r="N132" s="104">
        <v>876.494</v>
      </c>
      <c r="O132" s="104">
        <v>32.919</v>
      </c>
      <c r="P132" s="155">
        <v>3401.178</v>
      </c>
      <c r="Q132" s="109">
        <v>9536.649</v>
      </c>
      <c r="R132" s="153">
        <v>4.8839</v>
      </c>
      <c r="S132" s="68" t="s">
        <v>42</v>
      </c>
      <c r="T132" s="104">
        <v>0.016</v>
      </c>
      <c r="U132" s="68" t="s">
        <v>42</v>
      </c>
      <c r="V132" s="104">
        <v>0.8599</v>
      </c>
      <c r="W132" s="104">
        <v>0.2227</v>
      </c>
      <c r="X132" s="104">
        <v>0.0001</v>
      </c>
      <c r="Y132" s="104">
        <v>0.0134</v>
      </c>
      <c r="Z132" s="106">
        <v>0.0498</v>
      </c>
      <c r="AA132" s="154">
        <v>29.1983</v>
      </c>
      <c r="AB132" s="104">
        <v>5.4755</v>
      </c>
      <c r="AC132" s="104">
        <v>0.0643</v>
      </c>
      <c r="AD132" s="155">
        <v>2.8128</v>
      </c>
    </row>
    <row r="133" spans="1:30" ht="12.75">
      <c r="A133" s="66" t="s">
        <v>86</v>
      </c>
      <c r="B133" s="66" t="s">
        <v>214</v>
      </c>
      <c r="C133" s="106">
        <v>112759581.03</v>
      </c>
      <c r="D133" s="153">
        <v>10455.499</v>
      </c>
      <c r="E133" s="104">
        <v>126.182</v>
      </c>
      <c r="F133" s="104">
        <v>17.837</v>
      </c>
      <c r="G133" s="104">
        <v>96.066</v>
      </c>
      <c r="H133" s="104">
        <v>139.01</v>
      </c>
      <c r="I133" s="104">
        <v>28.205</v>
      </c>
      <c r="J133" s="104">
        <v>12.9</v>
      </c>
      <c r="K133" s="104">
        <v>340.489</v>
      </c>
      <c r="L133" s="106">
        <v>1682.762</v>
      </c>
      <c r="M133" s="154">
        <v>24577.009</v>
      </c>
      <c r="N133" s="104">
        <v>4038.051</v>
      </c>
      <c r="O133" s="104">
        <v>421.201</v>
      </c>
      <c r="P133" s="155">
        <v>21982.018</v>
      </c>
      <c r="Q133" s="109">
        <v>56293.6063</v>
      </c>
      <c r="R133" s="153">
        <v>7.4735</v>
      </c>
      <c r="S133" s="104">
        <v>0.0162</v>
      </c>
      <c r="T133" s="104">
        <v>0.0025</v>
      </c>
      <c r="U133" s="104">
        <v>0.0011</v>
      </c>
      <c r="V133" s="104">
        <v>0.0424</v>
      </c>
      <c r="W133" s="104">
        <v>0.0063</v>
      </c>
      <c r="X133" s="104">
        <v>0.0038</v>
      </c>
      <c r="Y133" s="104">
        <v>0.2802</v>
      </c>
      <c r="Z133" s="106">
        <v>4.0396</v>
      </c>
      <c r="AA133" s="154">
        <v>81.5947</v>
      </c>
      <c r="AB133" s="104">
        <v>4.7997</v>
      </c>
      <c r="AC133" s="104">
        <v>0.0981</v>
      </c>
      <c r="AD133" s="155">
        <v>13.4776</v>
      </c>
    </row>
    <row r="134" spans="1:30" ht="12.75">
      <c r="A134" s="66" t="s">
        <v>85</v>
      </c>
      <c r="B134" s="66" t="s">
        <v>215</v>
      </c>
      <c r="C134" s="106">
        <v>57655597.791</v>
      </c>
      <c r="D134" s="153">
        <v>7336.09</v>
      </c>
      <c r="E134" s="104">
        <v>837.606</v>
      </c>
      <c r="F134" s="104">
        <v>4.719</v>
      </c>
      <c r="G134" s="104">
        <v>110.245</v>
      </c>
      <c r="H134" s="104">
        <v>1021.274</v>
      </c>
      <c r="I134" s="104">
        <v>24.373</v>
      </c>
      <c r="J134" s="104">
        <v>152.915</v>
      </c>
      <c r="K134" s="104">
        <v>1432.405</v>
      </c>
      <c r="L134" s="106">
        <v>3209.051</v>
      </c>
      <c r="M134" s="154">
        <v>14575.903</v>
      </c>
      <c r="N134" s="104">
        <v>18603.661</v>
      </c>
      <c r="O134" s="104">
        <v>190.374</v>
      </c>
      <c r="P134" s="155">
        <v>20468.999</v>
      </c>
      <c r="Q134" s="109">
        <v>28669.8551</v>
      </c>
      <c r="R134" s="153">
        <v>3.7208</v>
      </c>
      <c r="S134" s="104">
        <v>0.0847</v>
      </c>
      <c r="T134" s="104">
        <v>0.0008</v>
      </c>
      <c r="U134" s="104">
        <v>0.002</v>
      </c>
      <c r="V134" s="104">
        <v>0.1773</v>
      </c>
      <c r="W134" s="104">
        <v>0.0107</v>
      </c>
      <c r="X134" s="104">
        <v>0.0553</v>
      </c>
      <c r="Y134" s="104">
        <v>1.115</v>
      </c>
      <c r="Z134" s="106">
        <v>2.3807</v>
      </c>
      <c r="AA134" s="154">
        <v>23.0516</v>
      </c>
      <c r="AB134" s="104">
        <v>20.9079</v>
      </c>
      <c r="AC134" s="104">
        <v>0.1009</v>
      </c>
      <c r="AD134" s="155">
        <v>6.5514</v>
      </c>
    </row>
    <row r="135" spans="1:30" ht="12.75">
      <c r="A135" s="66" t="s">
        <v>84</v>
      </c>
      <c r="B135" s="66" t="s">
        <v>216</v>
      </c>
      <c r="C135" s="106">
        <v>682237937.233</v>
      </c>
      <c r="D135" s="153">
        <v>138889.367</v>
      </c>
      <c r="E135" s="104">
        <v>23493.317</v>
      </c>
      <c r="F135" s="104">
        <v>4100.12</v>
      </c>
      <c r="G135" s="104">
        <v>5379.846</v>
      </c>
      <c r="H135" s="104">
        <v>2102.743</v>
      </c>
      <c r="I135" s="104">
        <v>1843.558</v>
      </c>
      <c r="J135" s="104">
        <v>52.621</v>
      </c>
      <c r="K135" s="104">
        <v>19733.246</v>
      </c>
      <c r="L135" s="106">
        <v>9071.438</v>
      </c>
      <c r="M135" s="154">
        <v>201937.805</v>
      </c>
      <c r="N135" s="104">
        <v>122473.944</v>
      </c>
      <c r="O135" s="104">
        <v>17055.655</v>
      </c>
      <c r="P135" s="155">
        <v>232402.039</v>
      </c>
      <c r="Q135" s="109">
        <v>408991.7005</v>
      </c>
      <c r="R135" s="153">
        <v>74.32</v>
      </c>
      <c r="S135" s="104">
        <v>4.4239</v>
      </c>
      <c r="T135" s="104">
        <v>0.3716</v>
      </c>
      <c r="U135" s="104">
        <v>0.0318</v>
      </c>
      <c r="V135" s="104">
        <v>0.8155</v>
      </c>
      <c r="W135" s="104">
        <v>0.6661</v>
      </c>
      <c r="X135" s="104">
        <v>0.0187</v>
      </c>
      <c r="Y135" s="104">
        <v>14.1117</v>
      </c>
      <c r="Z135" s="106">
        <v>5.4811</v>
      </c>
      <c r="AA135" s="154">
        <v>409.5902</v>
      </c>
      <c r="AB135" s="104">
        <v>125.0383</v>
      </c>
      <c r="AC135" s="104">
        <v>7.5147</v>
      </c>
      <c r="AD135" s="155">
        <v>105.2688</v>
      </c>
    </row>
    <row r="136" spans="1:30" ht="12.75">
      <c r="A136" s="66" t="s">
        <v>83</v>
      </c>
      <c r="B136" s="66" t="s">
        <v>217</v>
      </c>
      <c r="C136" s="106">
        <v>11971537.02</v>
      </c>
      <c r="D136" s="153">
        <v>1094.232</v>
      </c>
      <c r="E136" s="104">
        <v>55.994</v>
      </c>
      <c r="F136" s="68" t="s">
        <v>42</v>
      </c>
      <c r="G136" s="104">
        <v>5.502</v>
      </c>
      <c r="H136" s="104">
        <v>13.19</v>
      </c>
      <c r="I136" s="104">
        <v>0.833</v>
      </c>
      <c r="J136" s="104">
        <v>4.271</v>
      </c>
      <c r="K136" s="104">
        <v>245.778</v>
      </c>
      <c r="L136" s="106">
        <v>136.597</v>
      </c>
      <c r="M136" s="154">
        <v>3841.22</v>
      </c>
      <c r="N136" s="104">
        <v>2534.819</v>
      </c>
      <c r="O136" s="104">
        <v>100.79</v>
      </c>
      <c r="P136" s="155">
        <v>2786.121</v>
      </c>
      <c r="Q136" s="109">
        <v>6845.1059</v>
      </c>
      <c r="R136" s="153">
        <v>0.6542</v>
      </c>
      <c r="S136" s="104">
        <v>0.0139</v>
      </c>
      <c r="T136" s="68" t="s">
        <v>42</v>
      </c>
      <c r="U136" s="104">
        <v>0</v>
      </c>
      <c r="V136" s="104">
        <v>0.0025</v>
      </c>
      <c r="W136" s="104">
        <v>0.0003</v>
      </c>
      <c r="X136" s="104">
        <v>0.0016</v>
      </c>
      <c r="Y136" s="104">
        <v>0.1075</v>
      </c>
      <c r="Z136" s="106">
        <v>0.0928</v>
      </c>
      <c r="AA136" s="154">
        <v>9.6278</v>
      </c>
      <c r="AB136" s="104">
        <v>2.9917</v>
      </c>
      <c r="AC136" s="104">
        <v>0.0311</v>
      </c>
      <c r="AD136" s="155">
        <v>1.5635</v>
      </c>
    </row>
    <row r="137" spans="1:30" ht="12.75">
      <c r="A137" s="66" t="s">
        <v>82</v>
      </c>
      <c r="B137" s="66" t="s">
        <v>218</v>
      </c>
      <c r="C137" s="106">
        <v>54201386.282</v>
      </c>
      <c r="D137" s="153">
        <v>1002.826</v>
      </c>
      <c r="E137" s="104">
        <v>0.88</v>
      </c>
      <c r="F137" s="104">
        <v>2.759</v>
      </c>
      <c r="G137" s="104">
        <v>68.527</v>
      </c>
      <c r="H137" s="104">
        <v>192.275</v>
      </c>
      <c r="I137" s="104">
        <v>85.444</v>
      </c>
      <c r="J137" s="104">
        <v>6.767</v>
      </c>
      <c r="K137" s="104">
        <v>373.1</v>
      </c>
      <c r="L137" s="106">
        <v>655.868</v>
      </c>
      <c r="M137" s="154">
        <v>3636.259</v>
      </c>
      <c r="N137" s="104">
        <v>7726.649</v>
      </c>
      <c r="O137" s="104">
        <v>147.834</v>
      </c>
      <c r="P137" s="155">
        <v>15533.28</v>
      </c>
      <c r="Q137" s="109">
        <v>25653.6444</v>
      </c>
      <c r="R137" s="153">
        <v>0.3455</v>
      </c>
      <c r="S137" s="104">
        <v>0.0002</v>
      </c>
      <c r="T137" s="104">
        <v>0.0003</v>
      </c>
      <c r="U137" s="104">
        <v>0.1191</v>
      </c>
      <c r="V137" s="104">
        <v>0.0385</v>
      </c>
      <c r="W137" s="104">
        <v>0.026</v>
      </c>
      <c r="X137" s="104">
        <v>0.0017</v>
      </c>
      <c r="Y137" s="104">
        <v>0.2154</v>
      </c>
      <c r="Z137" s="106">
        <v>0.3956</v>
      </c>
      <c r="AA137" s="154">
        <v>3.7391</v>
      </c>
      <c r="AB137" s="104">
        <v>7.8051</v>
      </c>
      <c r="AC137" s="104">
        <v>0.0393</v>
      </c>
      <c r="AD137" s="155">
        <v>3.5277</v>
      </c>
    </row>
    <row r="138" spans="1:30" ht="12.75">
      <c r="A138" s="66" t="s">
        <v>81</v>
      </c>
      <c r="B138" s="66" t="s">
        <v>219</v>
      </c>
      <c r="C138" s="106">
        <v>26186528.494</v>
      </c>
      <c r="D138" s="153">
        <v>11385.346</v>
      </c>
      <c r="E138" s="104">
        <v>5.078</v>
      </c>
      <c r="F138" s="104">
        <v>0.328</v>
      </c>
      <c r="G138" s="104">
        <v>12.755</v>
      </c>
      <c r="H138" s="104">
        <v>157.217</v>
      </c>
      <c r="I138" s="104">
        <v>28.998</v>
      </c>
      <c r="J138" s="104">
        <v>0.069</v>
      </c>
      <c r="K138" s="104">
        <v>107.402</v>
      </c>
      <c r="L138" s="106">
        <v>45.204</v>
      </c>
      <c r="M138" s="154">
        <v>531.759</v>
      </c>
      <c r="N138" s="104">
        <v>945.119</v>
      </c>
      <c r="O138" s="104">
        <v>100.643</v>
      </c>
      <c r="P138" s="155">
        <v>2050.202</v>
      </c>
      <c r="Q138" s="109">
        <v>13321.6714</v>
      </c>
      <c r="R138" s="153">
        <v>7.5215</v>
      </c>
      <c r="S138" s="104">
        <v>0.0025</v>
      </c>
      <c r="T138" s="104">
        <v>0</v>
      </c>
      <c r="U138" s="104">
        <v>0</v>
      </c>
      <c r="V138" s="104">
        <v>0.2836</v>
      </c>
      <c r="W138" s="104">
        <v>0.0311</v>
      </c>
      <c r="X138" s="104">
        <v>0</v>
      </c>
      <c r="Y138" s="104">
        <v>0.085</v>
      </c>
      <c r="Z138" s="106">
        <v>0.0167</v>
      </c>
      <c r="AA138" s="154">
        <v>1.6807</v>
      </c>
      <c r="AB138" s="104">
        <v>0.9536</v>
      </c>
      <c r="AC138" s="104">
        <v>0.0343</v>
      </c>
      <c r="AD138" s="155">
        <v>0.5894</v>
      </c>
    </row>
    <row r="139" spans="1:30" ht="12.75">
      <c r="A139" s="66" t="s">
        <v>80</v>
      </c>
      <c r="B139" s="66" t="s">
        <v>220</v>
      </c>
      <c r="C139" s="106">
        <v>186039906.835</v>
      </c>
      <c r="D139" s="153">
        <v>3671.855</v>
      </c>
      <c r="E139" s="104">
        <v>1679.68</v>
      </c>
      <c r="F139" s="104">
        <v>3081.978</v>
      </c>
      <c r="G139" s="104">
        <v>1262.45</v>
      </c>
      <c r="H139" s="104">
        <v>2033.37</v>
      </c>
      <c r="I139" s="104">
        <v>3295.049</v>
      </c>
      <c r="J139" s="104">
        <v>153.346</v>
      </c>
      <c r="K139" s="104">
        <v>596.499</v>
      </c>
      <c r="L139" s="106">
        <v>440.711</v>
      </c>
      <c r="M139" s="154">
        <v>2662.619</v>
      </c>
      <c r="N139" s="104">
        <v>5111.775</v>
      </c>
      <c r="O139" s="104">
        <v>2567.061</v>
      </c>
      <c r="P139" s="155">
        <v>6998.217</v>
      </c>
      <c r="Q139" s="109">
        <v>82801.5894</v>
      </c>
      <c r="R139" s="153">
        <v>1.5797</v>
      </c>
      <c r="S139" s="104">
        <v>0.2901</v>
      </c>
      <c r="T139" s="104">
        <v>0.3609</v>
      </c>
      <c r="U139" s="104">
        <v>0.1686</v>
      </c>
      <c r="V139" s="104">
        <v>3.1078</v>
      </c>
      <c r="W139" s="104">
        <v>6.2326</v>
      </c>
      <c r="X139" s="104">
        <v>0.078</v>
      </c>
      <c r="Y139" s="104">
        <v>0.5995</v>
      </c>
      <c r="Z139" s="106">
        <v>1.7623</v>
      </c>
      <c r="AA139" s="154">
        <v>5.5014</v>
      </c>
      <c r="AB139" s="104">
        <v>6.1388</v>
      </c>
      <c r="AC139" s="104">
        <v>1.0599</v>
      </c>
      <c r="AD139" s="155">
        <v>3.6344</v>
      </c>
    </row>
    <row r="140" spans="1:30" ht="12.75">
      <c r="A140" s="66" t="s">
        <v>79</v>
      </c>
      <c r="B140" s="66" t="s">
        <v>221</v>
      </c>
      <c r="C140" s="106">
        <v>381419744.067</v>
      </c>
      <c r="D140" s="153">
        <v>49097.571</v>
      </c>
      <c r="E140" s="104">
        <v>5165.311</v>
      </c>
      <c r="F140" s="104">
        <v>1894.951</v>
      </c>
      <c r="G140" s="104">
        <v>16269.445</v>
      </c>
      <c r="H140" s="104">
        <v>3022.637</v>
      </c>
      <c r="I140" s="104">
        <v>1594.882</v>
      </c>
      <c r="J140" s="104">
        <v>55.239</v>
      </c>
      <c r="K140" s="104">
        <v>24567.332</v>
      </c>
      <c r="L140" s="106">
        <v>3999.234</v>
      </c>
      <c r="M140" s="154">
        <v>70411.514</v>
      </c>
      <c r="N140" s="104">
        <v>111303.102</v>
      </c>
      <c r="O140" s="104">
        <v>1466.942</v>
      </c>
      <c r="P140" s="155">
        <v>146073.173</v>
      </c>
      <c r="Q140" s="109">
        <v>195829.8995</v>
      </c>
      <c r="R140" s="153">
        <v>25.5506</v>
      </c>
      <c r="S140" s="104">
        <v>0.8957</v>
      </c>
      <c r="T140" s="104">
        <v>0.1835</v>
      </c>
      <c r="U140" s="104">
        <v>0.0592</v>
      </c>
      <c r="V140" s="104">
        <v>1.4396</v>
      </c>
      <c r="W140" s="104">
        <v>1.543</v>
      </c>
      <c r="X140" s="104">
        <v>0.0089</v>
      </c>
      <c r="Y140" s="104">
        <v>23.0951</v>
      </c>
      <c r="Z140" s="106">
        <v>2.4625</v>
      </c>
      <c r="AA140" s="154">
        <v>142.5003</v>
      </c>
      <c r="AB140" s="104">
        <v>129.9781</v>
      </c>
      <c r="AC140" s="104">
        <v>0.7166</v>
      </c>
      <c r="AD140" s="155">
        <v>67.8731</v>
      </c>
    </row>
    <row r="141" spans="1:30" ht="12.75">
      <c r="A141" s="66" t="s">
        <v>78</v>
      </c>
      <c r="B141" s="66" t="s">
        <v>222</v>
      </c>
      <c r="C141" s="106">
        <v>17084662.35</v>
      </c>
      <c r="D141" s="153">
        <v>1773.515</v>
      </c>
      <c r="E141" s="104">
        <v>9.39</v>
      </c>
      <c r="F141" s="104">
        <v>15.198</v>
      </c>
      <c r="G141" s="104">
        <v>1076.761</v>
      </c>
      <c r="H141" s="104">
        <v>28.042</v>
      </c>
      <c r="I141" s="68" t="s">
        <v>42</v>
      </c>
      <c r="J141" s="104">
        <v>2.229</v>
      </c>
      <c r="K141" s="104">
        <v>224.208</v>
      </c>
      <c r="L141" s="106">
        <v>139.63</v>
      </c>
      <c r="M141" s="154">
        <v>3605.478</v>
      </c>
      <c r="N141" s="104">
        <v>1485.611</v>
      </c>
      <c r="O141" s="104">
        <v>56.388</v>
      </c>
      <c r="P141" s="155">
        <v>2724.757</v>
      </c>
      <c r="Q141" s="109">
        <v>10648.4802</v>
      </c>
      <c r="R141" s="153">
        <v>1.0837</v>
      </c>
      <c r="S141" s="104">
        <v>0.0011</v>
      </c>
      <c r="T141" s="104">
        <v>0.002</v>
      </c>
      <c r="U141" s="104">
        <v>0.0153</v>
      </c>
      <c r="V141" s="104">
        <v>0.0213</v>
      </c>
      <c r="W141" s="68" t="s">
        <v>42</v>
      </c>
      <c r="X141" s="104">
        <v>0.0003</v>
      </c>
      <c r="Y141" s="104">
        <v>0.2004</v>
      </c>
      <c r="Z141" s="106">
        <v>0.0823</v>
      </c>
      <c r="AA141" s="154">
        <v>11.7171</v>
      </c>
      <c r="AB141" s="104">
        <v>1.8084</v>
      </c>
      <c r="AC141" s="104">
        <v>0.0194</v>
      </c>
      <c r="AD141" s="155">
        <v>1.4459</v>
      </c>
    </row>
    <row r="142" spans="1:30" ht="12.75">
      <c r="A142" s="66" t="s">
        <v>77</v>
      </c>
      <c r="B142" s="66" t="s">
        <v>223</v>
      </c>
      <c r="C142" s="106">
        <v>241564522.413</v>
      </c>
      <c r="D142" s="153">
        <v>9493.832</v>
      </c>
      <c r="E142" s="104">
        <v>4047.131</v>
      </c>
      <c r="F142" s="104">
        <v>25543.875</v>
      </c>
      <c r="G142" s="104">
        <v>21068.624</v>
      </c>
      <c r="H142" s="104">
        <v>11835.345</v>
      </c>
      <c r="I142" s="104">
        <v>2121.054</v>
      </c>
      <c r="J142" s="104">
        <v>21.328</v>
      </c>
      <c r="K142" s="104">
        <v>899.669</v>
      </c>
      <c r="L142" s="106">
        <v>353.497</v>
      </c>
      <c r="M142" s="154">
        <v>16573.134</v>
      </c>
      <c r="N142" s="104">
        <v>22061.989</v>
      </c>
      <c r="O142" s="104">
        <v>3699.012</v>
      </c>
      <c r="P142" s="155">
        <v>68061.435</v>
      </c>
      <c r="Q142" s="109">
        <v>110215.713</v>
      </c>
      <c r="R142" s="153">
        <v>8.0715</v>
      </c>
      <c r="S142" s="104">
        <v>0.8423</v>
      </c>
      <c r="T142" s="104">
        <v>3.2471</v>
      </c>
      <c r="U142" s="104">
        <v>0.139</v>
      </c>
      <c r="V142" s="104">
        <v>7.9671</v>
      </c>
      <c r="W142" s="104">
        <v>1.3716</v>
      </c>
      <c r="X142" s="104">
        <v>0.005</v>
      </c>
      <c r="Y142" s="104">
        <v>0.6398</v>
      </c>
      <c r="Z142" s="106">
        <v>0.1944</v>
      </c>
      <c r="AA142" s="154">
        <v>40.9318</v>
      </c>
      <c r="AB142" s="104">
        <v>19.7738</v>
      </c>
      <c r="AC142" s="104">
        <v>1.5506</v>
      </c>
      <c r="AD142" s="155">
        <v>31.9128</v>
      </c>
    </row>
    <row r="143" spans="1:30" ht="12.75">
      <c r="A143" s="66" t="s">
        <v>76</v>
      </c>
      <c r="B143" s="66" t="s">
        <v>224</v>
      </c>
      <c r="C143" s="106">
        <v>4948790.632</v>
      </c>
      <c r="D143" s="153">
        <v>1548.942</v>
      </c>
      <c r="E143" s="68" t="s">
        <v>42</v>
      </c>
      <c r="F143" s="104">
        <v>4.796</v>
      </c>
      <c r="G143" s="68" t="s">
        <v>42</v>
      </c>
      <c r="H143" s="104">
        <v>3.985</v>
      </c>
      <c r="I143" s="104">
        <v>3.643</v>
      </c>
      <c r="J143" s="68" t="s">
        <v>42</v>
      </c>
      <c r="K143" s="104">
        <v>8.23</v>
      </c>
      <c r="L143" s="106">
        <v>6.858</v>
      </c>
      <c r="M143" s="154">
        <v>100.785</v>
      </c>
      <c r="N143" s="104">
        <v>157.152</v>
      </c>
      <c r="O143" s="104">
        <v>6.806</v>
      </c>
      <c r="P143" s="155">
        <v>521.197</v>
      </c>
      <c r="Q143" s="109">
        <v>3855.6151</v>
      </c>
      <c r="R143" s="153">
        <v>0.8422</v>
      </c>
      <c r="S143" s="68" t="s">
        <v>42</v>
      </c>
      <c r="T143" s="104">
        <v>0.0006</v>
      </c>
      <c r="U143" s="68" t="s">
        <v>42</v>
      </c>
      <c r="V143" s="104">
        <v>0.0021</v>
      </c>
      <c r="W143" s="104">
        <v>0.0018</v>
      </c>
      <c r="X143" s="68" t="s">
        <v>42</v>
      </c>
      <c r="Y143" s="104">
        <v>0.0047</v>
      </c>
      <c r="Z143" s="106">
        <v>0.0077</v>
      </c>
      <c r="AA143" s="154">
        <v>0.1067</v>
      </c>
      <c r="AB143" s="104">
        <v>0.1143</v>
      </c>
      <c r="AC143" s="104">
        <v>0.0017</v>
      </c>
      <c r="AD143" s="155">
        <v>0.1358</v>
      </c>
    </row>
    <row r="144" spans="1:30" ht="12.75">
      <c r="A144" s="66" t="s">
        <v>75</v>
      </c>
      <c r="B144" s="66" t="s">
        <v>225</v>
      </c>
      <c r="C144" s="106">
        <v>11815021.558</v>
      </c>
      <c r="D144" s="153">
        <v>906.227</v>
      </c>
      <c r="E144" s="104">
        <v>13.508</v>
      </c>
      <c r="F144" s="104">
        <v>30.878</v>
      </c>
      <c r="G144" s="104">
        <v>27.868</v>
      </c>
      <c r="H144" s="104">
        <v>5.776</v>
      </c>
      <c r="I144" s="104">
        <v>2.446</v>
      </c>
      <c r="J144" s="104">
        <v>2.276</v>
      </c>
      <c r="K144" s="104">
        <v>200.877</v>
      </c>
      <c r="L144" s="106">
        <v>137.469</v>
      </c>
      <c r="M144" s="154">
        <v>4052.525</v>
      </c>
      <c r="N144" s="104">
        <v>2613.617</v>
      </c>
      <c r="O144" s="104">
        <v>111.377</v>
      </c>
      <c r="P144" s="155">
        <v>2835.192</v>
      </c>
      <c r="Q144" s="109">
        <v>8486.5636</v>
      </c>
      <c r="R144" s="153">
        <v>0.7017</v>
      </c>
      <c r="S144" s="104">
        <v>0.0025</v>
      </c>
      <c r="T144" s="104">
        <v>0.0049</v>
      </c>
      <c r="U144" s="104">
        <v>0.0001</v>
      </c>
      <c r="V144" s="104">
        <v>0.0014</v>
      </c>
      <c r="W144" s="104">
        <v>0.0004</v>
      </c>
      <c r="X144" s="104">
        <v>0.0003</v>
      </c>
      <c r="Y144" s="104">
        <v>0.1209</v>
      </c>
      <c r="Z144" s="106">
        <v>0.0872</v>
      </c>
      <c r="AA144" s="154">
        <v>11.5297</v>
      </c>
      <c r="AB144" s="104">
        <v>3.0561</v>
      </c>
      <c r="AC144" s="104">
        <v>0.033</v>
      </c>
      <c r="AD144" s="155">
        <v>1.462</v>
      </c>
    </row>
    <row r="145" spans="1:30" ht="12.75">
      <c r="A145" s="66" t="s">
        <v>74</v>
      </c>
      <c r="B145" s="66" t="s">
        <v>226</v>
      </c>
      <c r="C145" s="106">
        <v>20143903.879</v>
      </c>
      <c r="D145" s="153">
        <v>2313.846</v>
      </c>
      <c r="E145" s="104">
        <v>135.145</v>
      </c>
      <c r="F145" s="104">
        <v>50.154</v>
      </c>
      <c r="G145" s="104">
        <v>6.631</v>
      </c>
      <c r="H145" s="104">
        <v>20.297</v>
      </c>
      <c r="I145" s="104">
        <v>2.389</v>
      </c>
      <c r="J145" s="104">
        <v>0.023</v>
      </c>
      <c r="K145" s="104">
        <v>282.62</v>
      </c>
      <c r="L145" s="106">
        <v>161.038</v>
      </c>
      <c r="M145" s="154">
        <v>7537.578</v>
      </c>
      <c r="N145" s="104">
        <v>4137.168</v>
      </c>
      <c r="O145" s="104">
        <v>142.581</v>
      </c>
      <c r="P145" s="155">
        <v>21619.031</v>
      </c>
      <c r="Q145" s="109">
        <v>10881.0866</v>
      </c>
      <c r="R145" s="153">
        <v>9.0319</v>
      </c>
      <c r="S145" s="104">
        <v>0.0466</v>
      </c>
      <c r="T145" s="104">
        <v>0.0177</v>
      </c>
      <c r="U145" s="104">
        <v>0</v>
      </c>
      <c r="V145" s="104">
        <v>0.0029</v>
      </c>
      <c r="W145" s="104">
        <v>0.0002</v>
      </c>
      <c r="X145" s="104">
        <v>0</v>
      </c>
      <c r="Y145" s="104">
        <v>0.34</v>
      </c>
      <c r="Z145" s="106">
        <v>0.0884</v>
      </c>
      <c r="AA145" s="154">
        <v>21.6032</v>
      </c>
      <c r="AB145" s="104">
        <v>5.3623</v>
      </c>
      <c r="AC145" s="104">
        <v>0.0509</v>
      </c>
      <c r="AD145" s="155">
        <v>24.9797</v>
      </c>
    </row>
    <row r="146" spans="1:30" ht="12.75">
      <c r="A146" s="66" t="s">
        <v>72</v>
      </c>
      <c r="B146" s="66" t="s">
        <v>227</v>
      </c>
      <c r="C146" s="106">
        <v>16858757.445</v>
      </c>
      <c r="D146" s="153">
        <v>2129.09</v>
      </c>
      <c r="E146" s="104">
        <v>128.697</v>
      </c>
      <c r="F146" s="104">
        <v>115.832</v>
      </c>
      <c r="G146" s="104">
        <v>463.807</v>
      </c>
      <c r="H146" s="104">
        <v>1010.428</v>
      </c>
      <c r="I146" s="104">
        <v>26.809</v>
      </c>
      <c r="J146" s="104">
        <v>2.989</v>
      </c>
      <c r="K146" s="104">
        <v>454.021</v>
      </c>
      <c r="L146" s="106">
        <v>256.111</v>
      </c>
      <c r="M146" s="154">
        <v>1307.255</v>
      </c>
      <c r="N146" s="104">
        <v>3758.251</v>
      </c>
      <c r="O146" s="104">
        <v>396.316</v>
      </c>
      <c r="P146" s="155">
        <v>6940.222</v>
      </c>
      <c r="Q146" s="109">
        <v>19632.7834</v>
      </c>
      <c r="R146" s="153">
        <v>0.7672</v>
      </c>
      <c r="S146" s="104">
        <v>0.0169</v>
      </c>
      <c r="T146" s="104">
        <v>0.0105</v>
      </c>
      <c r="U146" s="104">
        <v>0.0018</v>
      </c>
      <c r="V146" s="104">
        <v>0.1556</v>
      </c>
      <c r="W146" s="104">
        <v>0.0098</v>
      </c>
      <c r="X146" s="104">
        <v>0.0005</v>
      </c>
      <c r="Y146" s="104">
        <v>0.2387</v>
      </c>
      <c r="Z146" s="106">
        <v>0.0679</v>
      </c>
      <c r="AA146" s="154">
        <v>1.8989</v>
      </c>
      <c r="AB146" s="104">
        <v>2.3272</v>
      </c>
      <c r="AC146" s="104">
        <v>0.132</v>
      </c>
      <c r="AD146" s="155">
        <v>1.598</v>
      </c>
    </row>
    <row r="147" spans="1:30" ht="12.75">
      <c r="A147" s="66" t="s">
        <v>71</v>
      </c>
      <c r="B147" s="66" t="s">
        <v>228</v>
      </c>
      <c r="C147" s="106">
        <v>72396645.98</v>
      </c>
      <c r="D147" s="153">
        <v>402.607</v>
      </c>
      <c r="E147" s="104">
        <v>37.072</v>
      </c>
      <c r="F147" s="104">
        <v>15.531</v>
      </c>
      <c r="G147" s="104">
        <v>7.793</v>
      </c>
      <c r="H147" s="104">
        <v>0.675</v>
      </c>
      <c r="I147" s="104">
        <v>0.441</v>
      </c>
      <c r="J147" s="104">
        <v>0.021</v>
      </c>
      <c r="K147" s="104">
        <v>137.91</v>
      </c>
      <c r="L147" s="106">
        <v>159.613</v>
      </c>
      <c r="M147" s="154">
        <v>2982.388</v>
      </c>
      <c r="N147" s="104">
        <v>1328.543</v>
      </c>
      <c r="O147" s="104">
        <v>31.812</v>
      </c>
      <c r="P147" s="155">
        <v>5819.89</v>
      </c>
      <c r="Q147" s="109">
        <v>31114.6266</v>
      </c>
      <c r="R147" s="153">
        <v>0.2898</v>
      </c>
      <c r="S147" s="104">
        <v>0.0044</v>
      </c>
      <c r="T147" s="104">
        <v>0.0009</v>
      </c>
      <c r="U147" s="104">
        <v>0.0001</v>
      </c>
      <c r="V147" s="104">
        <v>0.0004</v>
      </c>
      <c r="W147" s="104">
        <v>0.0001</v>
      </c>
      <c r="X147" s="104">
        <v>0</v>
      </c>
      <c r="Y147" s="104">
        <v>0.0901</v>
      </c>
      <c r="Z147" s="106">
        <v>0.2333</v>
      </c>
      <c r="AA147" s="154">
        <v>7.5029</v>
      </c>
      <c r="AB147" s="104">
        <v>1.2931</v>
      </c>
      <c r="AC147" s="104">
        <v>0.0107</v>
      </c>
      <c r="AD147" s="155">
        <v>2.9274</v>
      </c>
    </row>
    <row r="148" spans="1:30" ht="12.75">
      <c r="A148" s="66" t="s">
        <v>70</v>
      </c>
      <c r="B148" s="66" t="s">
        <v>229</v>
      </c>
      <c r="C148" s="106">
        <v>3202044.138</v>
      </c>
      <c r="D148" s="153">
        <v>419.948</v>
      </c>
      <c r="E148" s="104">
        <v>1.628</v>
      </c>
      <c r="F148" s="68" t="s">
        <v>42</v>
      </c>
      <c r="G148" s="104">
        <v>3.873</v>
      </c>
      <c r="H148" s="104">
        <v>0.134</v>
      </c>
      <c r="I148" s="104">
        <v>15.852</v>
      </c>
      <c r="J148" s="104">
        <v>0.087</v>
      </c>
      <c r="K148" s="104">
        <v>59.221</v>
      </c>
      <c r="L148" s="106">
        <v>22.893</v>
      </c>
      <c r="M148" s="154">
        <v>264.551</v>
      </c>
      <c r="N148" s="104">
        <v>552.242</v>
      </c>
      <c r="O148" s="104">
        <v>23.624</v>
      </c>
      <c r="P148" s="155">
        <v>212.993</v>
      </c>
      <c r="Q148" s="109">
        <v>3862.6998</v>
      </c>
      <c r="R148" s="153">
        <v>0.1294</v>
      </c>
      <c r="S148" s="104">
        <v>0.0007</v>
      </c>
      <c r="T148" s="68" t="s">
        <v>42</v>
      </c>
      <c r="U148" s="104">
        <v>0</v>
      </c>
      <c r="V148" s="104">
        <v>0.0001</v>
      </c>
      <c r="W148" s="104">
        <v>0.0039</v>
      </c>
      <c r="X148" s="104">
        <v>0</v>
      </c>
      <c r="Y148" s="104">
        <v>0.0438</v>
      </c>
      <c r="Z148" s="106">
        <v>0.0059</v>
      </c>
      <c r="AA148" s="154">
        <v>0.4269</v>
      </c>
      <c r="AB148" s="104">
        <v>0.6303</v>
      </c>
      <c r="AC148" s="104">
        <v>0.0073</v>
      </c>
      <c r="AD148" s="155">
        <v>0.057</v>
      </c>
    </row>
    <row r="149" spans="1:30" ht="12.75">
      <c r="A149" s="66" t="s">
        <v>73</v>
      </c>
      <c r="B149" s="66" t="s">
        <v>230</v>
      </c>
      <c r="C149" s="106">
        <v>233818038.33</v>
      </c>
      <c r="D149" s="153">
        <v>52625.074</v>
      </c>
      <c r="E149" s="104">
        <v>1311.535</v>
      </c>
      <c r="F149" s="104">
        <v>164.169</v>
      </c>
      <c r="G149" s="104">
        <v>1091.301</v>
      </c>
      <c r="H149" s="104">
        <v>813.09</v>
      </c>
      <c r="I149" s="104">
        <v>96.641</v>
      </c>
      <c r="J149" s="104">
        <v>8.048</v>
      </c>
      <c r="K149" s="104">
        <v>4708.607</v>
      </c>
      <c r="L149" s="106">
        <v>1878.742</v>
      </c>
      <c r="M149" s="154">
        <v>25199.098</v>
      </c>
      <c r="N149" s="104">
        <v>41351.146</v>
      </c>
      <c r="O149" s="104">
        <v>1475.528</v>
      </c>
      <c r="P149" s="155">
        <v>79032.343</v>
      </c>
      <c r="Q149" s="109">
        <v>220200.2344</v>
      </c>
      <c r="R149" s="153">
        <v>23.1377</v>
      </c>
      <c r="S149" s="104">
        <v>0.1643</v>
      </c>
      <c r="T149" s="104">
        <v>0.0085</v>
      </c>
      <c r="U149" s="104">
        <v>0.0063</v>
      </c>
      <c r="V149" s="104">
        <v>0.155</v>
      </c>
      <c r="W149" s="104">
        <v>0.0535</v>
      </c>
      <c r="X149" s="104">
        <v>0.0026</v>
      </c>
      <c r="Y149" s="104">
        <v>1.5495</v>
      </c>
      <c r="Z149" s="106">
        <v>0.7503</v>
      </c>
      <c r="AA149" s="154">
        <v>52.7837</v>
      </c>
      <c r="AB149" s="104">
        <v>63.5838</v>
      </c>
      <c r="AC149" s="104">
        <v>0.6742</v>
      </c>
      <c r="AD149" s="155">
        <v>27.1202</v>
      </c>
    </row>
    <row r="150" spans="1:30" ht="12.75">
      <c r="A150" s="66" t="s">
        <v>69</v>
      </c>
      <c r="B150" s="66" t="s">
        <v>231</v>
      </c>
      <c r="C150" s="106">
        <v>120253954.358</v>
      </c>
      <c r="D150" s="153">
        <v>17829.91</v>
      </c>
      <c r="E150" s="104">
        <v>7131.674</v>
      </c>
      <c r="F150" s="104">
        <v>2283.944</v>
      </c>
      <c r="G150" s="104">
        <v>1522.808</v>
      </c>
      <c r="H150" s="104">
        <v>169.362</v>
      </c>
      <c r="I150" s="104">
        <v>430.582</v>
      </c>
      <c r="J150" s="104">
        <v>39.725</v>
      </c>
      <c r="K150" s="104">
        <v>2618.036</v>
      </c>
      <c r="L150" s="106">
        <v>1867.228</v>
      </c>
      <c r="M150" s="154">
        <v>19016.965</v>
      </c>
      <c r="N150" s="104">
        <v>16672.026</v>
      </c>
      <c r="O150" s="104">
        <v>2390.773</v>
      </c>
      <c r="P150" s="155">
        <v>47747.107</v>
      </c>
      <c r="Q150" s="109">
        <v>71324.3183</v>
      </c>
      <c r="R150" s="153">
        <v>9.545</v>
      </c>
      <c r="S150" s="104">
        <v>1.1901</v>
      </c>
      <c r="T150" s="104">
        <v>0.2141</v>
      </c>
      <c r="U150" s="104">
        <v>0.004</v>
      </c>
      <c r="V150" s="104">
        <v>0.0678</v>
      </c>
      <c r="W150" s="104">
        <v>0.1429</v>
      </c>
      <c r="X150" s="104">
        <v>0.0184</v>
      </c>
      <c r="Y150" s="104">
        <v>1.4007</v>
      </c>
      <c r="Z150" s="106">
        <v>1.3891</v>
      </c>
      <c r="AA150" s="154">
        <v>30.508</v>
      </c>
      <c r="AB150" s="104">
        <v>18.5639</v>
      </c>
      <c r="AC150" s="104">
        <v>0.8812</v>
      </c>
      <c r="AD150" s="155">
        <v>16.978</v>
      </c>
    </row>
    <row r="151" spans="1:30" ht="12.75">
      <c r="A151" s="66" t="s">
        <v>68</v>
      </c>
      <c r="B151" s="66" t="s">
        <v>232</v>
      </c>
      <c r="C151" s="106">
        <v>148326201.024</v>
      </c>
      <c r="D151" s="153">
        <v>5324.56</v>
      </c>
      <c r="E151" s="104">
        <v>861.894</v>
      </c>
      <c r="F151" s="104">
        <v>0.333</v>
      </c>
      <c r="G151" s="104">
        <v>14.677</v>
      </c>
      <c r="H151" s="104">
        <v>4096.381</v>
      </c>
      <c r="I151" s="104">
        <v>39.359</v>
      </c>
      <c r="J151" s="104">
        <v>0.396</v>
      </c>
      <c r="K151" s="104">
        <v>6144.581</v>
      </c>
      <c r="L151" s="106">
        <v>794.248</v>
      </c>
      <c r="M151" s="154">
        <v>46663.804</v>
      </c>
      <c r="N151" s="104">
        <v>18883.456</v>
      </c>
      <c r="O151" s="104">
        <v>1074.914</v>
      </c>
      <c r="P151" s="155">
        <v>27952.175</v>
      </c>
      <c r="Q151" s="109">
        <v>74818.3896</v>
      </c>
      <c r="R151" s="153">
        <v>4.4277</v>
      </c>
      <c r="S151" s="104">
        <v>0.1547</v>
      </c>
      <c r="T151" s="104">
        <v>0.0001</v>
      </c>
      <c r="U151" s="104">
        <v>0.0001</v>
      </c>
      <c r="V151" s="104">
        <v>2.6085</v>
      </c>
      <c r="W151" s="104">
        <v>0.0051</v>
      </c>
      <c r="X151" s="104">
        <v>0.0008</v>
      </c>
      <c r="Y151" s="104">
        <v>2.6452</v>
      </c>
      <c r="Z151" s="106">
        <v>0.3928</v>
      </c>
      <c r="AA151" s="154">
        <v>143.2714</v>
      </c>
      <c r="AB151" s="104">
        <v>20.0488</v>
      </c>
      <c r="AC151" s="104">
        <v>0.4148</v>
      </c>
      <c r="AD151" s="155">
        <v>14.9722</v>
      </c>
    </row>
    <row r="152" spans="1:30" ht="12.75">
      <c r="A152" s="66" t="s">
        <v>67</v>
      </c>
      <c r="B152" s="66" t="s">
        <v>233</v>
      </c>
      <c r="C152" s="106">
        <v>53193860.481</v>
      </c>
      <c r="D152" s="153">
        <v>4620.771</v>
      </c>
      <c r="E152" s="104">
        <v>6.902</v>
      </c>
      <c r="F152" s="104">
        <v>10.193</v>
      </c>
      <c r="G152" s="104">
        <v>96.338</v>
      </c>
      <c r="H152" s="104">
        <v>3739.734</v>
      </c>
      <c r="I152" s="104">
        <v>4686.842</v>
      </c>
      <c r="J152" s="104">
        <v>3.828</v>
      </c>
      <c r="K152" s="104">
        <v>114.196</v>
      </c>
      <c r="L152" s="106">
        <v>187.628</v>
      </c>
      <c r="M152" s="154">
        <v>12793.649</v>
      </c>
      <c r="N152" s="104">
        <v>32120.589</v>
      </c>
      <c r="O152" s="104">
        <v>994.531</v>
      </c>
      <c r="P152" s="155">
        <v>26351.894</v>
      </c>
      <c r="Q152" s="109">
        <v>31697.607</v>
      </c>
      <c r="R152" s="153">
        <v>2.074</v>
      </c>
      <c r="S152" s="104">
        <v>0.0005</v>
      </c>
      <c r="T152" s="104">
        <v>0.0015</v>
      </c>
      <c r="U152" s="104">
        <v>0.0003</v>
      </c>
      <c r="V152" s="104">
        <v>4.3848</v>
      </c>
      <c r="W152" s="104">
        <v>8.6038</v>
      </c>
      <c r="X152" s="104">
        <v>0.0016</v>
      </c>
      <c r="Y152" s="104">
        <v>0.0781</v>
      </c>
      <c r="Z152" s="106">
        <v>0.1378</v>
      </c>
      <c r="AA152" s="154">
        <v>46.1385</v>
      </c>
      <c r="AB152" s="104">
        <v>55.366</v>
      </c>
      <c r="AC152" s="104">
        <v>0.6139</v>
      </c>
      <c r="AD152" s="155">
        <v>17.3385</v>
      </c>
    </row>
    <row r="153" spans="1:30" ht="12.75">
      <c r="A153" s="66" t="s">
        <v>66</v>
      </c>
      <c r="B153" s="66" t="s">
        <v>234</v>
      </c>
      <c r="C153" s="106">
        <v>57273062.665</v>
      </c>
      <c r="D153" s="153">
        <v>4957.38</v>
      </c>
      <c r="E153" s="104">
        <v>231.18</v>
      </c>
      <c r="F153" s="104">
        <v>320.822</v>
      </c>
      <c r="G153" s="104">
        <v>143.834</v>
      </c>
      <c r="H153" s="104">
        <v>646.003</v>
      </c>
      <c r="I153" s="104">
        <v>56.173</v>
      </c>
      <c r="J153" s="104">
        <v>2.346</v>
      </c>
      <c r="K153" s="104">
        <v>231.94</v>
      </c>
      <c r="L153" s="106">
        <v>292.783</v>
      </c>
      <c r="M153" s="154">
        <v>7369.885</v>
      </c>
      <c r="N153" s="104">
        <v>2751.593</v>
      </c>
      <c r="O153" s="104">
        <v>139.886</v>
      </c>
      <c r="P153" s="155">
        <v>6930.444</v>
      </c>
      <c r="Q153" s="109">
        <v>23710.1695</v>
      </c>
      <c r="R153" s="153">
        <v>3.5993</v>
      </c>
      <c r="S153" s="104">
        <v>0.0673</v>
      </c>
      <c r="T153" s="104">
        <v>0.0566</v>
      </c>
      <c r="U153" s="104">
        <v>0.0039</v>
      </c>
      <c r="V153" s="104">
        <v>0.3688</v>
      </c>
      <c r="W153" s="104">
        <v>0.029</v>
      </c>
      <c r="X153" s="104">
        <v>0.0007</v>
      </c>
      <c r="Y153" s="104">
        <v>0.1742</v>
      </c>
      <c r="Z153" s="106">
        <v>0.3024</v>
      </c>
      <c r="AA153" s="154">
        <v>26.4363</v>
      </c>
      <c r="AB153" s="104">
        <v>4.4325</v>
      </c>
      <c r="AC153" s="104">
        <v>0.0623</v>
      </c>
      <c r="AD153" s="155">
        <v>3.4107</v>
      </c>
    </row>
    <row r="154" spans="1:30" ht="12.75">
      <c r="A154" s="66" t="s">
        <v>65</v>
      </c>
      <c r="B154" s="66" t="s">
        <v>235</v>
      </c>
      <c r="C154" s="106">
        <v>22143045.366</v>
      </c>
      <c r="D154" s="153">
        <v>1219.391</v>
      </c>
      <c r="E154" s="104">
        <v>317.968</v>
      </c>
      <c r="F154" s="104">
        <v>495.258</v>
      </c>
      <c r="G154" s="104">
        <v>1681.538</v>
      </c>
      <c r="H154" s="68" t="s">
        <v>42</v>
      </c>
      <c r="I154" s="104">
        <v>28.298</v>
      </c>
      <c r="J154" s="104">
        <v>1.959</v>
      </c>
      <c r="K154" s="104">
        <v>188.102</v>
      </c>
      <c r="L154" s="106">
        <v>149.079</v>
      </c>
      <c r="M154" s="154">
        <v>4081.795</v>
      </c>
      <c r="N154" s="104">
        <v>4896.846</v>
      </c>
      <c r="O154" s="104">
        <v>129.824</v>
      </c>
      <c r="P154" s="155">
        <v>5968.837</v>
      </c>
      <c r="Q154" s="109">
        <v>15998.6534</v>
      </c>
      <c r="R154" s="153">
        <v>0.4974</v>
      </c>
      <c r="S154" s="104">
        <v>0.052</v>
      </c>
      <c r="T154" s="104">
        <v>0.0608</v>
      </c>
      <c r="U154" s="104">
        <v>0.0137</v>
      </c>
      <c r="V154" s="68" t="s">
        <v>42</v>
      </c>
      <c r="W154" s="104">
        <v>0.0251</v>
      </c>
      <c r="X154" s="104">
        <v>0.0005</v>
      </c>
      <c r="Y154" s="104">
        <v>0.1579</v>
      </c>
      <c r="Z154" s="106">
        <v>0.1122</v>
      </c>
      <c r="AA154" s="154">
        <v>11.3091</v>
      </c>
      <c r="AB154" s="104">
        <v>5.7463</v>
      </c>
      <c r="AC154" s="104">
        <v>0.0359</v>
      </c>
      <c r="AD154" s="155">
        <v>2.1147</v>
      </c>
    </row>
    <row r="155" spans="1:30" ht="12.75">
      <c r="A155" s="66" t="s">
        <v>64</v>
      </c>
      <c r="B155" s="66" t="s">
        <v>236</v>
      </c>
      <c r="C155" s="106">
        <v>58832984.687</v>
      </c>
      <c r="D155" s="153">
        <v>5096.082</v>
      </c>
      <c r="E155" s="104">
        <v>236.034</v>
      </c>
      <c r="F155" s="104">
        <v>944.293</v>
      </c>
      <c r="G155" s="104">
        <v>21.363</v>
      </c>
      <c r="H155" s="104">
        <v>291.26</v>
      </c>
      <c r="I155" s="104">
        <v>17.34</v>
      </c>
      <c r="J155" s="104">
        <v>12.625</v>
      </c>
      <c r="K155" s="104">
        <v>134.601</v>
      </c>
      <c r="L155" s="106">
        <v>2937.904</v>
      </c>
      <c r="M155" s="154">
        <v>12107.17</v>
      </c>
      <c r="N155" s="104">
        <v>1046.871</v>
      </c>
      <c r="O155" s="104">
        <v>481.003</v>
      </c>
      <c r="P155" s="155">
        <v>7404.169</v>
      </c>
      <c r="Q155" s="109">
        <v>33147.4285</v>
      </c>
      <c r="R155" s="153">
        <v>2.7978</v>
      </c>
      <c r="S155" s="104">
        <v>0.0313</v>
      </c>
      <c r="T155" s="104">
        <v>0.2106</v>
      </c>
      <c r="U155" s="104">
        <v>0.013</v>
      </c>
      <c r="V155" s="104">
        <v>0.079</v>
      </c>
      <c r="W155" s="104">
        <v>0.0185</v>
      </c>
      <c r="X155" s="104">
        <v>0.0051</v>
      </c>
      <c r="Y155" s="104">
        <v>0.101</v>
      </c>
      <c r="Z155" s="106">
        <v>3.359</v>
      </c>
      <c r="AA155" s="154">
        <v>34.8835</v>
      </c>
      <c r="AB155" s="104">
        <v>1.1214</v>
      </c>
      <c r="AC155" s="104">
        <v>0.3869</v>
      </c>
      <c r="AD155" s="155">
        <v>3.0101</v>
      </c>
    </row>
    <row r="156" spans="1:30" ht="12.75">
      <c r="A156" s="66" t="s">
        <v>63</v>
      </c>
      <c r="B156" s="66" t="s">
        <v>237</v>
      </c>
      <c r="C156" s="106">
        <v>44786971.028</v>
      </c>
      <c r="D156" s="153">
        <v>3917.366</v>
      </c>
      <c r="E156" s="104">
        <v>164.589</v>
      </c>
      <c r="F156" s="104">
        <v>128.801</v>
      </c>
      <c r="G156" s="104">
        <v>2.984</v>
      </c>
      <c r="H156" s="104">
        <v>49.064</v>
      </c>
      <c r="I156" s="104">
        <v>50.859</v>
      </c>
      <c r="J156" s="68" t="s">
        <v>42</v>
      </c>
      <c r="K156" s="104">
        <v>843.696</v>
      </c>
      <c r="L156" s="106">
        <v>3118.665</v>
      </c>
      <c r="M156" s="154">
        <v>12715.013</v>
      </c>
      <c r="N156" s="104">
        <v>7039.768</v>
      </c>
      <c r="O156" s="104">
        <v>523.073</v>
      </c>
      <c r="P156" s="155">
        <v>10497.74</v>
      </c>
      <c r="Q156" s="109">
        <v>21995.864</v>
      </c>
      <c r="R156" s="153">
        <v>1.398</v>
      </c>
      <c r="S156" s="104">
        <v>0.0323</v>
      </c>
      <c r="T156" s="104">
        <v>0.02</v>
      </c>
      <c r="U156" s="104">
        <v>0</v>
      </c>
      <c r="V156" s="104">
        <v>0.0048</v>
      </c>
      <c r="W156" s="104">
        <v>0.0173</v>
      </c>
      <c r="X156" s="68" t="s">
        <v>42</v>
      </c>
      <c r="Y156" s="104">
        <v>0.505</v>
      </c>
      <c r="Z156" s="106">
        <v>1.3652</v>
      </c>
      <c r="AA156" s="154">
        <v>19.7615</v>
      </c>
      <c r="AB156" s="104">
        <v>7.5914</v>
      </c>
      <c r="AC156" s="104">
        <v>0.1613</v>
      </c>
      <c r="AD156" s="155">
        <v>2.568</v>
      </c>
    </row>
    <row r="157" spans="1:30" ht="12.75">
      <c r="A157" s="66" t="s">
        <v>62</v>
      </c>
      <c r="B157" s="66" t="s">
        <v>238</v>
      </c>
      <c r="C157" s="106">
        <v>97592440.75</v>
      </c>
      <c r="D157" s="153">
        <v>27403.16</v>
      </c>
      <c r="E157" s="104">
        <v>930.294</v>
      </c>
      <c r="F157" s="104">
        <v>2.225</v>
      </c>
      <c r="G157" s="104">
        <v>504.626</v>
      </c>
      <c r="H157" s="104">
        <v>859.45</v>
      </c>
      <c r="I157" s="104">
        <v>441.055</v>
      </c>
      <c r="J157" s="104">
        <v>23.8</v>
      </c>
      <c r="K157" s="104">
        <v>1936.482</v>
      </c>
      <c r="L157" s="106">
        <v>5699.717</v>
      </c>
      <c r="M157" s="154">
        <v>16999.923</v>
      </c>
      <c r="N157" s="104">
        <v>25124.414</v>
      </c>
      <c r="O157" s="104">
        <v>625.694</v>
      </c>
      <c r="P157" s="155">
        <v>25134.49</v>
      </c>
      <c r="Q157" s="109">
        <v>50292.5894</v>
      </c>
      <c r="R157" s="153">
        <v>12.6856</v>
      </c>
      <c r="S157" s="104">
        <v>0.1504</v>
      </c>
      <c r="T157" s="104">
        <v>0.0001</v>
      </c>
      <c r="U157" s="104">
        <v>0.0058</v>
      </c>
      <c r="V157" s="104">
        <v>0.2436</v>
      </c>
      <c r="W157" s="104">
        <v>0.1175</v>
      </c>
      <c r="X157" s="104">
        <v>0.013</v>
      </c>
      <c r="Y157" s="104">
        <v>1.4292</v>
      </c>
      <c r="Z157" s="106">
        <v>2.7254</v>
      </c>
      <c r="AA157" s="154">
        <v>32.1282</v>
      </c>
      <c r="AB157" s="104">
        <v>31.8482</v>
      </c>
      <c r="AC157" s="104">
        <v>0.1675</v>
      </c>
      <c r="AD157" s="155">
        <v>7.6139</v>
      </c>
    </row>
    <row r="158" spans="1:30" ht="13.5" thickBot="1">
      <c r="A158" s="66" t="s">
        <v>61</v>
      </c>
      <c r="B158" s="66" t="s">
        <v>239</v>
      </c>
      <c r="C158" s="106">
        <v>295414862.496</v>
      </c>
      <c r="D158" s="168">
        <v>201660.195</v>
      </c>
      <c r="E158" s="161">
        <v>305.562</v>
      </c>
      <c r="F158" s="161">
        <v>947.59</v>
      </c>
      <c r="G158" s="161">
        <v>873.214</v>
      </c>
      <c r="H158" s="161">
        <v>1686.851</v>
      </c>
      <c r="I158" s="161">
        <v>322.456</v>
      </c>
      <c r="J158" s="161">
        <v>66.736</v>
      </c>
      <c r="K158" s="161">
        <v>4181.49</v>
      </c>
      <c r="L158" s="163">
        <v>14027.679</v>
      </c>
      <c r="M158" s="164">
        <v>33878.117</v>
      </c>
      <c r="N158" s="165">
        <v>49080.136</v>
      </c>
      <c r="O158" s="165">
        <v>470.927</v>
      </c>
      <c r="P158" s="167">
        <v>184184.128</v>
      </c>
      <c r="Q158" s="109">
        <v>122462.7102</v>
      </c>
      <c r="R158" s="168">
        <v>94.7323</v>
      </c>
      <c r="S158" s="161">
        <v>0.0254</v>
      </c>
      <c r="T158" s="161">
        <v>0.5384</v>
      </c>
      <c r="U158" s="161">
        <v>0.0726</v>
      </c>
      <c r="V158" s="161">
        <v>0.9123</v>
      </c>
      <c r="W158" s="161">
        <v>0.1349</v>
      </c>
      <c r="X158" s="161">
        <v>0.0246</v>
      </c>
      <c r="Y158" s="161">
        <v>3.9593</v>
      </c>
      <c r="Z158" s="163">
        <v>11.2379</v>
      </c>
      <c r="AA158" s="164">
        <v>76.859</v>
      </c>
      <c r="AB158" s="165">
        <v>66.6962</v>
      </c>
      <c r="AC158" s="165">
        <v>0.3716</v>
      </c>
      <c r="AD158" s="167">
        <v>50.4976</v>
      </c>
    </row>
    <row r="159" ht="12.75" thickTop="1"/>
    <row r="160" ht="12.75">
      <c r="A160" s="64" t="s">
        <v>50</v>
      </c>
    </row>
    <row r="161" spans="1:2" ht="12.75">
      <c r="A161" s="64" t="s">
        <v>42</v>
      </c>
      <c r="B161" s="64" t="s">
        <v>49</v>
      </c>
    </row>
  </sheetData>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sheetViews>
  <sheetFormatPr defaultColWidth="9.140625" defaultRowHeight="12"/>
  <cols>
    <col min="1" max="1" width="66.57421875" style="0" customWidth="1"/>
    <col min="2" max="4" width="13.57421875" style="0" customWidth="1"/>
  </cols>
  <sheetData>
    <row r="1" spans="1:4" ht="12.75">
      <c r="A1" s="64" t="s">
        <v>378</v>
      </c>
      <c r="B1" s="65"/>
      <c r="C1" s="65"/>
      <c r="D1" s="65"/>
    </row>
    <row r="2" spans="1:4" ht="12">
      <c r="A2" s="65"/>
      <c r="B2" s="65"/>
      <c r="C2" s="65"/>
      <c r="D2" s="65"/>
    </row>
    <row r="3" spans="1:4" ht="12.75">
      <c r="A3" s="64" t="s">
        <v>97</v>
      </c>
      <c r="B3" s="95">
        <v>43677.46898148148</v>
      </c>
      <c r="C3" s="65"/>
      <c r="D3" s="65"/>
    </row>
    <row r="4" spans="1:4" ht="12.75">
      <c r="A4" s="64" t="s">
        <v>96</v>
      </c>
      <c r="B4" s="95">
        <v>43703.70526159722</v>
      </c>
      <c r="C4" s="65"/>
      <c r="D4" s="65"/>
    </row>
    <row r="5" spans="1:4" ht="12.75">
      <c r="A5" s="64" t="s">
        <v>95</v>
      </c>
      <c r="B5" s="64" t="s">
        <v>94</v>
      </c>
      <c r="C5" s="65"/>
      <c r="D5" s="65"/>
    </row>
    <row r="6" spans="1:4" ht="12">
      <c r="A6" s="65"/>
      <c r="B6" s="65"/>
      <c r="C6" s="65"/>
      <c r="D6" s="65"/>
    </row>
    <row r="7" spans="1:4" ht="12.75">
      <c r="A7" s="64" t="s">
        <v>379</v>
      </c>
      <c r="B7" s="64" t="s">
        <v>380</v>
      </c>
      <c r="C7" s="65"/>
      <c r="D7" s="65"/>
    </row>
    <row r="8" spans="1:4" ht="12.75">
      <c r="A8" s="64" t="s">
        <v>204</v>
      </c>
      <c r="B8" s="64" t="s">
        <v>205</v>
      </c>
      <c r="C8" s="65"/>
      <c r="D8" s="65"/>
    </row>
    <row r="9" spans="1:4" ht="12">
      <c r="A9" s="65"/>
      <c r="B9" s="65"/>
      <c r="C9" s="65"/>
      <c r="D9" s="65"/>
    </row>
    <row r="10" spans="1:4" ht="12.75">
      <c r="A10" s="66" t="s">
        <v>381</v>
      </c>
      <c r="B10" s="66" t="s">
        <v>382</v>
      </c>
      <c r="C10" s="66" t="s">
        <v>383</v>
      </c>
      <c r="D10" s="66" t="s">
        <v>384</v>
      </c>
    </row>
    <row r="11" spans="1:4" ht="12.75">
      <c r="A11" s="66" t="s">
        <v>386</v>
      </c>
      <c r="B11" s="104">
        <v>153076280</v>
      </c>
      <c r="C11" s="104">
        <v>23076860</v>
      </c>
      <c r="D11" s="104">
        <v>1640053634</v>
      </c>
    </row>
    <row r="12" spans="1:4" ht="12.75">
      <c r="A12" s="145" t="s">
        <v>436</v>
      </c>
      <c r="B12" s="104">
        <f>SUM(B11)</f>
        <v>153076280</v>
      </c>
      <c r="C12" s="104">
        <f aca="true" t="shared" si="0" ref="C12:D12">SUM(C11)</f>
        <v>23076860</v>
      </c>
      <c r="D12" s="104">
        <f t="shared" si="0"/>
        <v>1640053634</v>
      </c>
    </row>
    <row r="13" spans="1:4" ht="12.75">
      <c r="A13" s="66" t="s">
        <v>387</v>
      </c>
      <c r="B13" s="68" t="s">
        <v>42</v>
      </c>
      <c r="C13" s="68" t="s">
        <v>42</v>
      </c>
      <c r="D13" s="104">
        <v>2116000000</v>
      </c>
    </row>
    <row r="14" spans="1:4" ht="12.75">
      <c r="A14" s="145" t="s">
        <v>437</v>
      </c>
      <c r="B14" s="68">
        <f>SUM(B13)</f>
        <v>0</v>
      </c>
      <c r="C14" s="68">
        <f aca="true" t="shared" si="1" ref="C14:D14">SUM(C13)</f>
        <v>0</v>
      </c>
      <c r="D14" s="68">
        <f t="shared" si="1"/>
        <v>2116000000</v>
      </c>
    </row>
    <row r="15" spans="1:4" ht="12.75">
      <c r="A15" s="66" t="s">
        <v>385</v>
      </c>
      <c r="B15" s="104">
        <v>30865950</v>
      </c>
      <c r="C15" s="104">
        <v>31292380</v>
      </c>
      <c r="D15" s="104">
        <v>293005721</v>
      </c>
    </row>
    <row r="16" spans="1:4" ht="12.75">
      <c r="A16" s="66" t="s">
        <v>388</v>
      </c>
      <c r="B16" s="104">
        <v>21105480</v>
      </c>
      <c r="C16" s="104">
        <v>1978790</v>
      </c>
      <c r="D16" s="104">
        <v>130000000</v>
      </c>
    </row>
    <row r="17" spans="1:4" ht="12.75">
      <c r="A17" s="66" t="s">
        <v>389</v>
      </c>
      <c r="B17" s="104">
        <v>79685080</v>
      </c>
      <c r="C17" s="104">
        <v>5751200</v>
      </c>
      <c r="D17" s="104">
        <v>221666848</v>
      </c>
    </row>
    <row r="18" spans="1:4" ht="12.75">
      <c r="A18" s="145" t="s">
        <v>438</v>
      </c>
      <c r="B18" s="104">
        <f>SUM(B15:B17)</f>
        <v>131656510</v>
      </c>
      <c r="C18" s="104">
        <f aca="true" t="shared" si="2" ref="C18:D18">SUM(C15:C17)</f>
        <v>39022370</v>
      </c>
      <c r="D18" s="104">
        <f t="shared" si="2"/>
        <v>644672569</v>
      </c>
    </row>
    <row r="19" spans="1:4" ht="12.75">
      <c r="A19" s="66" t="s">
        <v>390</v>
      </c>
      <c r="B19" s="104">
        <v>5148290</v>
      </c>
      <c r="C19" s="104">
        <v>1186310</v>
      </c>
      <c r="D19" s="104">
        <v>109867951</v>
      </c>
    </row>
    <row r="20" spans="1:4" ht="12.75">
      <c r="A20" s="66" t="s">
        <v>391</v>
      </c>
      <c r="B20" s="104">
        <v>53932940</v>
      </c>
      <c r="C20" s="104">
        <v>115721790</v>
      </c>
      <c r="D20" s="104">
        <v>120000000</v>
      </c>
    </row>
    <row r="21" spans="1:4" ht="12.75">
      <c r="A21" s="66" t="s">
        <v>392</v>
      </c>
      <c r="B21" s="104">
        <v>89071590</v>
      </c>
      <c r="C21" s="104">
        <v>1177687350</v>
      </c>
      <c r="D21" s="104">
        <v>2144691481</v>
      </c>
    </row>
    <row r="22" spans="1:4" ht="12.75">
      <c r="A22" s="66" t="s">
        <v>393</v>
      </c>
      <c r="B22" s="104">
        <v>3498120</v>
      </c>
      <c r="C22" s="104">
        <v>601300</v>
      </c>
      <c r="D22" s="104">
        <v>168512539</v>
      </c>
    </row>
    <row r="23" spans="1:4" ht="12.75">
      <c r="A23" s="66" t="s">
        <v>394</v>
      </c>
      <c r="B23" s="104">
        <v>10174550</v>
      </c>
      <c r="C23" s="104">
        <v>68434630</v>
      </c>
      <c r="D23" s="104">
        <v>95035739</v>
      </c>
    </row>
    <row r="24" spans="1:4" ht="12.75">
      <c r="A24" s="66" t="s">
        <v>395</v>
      </c>
      <c r="B24" s="104">
        <v>22565100</v>
      </c>
      <c r="C24" s="104">
        <v>230255850</v>
      </c>
      <c r="D24" s="104">
        <v>197638658</v>
      </c>
    </row>
    <row r="25" spans="1:4" ht="12.75">
      <c r="A25" s="66" t="s">
        <v>396</v>
      </c>
      <c r="B25" s="104">
        <v>123892760</v>
      </c>
      <c r="C25" s="104">
        <v>6802340</v>
      </c>
      <c r="D25" s="104">
        <v>703940564</v>
      </c>
    </row>
    <row r="26" spans="1:4" ht="12.75">
      <c r="A26" s="66" t="s">
        <v>397</v>
      </c>
      <c r="B26" s="104">
        <v>133168120</v>
      </c>
      <c r="C26" s="104">
        <v>200010130</v>
      </c>
      <c r="D26" s="104">
        <v>1505676470</v>
      </c>
    </row>
    <row r="27" spans="1:4" ht="12.75">
      <c r="A27" s="66" t="s">
        <v>398</v>
      </c>
      <c r="B27" s="104">
        <v>110375530</v>
      </c>
      <c r="C27" s="104">
        <v>11846930</v>
      </c>
      <c r="D27" s="104">
        <v>2064000000</v>
      </c>
    </row>
    <row r="28" spans="1:4" ht="12.75">
      <c r="A28" s="66" t="s">
        <v>399</v>
      </c>
      <c r="B28" s="104">
        <v>113532180</v>
      </c>
      <c r="C28" s="104">
        <v>126973120</v>
      </c>
      <c r="D28" s="104">
        <v>201381440</v>
      </c>
    </row>
    <row r="29" spans="1:4" ht="12.75">
      <c r="A29" s="66" t="s">
        <v>400</v>
      </c>
      <c r="B29" s="104">
        <v>165563080</v>
      </c>
      <c r="C29" s="104">
        <v>280228680</v>
      </c>
      <c r="D29" s="104">
        <v>1186673252</v>
      </c>
    </row>
    <row r="30" spans="1:4" ht="12.75">
      <c r="A30" s="66" t="s">
        <v>401</v>
      </c>
      <c r="B30" s="104">
        <v>36951720</v>
      </c>
      <c r="C30" s="104">
        <v>25265150</v>
      </c>
      <c r="D30" s="104">
        <v>1572184615</v>
      </c>
    </row>
    <row r="31" spans="1:4" ht="12.75">
      <c r="A31" s="145" t="s">
        <v>439</v>
      </c>
      <c r="B31" s="104">
        <f>SUM(B19:B30)</f>
        <v>867873980</v>
      </c>
      <c r="C31" s="104">
        <f aca="true" t="shared" si="3" ref="C31:D31">SUM(C19:C30)</f>
        <v>2245013580</v>
      </c>
      <c r="D31" s="104">
        <f t="shared" si="3"/>
        <v>10069602709</v>
      </c>
    </row>
    <row r="32" spans="1:4" ht="12.75">
      <c r="A32" s="66" t="s">
        <v>402</v>
      </c>
      <c r="B32" s="104">
        <v>450689110</v>
      </c>
      <c r="C32" s="104">
        <v>368639330</v>
      </c>
      <c r="D32" s="104">
        <v>4799682100</v>
      </c>
    </row>
    <row r="33" spans="1:4" ht="12.75">
      <c r="A33" s="66" t="s">
        <v>403</v>
      </c>
      <c r="B33" s="104">
        <v>27585020</v>
      </c>
      <c r="C33" s="104">
        <v>147396350</v>
      </c>
      <c r="D33" s="104">
        <v>218839025</v>
      </c>
    </row>
    <row r="34" spans="1:4" ht="12.75">
      <c r="A34" s="66" t="s">
        <v>404</v>
      </c>
      <c r="B34" s="104">
        <v>12634330</v>
      </c>
      <c r="C34" s="104">
        <v>97438400</v>
      </c>
      <c r="D34" s="104">
        <v>64790829</v>
      </c>
    </row>
    <row r="35" spans="1:4" ht="12.75">
      <c r="A35" s="66" t="s">
        <v>405</v>
      </c>
      <c r="B35" s="104">
        <v>16644250</v>
      </c>
      <c r="C35" s="104">
        <v>84179540</v>
      </c>
      <c r="D35" s="104">
        <v>111909493</v>
      </c>
    </row>
    <row r="36" spans="1:8" ht="12.75">
      <c r="A36" s="66" t="s">
        <v>406</v>
      </c>
      <c r="B36" s="104">
        <v>98247590</v>
      </c>
      <c r="C36" s="104">
        <v>294437280</v>
      </c>
      <c r="D36" s="104">
        <v>394152905</v>
      </c>
      <c r="H36" s="144"/>
    </row>
    <row r="37" spans="1:8" ht="12.75">
      <c r="A37" s="66" t="s">
        <v>407</v>
      </c>
      <c r="B37" s="68" t="s">
        <v>42</v>
      </c>
      <c r="C37" s="68" t="s">
        <v>42</v>
      </c>
      <c r="D37" s="104">
        <v>991325550</v>
      </c>
      <c r="H37" s="144"/>
    </row>
    <row r="38" spans="1:8" ht="12.75">
      <c r="A38" s="66" t="s">
        <v>408</v>
      </c>
      <c r="B38" s="68" t="s">
        <v>42</v>
      </c>
      <c r="C38" s="68" t="s">
        <v>42</v>
      </c>
      <c r="D38" s="104">
        <v>377296599</v>
      </c>
      <c r="H38" s="144"/>
    </row>
    <row r="39" spans="1:8" ht="12.75">
      <c r="A39" s="66" t="s">
        <v>409</v>
      </c>
      <c r="B39" s="68" t="s">
        <v>42</v>
      </c>
      <c r="C39" s="68" t="s">
        <v>42</v>
      </c>
      <c r="D39" s="104">
        <v>1251347071</v>
      </c>
      <c r="H39" s="144"/>
    </row>
    <row r="40" spans="1:8" ht="12.75">
      <c r="A40" s="66" t="s">
        <v>410</v>
      </c>
      <c r="B40" s="104">
        <v>55012790</v>
      </c>
      <c r="C40" s="104">
        <v>4992510</v>
      </c>
      <c r="D40" s="104">
        <v>1085790486</v>
      </c>
      <c r="H40" s="144"/>
    </row>
    <row r="41" spans="1:8" ht="12.75">
      <c r="A41" s="66" t="s">
        <v>411</v>
      </c>
      <c r="B41" s="104">
        <v>270930480</v>
      </c>
      <c r="C41" s="104">
        <v>169022960</v>
      </c>
      <c r="D41" s="104">
        <v>1193907971</v>
      </c>
      <c r="H41" s="144"/>
    </row>
    <row r="42" spans="1:8" ht="12.75">
      <c r="A42" s="66" t="s">
        <v>412</v>
      </c>
      <c r="B42" s="68" t="s">
        <v>42</v>
      </c>
      <c r="C42" s="68" t="s">
        <v>42</v>
      </c>
      <c r="D42" s="104">
        <v>650000000</v>
      </c>
      <c r="H42" s="144"/>
    </row>
    <row r="43" spans="1:8" ht="12.75">
      <c r="A43" s="66" t="s">
        <v>413</v>
      </c>
      <c r="B43" s="68" t="s">
        <v>42</v>
      </c>
      <c r="C43" s="68" t="s">
        <v>42</v>
      </c>
      <c r="D43" s="104">
        <v>622105829</v>
      </c>
      <c r="H43" s="144"/>
    </row>
    <row r="44" spans="1:8" ht="12.75">
      <c r="A44" s="66" t="s">
        <v>414</v>
      </c>
      <c r="B44" s="68" t="s">
        <v>42</v>
      </c>
      <c r="C44" s="68" t="s">
        <v>42</v>
      </c>
      <c r="D44" s="104">
        <v>129698298</v>
      </c>
      <c r="H44" s="144"/>
    </row>
    <row r="45" spans="1:8" ht="12.75">
      <c r="A45" s="66" t="s">
        <v>415</v>
      </c>
      <c r="B45" s="68" t="s">
        <v>42</v>
      </c>
      <c r="C45" s="68" t="s">
        <v>42</v>
      </c>
      <c r="D45" s="104">
        <v>46428094</v>
      </c>
      <c r="H45" s="144"/>
    </row>
    <row r="46" spans="1:8" ht="12.75">
      <c r="A46" s="66" t="s">
        <v>416</v>
      </c>
      <c r="B46" s="68" t="s">
        <v>42</v>
      </c>
      <c r="C46" s="68" t="s">
        <v>42</v>
      </c>
      <c r="D46" s="104">
        <v>2149802332</v>
      </c>
      <c r="H46" s="144"/>
    </row>
    <row r="47" spans="1:8" ht="12.75">
      <c r="A47" s="66" t="s">
        <v>417</v>
      </c>
      <c r="B47" s="68" t="s">
        <v>42</v>
      </c>
      <c r="C47" s="68" t="s">
        <v>42</v>
      </c>
      <c r="D47" s="104">
        <v>487435693</v>
      </c>
      <c r="H47" s="144"/>
    </row>
    <row r="48" spans="1:8" ht="12.75">
      <c r="A48" s="66" t="s">
        <v>418</v>
      </c>
      <c r="B48" s="68" t="s">
        <v>42</v>
      </c>
      <c r="C48" s="68" t="s">
        <v>42</v>
      </c>
      <c r="D48" s="104">
        <v>5917000000</v>
      </c>
      <c r="H48" s="144"/>
    </row>
    <row r="49" spans="1:8" ht="12.75">
      <c r="A49" s="66" t="s">
        <v>419</v>
      </c>
      <c r="B49" s="104">
        <v>163900210</v>
      </c>
      <c r="C49" s="104">
        <v>313706780</v>
      </c>
      <c r="D49" s="104">
        <v>2103543610</v>
      </c>
      <c r="H49" s="144"/>
    </row>
    <row r="50" spans="1:8" ht="12.75">
      <c r="A50" s="66" t="s">
        <v>420</v>
      </c>
      <c r="B50" s="104">
        <v>178594250</v>
      </c>
      <c r="C50" s="104">
        <v>863529670</v>
      </c>
      <c r="D50" s="104">
        <v>1268691790</v>
      </c>
      <c r="H50" s="144"/>
    </row>
    <row r="51" spans="1:8" ht="12.75">
      <c r="A51" s="66" t="s">
        <v>421</v>
      </c>
      <c r="B51" s="104">
        <v>23629490</v>
      </c>
      <c r="C51" s="104">
        <v>2067900</v>
      </c>
      <c r="D51" s="104">
        <v>209163997</v>
      </c>
      <c r="H51" s="144"/>
    </row>
    <row r="52" spans="1:8" ht="12.75">
      <c r="A52" s="66" t="s">
        <v>422</v>
      </c>
      <c r="B52" s="104">
        <v>345802820</v>
      </c>
      <c r="C52" s="104">
        <v>177757550</v>
      </c>
      <c r="D52" s="104">
        <v>3660000000</v>
      </c>
      <c r="H52" s="144"/>
    </row>
    <row r="53" spans="1:8" ht="12.75">
      <c r="A53" s="66" t="s">
        <v>423</v>
      </c>
      <c r="B53" s="104">
        <v>50280350</v>
      </c>
      <c r="C53" s="104">
        <v>48610520</v>
      </c>
      <c r="D53" s="104">
        <v>953378844</v>
      </c>
      <c r="H53" s="144"/>
    </row>
    <row r="54" spans="1:8" ht="12.75">
      <c r="A54" s="66" t="s">
        <v>424</v>
      </c>
      <c r="B54" s="104">
        <v>146495310</v>
      </c>
      <c r="C54" s="104">
        <v>679634980</v>
      </c>
      <c r="D54" s="104">
        <v>3066639301</v>
      </c>
      <c r="H54" s="144"/>
    </row>
    <row r="55" spans="1:8" ht="12.75">
      <c r="A55" s="66" t="s">
        <v>425</v>
      </c>
      <c r="B55" s="104">
        <v>6766210</v>
      </c>
      <c r="C55" s="104">
        <v>16832840</v>
      </c>
      <c r="D55" s="104">
        <v>15000000</v>
      </c>
      <c r="H55" s="144"/>
    </row>
    <row r="56" spans="1:8" ht="12.75">
      <c r="A56" s="66" t="s">
        <v>426</v>
      </c>
      <c r="B56" s="104">
        <v>26724690</v>
      </c>
      <c r="C56" s="104">
        <v>9078520</v>
      </c>
      <c r="D56" s="104">
        <v>120000000</v>
      </c>
      <c r="H56" s="144"/>
    </row>
    <row r="57" spans="1:8" ht="12.75">
      <c r="A57" s="66" t="s">
        <v>427</v>
      </c>
      <c r="B57" s="104">
        <v>241732830</v>
      </c>
      <c r="C57" s="104">
        <v>5009268390</v>
      </c>
      <c r="D57" s="104">
        <v>640000000</v>
      </c>
      <c r="H57" s="144"/>
    </row>
    <row r="58" spans="1:8" ht="12.75">
      <c r="A58" s="66" t="s">
        <v>428</v>
      </c>
      <c r="B58" s="68" t="s">
        <v>42</v>
      </c>
      <c r="C58" s="68" t="s">
        <v>42</v>
      </c>
      <c r="D58" s="68" t="s">
        <v>42</v>
      </c>
      <c r="H58" s="144"/>
    </row>
    <row r="59" spans="1:8" ht="12.75">
      <c r="A59" s="66" t="s">
        <v>429</v>
      </c>
      <c r="B59" s="68" t="s">
        <v>42</v>
      </c>
      <c r="C59" s="68" t="s">
        <v>42</v>
      </c>
      <c r="D59" s="68" t="s">
        <v>42</v>
      </c>
      <c r="H59" s="144"/>
    </row>
    <row r="60" spans="1:8" ht="12.75">
      <c r="A60" s="66" t="s">
        <v>430</v>
      </c>
      <c r="B60" s="68" t="s">
        <v>42</v>
      </c>
      <c r="C60" s="68" t="s">
        <v>42</v>
      </c>
      <c r="D60" s="68" t="s">
        <v>42</v>
      </c>
      <c r="H60" s="144"/>
    </row>
    <row r="61" spans="1:8" ht="12.75">
      <c r="A61" s="66" t="s">
        <v>431</v>
      </c>
      <c r="B61" s="104">
        <v>16231770</v>
      </c>
      <c r="C61" s="104">
        <v>509865900</v>
      </c>
      <c r="D61" s="104">
        <v>92052106</v>
      </c>
      <c r="H61" s="144"/>
    </row>
    <row r="62" spans="1:8" ht="12.75">
      <c r="A62" s="66" t="s">
        <v>432</v>
      </c>
      <c r="B62" s="104">
        <v>104271710</v>
      </c>
      <c r="C62" s="104">
        <v>519312770</v>
      </c>
      <c r="D62" s="104">
        <v>742301196</v>
      </c>
      <c r="H62" s="144"/>
    </row>
    <row r="63" spans="1:8" ht="12.75">
      <c r="A63" s="66" t="s">
        <v>433</v>
      </c>
      <c r="B63" s="104">
        <v>356069400</v>
      </c>
      <c r="C63" s="104">
        <v>1216866010</v>
      </c>
      <c r="D63" s="104">
        <v>3322984167</v>
      </c>
      <c r="H63" s="144"/>
    </row>
    <row r="64" spans="1:8" ht="12.75">
      <c r="A64" s="66" t="s">
        <v>434</v>
      </c>
      <c r="B64" s="104">
        <v>24560870</v>
      </c>
      <c r="C64" s="104">
        <v>357838210</v>
      </c>
      <c r="D64" s="104">
        <v>171799080</v>
      </c>
      <c r="H64" s="144"/>
    </row>
    <row r="65" spans="1:4" ht="12.75">
      <c r="A65" s="66" t="s">
        <v>435</v>
      </c>
      <c r="B65" s="68" t="s">
        <v>42</v>
      </c>
      <c r="C65" s="68" t="s">
        <v>42</v>
      </c>
      <c r="D65" s="104">
        <v>464898963</v>
      </c>
    </row>
    <row r="66" spans="1:8" ht="12.75">
      <c r="A66" s="145" t="s">
        <v>440</v>
      </c>
      <c r="B66" s="104">
        <f>SUM(B32:B65)</f>
        <v>2616803480</v>
      </c>
      <c r="C66" s="104">
        <f aca="true" t="shared" si="4" ref="C66:D66">SUM(C32:C65)</f>
        <v>10890476410</v>
      </c>
      <c r="D66" s="104">
        <f t="shared" si="4"/>
        <v>37321965329</v>
      </c>
      <c r="H66" s="144"/>
    </row>
    <row r="67" spans="1:8" ht="12">
      <c r="A67" s="65"/>
      <c r="B67" s="65"/>
      <c r="C67" s="65"/>
      <c r="D67" s="65"/>
      <c r="H67" s="144"/>
    </row>
    <row r="68" spans="1:8" ht="12.75">
      <c r="A68" s="64" t="s">
        <v>50</v>
      </c>
      <c r="B68" s="65"/>
      <c r="C68" s="65"/>
      <c r="D68" s="65"/>
      <c r="H68" s="144"/>
    </row>
    <row r="69" spans="1:8" ht="12.75">
      <c r="A69" s="64" t="s">
        <v>42</v>
      </c>
      <c r="B69" s="64" t="s">
        <v>49</v>
      </c>
      <c r="C69" s="65"/>
      <c r="D69" s="65"/>
      <c r="H69" s="144"/>
    </row>
    <row r="70" ht="12">
      <c r="H70" s="144"/>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27"/>
  <sheetViews>
    <sheetView showGridLines="0" workbookViewId="0" topLeftCell="A1">
      <pane ySplit="1" topLeftCell="A2" activePane="bottomLeft" state="frozen"/>
      <selection pane="bottomLeft" activeCell="D39" sqref="D39"/>
    </sheetView>
  </sheetViews>
  <sheetFormatPr defaultColWidth="9.140625" defaultRowHeight="12"/>
  <cols>
    <col min="1" max="1" width="4.421875" style="3" customWidth="1"/>
    <col min="2" max="2" width="20.7109375" style="3" customWidth="1"/>
    <col min="3" max="5" width="25.57421875" style="3" customWidth="1"/>
    <col min="6" max="6" width="2.421875" style="3" customWidth="1"/>
    <col min="7" max="7" width="10.57421875" style="3" customWidth="1"/>
    <col min="8" max="8" width="15.140625" style="3" customWidth="1"/>
    <col min="9" max="9" width="2.421875" style="3" customWidth="1"/>
    <col min="10" max="11" width="10.57421875" style="3" customWidth="1"/>
    <col min="12" max="12" width="9.140625" style="3" customWidth="1"/>
    <col min="13" max="13" width="13.8515625" style="3" customWidth="1"/>
    <col min="14" max="14" width="2.8515625" style="3" customWidth="1"/>
    <col min="15" max="16384" width="9.140625" style="3" customWidth="1"/>
  </cols>
  <sheetData>
    <row r="1" s="4" customFormat="1" ht="30" customHeight="1" thickBot="1">
      <c r="B1" s="4" t="s">
        <v>168</v>
      </c>
    </row>
    <row r="2" ht="15" customHeight="1" thickTop="1"/>
    <row r="3" ht="15" customHeight="1">
      <c r="B3" s="11" t="s">
        <v>547</v>
      </c>
    </row>
    <row r="4" ht="15" customHeight="1">
      <c r="B4" s="18" t="s">
        <v>115</v>
      </c>
    </row>
    <row r="6" spans="7:14" ht="12">
      <c r="G6" s="211" t="s">
        <v>144</v>
      </c>
      <c r="H6" s="211"/>
      <c r="J6" s="211" t="s">
        <v>162</v>
      </c>
      <c r="K6" s="211"/>
      <c r="M6" s="1" t="s">
        <v>10</v>
      </c>
      <c r="N6" s="84"/>
    </row>
    <row r="7" spans="7:14" ht="12">
      <c r="G7" s="5"/>
      <c r="H7" s="5" t="s">
        <v>121</v>
      </c>
      <c r="J7" s="5"/>
      <c r="K7" s="5" t="s">
        <v>121</v>
      </c>
      <c r="M7" s="1" t="s">
        <v>13</v>
      </c>
      <c r="N7" s="85"/>
    </row>
    <row r="8" spans="7:14" ht="12">
      <c r="G8" s="7" t="s">
        <v>40</v>
      </c>
      <c r="H8" s="21">
        <v>1517820</v>
      </c>
      <c r="J8" s="7" t="s">
        <v>40</v>
      </c>
      <c r="K8" s="21">
        <v>822960</v>
      </c>
      <c r="M8" s="1" t="s">
        <v>11</v>
      </c>
      <c r="N8" s="87"/>
    </row>
    <row r="9" spans="7:14" ht="12">
      <c r="G9" s="8" t="s">
        <v>24</v>
      </c>
      <c r="H9" s="22">
        <v>328330</v>
      </c>
      <c r="J9" s="8" t="s">
        <v>24</v>
      </c>
      <c r="K9" s="22">
        <v>214260</v>
      </c>
      <c r="M9" s="1" t="s">
        <v>41</v>
      </c>
      <c r="N9" s="89"/>
    </row>
    <row r="10" spans="7:14" ht="12">
      <c r="G10" s="9" t="s">
        <v>10</v>
      </c>
      <c r="H10" s="23">
        <v>259560</v>
      </c>
      <c r="J10" s="9" t="s">
        <v>22</v>
      </c>
      <c r="K10" s="23">
        <v>118900</v>
      </c>
      <c r="M10" s="1" t="s">
        <v>9</v>
      </c>
      <c r="N10" s="88"/>
    </row>
    <row r="11" spans="7:14" ht="12">
      <c r="G11" s="9" t="s">
        <v>13</v>
      </c>
      <c r="H11" s="23">
        <v>223940</v>
      </c>
      <c r="J11" s="9" t="s">
        <v>10</v>
      </c>
      <c r="K11" s="23">
        <v>107750</v>
      </c>
      <c r="M11" s="1" t="s">
        <v>22</v>
      </c>
      <c r="N11" s="92"/>
    </row>
    <row r="12" spans="7:14" ht="12">
      <c r="G12" s="9" t="s">
        <v>22</v>
      </c>
      <c r="H12" s="23">
        <v>161080</v>
      </c>
      <c r="J12" s="9" t="s">
        <v>13</v>
      </c>
      <c r="K12" s="23">
        <v>86200</v>
      </c>
      <c r="M12" s="1" t="s">
        <v>24</v>
      </c>
      <c r="N12" s="203"/>
    </row>
    <row r="13" spans="7:14" ht="12">
      <c r="G13" s="9" t="s">
        <v>9</v>
      </c>
      <c r="H13" s="23">
        <v>144670</v>
      </c>
      <c r="J13" s="9" t="s">
        <v>16</v>
      </c>
      <c r="K13" s="23">
        <v>64360</v>
      </c>
      <c r="M13" s="1" t="s">
        <v>99</v>
      </c>
      <c r="N13" s="91"/>
    </row>
    <row r="14" spans="7:11" ht="12">
      <c r="G14" s="10" t="s">
        <v>99</v>
      </c>
      <c r="H14" s="24">
        <f>H8-SUM(H9:H13)</f>
        <v>400240</v>
      </c>
      <c r="J14" s="10" t="s">
        <v>99</v>
      </c>
      <c r="K14" s="24">
        <f>K8-SUM(K9:K13)</f>
        <v>231490</v>
      </c>
    </row>
    <row r="15" spans="7:11" ht="12">
      <c r="G15" s="19"/>
      <c r="H15" s="20"/>
      <c r="J15" s="19"/>
      <c r="K15" s="20"/>
    </row>
    <row r="16" spans="7:11" ht="12">
      <c r="G16" s="25" t="str">
        <f>CONCATENATE(G8," ",CHAR(10),TEXT(H8/1000000,"0.0")," million holdings")</f>
        <v>EU-28 
1.5 million holdings</v>
      </c>
      <c r="H16" s="20"/>
      <c r="J16" s="25" t="str">
        <f>CONCATENATE(J8," ",CHAR(10),TEXT(K8/1000000,"0.0")," million holdings")</f>
        <v>EU-28 
0.8 million holdings</v>
      </c>
      <c r="K16" s="20"/>
    </row>
    <row r="17" spans="7:11" ht="12">
      <c r="G17" s="19"/>
      <c r="H17" s="20"/>
      <c r="J17" s="19"/>
      <c r="K17" s="20"/>
    </row>
    <row r="18" spans="7:11" ht="12">
      <c r="G18" s="19"/>
      <c r="H18" s="20"/>
      <c r="J18" s="19"/>
      <c r="K18" s="20"/>
    </row>
    <row r="19" spans="7:11" ht="12">
      <c r="G19" s="19"/>
      <c r="H19" s="20"/>
      <c r="J19" s="19"/>
      <c r="K19" s="20"/>
    </row>
    <row r="20" spans="7:11" ht="12">
      <c r="G20" s="19"/>
      <c r="H20" s="20"/>
      <c r="J20" s="19"/>
      <c r="K20" s="20"/>
    </row>
    <row r="21" spans="7:11" ht="12">
      <c r="G21" s="19"/>
      <c r="H21" s="20"/>
      <c r="J21" s="19"/>
      <c r="K21" s="20"/>
    </row>
    <row r="22" spans="7:11" ht="12">
      <c r="G22" s="19"/>
      <c r="H22" s="20"/>
      <c r="J22" s="19"/>
      <c r="K22" s="20"/>
    </row>
    <row r="23" spans="7:11" ht="12">
      <c r="G23" s="19"/>
      <c r="H23" s="20"/>
      <c r="J23" s="19"/>
      <c r="K23" s="20"/>
    </row>
    <row r="25" ht="12"/>
    <row r="26" ht="12"/>
    <row r="27" ht="12">
      <c r="B27" s="13" t="s">
        <v>548</v>
      </c>
    </row>
    <row r="28" ht="12"/>
  </sheetData>
  <sheetProtection autoFilter="0"/>
  <mergeCells count="2">
    <mergeCell ref="J6:K6"/>
    <mergeCell ref="G6:H6"/>
  </mergeCells>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F53"/>
  <sheetViews>
    <sheetView showGridLines="0" workbookViewId="0" topLeftCell="A7">
      <selection activeCell="C50" sqref="C50"/>
    </sheetView>
  </sheetViews>
  <sheetFormatPr defaultColWidth="9.140625" defaultRowHeight="12"/>
  <cols>
    <col min="1" max="1" width="4.421875" style="3" customWidth="1"/>
    <col min="2" max="2" width="20.7109375" style="3" customWidth="1"/>
    <col min="3" max="6" width="25.57421875" style="3" customWidth="1"/>
    <col min="7" max="16384" width="9.140625" style="3" customWidth="1"/>
  </cols>
  <sheetData>
    <row r="1" s="4" customFormat="1" ht="30" customHeight="1" thickBot="1">
      <c r="B1" s="4" t="s">
        <v>182</v>
      </c>
    </row>
    <row r="2" ht="15" customHeight="1" thickTop="1"/>
    <row r="3" ht="15" customHeight="1">
      <c r="B3" s="11" t="s">
        <v>197</v>
      </c>
    </row>
    <row r="4" ht="15" customHeight="1"/>
    <row r="5" spans="2:6" ht="25.5">
      <c r="B5" s="6"/>
      <c r="C5" s="5" t="s">
        <v>449</v>
      </c>
      <c r="D5" s="5" t="s">
        <v>450</v>
      </c>
      <c r="E5" s="5" t="s">
        <v>177</v>
      </c>
      <c r="F5" s="5" t="s">
        <v>450</v>
      </c>
    </row>
    <row r="6" spans="2:6" ht="12">
      <c r="B6" s="7" t="s">
        <v>40</v>
      </c>
      <c r="C6" s="93">
        <v>3369.84</v>
      </c>
      <c r="D6" s="93">
        <f>100*C6/$C$6</f>
        <v>100</v>
      </c>
      <c r="E6" s="93">
        <v>2231.23</v>
      </c>
      <c r="F6" s="93">
        <f>100*E6/$E$6</f>
        <v>100</v>
      </c>
    </row>
    <row r="7" spans="2:6" ht="12">
      <c r="B7" s="8" t="s">
        <v>2</v>
      </c>
      <c r="C7" s="26">
        <v>18.110000000000003</v>
      </c>
      <c r="D7" s="26">
        <f aca="true" t="shared" si="0" ref="D7:D34">100*C7/$C$6</f>
        <v>0.5374142392517153</v>
      </c>
      <c r="E7" s="26">
        <v>66.26</v>
      </c>
      <c r="F7" s="26">
        <f aca="true" t="shared" si="1" ref="F7:F34">100*E7/$E$6</f>
        <v>2.969662473165026</v>
      </c>
    </row>
    <row r="8" spans="2:6" ht="12">
      <c r="B8" s="9" t="s">
        <v>3</v>
      </c>
      <c r="C8" s="27">
        <v>39.02</v>
      </c>
      <c r="D8" s="27">
        <f t="shared" si="0"/>
        <v>1.1579184768416306</v>
      </c>
      <c r="E8" s="27">
        <v>28.74</v>
      </c>
      <c r="F8" s="27">
        <f t="shared" si="1"/>
        <v>1.2880787726948812</v>
      </c>
    </row>
    <row r="9" spans="2:6" ht="12">
      <c r="B9" s="9" t="s">
        <v>4</v>
      </c>
      <c r="C9" s="27">
        <v>14.450000000000001</v>
      </c>
      <c r="D9" s="27">
        <f t="shared" si="0"/>
        <v>0.42880374142392513</v>
      </c>
      <c r="E9" s="27">
        <v>10.93</v>
      </c>
      <c r="F9" s="27">
        <f t="shared" si="1"/>
        <v>0.48986433491840825</v>
      </c>
    </row>
    <row r="10" spans="2:6" ht="12">
      <c r="B10" s="9" t="s">
        <v>5</v>
      </c>
      <c r="C10" s="27">
        <v>3.15</v>
      </c>
      <c r="D10" s="27">
        <f t="shared" si="0"/>
        <v>0.09347624813047503</v>
      </c>
      <c r="E10" s="27">
        <v>12.48</v>
      </c>
      <c r="F10" s="27">
        <f t="shared" si="1"/>
        <v>0.5593327447192804</v>
      </c>
    </row>
    <row r="11" spans="2:6" ht="12">
      <c r="B11" s="9" t="s">
        <v>41</v>
      </c>
      <c r="C11" s="27">
        <v>59.01</v>
      </c>
      <c r="D11" s="27">
        <f t="shared" si="0"/>
        <v>1.7511217149775655</v>
      </c>
      <c r="E11" s="27">
        <v>139.12</v>
      </c>
      <c r="F11" s="27">
        <f t="shared" si="1"/>
        <v>6.235125917095055</v>
      </c>
    </row>
    <row r="12" spans="2:6" ht="12">
      <c r="B12" s="9" t="s">
        <v>7</v>
      </c>
      <c r="C12" s="27">
        <v>1.86</v>
      </c>
      <c r="D12" s="27">
        <f t="shared" si="0"/>
        <v>0.05519549889609002</v>
      </c>
      <c r="E12" s="27">
        <v>2.88</v>
      </c>
      <c r="F12" s="27">
        <f t="shared" si="1"/>
        <v>0.12907678724291086</v>
      </c>
    </row>
    <row r="13" spans="2:6" ht="12">
      <c r="B13" s="9" t="s">
        <v>8</v>
      </c>
      <c r="C13" s="27">
        <v>0.76</v>
      </c>
      <c r="D13" s="27">
        <f t="shared" si="0"/>
        <v>0.02255299954894001</v>
      </c>
      <c r="E13" s="27">
        <v>4.47</v>
      </c>
      <c r="F13" s="27">
        <f t="shared" si="1"/>
        <v>0.20033793019993457</v>
      </c>
    </row>
    <row r="14" spans="2:6" ht="12">
      <c r="B14" s="9" t="s">
        <v>9</v>
      </c>
      <c r="C14" s="27">
        <v>200.35000000000005</v>
      </c>
      <c r="D14" s="27">
        <f t="shared" si="0"/>
        <v>5.945386131092278</v>
      </c>
      <c r="E14" s="27">
        <v>84.17</v>
      </c>
      <c r="F14" s="27">
        <f t="shared" si="1"/>
        <v>3.7723587438318775</v>
      </c>
    </row>
    <row r="15" spans="2:6" ht="12">
      <c r="B15" s="9" t="s">
        <v>10</v>
      </c>
      <c r="C15" s="27">
        <v>1351.83</v>
      </c>
      <c r="D15" s="27">
        <f t="shared" si="0"/>
        <v>40.11555444768891</v>
      </c>
      <c r="E15" s="27">
        <v>386.9</v>
      </c>
      <c r="F15" s="27">
        <f t="shared" si="1"/>
        <v>17.340211452875767</v>
      </c>
    </row>
    <row r="16" spans="2:6" ht="12">
      <c r="B16" s="9" t="s">
        <v>11</v>
      </c>
      <c r="C16" s="27">
        <v>168.95000000000002</v>
      </c>
      <c r="D16" s="27">
        <f t="shared" si="0"/>
        <v>5.013591149728176</v>
      </c>
      <c r="E16" s="27">
        <v>262.51</v>
      </c>
      <c r="F16" s="27">
        <f t="shared" si="1"/>
        <v>11.765259520533517</v>
      </c>
    </row>
    <row r="17" spans="2:6" ht="12">
      <c r="B17" s="9" t="s">
        <v>12</v>
      </c>
      <c r="C17" s="27">
        <v>28.420000000000005</v>
      </c>
      <c r="D17" s="27">
        <f t="shared" si="0"/>
        <v>0.8433634831327305</v>
      </c>
      <c r="E17" s="27">
        <v>9.79</v>
      </c>
      <c r="F17" s="27">
        <f t="shared" si="1"/>
        <v>0.4387714399680893</v>
      </c>
    </row>
    <row r="18" spans="2:6" ht="12">
      <c r="B18" s="9" t="s">
        <v>13</v>
      </c>
      <c r="C18" s="27">
        <v>591.3199999999998</v>
      </c>
      <c r="D18" s="27">
        <f t="shared" si="0"/>
        <v>17.54742064905158</v>
      </c>
      <c r="E18" s="27">
        <v>397.36</v>
      </c>
      <c r="F18" s="27">
        <f t="shared" si="1"/>
        <v>17.809011173209395</v>
      </c>
    </row>
    <row r="19" spans="2:6" ht="12">
      <c r="B19" s="9" t="s">
        <v>14</v>
      </c>
      <c r="C19" s="27">
        <v>9.270000000000001</v>
      </c>
      <c r="D19" s="27">
        <f t="shared" si="0"/>
        <v>0.2750872444982551</v>
      </c>
      <c r="E19" s="27">
        <v>2.84</v>
      </c>
      <c r="F19" s="27">
        <f t="shared" si="1"/>
        <v>0.12728405408675933</v>
      </c>
    </row>
    <row r="20" spans="2:6" ht="12">
      <c r="B20" s="9" t="s">
        <v>15</v>
      </c>
      <c r="C20" s="27">
        <v>5.5</v>
      </c>
      <c r="D20" s="27">
        <f t="shared" si="0"/>
        <v>0.16321249673575006</v>
      </c>
      <c r="E20" s="27">
        <v>2.9</v>
      </c>
      <c r="F20" s="27">
        <f t="shared" si="1"/>
        <v>0.12997315382098662</v>
      </c>
    </row>
    <row r="21" spans="2:6" ht="12">
      <c r="B21" s="9" t="s">
        <v>16</v>
      </c>
      <c r="C21" s="27">
        <v>21.57</v>
      </c>
      <c r="D21" s="27">
        <f t="shared" si="0"/>
        <v>0.6400897371982053</v>
      </c>
      <c r="E21" s="27">
        <v>10.97</v>
      </c>
      <c r="F21" s="27">
        <f t="shared" si="1"/>
        <v>0.4916570680745598</v>
      </c>
    </row>
    <row r="22" spans="2:6" ht="12">
      <c r="B22" s="9" t="s">
        <v>18</v>
      </c>
      <c r="C22" s="27">
        <v>0.3600000000000001</v>
      </c>
      <c r="D22" s="27">
        <f t="shared" si="0"/>
        <v>0.010682999786340006</v>
      </c>
      <c r="E22" s="27">
        <v>0.14</v>
      </c>
      <c r="F22" s="27">
        <f t="shared" si="1"/>
        <v>0.0062745660465303894</v>
      </c>
    </row>
    <row r="23" spans="2:6" ht="12">
      <c r="B23" s="9" t="s">
        <v>19</v>
      </c>
      <c r="C23" s="27">
        <v>84.55</v>
      </c>
      <c r="D23" s="27">
        <f t="shared" si="0"/>
        <v>2.5090211998195757</v>
      </c>
      <c r="E23" s="27">
        <v>94.9</v>
      </c>
      <c r="F23" s="27">
        <f t="shared" si="1"/>
        <v>4.253259412969528</v>
      </c>
    </row>
    <row r="24" spans="2:6" ht="12">
      <c r="B24" s="9" t="s">
        <v>20</v>
      </c>
      <c r="C24" s="27">
        <v>0.63</v>
      </c>
      <c r="D24" s="27">
        <f t="shared" si="0"/>
        <v>0.018695249626095006</v>
      </c>
      <c r="E24" s="27">
        <v>0</v>
      </c>
      <c r="F24" s="27">
        <f t="shared" si="1"/>
        <v>0</v>
      </c>
    </row>
    <row r="25" spans="2:6" ht="12">
      <c r="B25" s="9" t="s">
        <v>17</v>
      </c>
      <c r="C25" s="27">
        <v>19.24</v>
      </c>
      <c r="D25" s="27">
        <f t="shared" si="0"/>
        <v>0.5709469885810602</v>
      </c>
      <c r="E25" s="27">
        <v>94.19</v>
      </c>
      <c r="F25" s="27">
        <f t="shared" si="1"/>
        <v>4.221438399447838</v>
      </c>
    </row>
    <row r="26" spans="2:6" ht="12">
      <c r="B26" s="9" t="s">
        <v>21</v>
      </c>
      <c r="C26" s="27">
        <v>11.130000000000003</v>
      </c>
      <c r="D26" s="27">
        <f t="shared" si="0"/>
        <v>0.3302827433943452</v>
      </c>
      <c r="E26" s="27">
        <v>18.91</v>
      </c>
      <c r="F26" s="27">
        <f t="shared" si="1"/>
        <v>0.8475145995706403</v>
      </c>
    </row>
    <row r="27" spans="2:6" ht="12">
      <c r="B27" s="9" t="s">
        <v>22</v>
      </c>
      <c r="C27" s="27">
        <v>323.45</v>
      </c>
      <c r="D27" s="27">
        <f t="shared" si="0"/>
        <v>9.598378558032428</v>
      </c>
      <c r="E27" s="27">
        <v>241.82</v>
      </c>
      <c r="F27" s="27">
        <f t="shared" si="1"/>
        <v>10.837968295514134</v>
      </c>
    </row>
    <row r="28" spans="2:6" ht="12">
      <c r="B28" s="9" t="s">
        <v>23</v>
      </c>
      <c r="C28" s="27">
        <v>232.02</v>
      </c>
      <c r="D28" s="27">
        <f t="shared" si="0"/>
        <v>6.885193362296133</v>
      </c>
      <c r="E28" s="27">
        <v>54.2</v>
      </c>
      <c r="F28" s="27">
        <f t="shared" si="1"/>
        <v>2.4291534265853363</v>
      </c>
    </row>
    <row r="29" spans="2:6" ht="12">
      <c r="B29" s="9" t="s">
        <v>24</v>
      </c>
      <c r="C29" s="27">
        <v>146.42000000000002</v>
      </c>
      <c r="D29" s="27">
        <f t="shared" si="0"/>
        <v>4.345013413099732</v>
      </c>
      <c r="E29" s="27">
        <v>141.81</v>
      </c>
      <c r="F29" s="27">
        <f t="shared" si="1"/>
        <v>6.355687221846246</v>
      </c>
    </row>
    <row r="30" spans="2:6" ht="12">
      <c r="B30" s="9" t="s">
        <v>25</v>
      </c>
      <c r="C30" s="27">
        <v>4.020000000000001</v>
      </c>
      <c r="D30" s="27">
        <f t="shared" si="0"/>
        <v>0.11929349761413008</v>
      </c>
      <c r="E30" s="27">
        <v>5.54</v>
      </c>
      <c r="F30" s="27">
        <f t="shared" si="1"/>
        <v>0.24829354212698826</v>
      </c>
    </row>
    <row r="31" spans="2:6" ht="12">
      <c r="B31" s="9" t="s">
        <v>26</v>
      </c>
      <c r="C31" s="27">
        <v>4.31</v>
      </c>
      <c r="D31" s="27">
        <f t="shared" si="0"/>
        <v>0.12789924744201503</v>
      </c>
      <c r="E31" s="27">
        <v>6.36</v>
      </c>
      <c r="F31" s="27">
        <f t="shared" si="1"/>
        <v>0.28504457182809484</v>
      </c>
    </row>
    <row r="32" spans="2:6" ht="12">
      <c r="B32" s="9" t="s">
        <v>27</v>
      </c>
      <c r="C32" s="27">
        <v>3.23</v>
      </c>
      <c r="D32" s="27">
        <f t="shared" si="0"/>
        <v>0.09585024808299504</v>
      </c>
      <c r="E32" s="27">
        <v>19.17</v>
      </c>
      <c r="F32" s="27">
        <f t="shared" si="1"/>
        <v>0.8591673650856255</v>
      </c>
    </row>
    <row r="33" spans="2:6" ht="12">
      <c r="B33" s="9" t="s">
        <v>28</v>
      </c>
      <c r="C33" s="27">
        <v>2.01</v>
      </c>
      <c r="D33" s="27">
        <f t="shared" si="0"/>
        <v>0.05964674880706501</v>
      </c>
      <c r="E33" s="27">
        <v>12.77</v>
      </c>
      <c r="F33" s="27">
        <f t="shared" si="1"/>
        <v>0.5723300601013791</v>
      </c>
    </row>
    <row r="34" spans="2:6" ht="11.25" customHeight="1">
      <c r="B34" s="10" t="s">
        <v>29</v>
      </c>
      <c r="C34" s="28">
        <v>24.740000000000002</v>
      </c>
      <c r="D34" s="28">
        <f t="shared" si="0"/>
        <v>0.7341594853168103</v>
      </c>
      <c r="E34" s="28">
        <v>119.1</v>
      </c>
      <c r="F34" s="28">
        <f t="shared" si="1"/>
        <v>5.33786297244121</v>
      </c>
    </row>
    <row r="35" spans="2:6" ht="12">
      <c r="B35" s="8" t="s">
        <v>30</v>
      </c>
      <c r="C35" s="26">
        <v>0</v>
      </c>
      <c r="D35" s="79" t="s">
        <v>42</v>
      </c>
      <c r="E35" s="26">
        <v>0.05</v>
      </c>
      <c r="F35" s="79" t="s">
        <v>42</v>
      </c>
    </row>
    <row r="36" spans="2:6" ht="12">
      <c r="B36" s="9" t="s">
        <v>31</v>
      </c>
      <c r="C36" s="27">
        <v>2.82</v>
      </c>
      <c r="D36" s="80" t="s">
        <v>42</v>
      </c>
      <c r="E36" s="27">
        <v>9.18</v>
      </c>
      <c r="F36" s="80" t="s">
        <v>42</v>
      </c>
    </row>
    <row r="37" spans="2:6" ht="12">
      <c r="B37" s="10" t="s">
        <v>32</v>
      </c>
      <c r="C37" s="28">
        <v>6.41</v>
      </c>
      <c r="D37" s="81" t="s">
        <v>42</v>
      </c>
      <c r="E37" s="28">
        <v>14.22</v>
      </c>
      <c r="F37" s="81" t="s">
        <v>42</v>
      </c>
    </row>
    <row r="38" spans="2:6" ht="12">
      <c r="B38" s="8" t="s">
        <v>33</v>
      </c>
      <c r="C38" s="174">
        <v>1.2999999999999996</v>
      </c>
      <c r="D38" s="79" t="s">
        <v>42</v>
      </c>
      <c r="E38" s="174">
        <v>1.29</v>
      </c>
      <c r="F38" s="79" t="s">
        <v>42</v>
      </c>
    </row>
    <row r="39" spans="2:6" ht="12">
      <c r="B39" s="9" t="s">
        <v>34</v>
      </c>
      <c r="C39" s="27" t="s">
        <v>42</v>
      </c>
      <c r="D39" s="15" t="s">
        <v>42</v>
      </c>
      <c r="E39" s="27">
        <v>36.67</v>
      </c>
      <c r="F39" s="80" t="s">
        <v>42</v>
      </c>
    </row>
    <row r="40" spans="2:6" ht="12">
      <c r="B40" s="9" t="s">
        <v>35</v>
      </c>
      <c r="C40" s="27" t="s">
        <v>42</v>
      </c>
      <c r="D40" s="80" t="s">
        <v>42</v>
      </c>
      <c r="E40" s="27">
        <v>39.5</v>
      </c>
      <c r="F40" s="80" t="s">
        <v>42</v>
      </c>
    </row>
    <row r="41" spans="2:6" ht="12">
      <c r="B41" s="9" t="s">
        <v>36</v>
      </c>
      <c r="C41" s="27">
        <v>179.65</v>
      </c>
      <c r="D41" s="80" t="s">
        <v>42</v>
      </c>
      <c r="E41" s="27">
        <v>79.77</v>
      </c>
      <c r="F41" s="80" t="s">
        <v>42</v>
      </c>
    </row>
    <row r="42" spans="2:6" ht="12">
      <c r="B42" s="10" t="s">
        <v>37</v>
      </c>
      <c r="C42" s="28">
        <v>2289</v>
      </c>
      <c r="D42" s="81" t="s">
        <v>42</v>
      </c>
      <c r="E42" s="28">
        <v>855</v>
      </c>
      <c r="F42" s="81" t="s">
        <v>42</v>
      </c>
    </row>
    <row r="43" spans="2:6" ht="12">
      <c r="B43" s="8" t="s">
        <v>38</v>
      </c>
      <c r="C43" s="26" t="s">
        <v>42</v>
      </c>
      <c r="D43" s="79" t="s">
        <v>42</v>
      </c>
      <c r="E43" s="26">
        <v>29.05</v>
      </c>
      <c r="F43" s="79" t="s">
        <v>42</v>
      </c>
    </row>
    <row r="44" spans="2:6" ht="12">
      <c r="B44" s="10" t="s">
        <v>43</v>
      </c>
      <c r="C44" s="28" t="s">
        <v>42</v>
      </c>
      <c r="D44" s="81" t="s">
        <v>42</v>
      </c>
      <c r="E44" s="28">
        <v>8.7</v>
      </c>
      <c r="F44" s="81" t="s">
        <v>42</v>
      </c>
    </row>
    <row r="46" ht="12">
      <c r="B46" s="12" t="s">
        <v>45</v>
      </c>
    </row>
    <row r="47" ht="12">
      <c r="B47" s="14" t="s">
        <v>46</v>
      </c>
    </row>
    <row r="48" ht="13.5">
      <c r="B48" s="94" t="s">
        <v>178</v>
      </c>
    </row>
    <row r="49" ht="15" customHeight="1">
      <c r="B49" s="13" t="s">
        <v>44</v>
      </c>
    </row>
    <row r="52" ht="12">
      <c r="B52" s="14"/>
    </row>
    <row r="53" ht="12">
      <c r="B53" s="82" t="s">
        <v>345</v>
      </c>
    </row>
  </sheetData>
  <sheetProtection autoFilter="0"/>
  <hyperlinks>
    <hyperlink ref="B53" r:id="rId1" tooltip="Go to Eurostat's Table" display="Bookmark"/>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P29"/>
  <sheetViews>
    <sheetView showGridLines="0" workbookViewId="0" topLeftCell="A1">
      <pane ySplit="1" topLeftCell="A2" activePane="bottomLeft" state="frozen"/>
      <selection pane="bottomLeft" activeCell="C41" sqref="C41"/>
    </sheetView>
  </sheetViews>
  <sheetFormatPr defaultColWidth="9.140625" defaultRowHeight="12"/>
  <cols>
    <col min="1" max="1" width="4.421875" style="3" customWidth="1"/>
    <col min="2" max="2" width="20.7109375" style="3" customWidth="1"/>
    <col min="3" max="5" width="25.57421875" style="3" customWidth="1"/>
    <col min="6" max="6" width="9.140625" style="3" customWidth="1"/>
    <col min="7" max="7" width="2.7109375" style="3" customWidth="1"/>
    <col min="8" max="8" width="14.00390625" style="3" customWidth="1"/>
    <col min="9" max="9" width="10.57421875" style="3" customWidth="1"/>
    <col min="10" max="10" width="2.7109375" style="3" customWidth="1"/>
    <col min="11" max="11" width="14.00390625" style="3" customWidth="1"/>
    <col min="12" max="12" width="10.57421875" style="3" customWidth="1"/>
    <col min="13" max="13" width="2.7109375" style="3" customWidth="1"/>
    <col min="14" max="14" width="9.140625" style="3" customWidth="1"/>
    <col min="15" max="15" width="13.8515625" style="3" customWidth="1"/>
    <col min="16" max="16" width="2.8515625" style="3" customWidth="1"/>
    <col min="17" max="16384" width="9.140625" style="3" customWidth="1"/>
  </cols>
  <sheetData>
    <row r="1" s="4" customFormat="1" ht="30" customHeight="1" thickBot="1">
      <c r="B1" s="4" t="s">
        <v>183</v>
      </c>
    </row>
    <row r="2" ht="15" customHeight="1" thickTop="1"/>
    <row r="3" ht="15" customHeight="1">
      <c r="B3" s="11" t="s">
        <v>549</v>
      </c>
    </row>
    <row r="4" ht="15" customHeight="1">
      <c r="B4" s="18" t="s">
        <v>115</v>
      </c>
    </row>
    <row r="7" spans="8:16" ht="12">
      <c r="H7" s="1" t="s">
        <v>144</v>
      </c>
      <c r="K7" s="1" t="s">
        <v>162</v>
      </c>
      <c r="O7" s="1" t="s">
        <v>10</v>
      </c>
      <c r="P7" s="84"/>
    </row>
    <row r="8" spans="8:16" ht="12">
      <c r="H8" s="5"/>
      <c r="I8" s="5" t="s">
        <v>0</v>
      </c>
      <c r="K8" s="5"/>
      <c r="L8" s="5" t="s">
        <v>0</v>
      </c>
      <c r="O8" s="1" t="s">
        <v>13</v>
      </c>
      <c r="P8" s="85"/>
    </row>
    <row r="9" spans="8:16" ht="12">
      <c r="H9" s="7" t="s">
        <v>40</v>
      </c>
      <c r="I9" s="21">
        <v>3369.84</v>
      </c>
      <c r="K9" s="7" t="s">
        <v>40</v>
      </c>
      <c r="L9" s="21">
        <v>2231.23</v>
      </c>
      <c r="O9" s="1" t="s">
        <v>11</v>
      </c>
      <c r="P9" s="87"/>
    </row>
    <row r="10" spans="8:16" ht="12">
      <c r="H10" s="8" t="s">
        <v>10</v>
      </c>
      <c r="I10" s="22">
        <v>1351.83</v>
      </c>
      <c r="K10" s="8" t="s">
        <v>13</v>
      </c>
      <c r="L10" s="22">
        <v>397.36</v>
      </c>
      <c r="O10" s="1" t="s">
        <v>41</v>
      </c>
      <c r="P10" s="89"/>
    </row>
    <row r="11" spans="8:16" ht="12">
      <c r="H11" s="9" t="s">
        <v>13</v>
      </c>
      <c r="I11" s="23">
        <v>591.3199999999998</v>
      </c>
      <c r="K11" s="9" t="s">
        <v>10</v>
      </c>
      <c r="L11" s="23">
        <v>386.9</v>
      </c>
      <c r="O11" s="1" t="s">
        <v>9</v>
      </c>
      <c r="P11" s="88"/>
    </row>
    <row r="12" spans="8:16" ht="12">
      <c r="H12" s="9" t="s">
        <v>22</v>
      </c>
      <c r="I12" s="23">
        <v>323.45</v>
      </c>
      <c r="K12" s="9" t="s">
        <v>11</v>
      </c>
      <c r="L12" s="23">
        <v>262.51</v>
      </c>
      <c r="O12" s="1" t="s">
        <v>22</v>
      </c>
      <c r="P12" s="92"/>
    </row>
    <row r="13" spans="8:16" ht="12">
      <c r="H13" s="9" t="s">
        <v>23</v>
      </c>
      <c r="I13" s="23">
        <v>232.02</v>
      </c>
      <c r="K13" s="9" t="s">
        <v>22</v>
      </c>
      <c r="L13" s="23">
        <v>241.82</v>
      </c>
      <c r="O13" s="1" t="s">
        <v>17</v>
      </c>
      <c r="P13" s="90"/>
    </row>
    <row r="14" spans="8:16" ht="12">
      <c r="H14" s="9" t="s">
        <v>9</v>
      </c>
      <c r="I14" s="23">
        <v>200.35000000000005</v>
      </c>
      <c r="K14" s="9" t="s">
        <v>24</v>
      </c>
      <c r="L14" s="23">
        <v>141.81</v>
      </c>
      <c r="O14" s="1" t="s">
        <v>23</v>
      </c>
      <c r="P14" s="212"/>
    </row>
    <row r="15" spans="8:16" ht="12">
      <c r="H15" s="10" t="s">
        <v>99</v>
      </c>
      <c r="I15" s="24">
        <f>I9-SUM(I10:I14)</f>
        <v>670.8700000000008</v>
      </c>
      <c r="K15" s="10" t="s">
        <v>99</v>
      </c>
      <c r="L15" s="24">
        <f>L9-SUM(L10:L14)</f>
        <v>800.8300000000002</v>
      </c>
      <c r="O15" s="1" t="s">
        <v>24</v>
      </c>
      <c r="P15" s="203"/>
    </row>
    <row r="16" spans="8:16" ht="12">
      <c r="H16" s="19"/>
      <c r="I16" s="20"/>
      <c r="K16" s="19"/>
      <c r="L16" s="20"/>
      <c r="O16" s="1" t="s">
        <v>99</v>
      </c>
      <c r="P16" s="91"/>
    </row>
    <row r="17" spans="8:12" ht="12">
      <c r="H17" s="25" t="str">
        <f>CONCATENATE(H9," ",CHAR(10),TEXT(I9/1000,"0.0")," million ha")</f>
        <v>EU-28 
3.4 million ha</v>
      </c>
      <c r="I17" s="20"/>
      <c r="K17" s="25" t="str">
        <f>CONCATENATE(K9," ",CHAR(10),TEXT(L9/1000,"0.0")," million ha")</f>
        <v>EU-28 
2.2 million ha</v>
      </c>
      <c r="L17" s="20"/>
    </row>
    <row r="18" spans="8:12" ht="12">
      <c r="H18" s="19"/>
      <c r="I18" s="20"/>
      <c r="K18" s="19"/>
      <c r="L18" s="20"/>
    </row>
    <row r="19" spans="8:12" ht="12">
      <c r="H19" s="19"/>
      <c r="I19" s="20"/>
      <c r="K19" s="19"/>
      <c r="L19" s="20"/>
    </row>
    <row r="20" spans="8:12" ht="12">
      <c r="H20" s="19"/>
      <c r="I20" s="20"/>
      <c r="K20" s="19"/>
      <c r="L20" s="20"/>
    </row>
    <row r="21" spans="8:12" ht="12">
      <c r="H21" s="19"/>
      <c r="I21" s="20"/>
      <c r="K21" s="19"/>
      <c r="L21" s="20"/>
    </row>
    <row r="22" spans="8:12" ht="12">
      <c r="H22" s="19"/>
      <c r="I22" s="20"/>
      <c r="K22" s="19"/>
      <c r="L22" s="20"/>
    </row>
    <row r="23" spans="8:12" ht="12">
      <c r="H23" s="19"/>
      <c r="I23" s="20"/>
      <c r="K23" s="19"/>
      <c r="L23" s="20"/>
    </row>
    <row r="24" spans="8:12" ht="12">
      <c r="H24" s="19"/>
      <c r="I24" s="20"/>
      <c r="K24" s="19"/>
      <c r="L24" s="20"/>
    </row>
    <row r="27" ht="12"/>
    <row r="28" ht="12"/>
    <row r="29" ht="12">
      <c r="B29" s="13" t="s">
        <v>44</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O4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13.8515625" style="3" customWidth="1"/>
    <col min="3" max="4" width="15.8515625" style="1" customWidth="1"/>
    <col min="5" max="9" width="15.8515625" style="3" customWidth="1"/>
    <col min="10" max="10" width="9.421875" style="3" bestFit="1" customWidth="1"/>
    <col min="11" max="16384" width="9.140625" style="3" customWidth="1"/>
  </cols>
  <sheetData>
    <row r="1" spans="2:4" s="4" customFormat="1" ht="30" customHeight="1" thickBot="1">
      <c r="B1" s="4" t="s">
        <v>152</v>
      </c>
      <c r="C1" s="29"/>
      <c r="D1" s="29"/>
    </row>
    <row r="2" ht="15" customHeight="1" thickTop="1"/>
    <row r="3" ht="15" customHeight="1">
      <c r="B3" s="58" t="s">
        <v>151</v>
      </c>
    </row>
    <row r="4" ht="15" customHeight="1"/>
    <row r="5" spans="2:9" ht="36">
      <c r="B5" s="32"/>
      <c r="C5" s="32" t="s">
        <v>153</v>
      </c>
      <c r="D5" s="32" t="s">
        <v>113</v>
      </c>
      <c r="E5" s="32" t="s">
        <v>114</v>
      </c>
      <c r="F5" s="73" t="s">
        <v>145</v>
      </c>
      <c r="G5" s="73" t="s">
        <v>113</v>
      </c>
      <c r="H5" s="73" t="s">
        <v>154</v>
      </c>
      <c r="I5" s="73" t="s">
        <v>113</v>
      </c>
    </row>
    <row r="6" spans="2:9" ht="12">
      <c r="B6" s="30" t="s">
        <v>40</v>
      </c>
      <c r="C6" s="31">
        <f>SUM(aact_eaa01!C13,aact_eaa01!E13,aact_eaa01!G13:I13)</f>
        <v>57475.85</v>
      </c>
      <c r="D6" s="31">
        <f>100*C6/$C$6</f>
        <v>100</v>
      </c>
      <c r="E6" s="31">
        <f>100*C6/aact_eaa01!K13</f>
        <v>13.862566748869646</v>
      </c>
      <c r="F6" s="31">
        <f>SUM(aact_eaa01!E13,aact_eaa01!G13:I13)</f>
        <v>22949.079999999998</v>
      </c>
      <c r="G6" s="31">
        <f>100*F6/$F$6</f>
        <v>100.00000000000001</v>
      </c>
      <c r="H6" s="31">
        <f>aact_eaa01!C13</f>
        <v>34526.77</v>
      </c>
      <c r="I6" s="31">
        <f>100*H6/$H$6</f>
        <v>100</v>
      </c>
    </row>
    <row r="7" spans="2:15" ht="12">
      <c r="B7" s="8" t="s">
        <v>2</v>
      </c>
      <c r="C7" s="26">
        <f>SUM(aact_eaa01!C14,aact_eaa01!E14,aact_eaa01!G14:I14)</f>
        <v>1267.44</v>
      </c>
      <c r="D7" s="26">
        <f aca="true" t="shared" si="0" ref="D7:D34">100*C7/$C$6</f>
        <v>2.2051696495136652</v>
      </c>
      <c r="E7" s="26">
        <f>100*C7/aact_eaa01!K14</f>
        <v>15.179685684788936</v>
      </c>
      <c r="F7" s="26">
        <f>SUM(aact_eaa01!E14,aact_eaa01!G14:I14)</f>
        <v>421.83</v>
      </c>
      <c r="G7" s="26">
        <f aca="true" t="shared" si="1" ref="G7:G34">100*F7/$F$6</f>
        <v>1.838112900386421</v>
      </c>
      <c r="H7" s="26">
        <f>aact_eaa01!C14</f>
        <v>845.61</v>
      </c>
      <c r="I7" s="26">
        <f aca="true" t="shared" si="2" ref="I7:I34">100*H7/$H$6</f>
        <v>2.4491430852060594</v>
      </c>
      <c r="J7" s="57"/>
      <c r="L7" s="1"/>
      <c r="M7" s="1"/>
      <c r="N7" s="1"/>
      <c r="O7" s="1"/>
    </row>
    <row r="8" spans="2:10" ht="12">
      <c r="B8" s="9" t="s">
        <v>3</v>
      </c>
      <c r="C8" s="27">
        <f>SUM(aact_eaa01!C15,aact_eaa01!E15,aact_eaa01!G15:I15)</f>
        <v>332.18</v>
      </c>
      <c r="D8" s="27">
        <f t="shared" si="0"/>
        <v>0.5779470856020398</v>
      </c>
      <c r="E8" s="27">
        <f>100*C8/aact_eaa01!K15</f>
        <v>8.109645492918892</v>
      </c>
      <c r="F8" s="27">
        <f>SUM(aact_eaa01!E15,aact_eaa01!G15:I15)</f>
        <v>148.47</v>
      </c>
      <c r="G8" s="27">
        <f t="shared" si="1"/>
        <v>0.6469540391161651</v>
      </c>
      <c r="H8" s="27">
        <f>aact_eaa01!C15</f>
        <v>183.71</v>
      </c>
      <c r="I8" s="27">
        <f t="shared" si="2"/>
        <v>0.5320798904733921</v>
      </c>
      <c r="J8" s="57"/>
    </row>
    <row r="9" spans="2:10" ht="12">
      <c r="B9" s="9" t="s">
        <v>4</v>
      </c>
      <c r="C9" s="27">
        <f>SUM(aact_eaa01!C16,aact_eaa01!E16,aact_eaa01!G16:I16)</f>
        <v>157.91</v>
      </c>
      <c r="D9" s="27">
        <f t="shared" si="0"/>
        <v>0.2747414783774403</v>
      </c>
      <c r="E9" s="27">
        <f>100*C9/aact_eaa01!K16</f>
        <v>3.2224820723798326</v>
      </c>
      <c r="F9" s="27">
        <f>SUM(aact_eaa01!E16,aact_eaa01!G16:I16)</f>
        <v>52.92</v>
      </c>
      <c r="G9" s="27">
        <f t="shared" si="1"/>
        <v>0.23059747928893012</v>
      </c>
      <c r="H9" s="27">
        <f>aact_eaa01!C16</f>
        <v>104.99</v>
      </c>
      <c r="I9" s="27">
        <f t="shared" si="2"/>
        <v>0.3040828898851529</v>
      </c>
      <c r="J9" s="57"/>
    </row>
    <row r="10" spans="2:10" ht="12">
      <c r="B10" s="9" t="s">
        <v>5</v>
      </c>
      <c r="C10" s="27">
        <f>SUM(aact_eaa01!C17,aact_eaa01!E17,aact_eaa01!G17:I17)</f>
        <v>295.21999999999997</v>
      </c>
      <c r="D10" s="27">
        <f t="shared" si="0"/>
        <v>0.5136418165194598</v>
      </c>
      <c r="E10" s="27">
        <f>100*C10/aact_eaa01!K17</f>
        <v>2.697440255106469</v>
      </c>
      <c r="F10" s="27">
        <f>SUM(aact_eaa01!E17,aact_eaa01!G17:I17)</f>
        <v>40.33</v>
      </c>
      <c r="G10" s="27">
        <f t="shared" si="1"/>
        <v>0.17573689228500664</v>
      </c>
      <c r="H10" s="27">
        <f>aact_eaa01!C17</f>
        <v>254.89</v>
      </c>
      <c r="I10" s="27">
        <f t="shared" si="2"/>
        <v>0.738238763718703</v>
      </c>
      <c r="J10" s="57"/>
    </row>
    <row r="11" spans="2:10" ht="12">
      <c r="B11" s="9" t="s">
        <v>41</v>
      </c>
      <c r="C11" s="27">
        <f>SUM(aact_eaa01!C18,aact_eaa01!E18,aact_eaa01!G18:I18)</f>
        <v>3814.67</v>
      </c>
      <c r="D11" s="27">
        <f t="shared" si="0"/>
        <v>6.636996234070484</v>
      </c>
      <c r="E11" s="27">
        <f>100*C11/aact_eaa01!K18</f>
        <v>6.89568466333946</v>
      </c>
      <c r="F11" s="27">
        <f>SUM(aact_eaa01!E18,aact_eaa01!G18:I18)</f>
        <v>754.2</v>
      </c>
      <c r="G11" s="27">
        <f t="shared" si="1"/>
        <v>3.286406252451079</v>
      </c>
      <c r="H11" s="27">
        <f>aact_eaa01!C18</f>
        <v>3060.47</v>
      </c>
      <c r="I11" s="27">
        <f t="shared" si="2"/>
        <v>8.86404954764086</v>
      </c>
      <c r="J11" s="57"/>
    </row>
    <row r="12" spans="2:10" ht="12">
      <c r="B12" s="9" t="s">
        <v>7</v>
      </c>
      <c r="C12" s="27">
        <f>SUM(aact_eaa01!C19,aact_eaa01!E19,aact_eaa01!G19:I19)</f>
        <v>33.65</v>
      </c>
      <c r="D12" s="27">
        <f t="shared" si="0"/>
        <v>0.05854632858844193</v>
      </c>
      <c r="E12" s="27">
        <f>100*C12/aact_eaa01!K19</f>
        <v>3.969190120078322</v>
      </c>
      <c r="F12" s="27">
        <f>SUM(aact_eaa01!E19,aact_eaa01!G19:I19)</f>
        <v>9.5</v>
      </c>
      <c r="G12" s="27">
        <f t="shared" si="1"/>
        <v>0.04139599495927506</v>
      </c>
      <c r="H12" s="27">
        <f>aact_eaa01!C19</f>
        <v>24.15</v>
      </c>
      <c r="I12" s="27">
        <f t="shared" si="2"/>
        <v>0.06994572617131577</v>
      </c>
      <c r="J12" s="57"/>
    </row>
    <row r="13" spans="2:10" ht="12">
      <c r="B13" s="9" t="s">
        <v>8</v>
      </c>
      <c r="C13" s="27">
        <f>SUM(aact_eaa01!C20,aact_eaa01!E20,aact_eaa01!G20:I20)</f>
        <v>275.95</v>
      </c>
      <c r="D13" s="27">
        <f t="shared" si="0"/>
        <v>0.48011469164875337</v>
      </c>
      <c r="E13" s="27">
        <f>100*C13/aact_eaa01!K20</f>
        <v>3.2681093167466475</v>
      </c>
      <c r="F13" s="27">
        <f>SUM(aact_eaa01!E20,aact_eaa01!G20:I20)</f>
        <v>54.42</v>
      </c>
      <c r="G13" s="27">
        <f t="shared" si="1"/>
        <v>0.23713368901934198</v>
      </c>
      <c r="H13" s="27">
        <f>aact_eaa01!C20</f>
        <v>221.53</v>
      </c>
      <c r="I13" s="27">
        <f t="shared" si="2"/>
        <v>0.6416180835913698</v>
      </c>
      <c r="J13" s="57"/>
    </row>
    <row r="14" spans="2:10" ht="12">
      <c r="B14" s="9" t="s">
        <v>9</v>
      </c>
      <c r="C14" s="27">
        <f>SUM(aact_eaa01!C21,aact_eaa01!E21,aact_eaa01!G21:I21)</f>
        <v>3424.39</v>
      </c>
      <c r="D14" s="27">
        <f t="shared" si="0"/>
        <v>5.9579632141151455</v>
      </c>
      <c r="E14" s="27">
        <f>100*C14/aact_eaa01!K21</f>
        <v>32.163591091775075</v>
      </c>
      <c r="F14" s="27">
        <f>SUM(aact_eaa01!E21,aact_eaa01!G21:I21)</f>
        <v>1741.5800000000002</v>
      </c>
      <c r="G14" s="27">
        <f t="shared" si="1"/>
        <v>7.588888094860449</v>
      </c>
      <c r="H14" s="27">
        <f>aact_eaa01!C21</f>
        <v>1682.81</v>
      </c>
      <c r="I14" s="27">
        <f t="shared" si="2"/>
        <v>4.873928259145006</v>
      </c>
      <c r="J14" s="57"/>
    </row>
    <row r="15" spans="2:10" ht="12">
      <c r="B15" s="9" t="s">
        <v>10</v>
      </c>
      <c r="C15" s="27">
        <f>SUM(aact_eaa01!C22,aact_eaa01!E22,aact_eaa01!G22:I22)</f>
        <v>14030.79</v>
      </c>
      <c r="D15" s="27">
        <f t="shared" si="0"/>
        <v>24.411626796297924</v>
      </c>
      <c r="E15" s="27">
        <f>100*C15/aact_eaa01!K22</f>
        <v>28.40981616259462</v>
      </c>
      <c r="F15" s="27">
        <f>SUM(aact_eaa01!E22,aact_eaa01!G22:I22)</f>
        <v>6787.79</v>
      </c>
      <c r="G15" s="27">
        <f t="shared" si="1"/>
        <v>29.577612697328174</v>
      </c>
      <c r="H15" s="27">
        <f>aact_eaa01!C22</f>
        <v>7243</v>
      </c>
      <c r="I15" s="27">
        <f t="shared" si="2"/>
        <v>20.97792524467247</v>
      </c>
      <c r="J15" s="57"/>
    </row>
    <row r="16" spans="2:10" ht="12">
      <c r="B16" s="9" t="s">
        <v>11</v>
      </c>
      <c r="C16" s="27">
        <f>SUM(aact_eaa01!C23,aact_eaa01!E23,aact_eaa01!G23:I23)</f>
        <v>6009.299999999999</v>
      </c>
      <c r="D16" s="27">
        <f t="shared" si="0"/>
        <v>10.455347767801605</v>
      </c>
      <c r="E16" s="27">
        <f>100*C16/aact_eaa01!K23</f>
        <v>8.536251546754347</v>
      </c>
      <c r="F16" s="27">
        <f>SUM(aact_eaa01!E23,aact_eaa01!G23:I23)</f>
        <v>3053.7</v>
      </c>
      <c r="G16" s="27">
        <f t="shared" si="1"/>
        <v>13.306415769172448</v>
      </c>
      <c r="H16" s="27">
        <f>aact_eaa01!C23</f>
        <v>2955.6</v>
      </c>
      <c r="I16" s="27">
        <f t="shared" si="2"/>
        <v>8.560314214159042</v>
      </c>
      <c r="J16" s="57"/>
    </row>
    <row r="17" spans="2:10" ht="12">
      <c r="B17" s="9" t="s">
        <v>12</v>
      </c>
      <c r="C17" s="27">
        <f>SUM(aact_eaa01!C24,aact_eaa01!E24,aact_eaa01!G24:I24)</f>
        <v>142.17999999999998</v>
      </c>
      <c r="D17" s="27">
        <f t="shared" si="0"/>
        <v>0.2473734620714613</v>
      </c>
      <c r="E17" s="27">
        <f>100*C17/aact_eaa01!K24</f>
        <v>6.646969172798758</v>
      </c>
      <c r="F17" s="27">
        <f>SUM(aact_eaa01!E24,aact_eaa01!G24:I24)</f>
        <v>44.56</v>
      </c>
      <c r="G17" s="27">
        <f t="shared" si="1"/>
        <v>0.19416900372476806</v>
      </c>
      <c r="H17" s="27">
        <f>aact_eaa01!C24</f>
        <v>97.62</v>
      </c>
      <c r="I17" s="27">
        <f t="shared" si="2"/>
        <v>0.2827371341136168</v>
      </c>
      <c r="J17" s="57"/>
    </row>
    <row r="18" spans="2:10" ht="12">
      <c r="B18" s="9" t="s">
        <v>13</v>
      </c>
      <c r="C18" s="27">
        <f>SUM(aact_eaa01!C25,aact_eaa01!E25,aact_eaa01!G25:I25)</f>
        <v>10619.62</v>
      </c>
      <c r="D18" s="27">
        <f t="shared" si="0"/>
        <v>18.4766645469358</v>
      </c>
      <c r="E18" s="27">
        <f>100*C18/aact_eaa01!K25</f>
        <v>21.017555234409542</v>
      </c>
      <c r="F18" s="27">
        <f>SUM(aact_eaa01!E25,aact_eaa01!G25:I25)</f>
        <v>3988.97</v>
      </c>
      <c r="G18" s="27">
        <f t="shared" si="1"/>
        <v>17.38182968554731</v>
      </c>
      <c r="H18" s="27">
        <f>aact_eaa01!C25</f>
        <v>6630.65</v>
      </c>
      <c r="I18" s="27">
        <f t="shared" si="2"/>
        <v>19.204373881483846</v>
      </c>
      <c r="J18" s="57"/>
    </row>
    <row r="19" spans="2:10" ht="12">
      <c r="B19" s="9" t="s">
        <v>14</v>
      </c>
      <c r="C19" s="27">
        <f>SUM(aact_eaa01!C26,aact_eaa01!E26,aact_eaa01!G26:I26)</f>
        <v>111.34</v>
      </c>
      <c r="D19" s="27">
        <f t="shared" si="0"/>
        <v>0.19371614338891902</v>
      </c>
      <c r="E19" s="27">
        <f>100*C19/aact_eaa01!K26</f>
        <v>16.331499816648332</v>
      </c>
      <c r="F19" s="27">
        <f>SUM(aact_eaa01!E26,aact_eaa01!G26:I26)</f>
        <v>45.800000000000004</v>
      </c>
      <c r="G19" s="27">
        <f t="shared" si="1"/>
        <v>0.19957227043524187</v>
      </c>
      <c r="H19" s="27">
        <f>aact_eaa01!C26</f>
        <v>65.54</v>
      </c>
      <c r="I19" s="27">
        <f t="shared" si="2"/>
        <v>0.18982372228853153</v>
      </c>
      <c r="J19" s="57"/>
    </row>
    <row r="20" spans="2:10" ht="12">
      <c r="B20" s="9" t="s">
        <v>15</v>
      </c>
      <c r="C20" s="27">
        <f>SUM(aact_eaa01!C27,aact_eaa01!E27,aact_eaa01!G27:I27)</f>
        <v>56.980000000000004</v>
      </c>
      <c r="D20" s="27">
        <f t="shared" si="0"/>
        <v>0.09913728983564402</v>
      </c>
      <c r="E20" s="27">
        <f>100*C20/aact_eaa01!K27</f>
        <v>4.357001942222698</v>
      </c>
      <c r="F20" s="27">
        <f>SUM(aact_eaa01!E27,aact_eaa01!G27:I27)</f>
        <v>11.35</v>
      </c>
      <c r="G20" s="27">
        <f t="shared" si="1"/>
        <v>0.04945732029344967</v>
      </c>
      <c r="H20" s="27">
        <f>aact_eaa01!C27</f>
        <v>45.63</v>
      </c>
      <c r="I20" s="27">
        <f t="shared" si="2"/>
        <v>0.13215832236841155</v>
      </c>
      <c r="J20" s="57"/>
    </row>
    <row r="21" spans="2:10" ht="12">
      <c r="B21" s="9" t="s">
        <v>16</v>
      </c>
      <c r="C21" s="27">
        <f>SUM(aact_eaa01!C28,aact_eaa01!E28,aact_eaa01!G28:I28)</f>
        <v>89.13</v>
      </c>
      <c r="D21" s="27">
        <f t="shared" si="0"/>
        <v>0.15507382665937086</v>
      </c>
      <c r="E21" s="27">
        <f>100*C21/aact_eaa01!K28</f>
        <v>3.199394078626195</v>
      </c>
      <c r="F21" s="27">
        <f>SUM(aact_eaa01!E28,aact_eaa01!G28:I28)</f>
        <v>29.44</v>
      </c>
      <c r="G21" s="27">
        <f t="shared" si="1"/>
        <v>0.12828400964221662</v>
      </c>
      <c r="H21" s="27">
        <f>aact_eaa01!C28</f>
        <v>59.69</v>
      </c>
      <c r="I21" s="27">
        <f t="shared" si="2"/>
        <v>0.17288034762591464</v>
      </c>
      <c r="J21" s="57"/>
    </row>
    <row r="22" spans="2:11" ht="12">
      <c r="B22" s="9" t="s">
        <v>18</v>
      </c>
      <c r="C22" s="27">
        <f>SUM(aact_eaa01!C29,aact_eaa01!E29,aact_eaa01!G29:I29)</f>
        <v>2.37</v>
      </c>
      <c r="D22" s="27">
        <f t="shared" si="0"/>
        <v>0.004123470988249848</v>
      </c>
      <c r="E22" s="27">
        <f>100*C22/aact_eaa01!K29</f>
        <v>0.6028693528693528</v>
      </c>
      <c r="F22" s="27">
        <f>SUM(aact_eaa01!E29,aact_eaa01!G29:I29)</f>
        <v>0.62</v>
      </c>
      <c r="G22" s="27">
        <f t="shared" si="1"/>
        <v>0.0027016333552368987</v>
      </c>
      <c r="H22" s="27">
        <f>aact_eaa01!C29</f>
        <v>1.75</v>
      </c>
      <c r="I22" s="27">
        <f t="shared" si="2"/>
        <v>0.0050685308819794035</v>
      </c>
      <c r="J22" s="57"/>
      <c r="K22" s="1"/>
    </row>
    <row r="23" spans="2:11" ht="12">
      <c r="B23" s="9" t="s">
        <v>19</v>
      </c>
      <c r="C23" s="27">
        <f>SUM(aact_eaa01!C30,aact_eaa01!E30,aact_eaa01!G30:I30)</f>
        <v>911.6200000000001</v>
      </c>
      <c r="D23" s="27">
        <f t="shared" si="0"/>
        <v>1.586092245699716</v>
      </c>
      <c r="E23" s="27">
        <f>100*C23/aact_eaa01!K30</f>
        <v>11.064302870757068</v>
      </c>
      <c r="F23" s="27">
        <f>SUM(aact_eaa01!E30,aact_eaa01!G30:I30)</f>
        <v>330.04</v>
      </c>
      <c r="G23" s="27">
        <f t="shared" si="1"/>
        <v>1.4381404396167516</v>
      </c>
      <c r="H23" s="27">
        <f>aact_eaa01!C30</f>
        <v>581.58</v>
      </c>
      <c r="I23" s="27">
        <f t="shared" si="2"/>
        <v>1.6844321087666183</v>
      </c>
      <c r="J23" s="57"/>
      <c r="K23" s="1"/>
    </row>
    <row r="24" spans="2:11" ht="12">
      <c r="B24" s="9" t="s">
        <v>20</v>
      </c>
      <c r="C24" s="27">
        <f>SUM(aact_eaa01!C31,aact_eaa01!E31,aact_eaa01!G31:I31)</f>
        <v>34.88</v>
      </c>
      <c r="D24" s="27">
        <f t="shared" si="0"/>
        <v>0.06068635783550831</v>
      </c>
      <c r="E24" s="27">
        <f>100*C24/aact_eaa01!K31</f>
        <v>30.126101226463987</v>
      </c>
      <c r="F24" s="27">
        <f>SUM(aact_eaa01!E31,aact_eaa01!G31:I31)</f>
        <v>4.6</v>
      </c>
      <c r="G24" s="27">
        <f t="shared" si="1"/>
        <v>0.02004437650659634</v>
      </c>
      <c r="H24" s="27">
        <f>aact_eaa01!C31</f>
        <v>30.28</v>
      </c>
      <c r="I24" s="27">
        <f t="shared" si="2"/>
        <v>0.08770006577504934</v>
      </c>
      <c r="J24" s="57"/>
      <c r="K24" s="1"/>
    </row>
    <row r="25" spans="2:11" ht="12">
      <c r="B25" s="9" t="s">
        <v>17</v>
      </c>
      <c r="C25" s="27">
        <f>SUM(aact_eaa01!C32,aact_eaa01!E32,aact_eaa01!G32:I32)</f>
        <v>3264.11</v>
      </c>
      <c r="D25" s="27">
        <f t="shared" si="0"/>
        <v>5.679098264749456</v>
      </c>
      <c r="E25" s="27">
        <f>100*C25/aact_eaa01!K32</f>
        <v>11.601273680248537</v>
      </c>
      <c r="F25" s="27">
        <f>SUM(aact_eaa01!E32,aact_eaa01!G32:I32)</f>
        <v>800.81</v>
      </c>
      <c r="G25" s="27">
        <f t="shared" si="1"/>
        <v>3.4895080761407433</v>
      </c>
      <c r="H25" s="27">
        <f>aact_eaa01!C32</f>
        <v>2463.3</v>
      </c>
      <c r="I25" s="27">
        <f t="shared" si="2"/>
        <v>7.13446406947421</v>
      </c>
      <c r="J25" s="57"/>
      <c r="K25" s="1"/>
    </row>
    <row r="26" spans="2:10" ht="12">
      <c r="B26" s="9" t="s">
        <v>21</v>
      </c>
      <c r="C26" s="27">
        <f>SUM(aact_eaa01!C33,aact_eaa01!E33,aact_eaa01!G33:I33)</f>
        <v>456.09000000000003</v>
      </c>
      <c r="D26" s="27">
        <f t="shared" si="0"/>
        <v>0.7935332839792714</v>
      </c>
      <c r="E26" s="27">
        <f>100*C26/aact_eaa01!K33</f>
        <v>6.621775243803111</v>
      </c>
      <c r="F26" s="27">
        <f>SUM(aact_eaa01!E33,aact_eaa01!G33:I33)</f>
        <v>180.29</v>
      </c>
      <c r="G26" s="27">
        <f t="shared" si="1"/>
        <v>0.7856088348639685</v>
      </c>
      <c r="H26" s="27">
        <f>aact_eaa01!C33</f>
        <v>275.8</v>
      </c>
      <c r="I26" s="27">
        <f t="shared" si="2"/>
        <v>0.798800466999954</v>
      </c>
      <c r="J26" s="57"/>
    </row>
    <row r="27" spans="2:11" ht="12">
      <c r="B27" s="9" t="s">
        <v>22</v>
      </c>
      <c r="C27" s="27">
        <f>SUM(aact_eaa01!C34,aact_eaa01!E34,aact_eaa01!G34:I34)</f>
        <v>3839.5299999999997</v>
      </c>
      <c r="D27" s="27">
        <f t="shared" si="0"/>
        <v>6.680249182917695</v>
      </c>
      <c r="E27" s="27">
        <f>100*C27/aact_eaa01!K34</f>
        <v>15.009497405658259</v>
      </c>
      <c r="F27" s="27">
        <f>SUM(aact_eaa01!E34,aact_eaa01!G34:I34)</f>
        <v>1348.89</v>
      </c>
      <c r="G27" s="27">
        <f t="shared" si="1"/>
        <v>5.877751962170161</v>
      </c>
      <c r="H27" s="27">
        <f>aact_eaa01!C34</f>
        <v>2490.64</v>
      </c>
      <c r="I27" s="27">
        <f t="shared" si="2"/>
        <v>7.213649003367532</v>
      </c>
      <c r="J27" s="57"/>
      <c r="K27" s="1"/>
    </row>
    <row r="28" spans="2:10" ht="12">
      <c r="B28" s="9" t="s">
        <v>23</v>
      </c>
      <c r="C28" s="27">
        <f>SUM(aact_eaa01!C35,aact_eaa01!E35,aact_eaa01!G35:I35)</f>
        <v>1689.88</v>
      </c>
      <c r="D28" s="27">
        <f t="shared" si="0"/>
        <v>2.940156604904495</v>
      </c>
      <c r="E28" s="27">
        <f>100*C28/aact_eaa01!K35</f>
        <v>23.335179106765334</v>
      </c>
      <c r="F28" s="27">
        <f>SUM(aact_eaa01!E35,aact_eaa01!G35:I35)</f>
        <v>1027.7</v>
      </c>
      <c r="G28" s="27">
        <f t="shared" si="1"/>
        <v>4.47817515996284</v>
      </c>
      <c r="H28" s="27">
        <f>aact_eaa01!C35</f>
        <v>662.18</v>
      </c>
      <c r="I28" s="27">
        <f t="shared" si="2"/>
        <v>1.9178741596737838</v>
      </c>
      <c r="J28" s="57"/>
    </row>
    <row r="29" spans="2:10" ht="12">
      <c r="B29" s="9" t="s">
        <v>24</v>
      </c>
      <c r="C29" s="27">
        <f>SUM(aact_eaa01!C36,aact_eaa01!E36,aact_eaa01!G36:I36)</f>
        <v>3024.5200000000004</v>
      </c>
      <c r="D29" s="27">
        <f t="shared" si="0"/>
        <v>5.262244925477397</v>
      </c>
      <c r="E29" s="27">
        <f>100*C29/aact_eaa01!K36</f>
        <v>19.025704188583777</v>
      </c>
      <c r="F29" s="27">
        <f>SUM(aact_eaa01!E36,aact_eaa01!G36:I36)</f>
        <v>939.7900000000001</v>
      </c>
      <c r="G29" s="27">
        <f t="shared" si="1"/>
        <v>4.09510969502917</v>
      </c>
      <c r="H29" s="27">
        <f>aact_eaa01!C36</f>
        <v>2084.73</v>
      </c>
      <c r="I29" s="27">
        <f t="shared" si="2"/>
        <v>6.038010506050813</v>
      </c>
      <c r="J29" s="57"/>
    </row>
    <row r="30" spans="2:10" ht="12">
      <c r="B30" s="9" t="s">
        <v>25</v>
      </c>
      <c r="C30" s="27">
        <f>SUM(aact_eaa01!C37,aact_eaa01!E37,aact_eaa01!G37:I37)</f>
        <v>133.66</v>
      </c>
      <c r="D30" s="27">
        <f t="shared" si="0"/>
        <v>0.2325498448478796</v>
      </c>
      <c r="E30" s="27">
        <f>100*C30/aact_eaa01!K37</f>
        <v>11.509713419674842</v>
      </c>
      <c r="F30" s="27">
        <f>SUM(aact_eaa01!E37,aact_eaa01!G37:I37)</f>
        <v>51.92</v>
      </c>
      <c r="G30" s="27">
        <f t="shared" si="1"/>
        <v>0.22624000613532222</v>
      </c>
      <c r="H30" s="27">
        <f>aact_eaa01!C37</f>
        <v>81.74</v>
      </c>
      <c r="I30" s="27">
        <f t="shared" si="2"/>
        <v>0.2367438367388551</v>
      </c>
      <c r="J30" s="57"/>
    </row>
    <row r="31" spans="2:10" ht="12">
      <c r="B31" s="9" t="s">
        <v>26</v>
      </c>
      <c r="C31" s="27">
        <f>SUM(aact_eaa01!C38,aact_eaa01!E38,aact_eaa01!G38:I38)</f>
        <v>159.25</v>
      </c>
      <c r="D31" s="27">
        <f t="shared" si="0"/>
        <v>0.2770728923539191</v>
      </c>
      <c r="E31" s="27">
        <f>100*C31/aact_eaa01!K38</f>
        <v>7.024671263029275</v>
      </c>
      <c r="F31" s="27">
        <f>SUM(aact_eaa01!E38,aact_eaa01!G38:I38)</f>
        <v>19.21</v>
      </c>
      <c r="G31" s="27">
        <f t="shared" si="1"/>
        <v>0.08370705928080778</v>
      </c>
      <c r="H31" s="27">
        <f>aact_eaa01!C38</f>
        <v>140.04</v>
      </c>
      <c r="I31" s="27">
        <f t="shared" si="2"/>
        <v>0.40559832269279755</v>
      </c>
      <c r="J31" s="57"/>
    </row>
    <row r="32" spans="2:10" ht="12">
      <c r="B32" s="9" t="s">
        <v>27</v>
      </c>
      <c r="C32" s="27">
        <f>SUM(aact_eaa01!C39,aact_eaa01!E39,aact_eaa01!G39:I39)</f>
        <v>436.02000000000004</v>
      </c>
      <c r="D32" s="27">
        <f t="shared" si="0"/>
        <v>0.7586142701673835</v>
      </c>
      <c r="E32" s="27">
        <f>100*C32/aact_eaa01!K39</f>
        <v>11.546008468449863</v>
      </c>
      <c r="F32" s="27">
        <f>SUM(aact_eaa01!E39,aact_eaa01!G39:I39)</f>
        <v>105.36</v>
      </c>
      <c r="G32" s="27">
        <f t="shared" si="1"/>
        <v>0.45910337146412844</v>
      </c>
      <c r="H32" s="27">
        <f>aact_eaa01!C39</f>
        <v>330.66</v>
      </c>
      <c r="I32" s="27">
        <f t="shared" si="2"/>
        <v>0.9576916693916055</v>
      </c>
      <c r="J32" s="57"/>
    </row>
    <row r="33" spans="2:10" ht="12">
      <c r="B33" s="9" t="s">
        <v>28</v>
      </c>
      <c r="C33" s="27">
        <f>SUM(aact_eaa01!C40,aact_eaa01!E40,aact_eaa01!G40:I40)</f>
        <v>336.85</v>
      </c>
      <c r="D33" s="27">
        <f t="shared" si="0"/>
        <v>0.5860722372961862</v>
      </c>
      <c r="E33" s="27">
        <f>100*C33/aact_eaa01!K40</f>
        <v>5.48541483805935</v>
      </c>
      <c r="F33" s="27">
        <f>SUM(aact_eaa01!E40,aact_eaa01!G40:I40)</f>
        <v>89.73</v>
      </c>
      <c r="G33" s="27">
        <f t="shared" si="1"/>
        <v>0.39099606607323695</v>
      </c>
      <c r="H33" s="27">
        <f>aact_eaa01!C40</f>
        <v>247.12</v>
      </c>
      <c r="I33" s="27">
        <f t="shared" si="2"/>
        <v>0.7157344866027144</v>
      </c>
      <c r="J33" s="57"/>
    </row>
    <row r="34" spans="2:10" ht="11.25" customHeight="1">
      <c r="B34" s="10" t="s">
        <v>29</v>
      </c>
      <c r="C34" s="28">
        <f>SUM(aact_eaa01!C41,aact_eaa01!E41,aact_eaa01!G41:I41)</f>
        <v>2526.31</v>
      </c>
      <c r="D34" s="28">
        <f t="shared" si="0"/>
        <v>4.395428688744925</v>
      </c>
      <c r="E34" s="28">
        <f>100*C34/aact_eaa01!K41</f>
        <v>9.022352044976227</v>
      </c>
      <c r="F34" s="28">
        <f>SUM(aact_eaa01!E41,aact_eaa01!G41:I41)</f>
        <v>865.26</v>
      </c>
      <c r="G34" s="28">
        <f t="shared" si="1"/>
        <v>3.7703472208907725</v>
      </c>
      <c r="H34" s="28">
        <f>aact_eaa01!C41</f>
        <v>1661.05</v>
      </c>
      <c r="I34" s="28">
        <f t="shared" si="2"/>
        <v>4.8109046980067935</v>
      </c>
      <c r="J34" s="57"/>
    </row>
    <row r="35" spans="2:10" ht="12">
      <c r="B35" s="8" t="s">
        <v>30</v>
      </c>
      <c r="C35" s="26">
        <f>SUM(aact_eaa01!C42,aact_eaa01!E42,aact_eaa01!G42:I42)</f>
        <v>20.43</v>
      </c>
      <c r="D35" s="79" t="s">
        <v>42</v>
      </c>
      <c r="E35" s="79">
        <f>100*C35/aact_eaa01!K42</f>
        <v>4.172368017972021</v>
      </c>
      <c r="F35" s="26">
        <f>SUM(aact_eaa01!E42,aact_eaa01!G42:I42)</f>
        <v>0</v>
      </c>
      <c r="G35" s="79" t="s">
        <v>42</v>
      </c>
      <c r="H35" s="26">
        <f>aact_eaa01!C42</f>
        <v>20.43</v>
      </c>
      <c r="I35" s="79" t="s">
        <v>42</v>
      </c>
      <c r="J35" s="57"/>
    </row>
    <row r="36" spans="2:9" ht="12">
      <c r="B36" s="9" t="s">
        <v>31</v>
      </c>
      <c r="C36" s="27">
        <f>SUM(aact_eaa01!C43,aact_eaa01!E43,aact_eaa01!G43:I43)</f>
        <v>390.82</v>
      </c>
      <c r="D36" s="80" t="s">
        <v>42</v>
      </c>
      <c r="E36" s="80">
        <f>100*C36/aact_eaa01!K43</f>
        <v>8.030690957510203</v>
      </c>
      <c r="F36" s="27">
        <f>SUM(aact_eaa01!E43,aact_eaa01!G43:I43)</f>
        <v>101.83</v>
      </c>
      <c r="G36" s="80" t="s">
        <v>42</v>
      </c>
      <c r="H36" s="27">
        <f>aact_eaa01!C43</f>
        <v>288.99</v>
      </c>
      <c r="I36" s="80" t="s">
        <v>42</v>
      </c>
    </row>
    <row r="37" spans="2:9" ht="12">
      <c r="B37" s="10" t="s">
        <v>32</v>
      </c>
      <c r="C37" s="28">
        <f>SUM(aact_eaa01!C44,aact_eaa01!E44,aact_eaa01!G44:I44)</f>
        <v>902.3800000000001</v>
      </c>
      <c r="D37" s="81" t="s">
        <v>42</v>
      </c>
      <c r="E37" s="81">
        <f>100*C37/aact_eaa01!K44</f>
        <v>10.156012596255788</v>
      </c>
      <c r="F37" s="28">
        <f>SUM(aact_eaa01!E44,aact_eaa01!G44:I44)</f>
        <v>258.81</v>
      </c>
      <c r="G37" s="81" t="s">
        <v>42</v>
      </c>
      <c r="H37" s="28">
        <f>aact_eaa01!C44</f>
        <v>643.57</v>
      </c>
      <c r="I37" s="81" t="s">
        <v>42</v>
      </c>
    </row>
    <row r="39" ht="15" customHeight="1">
      <c r="B39" s="13" t="s">
        <v>112</v>
      </c>
    </row>
    <row r="40" ht="12"/>
    <row r="41" ht="12">
      <c r="B41" s="38" t="s">
        <v>344</v>
      </c>
    </row>
  </sheetData>
  <sheetProtection autoFilter="0"/>
  <hyperlinks>
    <hyperlink ref="B41" r:id="rId1" tooltip="Go to Eurostat's Table" display="Bookmark"/>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O28"/>
  <sheetViews>
    <sheetView showGridLines="0" workbookViewId="0" topLeftCell="A1">
      <pane ySplit="1" topLeftCell="A2" activePane="bottomLeft" state="frozen"/>
      <selection pane="bottomLeft" activeCell="B3" sqref="B3"/>
    </sheetView>
  </sheetViews>
  <sheetFormatPr defaultColWidth="9.140625" defaultRowHeight="12"/>
  <cols>
    <col min="1" max="1" width="4.421875" style="3" customWidth="1"/>
    <col min="2" max="2" width="20.7109375" style="3" customWidth="1"/>
    <col min="3" max="5" width="25.57421875" style="3" customWidth="1"/>
    <col min="6" max="6" width="10.57421875" style="3" customWidth="1"/>
    <col min="7" max="7" width="2.28125" style="3" customWidth="1"/>
    <col min="8" max="8" width="14.00390625" style="3" customWidth="1"/>
    <col min="9" max="9" width="10.57421875" style="3" customWidth="1"/>
    <col min="10" max="10" width="2.28125" style="3" customWidth="1"/>
    <col min="11" max="11" width="14.00390625" style="3" customWidth="1"/>
    <col min="12" max="12" width="10.57421875" style="3" customWidth="1"/>
    <col min="13" max="13" width="9.140625" style="3" customWidth="1"/>
    <col min="14" max="14" width="13.8515625" style="3" customWidth="1"/>
    <col min="15" max="15" width="2.8515625" style="3" customWidth="1"/>
    <col min="16" max="16384" width="9.140625" style="3" customWidth="1"/>
  </cols>
  <sheetData>
    <row r="1" s="4" customFormat="1" ht="30" customHeight="1" thickBot="1">
      <c r="B1" s="4" t="s">
        <v>155</v>
      </c>
    </row>
    <row r="2" ht="15" customHeight="1" thickTop="1"/>
    <row r="3" ht="15" customHeight="1">
      <c r="B3" s="11" t="s">
        <v>553</v>
      </c>
    </row>
    <row r="4" ht="15" customHeight="1">
      <c r="B4" s="18" t="s">
        <v>115</v>
      </c>
    </row>
    <row r="6" spans="8:15" ht="12">
      <c r="H6" s="1" t="s">
        <v>144</v>
      </c>
      <c r="K6" s="1" t="s">
        <v>162</v>
      </c>
      <c r="N6" s="1" t="s">
        <v>10</v>
      </c>
      <c r="O6" s="84"/>
    </row>
    <row r="7" spans="8:15" ht="12">
      <c r="H7" s="5"/>
      <c r="I7" s="5" t="s">
        <v>116</v>
      </c>
      <c r="K7" s="5"/>
      <c r="L7" s="5" t="s">
        <v>116</v>
      </c>
      <c r="N7" s="1" t="s">
        <v>13</v>
      </c>
      <c r="O7" s="85"/>
    </row>
    <row r="8" spans="8:15" ht="12">
      <c r="H8" s="7" t="s">
        <v>40</v>
      </c>
      <c r="I8" s="21">
        <v>22949.079999999998</v>
      </c>
      <c r="K8" s="7" t="s">
        <v>40</v>
      </c>
      <c r="L8" s="21">
        <v>34526.77</v>
      </c>
      <c r="N8" s="1" t="s">
        <v>11</v>
      </c>
      <c r="O8" s="87"/>
    </row>
    <row r="9" spans="8:15" ht="12">
      <c r="H9" s="8" t="s">
        <v>10</v>
      </c>
      <c r="I9" s="22">
        <v>6787.79</v>
      </c>
      <c r="K9" s="8" t="s">
        <v>10</v>
      </c>
      <c r="L9" s="22">
        <v>7243</v>
      </c>
      <c r="N9" s="1" t="s">
        <v>41</v>
      </c>
      <c r="O9" s="89"/>
    </row>
    <row r="10" spans="8:15" ht="12">
      <c r="H10" s="9" t="s">
        <v>13</v>
      </c>
      <c r="I10" s="23">
        <v>3988.97</v>
      </c>
      <c r="K10" s="9" t="s">
        <v>13</v>
      </c>
      <c r="L10" s="23">
        <v>6630.65</v>
      </c>
      <c r="N10" s="1" t="s">
        <v>9</v>
      </c>
      <c r="O10" s="88"/>
    </row>
    <row r="11" spans="8:15" ht="12">
      <c r="H11" s="9" t="s">
        <v>11</v>
      </c>
      <c r="I11" s="23">
        <v>3053.7</v>
      </c>
      <c r="K11" s="9" t="s">
        <v>41</v>
      </c>
      <c r="L11" s="23">
        <v>3060.47</v>
      </c>
      <c r="N11" s="1" t="s">
        <v>22</v>
      </c>
      <c r="O11" s="92"/>
    </row>
    <row r="12" spans="8:12" ht="12">
      <c r="H12" s="9" t="s">
        <v>9</v>
      </c>
      <c r="I12" s="23">
        <v>1741.5800000000002</v>
      </c>
      <c r="K12" s="9" t="s">
        <v>11</v>
      </c>
      <c r="L12" s="23">
        <v>2955.6</v>
      </c>
    </row>
    <row r="13" spans="8:15" ht="12">
      <c r="H13" s="9" t="s">
        <v>22</v>
      </c>
      <c r="I13" s="23">
        <v>1348.89</v>
      </c>
      <c r="K13" s="9" t="s">
        <v>22</v>
      </c>
      <c r="L13" s="23">
        <v>2490.64</v>
      </c>
      <c r="N13" s="1" t="s">
        <v>99</v>
      </c>
      <c r="O13" s="91"/>
    </row>
    <row r="14" spans="8:12" ht="12">
      <c r="H14" s="10" t="s">
        <v>99</v>
      </c>
      <c r="I14" s="24">
        <f>I8-SUM(I9:I13)</f>
        <v>6028.149999999998</v>
      </c>
      <c r="K14" s="10" t="s">
        <v>99</v>
      </c>
      <c r="L14" s="24">
        <f>L8-SUM(L9:L13)</f>
        <v>12146.41</v>
      </c>
    </row>
    <row r="15" spans="8:12" ht="12">
      <c r="H15" s="19"/>
      <c r="I15" s="20"/>
      <c r="K15" s="19"/>
      <c r="L15" s="20"/>
    </row>
    <row r="16" spans="8:12" ht="12">
      <c r="H16" s="25" t="str">
        <f>CONCATENATE(H8," ",CHAR(10),TEXT(I8/1000,"0.0")," million EUR")</f>
        <v>EU-28 
22.9 million EUR</v>
      </c>
      <c r="I16" s="20"/>
      <c r="K16" s="25" t="str">
        <f>CONCATENATE(K8," ",CHAR(10),TEXT(L8/1000,"0.0")," million EUR")</f>
        <v>EU-28 
34.5 million EUR</v>
      </c>
      <c r="L16" s="20"/>
    </row>
    <row r="17" spans="8:12" ht="12">
      <c r="H17" s="19"/>
      <c r="I17" s="20"/>
      <c r="K17" s="19"/>
      <c r="L17" s="20"/>
    </row>
    <row r="18" spans="8:12" ht="12">
      <c r="H18" s="19"/>
      <c r="I18" s="20"/>
      <c r="K18" s="19"/>
      <c r="L18" s="20"/>
    </row>
    <row r="19" spans="8:12" ht="12">
      <c r="H19" s="19"/>
      <c r="I19" s="20"/>
      <c r="K19" s="19"/>
      <c r="L19" s="20"/>
    </row>
    <row r="20" spans="8:12" ht="12">
      <c r="H20" s="19"/>
      <c r="I20" s="20"/>
      <c r="K20" s="19"/>
      <c r="L20" s="20"/>
    </row>
    <row r="21" spans="8:12" ht="12">
      <c r="H21" s="19"/>
      <c r="I21" s="20"/>
      <c r="K21" s="19"/>
      <c r="L21" s="20"/>
    </row>
    <row r="22" spans="8:12" ht="12">
      <c r="H22" s="19"/>
      <c r="I22" s="20"/>
      <c r="K22" s="19"/>
      <c r="L22" s="20"/>
    </row>
    <row r="26" ht="12"/>
    <row r="27" ht="12"/>
    <row r="28" ht="12">
      <c r="B28" s="13" t="s">
        <v>112</v>
      </c>
    </row>
    <row r="29" ht="12"/>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4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13.8515625" style="3" customWidth="1"/>
    <col min="3" max="4" width="18.421875" style="1" customWidth="1"/>
    <col min="5" max="8" width="18.421875" style="3" customWidth="1"/>
    <col min="9" max="9" width="9.421875" style="3" bestFit="1" customWidth="1"/>
    <col min="10" max="19" width="9.140625" style="3" customWidth="1"/>
    <col min="20" max="20" width="11.421875" style="3" bestFit="1" customWidth="1"/>
    <col min="21" max="16384" width="9.140625" style="3" customWidth="1"/>
  </cols>
  <sheetData>
    <row r="1" spans="2:4" s="4" customFormat="1" ht="30" customHeight="1" thickBot="1">
      <c r="B1" s="4" t="s">
        <v>161</v>
      </c>
      <c r="C1" s="29"/>
      <c r="D1" s="29"/>
    </row>
    <row r="2" ht="15" customHeight="1" thickTop="1"/>
    <row r="3" ht="15" customHeight="1">
      <c r="B3" s="58" t="s">
        <v>158</v>
      </c>
    </row>
    <row r="4" ht="15" customHeight="1"/>
    <row r="5" spans="2:8" ht="36">
      <c r="B5" s="73"/>
      <c r="C5" s="73" t="s">
        <v>159</v>
      </c>
      <c r="D5" s="73" t="s">
        <v>113</v>
      </c>
      <c r="E5" s="73" t="s">
        <v>146</v>
      </c>
      <c r="F5" s="73" t="s">
        <v>160</v>
      </c>
      <c r="G5" s="73" t="s">
        <v>113</v>
      </c>
      <c r="H5" s="73" t="s">
        <v>156</v>
      </c>
    </row>
    <row r="6" spans="2:8" ht="12">
      <c r="B6" s="30" t="s">
        <v>40</v>
      </c>
      <c r="C6" s="31">
        <f>aact_eaa01!F13</f>
        <v>3784.19</v>
      </c>
      <c r="D6" s="31">
        <f>100*C6/$C$6</f>
        <v>100</v>
      </c>
      <c r="E6" s="31">
        <f>100*C6/SUM(aact_eaa01!E13,aact_eaa01!G13:I13)</f>
        <v>16.489506333151482</v>
      </c>
      <c r="F6" s="31">
        <f>aact_eaa01!D13</f>
        <v>7294.74</v>
      </c>
      <c r="G6" s="31">
        <f>100*F6/$F$6</f>
        <v>100</v>
      </c>
      <c r="H6" s="31">
        <f>100*F6/aact_eaa01!C13</f>
        <v>21.12777998057739</v>
      </c>
    </row>
    <row r="7" spans="2:14" ht="12">
      <c r="B7" s="8" t="s">
        <v>2</v>
      </c>
      <c r="C7" s="26">
        <f>aact_eaa01!F14</f>
        <v>71.06</v>
      </c>
      <c r="D7" s="26">
        <f aca="true" t="shared" si="0" ref="D7:D34">100*C7/$C$6</f>
        <v>1.877812689109162</v>
      </c>
      <c r="E7" s="26">
        <f>100*C7/SUM(aact_eaa01!E14,aact_eaa01!G14:I14)</f>
        <v>16.845648721048764</v>
      </c>
      <c r="F7" s="26">
        <f>aact_eaa01!D14</f>
        <v>196.14</v>
      </c>
      <c r="G7" s="26">
        <f aca="true" t="shared" si="1" ref="G7:G34">100*F7/$F$6</f>
        <v>2.688786714810946</v>
      </c>
      <c r="H7" s="26">
        <f>100*F7/aact_eaa01!C14</f>
        <v>23.195089935076453</v>
      </c>
      <c r="I7" s="57"/>
      <c r="K7" s="1"/>
      <c r="L7" s="1"/>
      <c r="M7" s="1"/>
      <c r="N7" s="1"/>
    </row>
    <row r="8" spans="2:9" ht="12">
      <c r="B8" s="9" t="s">
        <v>3</v>
      </c>
      <c r="C8" s="27">
        <f>aact_eaa01!F15</f>
        <v>11.37</v>
      </c>
      <c r="D8" s="27">
        <f t="shared" si="0"/>
        <v>0.3004606005512408</v>
      </c>
      <c r="E8" s="27">
        <f>100*C8/SUM(aact_eaa01!E15,aact_eaa01!G15:I15)</f>
        <v>7.658112750050515</v>
      </c>
      <c r="F8" s="27">
        <f>aact_eaa01!D15</f>
        <v>62.85</v>
      </c>
      <c r="G8" s="27">
        <f t="shared" si="1"/>
        <v>0.8615797136018556</v>
      </c>
      <c r="H8" s="27">
        <f>100*F8/aact_eaa01!C15</f>
        <v>34.21152904033531</v>
      </c>
      <c r="I8" s="57"/>
    </row>
    <row r="9" spans="2:9" ht="12">
      <c r="B9" s="9" t="s">
        <v>4</v>
      </c>
      <c r="C9" s="27">
        <f>aact_eaa01!F16</f>
        <v>34.57</v>
      </c>
      <c r="D9" s="27">
        <f t="shared" si="0"/>
        <v>0.9135376394948457</v>
      </c>
      <c r="E9" s="27">
        <f>100*C9/SUM(aact_eaa01!E16,aact_eaa01!G16:I16)</f>
        <v>65.32501889644746</v>
      </c>
      <c r="F9" s="27">
        <f>aact_eaa01!D16</f>
        <v>4.05</v>
      </c>
      <c r="G9" s="27">
        <f t="shared" si="1"/>
        <v>0.055519456485083774</v>
      </c>
      <c r="H9" s="27">
        <f>100*F9/aact_eaa01!C16</f>
        <v>3.857510239070388</v>
      </c>
      <c r="I9" s="57"/>
    </row>
    <row r="10" spans="2:9" ht="12">
      <c r="B10" s="9" t="s">
        <v>5</v>
      </c>
      <c r="C10" s="27">
        <f>aact_eaa01!F17</f>
        <v>8.94</v>
      </c>
      <c r="D10" s="27">
        <f t="shared" si="0"/>
        <v>0.23624606586878566</v>
      </c>
      <c r="E10" s="27">
        <f>100*C10/SUM(aact_eaa01!E17,aact_eaa01!G17:I17)</f>
        <v>22.16712124969006</v>
      </c>
      <c r="F10" s="27">
        <f>aact_eaa01!D17</f>
        <v>27.27</v>
      </c>
      <c r="G10" s="27">
        <f t="shared" si="1"/>
        <v>0.37383100699956406</v>
      </c>
      <c r="H10" s="27">
        <f>100*F10/aact_eaa01!C17</f>
        <v>10.698732786692299</v>
      </c>
      <c r="I10" s="57"/>
    </row>
    <row r="11" spans="2:9" ht="12">
      <c r="B11" s="9" t="s">
        <v>41</v>
      </c>
      <c r="C11" s="27">
        <f>aact_eaa01!F18</f>
        <v>225.33</v>
      </c>
      <c r="D11" s="27">
        <f t="shared" si="0"/>
        <v>5.954510740739762</v>
      </c>
      <c r="E11" s="27">
        <f>100*C11/SUM(aact_eaa01!E18,aact_eaa01!G18:I18)</f>
        <v>29.876690533015115</v>
      </c>
      <c r="F11" s="27">
        <f>aact_eaa01!D18</f>
        <v>138.8</v>
      </c>
      <c r="G11" s="27">
        <f t="shared" si="1"/>
        <v>1.9027408790443527</v>
      </c>
      <c r="H11" s="27">
        <f>100*F11/aact_eaa01!C18</f>
        <v>4.535251121559761</v>
      </c>
      <c r="I11" s="57"/>
    </row>
    <row r="12" spans="2:9" ht="12">
      <c r="B12" s="9" t="s">
        <v>7</v>
      </c>
      <c r="C12" s="27">
        <f>aact_eaa01!F19</f>
        <v>1.25</v>
      </c>
      <c r="D12" s="27">
        <f t="shared" si="0"/>
        <v>0.03303216804653043</v>
      </c>
      <c r="E12" s="27">
        <f>100*C12/SUM(aact_eaa01!E19,aact_eaa01!G19:I19)</f>
        <v>13.157894736842104</v>
      </c>
      <c r="F12" s="27">
        <f>aact_eaa01!D19</f>
        <v>4.34</v>
      </c>
      <c r="G12" s="27">
        <f t="shared" si="1"/>
        <v>0.05949492373957126</v>
      </c>
      <c r="H12" s="27">
        <f>100*F12/aact_eaa01!C19</f>
        <v>17.971014492753625</v>
      </c>
      <c r="I12" s="57"/>
    </row>
    <row r="13" spans="2:9" ht="12">
      <c r="B13" s="9" t="s">
        <v>8</v>
      </c>
      <c r="C13" s="27">
        <f>aact_eaa01!F20</f>
        <v>8.99</v>
      </c>
      <c r="D13" s="27">
        <f t="shared" si="0"/>
        <v>0.23756735259064687</v>
      </c>
      <c r="E13" s="27">
        <f>100*C13/SUM(aact_eaa01!E20,aact_eaa01!G20:I20)</f>
        <v>16.51966188901139</v>
      </c>
      <c r="F13" s="27">
        <f>aact_eaa01!D20</f>
        <v>8.5</v>
      </c>
      <c r="G13" s="27">
        <f t="shared" si="1"/>
        <v>0.11652231607980545</v>
      </c>
      <c r="H13" s="27">
        <f>100*F13/aact_eaa01!C20</f>
        <v>3.836952105809597</v>
      </c>
      <c r="I13" s="57"/>
    </row>
    <row r="14" spans="2:9" ht="12">
      <c r="B14" s="9" t="s">
        <v>9</v>
      </c>
      <c r="C14" s="27">
        <f>aact_eaa01!F21</f>
        <v>87.64</v>
      </c>
      <c r="D14" s="27">
        <f t="shared" si="0"/>
        <v>2.3159513660783415</v>
      </c>
      <c r="E14" s="27">
        <f>100*C14/SUM(aact_eaa01!E21,aact_eaa01!G21:I21)</f>
        <v>5.032212129215999</v>
      </c>
      <c r="F14" s="27">
        <f>aact_eaa01!D21</f>
        <v>497.13</v>
      </c>
      <c r="G14" s="27">
        <f t="shared" si="1"/>
        <v>6.814910469735728</v>
      </c>
      <c r="H14" s="27">
        <f>100*F14/aact_eaa01!C21</f>
        <v>29.541659486216506</v>
      </c>
      <c r="I14" s="57"/>
    </row>
    <row r="15" spans="2:9" ht="12">
      <c r="B15" s="9" t="s">
        <v>10</v>
      </c>
      <c r="C15" s="27">
        <f>aact_eaa01!F22</f>
        <v>195.62</v>
      </c>
      <c r="D15" s="27">
        <f t="shared" si="0"/>
        <v>5.1694021706098265</v>
      </c>
      <c r="E15" s="27">
        <f>100*C15/SUM(aact_eaa01!E22,aact_eaa01!G22:I22)</f>
        <v>2.881939482511981</v>
      </c>
      <c r="F15" s="27">
        <f>aact_eaa01!D22</f>
        <v>1819.21</v>
      </c>
      <c r="G15" s="27">
        <f t="shared" si="1"/>
        <v>24.938654427710926</v>
      </c>
      <c r="H15" s="27">
        <f>100*F15/aact_eaa01!C22</f>
        <v>25.11680242993235</v>
      </c>
      <c r="I15" s="57"/>
    </row>
    <row r="16" spans="2:9" ht="12">
      <c r="B16" s="9" t="s">
        <v>11</v>
      </c>
      <c r="C16" s="27">
        <f>aact_eaa01!F23</f>
        <v>866.7</v>
      </c>
      <c r="D16" s="27">
        <f t="shared" si="0"/>
        <v>22.903184036742342</v>
      </c>
      <c r="E16" s="27">
        <f>100*C16/SUM(aact_eaa01!E23,aact_eaa01!G23:I23)</f>
        <v>28.381962864721487</v>
      </c>
      <c r="F16" s="27">
        <f>aact_eaa01!D23</f>
        <v>604.2</v>
      </c>
      <c r="G16" s="27">
        <f t="shared" si="1"/>
        <v>8.282680397108054</v>
      </c>
      <c r="H16" s="27">
        <f>100*F16/aact_eaa01!C23</f>
        <v>20.442549736094197</v>
      </c>
      <c r="I16" s="57"/>
    </row>
    <row r="17" spans="2:9" ht="12">
      <c r="B17" s="9" t="s">
        <v>12</v>
      </c>
      <c r="C17" s="27">
        <f>aact_eaa01!F24</f>
        <v>23.16</v>
      </c>
      <c r="D17" s="27">
        <f t="shared" si="0"/>
        <v>0.6120200095661159</v>
      </c>
      <c r="E17" s="27">
        <f>100*C17/SUM(aact_eaa01!E24,aact_eaa01!G24:I24)</f>
        <v>51.974865350089765</v>
      </c>
      <c r="F17" s="27">
        <f>aact_eaa01!D24</f>
        <v>29.88</v>
      </c>
      <c r="G17" s="27">
        <f t="shared" si="1"/>
        <v>0.4096102122899514</v>
      </c>
      <c r="H17" s="27">
        <f>100*F17/aact_eaa01!C24</f>
        <v>30.608481868469575</v>
      </c>
      <c r="I17" s="57"/>
    </row>
    <row r="18" spans="2:9" ht="12">
      <c r="B18" s="9" t="s">
        <v>13</v>
      </c>
      <c r="C18" s="27">
        <f>aact_eaa01!F25</f>
        <v>641.61</v>
      </c>
      <c r="D18" s="27">
        <f t="shared" si="0"/>
        <v>16.95501547226751</v>
      </c>
      <c r="E18" s="27">
        <f>100*C18/SUM(aact_eaa01!E25,aact_eaa01!G25:I25)</f>
        <v>16.084603293582052</v>
      </c>
      <c r="F18" s="27">
        <f>aact_eaa01!D25</f>
        <v>1016.24</v>
      </c>
      <c r="G18" s="27">
        <f t="shared" si="1"/>
        <v>13.931133940346058</v>
      </c>
      <c r="H18" s="27">
        <f>100*F18/aact_eaa01!C25</f>
        <v>15.326400880758298</v>
      </c>
      <c r="I18" s="57"/>
    </row>
    <row r="19" spans="2:9" ht="12">
      <c r="B19" s="9" t="s">
        <v>14</v>
      </c>
      <c r="C19" s="27">
        <f>aact_eaa01!F26</f>
        <v>2.52</v>
      </c>
      <c r="D19" s="27">
        <f t="shared" si="0"/>
        <v>0.06659285078180535</v>
      </c>
      <c r="E19" s="27">
        <f>100*C19/SUM(aact_eaa01!E26,aact_eaa01!G26:I26)</f>
        <v>5.502183406113536</v>
      </c>
      <c r="F19" s="27">
        <f>aact_eaa01!D26</f>
        <v>13.42</v>
      </c>
      <c r="G19" s="27">
        <f t="shared" si="1"/>
        <v>0.18396817432835166</v>
      </c>
      <c r="H19" s="27">
        <f>100*F19/aact_eaa01!C26</f>
        <v>20.476045163259077</v>
      </c>
      <c r="I19" s="57"/>
    </row>
    <row r="20" spans="2:9" ht="12">
      <c r="B20" s="9" t="s">
        <v>15</v>
      </c>
      <c r="C20" s="27">
        <f>aact_eaa01!F27</f>
        <v>3.64</v>
      </c>
      <c r="D20" s="27">
        <f t="shared" si="0"/>
        <v>0.09618967335149663</v>
      </c>
      <c r="E20" s="27">
        <f>100*C20/SUM(aact_eaa01!E27,aact_eaa01!G27:I27)</f>
        <v>32.0704845814978</v>
      </c>
      <c r="F20" s="27">
        <f>aact_eaa01!D27</f>
        <v>3.64</v>
      </c>
      <c r="G20" s="27">
        <f t="shared" si="1"/>
        <v>0.049898968297704925</v>
      </c>
      <c r="H20" s="27">
        <f>100*F20/aact_eaa01!C27</f>
        <v>7.977207977207977</v>
      </c>
      <c r="I20" s="57"/>
    </row>
    <row r="21" spans="2:9" ht="12">
      <c r="B21" s="9" t="s">
        <v>16</v>
      </c>
      <c r="C21" s="27">
        <f>aact_eaa01!F28</f>
        <v>0</v>
      </c>
      <c r="D21" s="27">
        <f t="shared" si="0"/>
        <v>0</v>
      </c>
      <c r="E21" s="27">
        <f>100*C21/SUM(aact_eaa01!E28,aact_eaa01!G28:I28)</f>
        <v>0</v>
      </c>
      <c r="F21" s="27">
        <f>aact_eaa01!D28</f>
        <v>0</v>
      </c>
      <c r="G21" s="27">
        <f t="shared" si="1"/>
        <v>0</v>
      </c>
      <c r="H21" s="27">
        <f>100*F21/aact_eaa01!C28</f>
        <v>0</v>
      </c>
      <c r="I21" s="57"/>
    </row>
    <row r="22" spans="2:10" ht="12">
      <c r="B22" s="9" t="s">
        <v>18</v>
      </c>
      <c r="C22" s="27">
        <f>aact_eaa01!F29</f>
        <v>0.41</v>
      </c>
      <c r="D22" s="27">
        <f t="shared" si="0"/>
        <v>0.010834551119261982</v>
      </c>
      <c r="E22" s="27">
        <f>100*C22/SUM(aact_eaa01!E29,aact_eaa01!G29:I29)</f>
        <v>66.12903225806451</v>
      </c>
      <c r="F22" s="27">
        <f>aact_eaa01!D29</f>
        <v>0.04</v>
      </c>
      <c r="G22" s="27">
        <f t="shared" si="1"/>
        <v>0.0005483403109637903</v>
      </c>
      <c r="H22" s="27">
        <f>100*F22/aact_eaa01!C29</f>
        <v>2.2857142857142856</v>
      </c>
      <c r="I22" s="57"/>
      <c r="J22" s="1"/>
    </row>
    <row r="23" spans="2:10" ht="12">
      <c r="B23" s="9" t="s">
        <v>19</v>
      </c>
      <c r="C23" s="27">
        <f>aact_eaa01!F30</f>
        <v>123.52</v>
      </c>
      <c r="D23" s="27">
        <f t="shared" si="0"/>
        <v>3.264106717685951</v>
      </c>
      <c r="E23" s="27">
        <f>100*C23/SUM(aact_eaa01!E30,aact_eaa01!G30:I30)</f>
        <v>37.42576657374863</v>
      </c>
      <c r="F23" s="27">
        <f>aact_eaa01!D30</f>
        <v>78.02</v>
      </c>
      <c r="G23" s="27">
        <f t="shared" si="1"/>
        <v>1.069537776534873</v>
      </c>
      <c r="H23" s="27">
        <f>100*F23/aact_eaa01!C30</f>
        <v>13.41517933904192</v>
      </c>
      <c r="I23" s="57"/>
      <c r="J23" s="1"/>
    </row>
    <row r="24" spans="2:10" ht="12">
      <c r="B24" s="9" t="s">
        <v>20</v>
      </c>
      <c r="C24" s="27">
        <f>aact_eaa01!F31</f>
        <v>0.02</v>
      </c>
      <c r="D24" s="27">
        <f t="shared" si="0"/>
        <v>0.0005285146887444869</v>
      </c>
      <c r="E24" s="27">
        <f>100*C24/SUM(aact_eaa01!E31,aact_eaa01!G31:I31)</f>
        <v>0.4347826086956522</v>
      </c>
      <c r="F24" s="27">
        <f>aact_eaa01!D31</f>
        <v>3.76</v>
      </c>
      <c r="G24" s="27">
        <f t="shared" si="1"/>
        <v>0.0515439892305963</v>
      </c>
      <c r="H24" s="27">
        <f>100*F24/aact_eaa01!C31</f>
        <v>12.417437252311757</v>
      </c>
      <c r="I24" s="57"/>
      <c r="J24" s="1"/>
    </row>
    <row r="25" spans="2:10" ht="12">
      <c r="B25" s="9" t="s">
        <v>17</v>
      </c>
      <c r="C25" s="27">
        <f>aact_eaa01!F32</f>
        <v>121.74</v>
      </c>
      <c r="D25" s="27">
        <f t="shared" si="0"/>
        <v>3.2170689103876917</v>
      </c>
      <c r="E25" s="27">
        <f>100*C25/SUM(aact_eaa01!E32,aact_eaa01!G32:I32)</f>
        <v>15.202107865785893</v>
      </c>
      <c r="F25" s="27">
        <f>aact_eaa01!D32</f>
        <v>769.09</v>
      </c>
      <c r="G25" s="27">
        <f t="shared" si="1"/>
        <v>10.543076243978538</v>
      </c>
      <c r="H25" s="27">
        <f>100*F25/aact_eaa01!C32</f>
        <v>31.22193805058255</v>
      </c>
      <c r="I25" s="57"/>
      <c r="J25" s="1"/>
    </row>
    <row r="26" spans="2:9" ht="12">
      <c r="B26" s="9" t="s">
        <v>21</v>
      </c>
      <c r="C26" s="27">
        <f>aact_eaa01!F33</f>
        <v>57.96</v>
      </c>
      <c r="D26" s="27">
        <f t="shared" si="0"/>
        <v>1.531635567981523</v>
      </c>
      <c r="E26" s="27">
        <f>100*C26/SUM(aact_eaa01!E33,aact_eaa01!G33:I33)</f>
        <v>32.14820566864496</v>
      </c>
      <c r="F26" s="27">
        <f>aact_eaa01!D33</f>
        <v>44.14</v>
      </c>
      <c r="G26" s="27">
        <f t="shared" si="1"/>
        <v>0.6050935331485426</v>
      </c>
      <c r="H26" s="27">
        <f>100*F26/aact_eaa01!C33</f>
        <v>16.00435097897027</v>
      </c>
      <c r="I26" s="57"/>
    </row>
    <row r="27" spans="2:10" ht="12">
      <c r="B27" s="9" t="s">
        <v>22</v>
      </c>
      <c r="C27" s="27">
        <f>aact_eaa01!F34</f>
        <v>665.75</v>
      </c>
      <c r="D27" s="27">
        <f t="shared" si="0"/>
        <v>17.592932701582107</v>
      </c>
      <c r="E27" s="27">
        <f>100*C27/SUM(aact_eaa01!E34,aact_eaa01!G34:I34)</f>
        <v>49.35539591812527</v>
      </c>
      <c r="F27" s="27">
        <f>aact_eaa01!D34</f>
        <v>1044.31</v>
      </c>
      <c r="G27" s="27">
        <f t="shared" si="1"/>
        <v>14.315931753564898</v>
      </c>
      <c r="H27" s="27">
        <f>100*F27/aact_eaa01!C34</f>
        <v>41.929383612244244</v>
      </c>
      <c r="I27" s="57"/>
      <c r="J27" s="1"/>
    </row>
    <row r="28" spans="2:9" ht="12">
      <c r="B28" s="9" t="s">
        <v>23</v>
      </c>
      <c r="C28" s="27">
        <f>aact_eaa01!F35</f>
        <v>219.7</v>
      </c>
      <c r="D28" s="27">
        <f t="shared" si="0"/>
        <v>5.805733855858189</v>
      </c>
      <c r="E28" s="27">
        <f>100*C28/SUM(aact_eaa01!E35,aact_eaa01!G35:I35)</f>
        <v>21.377833998248516</v>
      </c>
      <c r="F28" s="27">
        <f>aact_eaa01!D35</f>
        <v>192.87</v>
      </c>
      <c r="G28" s="27">
        <f t="shared" si="1"/>
        <v>2.6439598943896563</v>
      </c>
      <c r="H28" s="27">
        <f>100*F28/aact_eaa01!C35</f>
        <v>29.12652148962518</v>
      </c>
      <c r="I28" s="57"/>
    </row>
    <row r="29" spans="2:9" ht="12">
      <c r="B29" s="9" t="s">
        <v>24</v>
      </c>
      <c r="C29" s="27">
        <f>aact_eaa01!F36</f>
        <v>210.01</v>
      </c>
      <c r="D29" s="27">
        <f t="shared" si="0"/>
        <v>5.549668489161485</v>
      </c>
      <c r="E29" s="27">
        <f>100*C29/SUM(aact_eaa01!E36,aact_eaa01!G36:I36)</f>
        <v>22.34648166079656</v>
      </c>
      <c r="F29" s="27">
        <f>aact_eaa01!D36</f>
        <v>484.97</v>
      </c>
      <c r="G29" s="27">
        <f t="shared" si="1"/>
        <v>6.6482150152027355</v>
      </c>
      <c r="H29" s="27">
        <f>100*F29/aact_eaa01!C36</f>
        <v>23.262964508593438</v>
      </c>
      <c r="I29" s="57"/>
    </row>
    <row r="30" spans="2:9" ht="12">
      <c r="B30" s="9" t="s">
        <v>25</v>
      </c>
      <c r="C30" s="27">
        <f>aact_eaa01!F37</f>
        <v>8.42</v>
      </c>
      <c r="D30" s="27">
        <f t="shared" si="0"/>
        <v>0.222504683961429</v>
      </c>
      <c r="E30" s="27">
        <f>100*C30/SUM(aact_eaa01!E37,aact_eaa01!G37:I37)</f>
        <v>16.217257318952235</v>
      </c>
      <c r="F30" s="27">
        <f>aact_eaa01!D37</f>
        <v>11.29</v>
      </c>
      <c r="G30" s="27">
        <f t="shared" si="1"/>
        <v>0.15476905276952982</v>
      </c>
      <c r="H30" s="27">
        <f>100*F30/aact_eaa01!C37</f>
        <v>13.812087105456326</v>
      </c>
      <c r="I30" s="57"/>
    </row>
    <row r="31" spans="2:9" ht="12">
      <c r="B31" s="9" t="s">
        <v>26</v>
      </c>
      <c r="C31" s="27">
        <f>aact_eaa01!F38</f>
        <v>13.56</v>
      </c>
      <c r="D31" s="27">
        <f t="shared" si="0"/>
        <v>0.35833295896876216</v>
      </c>
      <c r="E31" s="27">
        <f>100*C31/SUM(aact_eaa01!E38,aact_eaa01!G38:I38)</f>
        <v>70.58823529411764</v>
      </c>
      <c r="F31" s="27">
        <f>aact_eaa01!D38</f>
        <v>33.61</v>
      </c>
      <c r="G31" s="27">
        <f t="shared" si="1"/>
        <v>0.4607429462873249</v>
      </c>
      <c r="H31" s="27">
        <f>100*F31/aact_eaa01!C38</f>
        <v>24.00028563267638</v>
      </c>
      <c r="I31" s="57"/>
    </row>
    <row r="32" spans="2:9" ht="12">
      <c r="B32" s="9" t="s">
        <v>27</v>
      </c>
      <c r="C32" s="27">
        <f>aact_eaa01!F39</f>
        <v>9.5</v>
      </c>
      <c r="D32" s="27">
        <f t="shared" si="0"/>
        <v>0.25104447715363126</v>
      </c>
      <c r="E32" s="27">
        <f>100*C32/SUM(aact_eaa01!E39,aact_eaa01!G39:I39)</f>
        <v>9.0167046317388</v>
      </c>
      <c r="F32" s="27">
        <f>aact_eaa01!D39</f>
        <v>66.52</v>
      </c>
      <c r="G32" s="27">
        <f t="shared" si="1"/>
        <v>0.9118899371327833</v>
      </c>
      <c r="H32" s="27">
        <f>100*F32/aact_eaa01!C39</f>
        <v>20.117341075424907</v>
      </c>
      <c r="I32" s="57"/>
    </row>
    <row r="33" spans="2:9" ht="12">
      <c r="B33" s="9" t="s">
        <v>28</v>
      </c>
      <c r="C33" s="27">
        <f>aact_eaa01!F40</f>
        <v>16.67</v>
      </c>
      <c r="D33" s="27">
        <f t="shared" si="0"/>
        <v>0.4405169930685299</v>
      </c>
      <c r="E33" s="27">
        <f>100*C33/SUM(aact_eaa01!E40,aact_eaa01!G40:I40)</f>
        <v>18.577956090493704</v>
      </c>
      <c r="F33" s="27">
        <f>aact_eaa01!D40</f>
        <v>20.74</v>
      </c>
      <c r="G33" s="27">
        <f t="shared" si="1"/>
        <v>0.2843144512347253</v>
      </c>
      <c r="H33" s="27">
        <f>100*F33/aact_eaa01!C40</f>
        <v>8.392683716413078</v>
      </c>
      <c r="I33" s="57"/>
    </row>
    <row r="34" spans="2:9" ht="11.25" customHeight="1">
      <c r="B34" s="10" t="s">
        <v>29</v>
      </c>
      <c r="C34" s="28">
        <f>aact_eaa01!F41</f>
        <v>154.54</v>
      </c>
      <c r="D34" s="28">
        <f t="shared" si="0"/>
        <v>4.08383299992865</v>
      </c>
      <c r="E34" s="28">
        <f>100*C34/SUM(aact_eaa01!E41,aact_eaa01!G41:I41)</f>
        <v>17.860527471511453</v>
      </c>
      <c r="F34" s="28">
        <f>aact_eaa01!D41</f>
        <v>119.7</v>
      </c>
      <c r="G34" s="28">
        <f t="shared" si="1"/>
        <v>1.6409083805591427</v>
      </c>
      <c r="H34" s="28">
        <f>100*F34/aact_eaa01!C41</f>
        <v>7.206285181060173</v>
      </c>
      <c r="I34" s="57"/>
    </row>
    <row r="35" spans="2:9" ht="12">
      <c r="B35" s="8" t="s">
        <v>30</v>
      </c>
      <c r="C35" s="26">
        <f>aact_eaa01!F42</f>
        <v>0</v>
      </c>
      <c r="D35" s="79" t="s">
        <v>42</v>
      </c>
      <c r="E35" s="79" t="s">
        <v>42</v>
      </c>
      <c r="F35" s="26">
        <f>aact_eaa01!D42</f>
        <v>7.09</v>
      </c>
      <c r="G35" s="79" t="s">
        <v>42</v>
      </c>
      <c r="H35" s="26">
        <f>100*F35/aact_eaa01!C42</f>
        <v>34.70386686245717</v>
      </c>
      <c r="I35" s="57"/>
    </row>
    <row r="36" spans="2:8" ht="12">
      <c r="B36" s="9" t="s">
        <v>31</v>
      </c>
      <c r="C36" s="27">
        <f>aact_eaa01!F43</f>
        <v>34.95</v>
      </c>
      <c r="D36" s="80" t="s">
        <v>42</v>
      </c>
      <c r="E36" s="80">
        <f>100*C36/SUM(aact_eaa01!E43,aact_eaa01!G43:I43)</f>
        <v>34.32190906412649</v>
      </c>
      <c r="F36" s="27">
        <f>aact_eaa01!D43</f>
        <v>30.96</v>
      </c>
      <c r="G36" s="80" t="s">
        <v>42</v>
      </c>
      <c r="H36" s="27">
        <f>100*F36/aact_eaa01!C43</f>
        <v>10.713173466209904</v>
      </c>
    </row>
    <row r="37" spans="2:8" ht="12">
      <c r="B37" s="10" t="s">
        <v>32</v>
      </c>
      <c r="C37" s="28">
        <f>aact_eaa01!F44</f>
        <v>106.75</v>
      </c>
      <c r="D37" s="81" t="s">
        <v>42</v>
      </c>
      <c r="E37" s="81">
        <f>100*C37/SUM(aact_eaa01!E44,aact_eaa01!G44:I44)</f>
        <v>41.24647424751748</v>
      </c>
      <c r="F37" s="28">
        <f>aact_eaa01!D44</f>
        <v>100.24</v>
      </c>
      <c r="G37" s="81" t="s">
        <v>42</v>
      </c>
      <c r="H37" s="28">
        <f>100*F37/aact_eaa01!C44</f>
        <v>15.575617259971718</v>
      </c>
    </row>
    <row r="39" ht="15" customHeight="1">
      <c r="B39" s="13" t="s">
        <v>112</v>
      </c>
    </row>
    <row r="40" ht="12"/>
    <row r="41" ht="12">
      <c r="B41" s="38" t="s">
        <v>344</v>
      </c>
    </row>
  </sheetData>
  <sheetProtection autoFilter="0"/>
  <hyperlinks>
    <hyperlink ref="B41" r:id="rId1" tooltip="Go to Eurostat's Table" display="Bookmark"/>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O26"/>
  <sheetViews>
    <sheetView showGridLines="0" workbookViewId="0" topLeftCell="A1"/>
  </sheetViews>
  <sheetFormatPr defaultColWidth="9.140625" defaultRowHeight="12"/>
  <cols>
    <col min="1" max="1" width="4.421875" style="3" customWidth="1"/>
    <col min="2" max="2" width="20.7109375" style="3" customWidth="1"/>
    <col min="3" max="6" width="25.57421875" style="3" customWidth="1"/>
    <col min="7" max="7" width="2.28125" style="3" customWidth="1"/>
    <col min="8" max="8" width="14.00390625" style="3" customWidth="1"/>
    <col min="9" max="9" width="10.57421875" style="3" customWidth="1"/>
    <col min="10" max="10" width="2.28125" style="3" customWidth="1"/>
    <col min="11" max="11" width="15.140625" style="3" customWidth="1"/>
    <col min="12" max="13" width="9.140625" style="3" customWidth="1"/>
    <col min="14" max="14" width="13.8515625" style="3" customWidth="1"/>
    <col min="15" max="15" width="2.8515625" style="3" customWidth="1"/>
    <col min="16" max="16384" width="9.140625" style="3" customWidth="1"/>
  </cols>
  <sheetData>
    <row r="1" s="4" customFormat="1" ht="30" customHeight="1" thickBot="1">
      <c r="B1" s="4" t="s">
        <v>157</v>
      </c>
    </row>
    <row r="2" ht="15" customHeight="1" thickTop="1"/>
    <row r="3" ht="15" customHeight="1">
      <c r="B3" s="11" t="s">
        <v>172</v>
      </c>
    </row>
    <row r="4" ht="15" customHeight="1">
      <c r="B4" s="18" t="s">
        <v>115</v>
      </c>
    </row>
    <row r="5" ht="12"/>
    <row r="6" spans="8:15" ht="12">
      <c r="H6" s="1" t="s">
        <v>169</v>
      </c>
      <c r="I6" s="1"/>
      <c r="K6" s="1" t="s">
        <v>170</v>
      </c>
      <c r="N6" s="1" t="s">
        <v>10</v>
      </c>
      <c r="O6" s="84"/>
    </row>
    <row r="7" spans="8:15" ht="12">
      <c r="H7" s="5"/>
      <c r="I7" s="5" t="s">
        <v>116</v>
      </c>
      <c r="K7" s="5"/>
      <c r="L7" s="5" t="s">
        <v>116</v>
      </c>
      <c r="N7" s="1" t="s">
        <v>13</v>
      </c>
      <c r="O7" s="85"/>
    </row>
    <row r="8" spans="8:15" ht="12">
      <c r="H8" s="7" t="s">
        <v>40</v>
      </c>
      <c r="I8" s="21">
        <v>3784.19</v>
      </c>
      <c r="K8" s="7" t="s">
        <v>40</v>
      </c>
      <c r="L8" s="21">
        <v>7294.74</v>
      </c>
      <c r="N8" s="1" t="s">
        <v>11</v>
      </c>
      <c r="O8" s="87"/>
    </row>
    <row r="9" spans="8:15" ht="12">
      <c r="H9" s="8" t="s">
        <v>11</v>
      </c>
      <c r="I9" s="22">
        <v>866.7</v>
      </c>
      <c r="K9" s="8" t="s">
        <v>10</v>
      </c>
      <c r="L9" s="22">
        <v>1819.21</v>
      </c>
      <c r="N9" s="1" t="s">
        <v>41</v>
      </c>
      <c r="O9" s="89"/>
    </row>
    <row r="10" spans="8:15" ht="12">
      <c r="H10" s="9" t="s">
        <v>22</v>
      </c>
      <c r="I10" s="23">
        <v>665.75</v>
      </c>
      <c r="K10" s="9" t="s">
        <v>22</v>
      </c>
      <c r="L10" s="23">
        <v>1044.31</v>
      </c>
      <c r="N10" s="1" t="s">
        <v>9</v>
      </c>
      <c r="O10" s="88"/>
    </row>
    <row r="11" spans="8:15" ht="12">
      <c r="H11" s="9" t="s">
        <v>13</v>
      </c>
      <c r="I11" s="23">
        <v>641.61</v>
      </c>
      <c r="K11" s="9" t="s">
        <v>13</v>
      </c>
      <c r="L11" s="23">
        <v>1016.24</v>
      </c>
      <c r="N11" s="1" t="s">
        <v>22</v>
      </c>
      <c r="O11" s="92"/>
    </row>
    <row r="12" spans="8:15" ht="12">
      <c r="H12" s="9" t="s">
        <v>41</v>
      </c>
      <c r="I12" s="23">
        <v>225.33</v>
      </c>
      <c r="K12" s="9" t="s">
        <v>17</v>
      </c>
      <c r="L12" s="23">
        <v>769.09</v>
      </c>
      <c r="N12" s="1" t="s">
        <v>17</v>
      </c>
      <c r="O12" s="90"/>
    </row>
    <row r="13" spans="8:15" ht="12">
      <c r="H13" s="9" t="s">
        <v>23</v>
      </c>
      <c r="I13" s="23">
        <v>219.7</v>
      </c>
      <c r="K13" s="9" t="s">
        <v>11</v>
      </c>
      <c r="L13" s="23">
        <v>604.2</v>
      </c>
      <c r="N13" s="1" t="s">
        <v>23</v>
      </c>
      <c r="O13" s="86"/>
    </row>
    <row r="14" spans="8:15" ht="12">
      <c r="H14" s="10" t="s">
        <v>99</v>
      </c>
      <c r="I14" s="24">
        <f>I8-SUM(I9:I13)</f>
        <v>1165.1000000000004</v>
      </c>
      <c r="K14" s="10" t="s">
        <v>99</v>
      </c>
      <c r="L14" s="24">
        <f>L8-SUM(L9:L13)</f>
        <v>2041.6899999999996</v>
      </c>
      <c r="N14" s="1" t="s">
        <v>99</v>
      </c>
      <c r="O14" s="91"/>
    </row>
    <row r="15" spans="8:12" ht="12">
      <c r="H15" s="19"/>
      <c r="I15" s="20"/>
      <c r="K15" s="19"/>
      <c r="L15" s="20"/>
    </row>
    <row r="16" spans="8:11" ht="12">
      <c r="H16" s="25" t="str">
        <f>CONCATENATE(H8," ",CHAR(10),TEXT(I8/1000,"0.0")," million EUR")</f>
        <v>EU-28 
3.8 million EUR</v>
      </c>
      <c r="K16" s="25" t="str">
        <f>CONCATENATE(K8," ",CHAR(10),TEXT(L8/1000,"0.0")," million EUR")</f>
        <v>EU-28 
7.3 million EUR</v>
      </c>
    </row>
    <row r="17" spans="8:9" ht="12">
      <c r="H17" s="19"/>
      <c r="I17" s="20"/>
    </row>
    <row r="18" spans="8:9" ht="12">
      <c r="H18" s="19"/>
      <c r="I18" s="20"/>
    </row>
    <row r="19" spans="8:9" ht="12">
      <c r="H19" s="19"/>
      <c r="I19" s="20"/>
    </row>
    <row r="20" spans="8:9" ht="12">
      <c r="H20" s="19"/>
      <c r="I20" s="20"/>
    </row>
    <row r="21" spans="8:9" ht="12">
      <c r="H21" s="19"/>
      <c r="I21" s="20"/>
    </row>
    <row r="22" spans="8:9" ht="12">
      <c r="H22" s="19"/>
      <c r="I22" s="20"/>
    </row>
    <row r="23" spans="8:9" ht="12">
      <c r="H23" s="19"/>
      <c r="I23" s="20"/>
    </row>
    <row r="24" ht="12"/>
    <row r="26" ht="12">
      <c r="B26" s="13" t="s">
        <v>112</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 xsi:nil="true"/>
    <EC_Collab_DocumentLanguage xmlns="44d20bd9-b93d-44d1-b8c6-e29cb473e991"/>
    <EC_Collab_Status xmlns="44d20bd9-b93d-44d1-b8c6-e29cb473e991"/>
    <EC_Collab_Reference xmlns="44d20bd9-b93d-44d1-b8c6-e29cb473e991" xsi:nil="true"/>
    <_dlc_DocId xmlns="0a0aeac8-6f62-421a-b37d-09c09a5e8553" xsi:nil="true"/>
    <_dlc_DocIdUrl xmlns="0a0aeac8-6f62-421a-b37d-09c09a5e8553">
      <Url xsi:nil="true"/>
      <Description xsi:nil="true"/>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C Document" ma:contentTypeID="0x010100258AA79CEB83498886A3A0868112325000CFE70E3DC5815C46841287F210C79903" ma:contentTypeVersion="1" ma:contentTypeDescription="Create a new document in this library." ma:contentTypeScope="" ma:versionID="573acad16a01e819bc072250926d3029">
  <xsd:schema xmlns:xsd="http://www.w3.org/2001/XMLSchema" xmlns:xs="http://www.w3.org/2001/XMLSchema" xmlns:p="http://schemas.microsoft.com/office/2006/metadata/properties" xmlns:ns2="http://schemas.microsoft.com/sharepoint/v3/fields" xmlns:ns3="44d20bd9-b93d-44d1-b8c6-e29cb473e991" xmlns:ns4="0a0aeac8-6f62-421a-b37d-09c09a5e8553" targetNamespace="http://schemas.microsoft.com/office/2006/metadata/properties" ma:root="true" ma:fieldsID="5e7b9e01fba1d877be130ef14a83f754" ns2:_="" ns3:_="" ns4:_="">
    <xsd:import namespace="http://schemas.microsoft.com/sharepoint/v3/fields"/>
    <xsd:import namespace="44d20bd9-b93d-44d1-b8c6-e29cb473e991"/>
    <xsd:import namespace="0a0aeac8-6f62-421a-b37d-09c09a5e8553"/>
    <xsd:element name="properties">
      <xsd:complexType>
        <xsd:sequence>
          <xsd:element name="documentManagement">
            <xsd:complexType>
              <xsd:all>
                <xsd:element ref="ns3:EC_Collab_Reference" minOccurs="0"/>
                <xsd:element ref="ns2:_Status" minOccurs="0"/>
                <xsd:element ref="ns3:EC_Collab_DocumentLanguage"/>
                <xsd:element ref="ns3:EC_Collab_Status"/>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4d20bd9-b93d-44d1-b8c6-e29cb473e99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0a0aeac8-6f62-421a-b37d-09c09a5e8553"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E86BAA-543C-471F-BE0C-F7A3750046DA}">
  <ds:schemaRefs>
    <ds:schemaRef ds:uri="http://schemas.microsoft.com/sharepoint/events"/>
  </ds:schemaRefs>
</ds:datastoreItem>
</file>

<file path=customXml/itemProps2.xml><?xml version="1.0" encoding="utf-8"?>
<ds:datastoreItem xmlns:ds="http://schemas.openxmlformats.org/officeDocument/2006/customXml" ds:itemID="{C21D302B-1C33-4679-9662-51CF73C39628}">
  <ds:schemaRefs>
    <ds:schemaRef ds:uri="http://schemas.microsoft.com/sharepoint/v3/contenttype/forms"/>
  </ds:schemaRefs>
</ds:datastoreItem>
</file>

<file path=customXml/itemProps3.xml><?xml version="1.0" encoding="utf-8"?>
<ds:datastoreItem xmlns:ds="http://schemas.openxmlformats.org/officeDocument/2006/customXml" ds:itemID="{AE7154FE-4563-4562-A91D-379B50FE368D}">
  <ds:schemaRefs>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a0aeac8-6f62-421a-b37d-09c09a5e8553"/>
    <ds:schemaRef ds:uri="44d20bd9-b93d-44d1-b8c6-e29cb473e991"/>
    <ds:schemaRef ds:uri="http://purl.org/dc/elements/1.1/"/>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E12553A5-3124-4EF3-A191-D298DBDD2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44d20bd9-b93d-44d1-b8c6-e29cb473e991"/>
    <ds:schemaRef ds:uri="0a0aeac8-6f62-421a-b37d-09c09a5e85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VERDON Dominique (ESTAT)</cp:lastModifiedBy>
  <cp:lastPrinted>2019-04-15T16:08:07Z</cp:lastPrinted>
  <dcterms:created xsi:type="dcterms:W3CDTF">2013-05-03T13:33:21Z</dcterms:created>
  <dcterms:modified xsi:type="dcterms:W3CDTF">2019-09-26T11:52:52Z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0x010100258AA79CEB83498886A3A0868112325000CFE70E3DC5815C46841287F210C79903</vt:lpwstr>
  </property>
  <property fmtid="{D5CDD505-2E9C-101B-9397-08002B2CF9AE}" pid="3" name="_dlc_DocIdItemGuid">
    <vt:lpwstr>c1c19f06-309c-4cc6-abd0-9c6670edcf51</vt:lpwstr>
  </property>
</Properties>
</file>